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ommehta/Downloads/UChicago/Winter25/FINM32900/Final_Proj/"/>
    </mc:Choice>
  </mc:AlternateContent>
  <xr:revisionPtr revIDLastSave="0" documentId="13_ncr:1_{44966474-133B-E840-B7B2-6B8159BD23AE}" xr6:coauthVersionLast="47" xr6:coauthVersionMax="47" xr10:uidLastSave="{00000000-0000-0000-0000-000000000000}"/>
  <bookViews>
    <workbookView xWindow="0" yWindow="740" windowWidth="29400" windowHeight="18380" tabRatio="743" activeTab="4" xr2:uid="{00000000-000D-0000-FFFF-FFFF00000000}"/>
  </bookViews>
  <sheets>
    <sheet name="MarketCapH" sheetId="7" state="hidden" r:id="rId1"/>
    <sheet name="PricesH" sheetId="6" state="hidden" r:id="rId2"/>
    <sheet name="ControlsH" sheetId="2" state="hidden" r:id="rId3"/>
    <sheet name="DataH" sheetId="16" state="hidden" r:id="rId4"/>
    <sheet name="rates" sheetId="18" r:id="rId5"/>
  </sheets>
  <definedNames>
    <definedName name="Benchmark">ControlsH!$B$3</definedName>
    <definedName name="BestConsOv">DataH!$D$19</definedName>
    <definedName name="Broker_Name">OFFSET(#REF!,0,0,ControlsH!$E$5, 1)</definedName>
    <definedName name="calCODE">ControlsH!$C$4</definedName>
    <definedName name="Chart_Benchmark_100_Size">OFFSET(#REF!, 0, 0, ControlsH!$E$3, 1)</definedName>
    <definedName name="Chart_Date_Size">OFFSET(#REF!, 0, 0, ControlsH!$E$3, 1)</definedName>
    <definedName name="Chart_Date_VAL1_Size">OFFSET(#REF!, 0, 0, ControlsH!$I$3, 1)</definedName>
    <definedName name="Chart_Date_VAL2_Size">OFFSET(#REF!, 0, 0, ControlsH!$I$5, 1)</definedName>
    <definedName name="Chart_Peer_100_Size">OFFSET(#REF!, 0, 0, ControlsH!$E$3, 1)</definedName>
    <definedName name="Chart_Price_100_Size">OFFSET(#REF!, 0, 0, ControlsH!$E$3, 1)</definedName>
    <definedName name="Chart_Price_Size">OFFSET(#REF!, 0, 0, ControlsH!$E$3, 1)</definedName>
    <definedName name="Chart_VAL1_FY1_Size">OFFSET(#REF!, 0, 0, ControlsH!$F$3, 1)</definedName>
    <definedName name="Chart_VAL1_FY2_Size">OFFSET(#REF!, 0, 0, ControlsH!$G$3, 1)</definedName>
    <definedName name="Chart_VAL1_FY3_Size">OFFSET(#REF!, 0, 0, ControlsH!$H$3, 1)</definedName>
    <definedName name="Chart_VAL2_FY1_Size">OFFSET(#REF!, 0, 0, ControlsH!$F$5, 1)</definedName>
    <definedName name="Chart_VAL2_FY2_Size">OFFSET(#REF!, 0, 0, ControlsH!$G$5, 1)</definedName>
    <definedName name="Chart_VAL2_FY3_Size">OFFSET(#REF!, 0, 0, ControlsH!$H$5, 1)</definedName>
    <definedName name="Chart_Volume_Size">OFFSET(#REF!, 0, 0, ControlsH!$E$3, 1)</definedName>
    <definedName name="compNAME">ControlsH!$B$6</definedName>
    <definedName name="CURRENCY">ControlsH!$B$9</definedName>
    <definedName name="currPRICE">#REF!</definedName>
    <definedName name="custBenchmark">#REF!</definedName>
    <definedName name="custED">#REF!</definedName>
    <definedName name="custSD">#REF!</definedName>
    <definedName name="dayCODE">ControlsH!$C$5</definedName>
    <definedName name="defaultED">ControlsH!$G$22</definedName>
    <definedName name="defaultSD">ControlsH!$G$27</definedName>
    <definedName name="ED">ControlsH!$B$5</definedName>
    <definedName name="ESTBrokersItem">#REF!</definedName>
    <definedName name="ESTBrokersPeriod">#REF!</definedName>
    <definedName name="ESTDetailBroker">#REF!</definedName>
    <definedName name="ESTDetailBroker2">#REF!</definedName>
    <definedName name="ESTDetailPeriod">#REF!</definedName>
    <definedName name="EstDetPerO">DataH!$DS$2</definedName>
    <definedName name="EstDetPerT">DataH!$DS$1</definedName>
    <definedName name="FinancialsPeriod">#REF!</definedName>
    <definedName name="firstTD">ControlsH!$G$32</definedName>
    <definedName name="fundTICKER">ControlsH!$B$15</definedName>
    <definedName name="GraphValRatio1">#REF!</definedName>
    <definedName name="GraphValRatio2">#REF!</definedName>
    <definedName name="HLPBRD_IB">#REF!</definedName>
    <definedName name="HLPBRD_IR">#REF!</definedName>
    <definedName name="HLPBRD_OBR">#REF!</definedName>
    <definedName name="Index1">#REF!</definedName>
    <definedName name="Lang">#REF!</definedName>
    <definedName name="locCURR">ControlsH!$B$7</definedName>
    <definedName name="newCrncy">ControlsH!$B$21:$B$199</definedName>
    <definedName name="newEstBrokerPeriod">DataH!$M$108:$M$110</definedName>
    <definedName name="newEstBrokersItem">DataH!$M$85:$M$100</definedName>
    <definedName name="newEstDetailBroker">DataH!$AO$3:$AO$25</definedName>
    <definedName name="newEstDetailBroker2">DataH!$AR$3:$AR$60</definedName>
    <definedName name="newEstDetailPeriod">DataH!$DR$3:$DR$5</definedName>
    <definedName name="newFinancialsPeriod">DataH!$A$17:$A$19</definedName>
    <definedName name="newIndicesSD">ControlsH!$F$21:$F$31</definedName>
    <definedName name="newOverviewCon">DataH!$C$19:$C$20</definedName>
    <definedName name="newOverviewYear">DataH!$A$4:$A$10</definedName>
    <definedName name="newOwners">DataH!$J$57:$J$71</definedName>
    <definedName name="newPeersRatio">DataH!$B$24:$B$34</definedName>
    <definedName name="newPeriod">DataH!$C$15:$C$17</definedName>
    <definedName name="newValRatio1">DataH!$P$4:$P$9</definedName>
    <definedName name="newValRatio2">DataH!$P$23:$P$28</definedName>
    <definedName name="outED">ControlsH!$B$11</definedName>
    <definedName name="outSD">ControlsH!$B$10</definedName>
    <definedName name="OverviewValRatioPeriod">#REF!</definedName>
    <definedName name="Peer1">#REF!</definedName>
    <definedName name="PeerDate1">#REF!</definedName>
    <definedName name="peerHist1">#REF!</definedName>
    <definedName name="PeerIndex">ControlsH!$F$35:$F$36</definedName>
    <definedName name="Peers">OFFSET(#REF!,0,0,MAX(COUNTA(#REF!),1),1)</definedName>
    <definedName name="peersWEIGHT">ControlsH!$B$13</definedName>
    <definedName name="PERIODICITY">ControlsH!$C$3</definedName>
    <definedName name="salesGEOG">OFFSET(#REF!, 0, 0, DataH!$I$20, 1)</definedName>
    <definedName name="salesPROD">OFFSET(#REF!, 0, 0, DataH!$G$20, 1)</definedName>
    <definedName name="SD">ControlsH!$B$4</definedName>
    <definedName name="shBroker1">DataH!$AN$6</definedName>
    <definedName name="shBrokerRange">DataH!$AT$8:$DP$157</definedName>
    <definedName name="shOverviewYear">DataH!$D$4</definedName>
    <definedName name="shPeer1">DataH!$H$24</definedName>
    <definedName name="shPeerRange">DataH!$H$24:$N$53</definedName>
    <definedName name="shPeerRangeD">#REF!</definedName>
    <definedName name="shPeersDate1">DataH!$H$22</definedName>
    <definedName name="startingDate">#REF!</definedName>
    <definedName name="Target_Price">OFFSET(#REF!,0,0,ControlsH!$E$5, 1)</definedName>
    <definedName name="TICKER">#REF!</definedName>
    <definedName name="Top20OwnerType">#REF!</definedName>
    <definedName name="ValuationRatioType">#REF!</definedName>
    <definedName name="ViewConsolidatedOrParent">#REF!</definedName>
    <definedName name="ViewYear">#REF!</definedName>
    <definedName name="YTDdt">ControlsH!$G$34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4" i="2" l="1"/>
  <c r="L22" i="16"/>
  <c r="G20" i="2"/>
  <c r="B3" i="2"/>
  <c r="B6" i="2"/>
  <c r="F77" i="16"/>
  <c r="D13" i="16"/>
  <c r="G77" i="16"/>
  <c r="D41" i="16"/>
  <c r="B15" i="2"/>
  <c r="A77" i="16"/>
  <c r="C41" i="16"/>
  <c r="C21" i="2"/>
  <c r="C13" i="16"/>
  <c r="J74" i="16"/>
  <c r="V1" i="16"/>
  <c r="B13" i="16"/>
  <c r="B4" i="16"/>
  <c r="M74" i="16"/>
  <c r="B77" i="16"/>
  <c r="B7" i="2"/>
  <c r="G33" i="2"/>
  <c r="A41" i="16"/>
  <c r="E77" i="16"/>
  <c r="C77" i="16"/>
  <c r="H21" i="2"/>
  <c r="P22" i="16" l="1"/>
  <c r="T22" i="16" s="1"/>
  <c r="Q22" i="16" l="1"/>
  <c r="R22" i="16"/>
  <c r="S22" i="16"/>
  <c r="AL600" i="16" l="1"/>
  <c r="AK600" i="16"/>
  <c r="AJ600" i="16"/>
  <c r="AI600" i="16"/>
  <c r="AH600" i="16"/>
  <c r="AG600" i="16"/>
  <c r="AF600" i="16"/>
  <c r="AL599" i="16"/>
  <c r="AK599" i="16"/>
  <c r="AJ599" i="16"/>
  <c r="AI599" i="16"/>
  <c r="AH599" i="16"/>
  <c r="AG599" i="16"/>
  <c r="AF599" i="16"/>
  <c r="AL598" i="16"/>
  <c r="AK598" i="16"/>
  <c r="AJ598" i="16"/>
  <c r="AI598" i="16"/>
  <c r="AH598" i="16"/>
  <c r="AG598" i="16"/>
  <c r="AF598" i="16"/>
  <c r="AL597" i="16"/>
  <c r="AK597" i="16"/>
  <c r="AJ597" i="16"/>
  <c r="AI597" i="16"/>
  <c r="AH597" i="16"/>
  <c r="AG597" i="16"/>
  <c r="AF597" i="16"/>
  <c r="AL596" i="16"/>
  <c r="AK596" i="16"/>
  <c r="AJ596" i="16"/>
  <c r="AI596" i="16"/>
  <c r="AH596" i="16"/>
  <c r="AG596" i="16"/>
  <c r="AF596" i="16"/>
  <c r="AL595" i="16"/>
  <c r="AK595" i="16"/>
  <c r="AJ595" i="16"/>
  <c r="AI595" i="16"/>
  <c r="AH595" i="16"/>
  <c r="AG595" i="16"/>
  <c r="AF595" i="16"/>
  <c r="AL594" i="16"/>
  <c r="AK594" i="16"/>
  <c r="AJ594" i="16"/>
  <c r="AI594" i="16"/>
  <c r="AH594" i="16"/>
  <c r="AG594" i="16"/>
  <c r="AF594" i="16"/>
  <c r="AL593" i="16"/>
  <c r="AK593" i="16"/>
  <c r="AJ593" i="16"/>
  <c r="AI593" i="16"/>
  <c r="AH593" i="16"/>
  <c r="AG593" i="16"/>
  <c r="AF593" i="16"/>
  <c r="AL592" i="16"/>
  <c r="AK592" i="16"/>
  <c r="AJ592" i="16"/>
  <c r="AI592" i="16"/>
  <c r="AH592" i="16"/>
  <c r="AG592" i="16"/>
  <c r="AF592" i="16"/>
  <c r="AL591" i="16"/>
  <c r="AK591" i="16"/>
  <c r="AJ591" i="16"/>
  <c r="AI591" i="16"/>
  <c r="AH591" i="16"/>
  <c r="AG591" i="16"/>
  <c r="AF591" i="16"/>
  <c r="AL590" i="16"/>
  <c r="AK590" i="16"/>
  <c r="AJ590" i="16"/>
  <c r="AI590" i="16"/>
  <c r="AH590" i="16"/>
  <c r="AG590" i="16"/>
  <c r="AF590" i="16"/>
  <c r="AL589" i="16"/>
  <c r="AK589" i="16"/>
  <c r="AJ589" i="16"/>
  <c r="AI589" i="16"/>
  <c r="AH589" i="16"/>
  <c r="AG589" i="16"/>
  <c r="AF589" i="16"/>
  <c r="AL588" i="16"/>
  <c r="AK588" i="16"/>
  <c r="AJ588" i="16"/>
  <c r="AI588" i="16"/>
  <c r="AH588" i="16"/>
  <c r="AG588" i="16"/>
  <c r="AF588" i="16"/>
  <c r="AL587" i="16"/>
  <c r="AK587" i="16"/>
  <c r="AJ587" i="16"/>
  <c r="AI587" i="16"/>
  <c r="AH587" i="16"/>
  <c r="AG587" i="16"/>
  <c r="AF587" i="16"/>
  <c r="AL586" i="16"/>
  <c r="AK586" i="16"/>
  <c r="AJ586" i="16"/>
  <c r="AI586" i="16"/>
  <c r="AH586" i="16"/>
  <c r="AG586" i="16"/>
  <c r="AF586" i="16"/>
  <c r="AL585" i="16"/>
  <c r="AK585" i="16"/>
  <c r="AJ585" i="16"/>
  <c r="AI585" i="16"/>
  <c r="AH585" i="16"/>
  <c r="AG585" i="16"/>
  <c r="AF585" i="16"/>
  <c r="AL584" i="16"/>
  <c r="AK584" i="16"/>
  <c r="AJ584" i="16"/>
  <c r="AI584" i="16"/>
  <c r="AH584" i="16"/>
  <c r="AG584" i="16"/>
  <c r="AF584" i="16"/>
  <c r="AL583" i="16"/>
  <c r="AK583" i="16"/>
  <c r="AJ583" i="16"/>
  <c r="AI583" i="16"/>
  <c r="AH583" i="16"/>
  <c r="AG583" i="16"/>
  <c r="AF583" i="16"/>
  <c r="AL582" i="16"/>
  <c r="AK582" i="16"/>
  <c r="AJ582" i="16"/>
  <c r="AI582" i="16"/>
  <c r="AH582" i="16"/>
  <c r="AG582" i="16"/>
  <c r="AF582" i="16"/>
  <c r="AL581" i="16"/>
  <c r="AK581" i="16"/>
  <c r="AJ581" i="16"/>
  <c r="AI581" i="16"/>
  <c r="AH581" i="16"/>
  <c r="AG581" i="16"/>
  <c r="AF581" i="16"/>
  <c r="AL580" i="16"/>
  <c r="AK580" i="16"/>
  <c r="AJ580" i="16"/>
  <c r="AI580" i="16"/>
  <c r="AH580" i="16"/>
  <c r="AG580" i="16"/>
  <c r="AF580" i="16"/>
  <c r="AL579" i="16"/>
  <c r="AK579" i="16"/>
  <c r="AJ579" i="16"/>
  <c r="AI579" i="16"/>
  <c r="AH579" i="16"/>
  <c r="AG579" i="16"/>
  <c r="AF579" i="16"/>
  <c r="AL578" i="16"/>
  <c r="AK578" i="16"/>
  <c r="AJ578" i="16"/>
  <c r="AI578" i="16"/>
  <c r="AH578" i="16"/>
  <c r="AG578" i="16"/>
  <c r="AF578" i="16"/>
  <c r="AL577" i="16"/>
  <c r="AK577" i="16"/>
  <c r="AJ577" i="16"/>
  <c r="AI577" i="16"/>
  <c r="AH577" i="16"/>
  <c r="AG577" i="16"/>
  <c r="AF577" i="16"/>
  <c r="AL576" i="16"/>
  <c r="AK576" i="16"/>
  <c r="AJ576" i="16"/>
  <c r="AI576" i="16"/>
  <c r="AH576" i="16"/>
  <c r="AG576" i="16"/>
  <c r="AF576" i="16"/>
  <c r="AL575" i="16"/>
  <c r="AK575" i="16"/>
  <c r="AJ575" i="16"/>
  <c r="AI575" i="16"/>
  <c r="AH575" i="16"/>
  <c r="AG575" i="16"/>
  <c r="AF575" i="16"/>
  <c r="AL574" i="16"/>
  <c r="AK574" i="16"/>
  <c r="AJ574" i="16"/>
  <c r="AI574" i="16"/>
  <c r="AH574" i="16"/>
  <c r="AG574" i="16"/>
  <c r="AF574" i="16"/>
  <c r="AL573" i="16"/>
  <c r="AK573" i="16"/>
  <c r="AJ573" i="16"/>
  <c r="AI573" i="16"/>
  <c r="AH573" i="16"/>
  <c r="AG573" i="16"/>
  <c r="AF573" i="16"/>
  <c r="AL572" i="16"/>
  <c r="AK572" i="16"/>
  <c r="AJ572" i="16"/>
  <c r="AI572" i="16"/>
  <c r="AH572" i="16"/>
  <c r="AG572" i="16"/>
  <c r="AF572" i="16"/>
  <c r="AL571" i="16"/>
  <c r="AK571" i="16"/>
  <c r="AJ571" i="16"/>
  <c r="AI571" i="16"/>
  <c r="AH571" i="16"/>
  <c r="AG571" i="16"/>
  <c r="AF571" i="16"/>
  <c r="AL570" i="16"/>
  <c r="AK570" i="16"/>
  <c r="AJ570" i="16"/>
  <c r="AI570" i="16"/>
  <c r="AH570" i="16"/>
  <c r="AG570" i="16"/>
  <c r="AF570" i="16"/>
  <c r="AL569" i="16"/>
  <c r="AK569" i="16"/>
  <c r="AJ569" i="16"/>
  <c r="AI569" i="16"/>
  <c r="AH569" i="16"/>
  <c r="AG569" i="16"/>
  <c r="AF569" i="16"/>
  <c r="AL568" i="16"/>
  <c r="AK568" i="16"/>
  <c r="AJ568" i="16"/>
  <c r="AI568" i="16"/>
  <c r="AH568" i="16"/>
  <c r="AG568" i="16"/>
  <c r="AF568" i="16"/>
  <c r="AL567" i="16"/>
  <c r="AK567" i="16"/>
  <c r="AJ567" i="16"/>
  <c r="AI567" i="16"/>
  <c r="AH567" i="16"/>
  <c r="AG567" i="16"/>
  <c r="AF567" i="16"/>
  <c r="AL566" i="16"/>
  <c r="AK566" i="16"/>
  <c r="AJ566" i="16"/>
  <c r="AI566" i="16"/>
  <c r="AH566" i="16"/>
  <c r="AG566" i="16"/>
  <c r="AF566" i="16"/>
  <c r="AL565" i="16"/>
  <c r="AK565" i="16"/>
  <c r="AJ565" i="16"/>
  <c r="AI565" i="16"/>
  <c r="AH565" i="16"/>
  <c r="AG565" i="16"/>
  <c r="AF565" i="16"/>
  <c r="AL564" i="16"/>
  <c r="AK564" i="16"/>
  <c r="AJ564" i="16"/>
  <c r="AI564" i="16"/>
  <c r="AH564" i="16"/>
  <c r="AG564" i="16"/>
  <c r="AF564" i="16"/>
  <c r="AL563" i="16"/>
  <c r="AK563" i="16"/>
  <c r="AJ563" i="16"/>
  <c r="AI563" i="16"/>
  <c r="AH563" i="16"/>
  <c r="AG563" i="16"/>
  <c r="AF563" i="16"/>
  <c r="AL562" i="16"/>
  <c r="AK562" i="16"/>
  <c r="AJ562" i="16"/>
  <c r="AI562" i="16"/>
  <c r="AH562" i="16"/>
  <c r="AG562" i="16"/>
  <c r="AF562" i="16"/>
  <c r="AL561" i="16"/>
  <c r="AK561" i="16"/>
  <c r="AJ561" i="16"/>
  <c r="AI561" i="16"/>
  <c r="AH561" i="16"/>
  <c r="AG561" i="16"/>
  <c r="AF561" i="16"/>
  <c r="AL560" i="16"/>
  <c r="AK560" i="16"/>
  <c r="AJ560" i="16"/>
  <c r="AI560" i="16"/>
  <c r="AH560" i="16"/>
  <c r="AG560" i="16"/>
  <c r="AF560" i="16"/>
  <c r="AL559" i="16"/>
  <c r="AK559" i="16"/>
  <c r="AJ559" i="16"/>
  <c r="AI559" i="16"/>
  <c r="AH559" i="16"/>
  <c r="AG559" i="16"/>
  <c r="AF559" i="16"/>
  <c r="AL558" i="16"/>
  <c r="AK558" i="16"/>
  <c r="AJ558" i="16"/>
  <c r="AI558" i="16"/>
  <c r="AH558" i="16"/>
  <c r="AG558" i="16"/>
  <c r="AF558" i="16"/>
  <c r="AL557" i="16"/>
  <c r="AK557" i="16"/>
  <c r="AJ557" i="16"/>
  <c r="AI557" i="16"/>
  <c r="AH557" i="16"/>
  <c r="AG557" i="16"/>
  <c r="AF557" i="16"/>
  <c r="AL556" i="16"/>
  <c r="AK556" i="16"/>
  <c r="AJ556" i="16"/>
  <c r="AI556" i="16"/>
  <c r="AH556" i="16"/>
  <c r="AG556" i="16"/>
  <c r="AF556" i="16"/>
  <c r="AL555" i="16"/>
  <c r="AK555" i="16"/>
  <c r="AJ555" i="16"/>
  <c r="AI555" i="16"/>
  <c r="AH555" i="16"/>
  <c r="AG555" i="16"/>
  <c r="AF555" i="16"/>
  <c r="AL554" i="16"/>
  <c r="AK554" i="16"/>
  <c r="AJ554" i="16"/>
  <c r="AI554" i="16"/>
  <c r="AH554" i="16"/>
  <c r="AG554" i="16"/>
  <c r="AF554" i="16"/>
  <c r="AL553" i="16"/>
  <c r="AK553" i="16"/>
  <c r="AJ553" i="16"/>
  <c r="AI553" i="16"/>
  <c r="AH553" i="16"/>
  <c r="AG553" i="16"/>
  <c r="AF553" i="16"/>
  <c r="AL552" i="16"/>
  <c r="AK552" i="16"/>
  <c r="AJ552" i="16"/>
  <c r="AI552" i="16"/>
  <c r="AH552" i="16"/>
  <c r="AG552" i="16"/>
  <c r="AF552" i="16"/>
  <c r="AL551" i="16"/>
  <c r="AK551" i="16"/>
  <c r="AJ551" i="16"/>
  <c r="AI551" i="16"/>
  <c r="AH551" i="16"/>
  <c r="AG551" i="16"/>
  <c r="AF551" i="16"/>
  <c r="AL550" i="16"/>
  <c r="AK550" i="16"/>
  <c r="AJ550" i="16"/>
  <c r="AI550" i="16"/>
  <c r="AH550" i="16"/>
  <c r="AG550" i="16"/>
  <c r="AF550" i="16"/>
  <c r="AL549" i="16"/>
  <c r="AK549" i="16"/>
  <c r="AJ549" i="16"/>
  <c r="AI549" i="16"/>
  <c r="AH549" i="16"/>
  <c r="AG549" i="16"/>
  <c r="AF549" i="16"/>
  <c r="AL548" i="16"/>
  <c r="AK548" i="16"/>
  <c r="AJ548" i="16"/>
  <c r="AI548" i="16"/>
  <c r="AH548" i="16"/>
  <c r="AG548" i="16"/>
  <c r="AF548" i="16"/>
  <c r="AL547" i="16"/>
  <c r="AK547" i="16"/>
  <c r="AJ547" i="16"/>
  <c r="AI547" i="16"/>
  <c r="AH547" i="16"/>
  <c r="AG547" i="16"/>
  <c r="AF547" i="16"/>
  <c r="AL546" i="16"/>
  <c r="AK546" i="16"/>
  <c r="AJ546" i="16"/>
  <c r="AI546" i="16"/>
  <c r="AH546" i="16"/>
  <c r="AG546" i="16"/>
  <c r="AF546" i="16"/>
  <c r="AL545" i="16"/>
  <c r="AK545" i="16"/>
  <c r="AJ545" i="16"/>
  <c r="AI545" i="16"/>
  <c r="AH545" i="16"/>
  <c r="AG545" i="16"/>
  <c r="AF545" i="16"/>
  <c r="AL544" i="16"/>
  <c r="AK544" i="16"/>
  <c r="AJ544" i="16"/>
  <c r="AI544" i="16"/>
  <c r="AH544" i="16"/>
  <c r="AG544" i="16"/>
  <c r="AF544" i="16"/>
  <c r="AL543" i="16"/>
  <c r="AK543" i="16"/>
  <c r="AJ543" i="16"/>
  <c r="AI543" i="16"/>
  <c r="AH543" i="16"/>
  <c r="AG543" i="16"/>
  <c r="AF543" i="16"/>
  <c r="AL542" i="16"/>
  <c r="AK542" i="16"/>
  <c r="AJ542" i="16"/>
  <c r="AI542" i="16"/>
  <c r="AH542" i="16"/>
  <c r="AG542" i="16"/>
  <c r="AF542" i="16"/>
  <c r="AL541" i="16"/>
  <c r="AK541" i="16"/>
  <c r="AJ541" i="16"/>
  <c r="AI541" i="16"/>
  <c r="AH541" i="16"/>
  <c r="AG541" i="16"/>
  <c r="AF541" i="16"/>
  <c r="AL540" i="16"/>
  <c r="AK540" i="16"/>
  <c r="AJ540" i="16"/>
  <c r="AI540" i="16"/>
  <c r="AH540" i="16"/>
  <c r="AG540" i="16"/>
  <c r="AF540" i="16"/>
  <c r="AL539" i="16"/>
  <c r="AK539" i="16"/>
  <c r="AJ539" i="16"/>
  <c r="AI539" i="16"/>
  <c r="AH539" i="16"/>
  <c r="AG539" i="16"/>
  <c r="AF539" i="16"/>
  <c r="AL538" i="16"/>
  <c r="AK538" i="16"/>
  <c r="AJ538" i="16"/>
  <c r="AI538" i="16"/>
  <c r="AH538" i="16"/>
  <c r="AG538" i="16"/>
  <c r="AF538" i="16"/>
  <c r="AL537" i="16"/>
  <c r="AK537" i="16"/>
  <c r="AJ537" i="16"/>
  <c r="AI537" i="16"/>
  <c r="AH537" i="16"/>
  <c r="AG537" i="16"/>
  <c r="AF537" i="16"/>
  <c r="AL536" i="16"/>
  <c r="AK536" i="16"/>
  <c r="AJ536" i="16"/>
  <c r="AI536" i="16"/>
  <c r="AH536" i="16"/>
  <c r="AG536" i="16"/>
  <c r="AF536" i="16"/>
  <c r="AL535" i="16"/>
  <c r="AK535" i="16"/>
  <c r="AJ535" i="16"/>
  <c r="AI535" i="16"/>
  <c r="AH535" i="16"/>
  <c r="AG535" i="16"/>
  <c r="AF535" i="16"/>
  <c r="AL534" i="16"/>
  <c r="AK534" i="16"/>
  <c r="AJ534" i="16"/>
  <c r="AI534" i="16"/>
  <c r="AH534" i="16"/>
  <c r="AG534" i="16"/>
  <c r="AF534" i="16"/>
  <c r="AL533" i="16"/>
  <c r="AK533" i="16"/>
  <c r="AJ533" i="16"/>
  <c r="AI533" i="16"/>
  <c r="AH533" i="16"/>
  <c r="AG533" i="16"/>
  <c r="AF533" i="16"/>
  <c r="AL532" i="16"/>
  <c r="AK532" i="16"/>
  <c r="AJ532" i="16"/>
  <c r="AI532" i="16"/>
  <c r="AH532" i="16"/>
  <c r="AG532" i="16"/>
  <c r="AF532" i="16"/>
  <c r="AL531" i="16"/>
  <c r="AK531" i="16"/>
  <c r="AJ531" i="16"/>
  <c r="AI531" i="16"/>
  <c r="AH531" i="16"/>
  <c r="AG531" i="16"/>
  <c r="AF531" i="16"/>
  <c r="AL530" i="16"/>
  <c r="AK530" i="16"/>
  <c r="AJ530" i="16"/>
  <c r="AI530" i="16"/>
  <c r="AH530" i="16"/>
  <c r="AG530" i="16"/>
  <c r="AF530" i="16"/>
  <c r="AL529" i="16"/>
  <c r="AK529" i="16"/>
  <c r="AJ529" i="16"/>
  <c r="AI529" i="16"/>
  <c r="AH529" i="16"/>
  <c r="AG529" i="16"/>
  <c r="AF529" i="16"/>
  <c r="AL528" i="16"/>
  <c r="AK528" i="16"/>
  <c r="AJ528" i="16"/>
  <c r="AI528" i="16"/>
  <c r="AH528" i="16"/>
  <c r="AG528" i="16"/>
  <c r="AF528" i="16"/>
  <c r="AL527" i="16"/>
  <c r="AK527" i="16"/>
  <c r="AJ527" i="16"/>
  <c r="AI527" i="16"/>
  <c r="AH527" i="16"/>
  <c r="AG527" i="16"/>
  <c r="AF527" i="16"/>
  <c r="AL526" i="16"/>
  <c r="AK526" i="16"/>
  <c r="AJ526" i="16"/>
  <c r="AI526" i="16"/>
  <c r="AH526" i="16"/>
  <c r="AG526" i="16"/>
  <c r="AF526" i="16"/>
  <c r="AL525" i="16"/>
  <c r="AK525" i="16"/>
  <c r="AJ525" i="16"/>
  <c r="AI525" i="16"/>
  <c r="AH525" i="16"/>
  <c r="AG525" i="16"/>
  <c r="AF525" i="16"/>
  <c r="AL524" i="16"/>
  <c r="AK524" i="16"/>
  <c r="AJ524" i="16"/>
  <c r="AI524" i="16"/>
  <c r="AH524" i="16"/>
  <c r="AG524" i="16"/>
  <c r="AF524" i="16"/>
  <c r="AL523" i="16"/>
  <c r="AK523" i="16"/>
  <c r="AJ523" i="16"/>
  <c r="AI523" i="16"/>
  <c r="AH523" i="16"/>
  <c r="AG523" i="16"/>
  <c r="AF523" i="16"/>
  <c r="AL522" i="16"/>
  <c r="AK522" i="16"/>
  <c r="AJ522" i="16"/>
  <c r="AI522" i="16"/>
  <c r="AH522" i="16"/>
  <c r="AG522" i="16"/>
  <c r="AF522" i="16"/>
  <c r="AL521" i="16"/>
  <c r="AK521" i="16"/>
  <c r="AJ521" i="16"/>
  <c r="AI521" i="16"/>
  <c r="AH521" i="16"/>
  <c r="AG521" i="16"/>
  <c r="AF521" i="16"/>
  <c r="AL520" i="16"/>
  <c r="AK520" i="16"/>
  <c r="AJ520" i="16"/>
  <c r="AI520" i="16"/>
  <c r="AH520" i="16"/>
  <c r="AG520" i="16"/>
  <c r="AF520" i="16"/>
  <c r="AL519" i="16"/>
  <c r="AK519" i="16"/>
  <c r="AJ519" i="16"/>
  <c r="AI519" i="16"/>
  <c r="AH519" i="16"/>
  <c r="AG519" i="16"/>
  <c r="AF519" i="16"/>
  <c r="AL518" i="16"/>
  <c r="AK518" i="16"/>
  <c r="AJ518" i="16"/>
  <c r="AI518" i="16"/>
  <c r="AH518" i="16"/>
  <c r="AG518" i="16"/>
  <c r="AF518" i="16"/>
  <c r="AL517" i="16"/>
  <c r="AK517" i="16"/>
  <c r="AJ517" i="16"/>
  <c r="AI517" i="16"/>
  <c r="AH517" i="16"/>
  <c r="AG517" i="16"/>
  <c r="AF517" i="16"/>
  <c r="AL516" i="16"/>
  <c r="AK516" i="16"/>
  <c r="AJ516" i="16"/>
  <c r="AI516" i="16"/>
  <c r="AH516" i="16"/>
  <c r="AG516" i="16"/>
  <c r="AF516" i="16"/>
  <c r="AL515" i="16"/>
  <c r="AK515" i="16"/>
  <c r="AJ515" i="16"/>
  <c r="AI515" i="16"/>
  <c r="AH515" i="16"/>
  <c r="AG515" i="16"/>
  <c r="AF515" i="16"/>
  <c r="AL514" i="16"/>
  <c r="AK514" i="16"/>
  <c r="AJ514" i="16"/>
  <c r="AI514" i="16"/>
  <c r="AH514" i="16"/>
  <c r="AG514" i="16"/>
  <c r="AF514" i="16"/>
  <c r="AL513" i="16"/>
  <c r="AK513" i="16"/>
  <c r="AJ513" i="16"/>
  <c r="AI513" i="16"/>
  <c r="AH513" i="16"/>
  <c r="AG513" i="16"/>
  <c r="AF513" i="16"/>
  <c r="AL512" i="16"/>
  <c r="AK512" i="16"/>
  <c r="AJ512" i="16"/>
  <c r="AI512" i="16"/>
  <c r="AH512" i="16"/>
  <c r="AG512" i="16"/>
  <c r="AF512" i="16"/>
  <c r="AL511" i="16"/>
  <c r="AK511" i="16"/>
  <c r="AJ511" i="16"/>
  <c r="AI511" i="16"/>
  <c r="AH511" i="16"/>
  <c r="AG511" i="16"/>
  <c r="AF511" i="16"/>
  <c r="AL510" i="16"/>
  <c r="AK510" i="16"/>
  <c r="AJ510" i="16"/>
  <c r="AI510" i="16"/>
  <c r="AH510" i="16"/>
  <c r="AG510" i="16"/>
  <c r="AF510" i="16"/>
  <c r="AL509" i="16"/>
  <c r="AK509" i="16"/>
  <c r="AJ509" i="16"/>
  <c r="AI509" i="16"/>
  <c r="AH509" i="16"/>
  <c r="AG509" i="16"/>
  <c r="AF509" i="16"/>
  <c r="AL508" i="16"/>
  <c r="AK508" i="16"/>
  <c r="AJ508" i="16"/>
  <c r="AI508" i="16"/>
  <c r="AH508" i="16"/>
  <c r="AG508" i="16"/>
  <c r="AF508" i="16"/>
  <c r="AL507" i="16"/>
  <c r="AK507" i="16"/>
  <c r="AJ507" i="16"/>
  <c r="AI507" i="16"/>
  <c r="AH507" i="16"/>
  <c r="AG507" i="16"/>
  <c r="AF507" i="16"/>
  <c r="AL506" i="16"/>
  <c r="AK506" i="16"/>
  <c r="AJ506" i="16"/>
  <c r="AI506" i="16"/>
  <c r="AH506" i="16"/>
  <c r="AG506" i="16"/>
  <c r="AF506" i="16"/>
  <c r="AL505" i="16"/>
  <c r="AK505" i="16"/>
  <c r="AJ505" i="16"/>
  <c r="AI505" i="16"/>
  <c r="AH505" i="16"/>
  <c r="AG505" i="16"/>
  <c r="AF505" i="16"/>
  <c r="AL504" i="16"/>
  <c r="AK504" i="16"/>
  <c r="AJ504" i="16"/>
  <c r="AI504" i="16"/>
  <c r="AH504" i="16"/>
  <c r="AG504" i="16"/>
  <c r="AF504" i="16"/>
  <c r="AL503" i="16"/>
  <c r="AK503" i="16"/>
  <c r="AJ503" i="16"/>
  <c r="AI503" i="16"/>
  <c r="AH503" i="16"/>
  <c r="AG503" i="16"/>
  <c r="AF503" i="16"/>
  <c r="AL502" i="16"/>
  <c r="AK502" i="16"/>
  <c r="AJ502" i="16"/>
  <c r="AI502" i="16"/>
  <c r="AH502" i="16"/>
  <c r="AG502" i="16"/>
  <c r="AF502" i="16"/>
  <c r="AL501" i="16"/>
  <c r="AK501" i="16"/>
  <c r="AJ501" i="16"/>
  <c r="AI501" i="16"/>
  <c r="AH501" i="16"/>
  <c r="AG501" i="16"/>
  <c r="AF501" i="16"/>
  <c r="AL500" i="16"/>
  <c r="AK500" i="16"/>
  <c r="AJ500" i="16"/>
  <c r="AI500" i="16"/>
  <c r="AH500" i="16"/>
  <c r="AG500" i="16"/>
  <c r="AF500" i="16"/>
  <c r="AL499" i="16"/>
  <c r="AK499" i="16"/>
  <c r="AJ499" i="16"/>
  <c r="AI499" i="16"/>
  <c r="AH499" i="16"/>
  <c r="AG499" i="16"/>
  <c r="AF499" i="16"/>
  <c r="AL498" i="16"/>
  <c r="AK498" i="16"/>
  <c r="AJ498" i="16"/>
  <c r="AI498" i="16"/>
  <c r="AH498" i="16"/>
  <c r="AG498" i="16"/>
  <c r="AF498" i="16"/>
  <c r="AL497" i="16"/>
  <c r="AK497" i="16"/>
  <c r="AJ497" i="16"/>
  <c r="AI497" i="16"/>
  <c r="AH497" i="16"/>
  <c r="AG497" i="16"/>
  <c r="AF497" i="16"/>
  <c r="AL496" i="16"/>
  <c r="AK496" i="16"/>
  <c r="AJ496" i="16"/>
  <c r="AI496" i="16"/>
  <c r="AH496" i="16"/>
  <c r="AG496" i="16"/>
  <c r="AF496" i="16"/>
  <c r="AL495" i="16"/>
  <c r="AK495" i="16"/>
  <c r="AJ495" i="16"/>
  <c r="AI495" i="16"/>
  <c r="AH495" i="16"/>
  <c r="AG495" i="16"/>
  <c r="AF495" i="16"/>
  <c r="AL494" i="16"/>
  <c r="AK494" i="16"/>
  <c r="AJ494" i="16"/>
  <c r="AI494" i="16"/>
  <c r="AH494" i="16"/>
  <c r="AG494" i="16"/>
  <c r="AF494" i="16"/>
  <c r="AL493" i="16"/>
  <c r="AK493" i="16"/>
  <c r="AJ493" i="16"/>
  <c r="AI493" i="16"/>
  <c r="AH493" i="16"/>
  <c r="AG493" i="16"/>
  <c r="AF493" i="16"/>
  <c r="AL492" i="16"/>
  <c r="AK492" i="16"/>
  <c r="AJ492" i="16"/>
  <c r="AI492" i="16"/>
  <c r="AH492" i="16"/>
  <c r="AG492" i="16"/>
  <c r="AF492" i="16"/>
  <c r="AL491" i="16"/>
  <c r="AK491" i="16"/>
  <c r="AJ491" i="16"/>
  <c r="AI491" i="16"/>
  <c r="AH491" i="16"/>
  <c r="AG491" i="16"/>
  <c r="AF491" i="16"/>
  <c r="AL490" i="16"/>
  <c r="AK490" i="16"/>
  <c r="AJ490" i="16"/>
  <c r="AI490" i="16"/>
  <c r="AH490" i="16"/>
  <c r="AG490" i="16"/>
  <c r="AF490" i="16"/>
  <c r="AL489" i="16"/>
  <c r="AK489" i="16"/>
  <c r="AJ489" i="16"/>
  <c r="AI489" i="16"/>
  <c r="AH489" i="16"/>
  <c r="AG489" i="16"/>
  <c r="AF489" i="16"/>
  <c r="AL488" i="16"/>
  <c r="AK488" i="16"/>
  <c r="AJ488" i="16"/>
  <c r="AI488" i="16"/>
  <c r="AH488" i="16"/>
  <c r="AG488" i="16"/>
  <c r="AF488" i="16"/>
  <c r="AL487" i="16"/>
  <c r="AK487" i="16"/>
  <c r="AJ487" i="16"/>
  <c r="AI487" i="16"/>
  <c r="AH487" i="16"/>
  <c r="AG487" i="16"/>
  <c r="AF487" i="16"/>
  <c r="AL486" i="16"/>
  <c r="AK486" i="16"/>
  <c r="AJ486" i="16"/>
  <c r="AI486" i="16"/>
  <c r="AH486" i="16"/>
  <c r="AG486" i="16"/>
  <c r="AF486" i="16"/>
  <c r="AL485" i="16"/>
  <c r="AK485" i="16"/>
  <c r="AJ485" i="16"/>
  <c r="AI485" i="16"/>
  <c r="AH485" i="16"/>
  <c r="AG485" i="16"/>
  <c r="AF485" i="16"/>
  <c r="AL484" i="16"/>
  <c r="AK484" i="16"/>
  <c r="AJ484" i="16"/>
  <c r="AI484" i="16"/>
  <c r="AH484" i="16"/>
  <c r="AG484" i="16"/>
  <c r="AF484" i="16"/>
  <c r="AL483" i="16"/>
  <c r="AK483" i="16"/>
  <c r="AJ483" i="16"/>
  <c r="AI483" i="16"/>
  <c r="AH483" i="16"/>
  <c r="AG483" i="16"/>
  <c r="AF483" i="16"/>
  <c r="AL482" i="16"/>
  <c r="AK482" i="16"/>
  <c r="AJ482" i="16"/>
  <c r="AI482" i="16"/>
  <c r="AH482" i="16"/>
  <c r="AG482" i="16"/>
  <c r="AF482" i="16"/>
  <c r="AL481" i="16"/>
  <c r="AK481" i="16"/>
  <c r="AJ481" i="16"/>
  <c r="AI481" i="16"/>
  <c r="AH481" i="16"/>
  <c r="AG481" i="16"/>
  <c r="AF481" i="16"/>
  <c r="AL480" i="16"/>
  <c r="AK480" i="16"/>
  <c r="AJ480" i="16"/>
  <c r="AI480" i="16"/>
  <c r="AH480" i="16"/>
  <c r="AG480" i="16"/>
  <c r="AF480" i="16"/>
  <c r="AL479" i="16"/>
  <c r="AK479" i="16"/>
  <c r="AJ479" i="16"/>
  <c r="AI479" i="16"/>
  <c r="AH479" i="16"/>
  <c r="AG479" i="16"/>
  <c r="AF479" i="16"/>
  <c r="AL478" i="16"/>
  <c r="AK478" i="16"/>
  <c r="AJ478" i="16"/>
  <c r="AI478" i="16"/>
  <c r="AH478" i="16"/>
  <c r="AG478" i="16"/>
  <c r="AF478" i="16"/>
  <c r="AL477" i="16"/>
  <c r="AK477" i="16"/>
  <c r="AJ477" i="16"/>
  <c r="AI477" i="16"/>
  <c r="AH477" i="16"/>
  <c r="AG477" i="16"/>
  <c r="AF477" i="16"/>
  <c r="AL476" i="16"/>
  <c r="AK476" i="16"/>
  <c r="AJ476" i="16"/>
  <c r="AI476" i="16"/>
  <c r="AH476" i="16"/>
  <c r="AG476" i="16"/>
  <c r="AF476" i="16"/>
  <c r="AL475" i="16"/>
  <c r="AK475" i="16"/>
  <c r="AJ475" i="16"/>
  <c r="AI475" i="16"/>
  <c r="AH475" i="16"/>
  <c r="AG475" i="16"/>
  <c r="AF475" i="16"/>
  <c r="AL474" i="16"/>
  <c r="AK474" i="16"/>
  <c r="AJ474" i="16"/>
  <c r="AI474" i="16"/>
  <c r="AH474" i="16"/>
  <c r="AG474" i="16"/>
  <c r="AF474" i="16"/>
  <c r="AL473" i="16"/>
  <c r="AK473" i="16"/>
  <c r="AJ473" i="16"/>
  <c r="AI473" i="16"/>
  <c r="AH473" i="16"/>
  <c r="AG473" i="16"/>
  <c r="AF473" i="16"/>
  <c r="AL472" i="16"/>
  <c r="AK472" i="16"/>
  <c r="AJ472" i="16"/>
  <c r="AI472" i="16"/>
  <c r="AH472" i="16"/>
  <c r="AG472" i="16"/>
  <c r="AF472" i="16"/>
  <c r="AL471" i="16"/>
  <c r="AK471" i="16"/>
  <c r="AJ471" i="16"/>
  <c r="AI471" i="16"/>
  <c r="AH471" i="16"/>
  <c r="AG471" i="16"/>
  <c r="AF471" i="16"/>
  <c r="AL470" i="16"/>
  <c r="AK470" i="16"/>
  <c r="AJ470" i="16"/>
  <c r="AI470" i="16"/>
  <c r="AH470" i="16"/>
  <c r="AG470" i="16"/>
  <c r="AF470" i="16"/>
  <c r="AL469" i="16"/>
  <c r="AK469" i="16"/>
  <c r="AJ469" i="16"/>
  <c r="AI469" i="16"/>
  <c r="AH469" i="16"/>
  <c r="AG469" i="16"/>
  <c r="AF469" i="16"/>
  <c r="AL468" i="16"/>
  <c r="AK468" i="16"/>
  <c r="AJ468" i="16"/>
  <c r="AI468" i="16"/>
  <c r="AH468" i="16"/>
  <c r="AG468" i="16"/>
  <c r="AF468" i="16"/>
  <c r="AL467" i="16"/>
  <c r="AK467" i="16"/>
  <c r="AJ467" i="16"/>
  <c r="AI467" i="16"/>
  <c r="AH467" i="16"/>
  <c r="AG467" i="16"/>
  <c r="AF467" i="16"/>
  <c r="AL466" i="16"/>
  <c r="AK466" i="16"/>
  <c r="AJ466" i="16"/>
  <c r="AI466" i="16"/>
  <c r="AH466" i="16"/>
  <c r="AG466" i="16"/>
  <c r="AF466" i="16"/>
  <c r="AL465" i="16"/>
  <c r="AK465" i="16"/>
  <c r="AJ465" i="16"/>
  <c r="AI465" i="16"/>
  <c r="AH465" i="16"/>
  <c r="AG465" i="16"/>
  <c r="AF465" i="16"/>
  <c r="AL464" i="16"/>
  <c r="AK464" i="16"/>
  <c r="AJ464" i="16"/>
  <c r="AI464" i="16"/>
  <c r="AH464" i="16"/>
  <c r="AG464" i="16"/>
  <c r="AF464" i="16"/>
  <c r="AL463" i="16"/>
  <c r="AK463" i="16"/>
  <c r="AJ463" i="16"/>
  <c r="AI463" i="16"/>
  <c r="AH463" i="16"/>
  <c r="AG463" i="16"/>
  <c r="AF463" i="16"/>
  <c r="AL462" i="16"/>
  <c r="AK462" i="16"/>
  <c r="AJ462" i="16"/>
  <c r="AI462" i="16"/>
  <c r="AH462" i="16"/>
  <c r="AG462" i="16"/>
  <c r="AF462" i="16"/>
  <c r="AL461" i="16"/>
  <c r="AK461" i="16"/>
  <c r="AJ461" i="16"/>
  <c r="AI461" i="16"/>
  <c r="AH461" i="16"/>
  <c r="AG461" i="16"/>
  <c r="AF461" i="16"/>
  <c r="AL460" i="16"/>
  <c r="AK460" i="16"/>
  <c r="AJ460" i="16"/>
  <c r="AI460" i="16"/>
  <c r="AH460" i="16"/>
  <c r="AG460" i="16"/>
  <c r="AF460" i="16"/>
  <c r="AL459" i="16"/>
  <c r="AK459" i="16"/>
  <c r="AJ459" i="16"/>
  <c r="AI459" i="16"/>
  <c r="AH459" i="16"/>
  <c r="AG459" i="16"/>
  <c r="AF459" i="16"/>
  <c r="AL458" i="16"/>
  <c r="AK458" i="16"/>
  <c r="AJ458" i="16"/>
  <c r="AI458" i="16"/>
  <c r="AH458" i="16"/>
  <c r="AG458" i="16"/>
  <c r="AF458" i="16"/>
  <c r="AL457" i="16"/>
  <c r="AK457" i="16"/>
  <c r="AJ457" i="16"/>
  <c r="AI457" i="16"/>
  <c r="AH457" i="16"/>
  <c r="AG457" i="16"/>
  <c r="AF457" i="16"/>
  <c r="AL456" i="16"/>
  <c r="AK456" i="16"/>
  <c r="AJ456" i="16"/>
  <c r="AI456" i="16"/>
  <c r="AH456" i="16"/>
  <c r="AG456" i="16"/>
  <c r="AF456" i="16"/>
  <c r="AL455" i="16"/>
  <c r="AK455" i="16"/>
  <c r="AJ455" i="16"/>
  <c r="AI455" i="16"/>
  <c r="AH455" i="16"/>
  <c r="AG455" i="16"/>
  <c r="AF455" i="16"/>
  <c r="AL454" i="16"/>
  <c r="AK454" i="16"/>
  <c r="AJ454" i="16"/>
  <c r="AI454" i="16"/>
  <c r="AH454" i="16"/>
  <c r="AG454" i="16"/>
  <c r="AF454" i="16"/>
  <c r="AL453" i="16"/>
  <c r="AK453" i="16"/>
  <c r="AJ453" i="16"/>
  <c r="AI453" i="16"/>
  <c r="AH453" i="16"/>
  <c r="AG453" i="16"/>
  <c r="AF453" i="16"/>
  <c r="AL452" i="16"/>
  <c r="AK452" i="16"/>
  <c r="AJ452" i="16"/>
  <c r="AI452" i="16"/>
  <c r="AH452" i="16"/>
  <c r="AG452" i="16"/>
  <c r="AF452" i="16"/>
  <c r="AL451" i="16"/>
  <c r="AK451" i="16"/>
  <c r="AJ451" i="16"/>
  <c r="AI451" i="16"/>
  <c r="AH451" i="16"/>
  <c r="AG451" i="16"/>
  <c r="AF451" i="16"/>
  <c r="AL450" i="16"/>
  <c r="AK450" i="16"/>
  <c r="AJ450" i="16"/>
  <c r="AI450" i="16"/>
  <c r="AH450" i="16"/>
  <c r="AG450" i="16"/>
  <c r="AF450" i="16"/>
  <c r="AL449" i="16"/>
  <c r="AK449" i="16"/>
  <c r="AJ449" i="16"/>
  <c r="AI449" i="16"/>
  <c r="AH449" i="16"/>
  <c r="AG449" i="16"/>
  <c r="AF449" i="16"/>
  <c r="AL448" i="16"/>
  <c r="AK448" i="16"/>
  <c r="AJ448" i="16"/>
  <c r="AI448" i="16"/>
  <c r="AH448" i="16"/>
  <c r="AG448" i="16"/>
  <c r="AF448" i="16"/>
  <c r="AL447" i="16"/>
  <c r="AK447" i="16"/>
  <c r="AJ447" i="16"/>
  <c r="AI447" i="16"/>
  <c r="AH447" i="16"/>
  <c r="AG447" i="16"/>
  <c r="AF447" i="16"/>
  <c r="AL446" i="16"/>
  <c r="AK446" i="16"/>
  <c r="AJ446" i="16"/>
  <c r="AI446" i="16"/>
  <c r="AH446" i="16"/>
  <c r="AG446" i="16"/>
  <c r="AF446" i="16"/>
  <c r="AL445" i="16"/>
  <c r="AK445" i="16"/>
  <c r="AJ445" i="16"/>
  <c r="AI445" i="16"/>
  <c r="AH445" i="16"/>
  <c r="AG445" i="16"/>
  <c r="AF445" i="16"/>
  <c r="AL444" i="16"/>
  <c r="AK444" i="16"/>
  <c r="AJ444" i="16"/>
  <c r="AI444" i="16"/>
  <c r="AH444" i="16"/>
  <c r="AG444" i="16"/>
  <c r="AF444" i="16"/>
  <c r="AL443" i="16"/>
  <c r="AK443" i="16"/>
  <c r="AJ443" i="16"/>
  <c r="AI443" i="16"/>
  <c r="AH443" i="16"/>
  <c r="AG443" i="16"/>
  <c r="AF443" i="16"/>
  <c r="AL442" i="16"/>
  <c r="AK442" i="16"/>
  <c r="AJ442" i="16"/>
  <c r="AI442" i="16"/>
  <c r="AH442" i="16"/>
  <c r="AG442" i="16"/>
  <c r="AF442" i="16"/>
  <c r="AL441" i="16"/>
  <c r="AK441" i="16"/>
  <c r="AJ441" i="16"/>
  <c r="AI441" i="16"/>
  <c r="AH441" i="16"/>
  <c r="AG441" i="16"/>
  <c r="AF441" i="16"/>
  <c r="AL440" i="16"/>
  <c r="AK440" i="16"/>
  <c r="AJ440" i="16"/>
  <c r="AI440" i="16"/>
  <c r="AH440" i="16"/>
  <c r="AG440" i="16"/>
  <c r="AF440" i="16"/>
  <c r="AL439" i="16"/>
  <c r="AK439" i="16"/>
  <c r="AJ439" i="16"/>
  <c r="AI439" i="16"/>
  <c r="AH439" i="16"/>
  <c r="AG439" i="16"/>
  <c r="AF439" i="16"/>
  <c r="AL438" i="16"/>
  <c r="AK438" i="16"/>
  <c r="AJ438" i="16"/>
  <c r="AI438" i="16"/>
  <c r="AH438" i="16"/>
  <c r="AG438" i="16"/>
  <c r="AF438" i="16"/>
  <c r="AL437" i="16"/>
  <c r="AK437" i="16"/>
  <c r="AJ437" i="16"/>
  <c r="AI437" i="16"/>
  <c r="AH437" i="16"/>
  <c r="AG437" i="16"/>
  <c r="AF437" i="16"/>
  <c r="AL436" i="16"/>
  <c r="AK436" i="16"/>
  <c r="AJ436" i="16"/>
  <c r="AI436" i="16"/>
  <c r="AH436" i="16"/>
  <c r="AG436" i="16"/>
  <c r="AF436" i="16"/>
  <c r="AL435" i="16"/>
  <c r="AK435" i="16"/>
  <c r="AJ435" i="16"/>
  <c r="AI435" i="16"/>
  <c r="AH435" i="16"/>
  <c r="AG435" i="16"/>
  <c r="AF435" i="16"/>
  <c r="AL434" i="16"/>
  <c r="AK434" i="16"/>
  <c r="AJ434" i="16"/>
  <c r="AI434" i="16"/>
  <c r="AH434" i="16"/>
  <c r="AG434" i="16"/>
  <c r="AF434" i="16"/>
  <c r="AL433" i="16"/>
  <c r="AK433" i="16"/>
  <c r="AJ433" i="16"/>
  <c r="AI433" i="16"/>
  <c r="AH433" i="16"/>
  <c r="AG433" i="16"/>
  <c r="AF433" i="16"/>
  <c r="AL432" i="16"/>
  <c r="AK432" i="16"/>
  <c r="AJ432" i="16"/>
  <c r="AI432" i="16"/>
  <c r="AH432" i="16"/>
  <c r="AG432" i="16"/>
  <c r="AF432" i="16"/>
  <c r="AL431" i="16"/>
  <c r="AK431" i="16"/>
  <c r="AJ431" i="16"/>
  <c r="AI431" i="16"/>
  <c r="AH431" i="16"/>
  <c r="AG431" i="16"/>
  <c r="AF431" i="16"/>
  <c r="AL430" i="16"/>
  <c r="AK430" i="16"/>
  <c r="AJ430" i="16"/>
  <c r="AI430" i="16"/>
  <c r="AH430" i="16"/>
  <c r="AG430" i="16"/>
  <c r="AF430" i="16"/>
  <c r="AL429" i="16"/>
  <c r="AK429" i="16"/>
  <c r="AJ429" i="16"/>
  <c r="AI429" i="16"/>
  <c r="AH429" i="16"/>
  <c r="AG429" i="16"/>
  <c r="AF429" i="16"/>
  <c r="AL428" i="16"/>
  <c r="AK428" i="16"/>
  <c r="AJ428" i="16"/>
  <c r="AI428" i="16"/>
  <c r="AH428" i="16"/>
  <c r="AG428" i="16"/>
  <c r="AF428" i="16"/>
  <c r="AL427" i="16"/>
  <c r="AK427" i="16"/>
  <c r="AJ427" i="16"/>
  <c r="AI427" i="16"/>
  <c r="AH427" i="16"/>
  <c r="AG427" i="16"/>
  <c r="AF427" i="16"/>
  <c r="AL426" i="16"/>
  <c r="AK426" i="16"/>
  <c r="AJ426" i="16"/>
  <c r="AI426" i="16"/>
  <c r="AH426" i="16"/>
  <c r="AG426" i="16"/>
  <c r="AF426" i="16"/>
  <c r="AL425" i="16"/>
  <c r="AK425" i="16"/>
  <c r="AJ425" i="16"/>
  <c r="AI425" i="16"/>
  <c r="AH425" i="16"/>
  <c r="AG425" i="16"/>
  <c r="AF425" i="16"/>
  <c r="AL424" i="16"/>
  <c r="AK424" i="16"/>
  <c r="AJ424" i="16"/>
  <c r="AI424" i="16"/>
  <c r="AH424" i="16"/>
  <c r="AG424" i="16"/>
  <c r="AF424" i="16"/>
  <c r="AL423" i="16"/>
  <c r="AK423" i="16"/>
  <c r="AJ423" i="16"/>
  <c r="AI423" i="16"/>
  <c r="AH423" i="16"/>
  <c r="AG423" i="16"/>
  <c r="AF423" i="16"/>
  <c r="AL422" i="16"/>
  <c r="AK422" i="16"/>
  <c r="AJ422" i="16"/>
  <c r="AI422" i="16"/>
  <c r="AH422" i="16"/>
  <c r="AG422" i="16"/>
  <c r="AF422" i="16"/>
  <c r="AL421" i="16"/>
  <c r="AK421" i="16"/>
  <c r="AJ421" i="16"/>
  <c r="AI421" i="16"/>
  <c r="AH421" i="16"/>
  <c r="AG421" i="16"/>
  <c r="AF421" i="16"/>
  <c r="AL420" i="16"/>
  <c r="AK420" i="16"/>
  <c r="AJ420" i="16"/>
  <c r="AI420" i="16"/>
  <c r="AH420" i="16"/>
  <c r="AG420" i="16"/>
  <c r="AF420" i="16"/>
  <c r="AL419" i="16"/>
  <c r="AK419" i="16"/>
  <c r="AJ419" i="16"/>
  <c r="AI419" i="16"/>
  <c r="AH419" i="16"/>
  <c r="AG419" i="16"/>
  <c r="AF419" i="16"/>
  <c r="AL418" i="16"/>
  <c r="AK418" i="16"/>
  <c r="AJ418" i="16"/>
  <c r="AI418" i="16"/>
  <c r="AH418" i="16"/>
  <c r="AG418" i="16"/>
  <c r="AF418" i="16"/>
  <c r="AL417" i="16"/>
  <c r="AK417" i="16"/>
  <c r="AJ417" i="16"/>
  <c r="AI417" i="16"/>
  <c r="AH417" i="16"/>
  <c r="AG417" i="16"/>
  <c r="AF417" i="16"/>
  <c r="AL416" i="16"/>
  <c r="AK416" i="16"/>
  <c r="AJ416" i="16"/>
  <c r="AI416" i="16"/>
  <c r="AH416" i="16"/>
  <c r="AG416" i="16"/>
  <c r="AF416" i="16"/>
  <c r="AL415" i="16"/>
  <c r="AK415" i="16"/>
  <c r="AJ415" i="16"/>
  <c r="AI415" i="16"/>
  <c r="AH415" i="16"/>
  <c r="AG415" i="16"/>
  <c r="AF415" i="16"/>
  <c r="AL414" i="16"/>
  <c r="AK414" i="16"/>
  <c r="AJ414" i="16"/>
  <c r="AI414" i="16"/>
  <c r="AH414" i="16"/>
  <c r="AG414" i="16"/>
  <c r="AF414" i="16"/>
  <c r="AL413" i="16"/>
  <c r="AK413" i="16"/>
  <c r="AJ413" i="16"/>
  <c r="AI413" i="16"/>
  <c r="AH413" i="16"/>
  <c r="AG413" i="16"/>
  <c r="AF413" i="16"/>
  <c r="AL412" i="16"/>
  <c r="AK412" i="16"/>
  <c r="AJ412" i="16"/>
  <c r="AI412" i="16"/>
  <c r="AH412" i="16"/>
  <c r="AG412" i="16"/>
  <c r="AF412" i="16"/>
  <c r="AL411" i="16"/>
  <c r="AK411" i="16"/>
  <c r="AJ411" i="16"/>
  <c r="AI411" i="16"/>
  <c r="AH411" i="16"/>
  <c r="AG411" i="16"/>
  <c r="AF411" i="16"/>
  <c r="AL410" i="16"/>
  <c r="AK410" i="16"/>
  <c r="AJ410" i="16"/>
  <c r="AI410" i="16"/>
  <c r="AH410" i="16"/>
  <c r="AG410" i="16"/>
  <c r="AF410" i="16"/>
  <c r="AL409" i="16"/>
  <c r="AK409" i="16"/>
  <c r="AJ409" i="16"/>
  <c r="AI409" i="16"/>
  <c r="AH409" i="16"/>
  <c r="AG409" i="16"/>
  <c r="AF409" i="16"/>
  <c r="AL408" i="16"/>
  <c r="AK408" i="16"/>
  <c r="AJ408" i="16"/>
  <c r="AI408" i="16"/>
  <c r="AH408" i="16"/>
  <c r="AG408" i="16"/>
  <c r="AF408" i="16"/>
  <c r="AL407" i="16"/>
  <c r="AK407" i="16"/>
  <c r="AJ407" i="16"/>
  <c r="AI407" i="16"/>
  <c r="AH407" i="16"/>
  <c r="AG407" i="16"/>
  <c r="AF407" i="16"/>
  <c r="AL406" i="16"/>
  <c r="AK406" i="16"/>
  <c r="AJ406" i="16"/>
  <c r="AI406" i="16"/>
  <c r="AH406" i="16"/>
  <c r="AG406" i="16"/>
  <c r="AF406" i="16"/>
  <c r="AL405" i="16"/>
  <c r="AK405" i="16"/>
  <c r="AJ405" i="16"/>
  <c r="AI405" i="16"/>
  <c r="AH405" i="16"/>
  <c r="AG405" i="16"/>
  <c r="AF405" i="16"/>
  <c r="AL404" i="16"/>
  <c r="AK404" i="16"/>
  <c r="AJ404" i="16"/>
  <c r="AI404" i="16"/>
  <c r="AH404" i="16"/>
  <c r="AG404" i="16"/>
  <c r="AF404" i="16"/>
  <c r="AL403" i="16"/>
  <c r="AK403" i="16"/>
  <c r="AJ403" i="16"/>
  <c r="AI403" i="16"/>
  <c r="AH403" i="16"/>
  <c r="AG403" i="16"/>
  <c r="AF403" i="16"/>
  <c r="AL402" i="16"/>
  <c r="AK402" i="16"/>
  <c r="AJ402" i="16"/>
  <c r="AI402" i="16"/>
  <c r="AH402" i="16"/>
  <c r="AG402" i="16"/>
  <c r="AF402" i="16"/>
  <c r="AL401" i="16"/>
  <c r="AK401" i="16"/>
  <c r="AJ401" i="16"/>
  <c r="AI401" i="16"/>
  <c r="AH401" i="16"/>
  <c r="AG401" i="16"/>
  <c r="AF401" i="16"/>
  <c r="AL400" i="16"/>
  <c r="AK400" i="16"/>
  <c r="AJ400" i="16"/>
  <c r="AI400" i="16"/>
  <c r="AH400" i="16"/>
  <c r="AG400" i="16"/>
  <c r="AF400" i="16"/>
  <c r="AL399" i="16"/>
  <c r="AK399" i="16"/>
  <c r="AJ399" i="16"/>
  <c r="AI399" i="16"/>
  <c r="AH399" i="16"/>
  <c r="AG399" i="16"/>
  <c r="AF399" i="16"/>
  <c r="AL398" i="16"/>
  <c r="AK398" i="16"/>
  <c r="AJ398" i="16"/>
  <c r="AI398" i="16"/>
  <c r="AH398" i="16"/>
  <c r="AG398" i="16"/>
  <c r="AF398" i="16"/>
  <c r="AL397" i="16"/>
  <c r="AK397" i="16"/>
  <c r="AJ397" i="16"/>
  <c r="AI397" i="16"/>
  <c r="AH397" i="16"/>
  <c r="AG397" i="16"/>
  <c r="AF397" i="16"/>
  <c r="AL396" i="16"/>
  <c r="AK396" i="16"/>
  <c r="AJ396" i="16"/>
  <c r="AI396" i="16"/>
  <c r="AH396" i="16"/>
  <c r="AG396" i="16"/>
  <c r="AF396" i="16"/>
  <c r="AL395" i="16"/>
  <c r="AK395" i="16"/>
  <c r="AJ395" i="16"/>
  <c r="AI395" i="16"/>
  <c r="AH395" i="16"/>
  <c r="AG395" i="16"/>
  <c r="AF395" i="16"/>
  <c r="AL394" i="16"/>
  <c r="AK394" i="16"/>
  <c r="AJ394" i="16"/>
  <c r="AI394" i="16"/>
  <c r="AH394" i="16"/>
  <c r="AG394" i="16"/>
  <c r="AF394" i="16"/>
  <c r="AL393" i="16"/>
  <c r="AK393" i="16"/>
  <c r="AJ393" i="16"/>
  <c r="AI393" i="16"/>
  <c r="AH393" i="16"/>
  <c r="AG393" i="16"/>
  <c r="AF393" i="16"/>
  <c r="AL392" i="16"/>
  <c r="AK392" i="16"/>
  <c r="AJ392" i="16"/>
  <c r="AI392" i="16"/>
  <c r="AH392" i="16"/>
  <c r="AG392" i="16"/>
  <c r="AF392" i="16"/>
  <c r="AL391" i="16"/>
  <c r="AK391" i="16"/>
  <c r="AJ391" i="16"/>
  <c r="AI391" i="16"/>
  <c r="AH391" i="16"/>
  <c r="AG391" i="16"/>
  <c r="AF391" i="16"/>
  <c r="AL390" i="16"/>
  <c r="AK390" i="16"/>
  <c r="AJ390" i="16"/>
  <c r="AI390" i="16"/>
  <c r="AH390" i="16"/>
  <c r="AG390" i="16"/>
  <c r="AF390" i="16"/>
  <c r="AL389" i="16"/>
  <c r="AK389" i="16"/>
  <c r="AJ389" i="16"/>
  <c r="AI389" i="16"/>
  <c r="AH389" i="16"/>
  <c r="AG389" i="16"/>
  <c r="AF389" i="16"/>
  <c r="AL388" i="16"/>
  <c r="AK388" i="16"/>
  <c r="AJ388" i="16"/>
  <c r="AI388" i="16"/>
  <c r="AH388" i="16"/>
  <c r="AG388" i="16"/>
  <c r="AF388" i="16"/>
  <c r="AL387" i="16"/>
  <c r="AK387" i="16"/>
  <c r="AJ387" i="16"/>
  <c r="AI387" i="16"/>
  <c r="AH387" i="16"/>
  <c r="AG387" i="16"/>
  <c r="AF387" i="16"/>
  <c r="AL386" i="16"/>
  <c r="AK386" i="16"/>
  <c r="AJ386" i="16"/>
  <c r="AI386" i="16"/>
  <c r="AH386" i="16"/>
  <c r="AG386" i="16"/>
  <c r="AF386" i="16"/>
  <c r="AL385" i="16"/>
  <c r="AK385" i="16"/>
  <c r="AJ385" i="16"/>
  <c r="AI385" i="16"/>
  <c r="AH385" i="16"/>
  <c r="AG385" i="16"/>
  <c r="AF385" i="16"/>
  <c r="AL384" i="16"/>
  <c r="AK384" i="16"/>
  <c r="AJ384" i="16"/>
  <c r="AI384" i="16"/>
  <c r="AH384" i="16"/>
  <c r="AG384" i="16"/>
  <c r="AF384" i="16"/>
  <c r="AL383" i="16"/>
  <c r="AK383" i="16"/>
  <c r="AJ383" i="16"/>
  <c r="AI383" i="16"/>
  <c r="AH383" i="16"/>
  <c r="AG383" i="16"/>
  <c r="AF383" i="16"/>
  <c r="AL382" i="16"/>
  <c r="AK382" i="16"/>
  <c r="AJ382" i="16"/>
  <c r="AI382" i="16"/>
  <c r="AH382" i="16"/>
  <c r="AG382" i="16"/>
  <c r="AF382" i="16"/>
  <c r="AL381" i="16"/>
  <c r="AK381" i="16"/>
  <c r="AJ381" i="16"/>
  <c r="AI381" i="16"/>
  <c r="AH381" i="16"/>
  <c r="AG381" i="16"/>
  <c r="AF381" i="16"/>
  <c r="AL380" i="16"/>
  <c r="AK380" i="16"/>
  <c r="AJ380" i="16"/>
  <c r="AI380" i="16"/>
  <c r="AH380" i="16"/>
  <c r="AG380" i="16"/>
  <c r="AF380" i="16"/>
  <c r="AL379" i="16"/>
  <c r="AK379" i="16"/>
  <c r="AJ379" i="16"/>
  <c r="AI379" i="16"/>
  <c r="AH379" i="16"/>
  <c r="AG379" i="16"/>
  <c r="AF379" i="16"/>
  <c r="AL378" i="16"/>
  <c r="AK378" i="16"/>
  <c r="AJ378" i="16"/>
  <c r="AI378" i="16"/>
  <c r="AH378" i="16"/>
  <c r="AG378" i="16"/>
  <c r="AF378" i="16"/>
  <c r="AL377" i="16"/>
  <c r="AK377" i="16"/>
  <c r="AJ377" i="16"/>
  <c r="AI377" i="16"/>
  <c r="AH377" i="16"/>
  <c r="AG377" i="16"/>
  <c r="AF377" i="16"/>
  <c r="AL376" i="16"/>
  <c r="AK376" i="16"/>
  <c r="AJ376" i="16"/>
  <c r="AI376" i="16"/>
  <c r="AH376" i="16"/>
  <c r="AG376" i="16"/>
  <c r="AF376" i="16"/>
  <c r="AL375" i="16"/>
  <c r="AK375" i="16"/>
  <c r="AJ375" i="16"/>
  <c r="AI375" i="16"/>
  <c r="AH375" i="16"/>
  <c r="AG375" i="16"/>
  <c r="AF375" i="16"/>
  <c r="AL374" i="16"/>
  <c r="AK374" i="16"/>
  <c r="AJ374" i="16"/>
  <c r="AI374" i="16"/>
  <c r="AH374" i="16"/>
  <c r="AG374" i="16"/>
  <c r="AF374" i="16"/>
  <c r="AL373" i="16"/>
  <c r="AK373" i="16"/>
  <c r="AJ373" i="16"/>
  <c r="AI373" i="16"/>
  <c r="AH373" i="16"/>
  <c r="AG373" i="16"/>
  <c r="AF373" i="16"/>
  <c r="AL372" i="16"/>
  <c r="AK372" i="16"/>
  <c r="AJ372" i="16"/>
  <c r="AI372" i="16"/>
  <c r="AH372" i="16"/>
  <c r="AG372" i="16"/>
  <c r="AF372" i="16"/>
  <c r="AL371" i="16"/>
  <c r="AK371" i="16"/>
  <c r="AJ371" i="16"/>
  <c r="AI371" i="16"/>
  <c r="AH371" i="16"/>
  <c r="AG371" i="16"/>
  <c r="AF371" i="16"/>
  <c r="AL370" i="16"/>
  <c r="AK370" i="16"/>
  <c r="AJ370" i="16"/>
  <c r="AI370" i="16"/>
  <c r="AH370" i="16"/>
  <c r="AG370" i="16"/>
  <c r="AF370" i="16"/>
  <c r="AL369" i="16"/>
  <c r="AK369" i="16"/>
  <c r="AJ369" i="16"/>
  <c r="AI369" i="16"/>
  <c r="AH369" i="16"/>
  <c r="AG369" i="16"/>
  <c r="AF369" i="16"/>
  <c r="AL368" i="16"/>
  <c r="AK368" i="16"/>
  <c r="AJ368" i="16"/>
  <c r="AI368" i="16"/>
  <c r="AH368" i="16"/>
  <c r="AG368" i="16"/>
  <c r="AF368" i="16"/>
  <c r="AL367" i="16"/>
  <c r="AK367" i="16"/>
  <c r="AJ367" i="16"/>
  <c r="AI367" i="16"/>
  <c r="AH367" i="16"/>
  <c r="AG367" i="16"/>
  <c r="AF367" i="16"/>
  <c r="AL366" i="16"/>
  <c r="AK366" i="16"/>
  <c r="AJ366" i="16"/>
  <c r="AI366" i="16"/>
  <c r="AH366" i="16"/>
  <c r="AG366" i="16"/>
  <c r="AF366" i="16"/>
  <c r="AL365" i="16"/>
  <c r="AK365" i="16"/>
  <c r="AJ365" i="16"/>
  <c r="AI365" i="16"/>
  <c r="AH365" i="16"/>
  <c r="AG365" i="16"/>
  <c r="AF365" i="16"/>
  <c r="AL364" i="16"/>
  <c r="AK364" i="16"/>
  <c r="AJ364" i="16"/>
  <c r="AI364" i="16"/>
  <c r="AH364" i="16"/>
  <c r="AG364" i="16"/>
  <c r="AF364" i="16"/>
  <c r="AL363" i="16"/>
  <c r="AK363" i="16"/>
  <c r="AJ363" i="16"/>
  <c r="AI363" i="16"/>
  <c r="AH363" i="16"/>
  <c r="AG363" i="16"/>
  <c r="AF363" i="16"/>
  <c r="AL362" i="16"/>
  <c r="AK362" i="16"/>
  <c r="AJ362" i="16"/>
  <c r="AI362" i="16"/>
  <c r="AH362" i="16"/>
  <c r="AG362" i="16"/>
  <c r="AF362" i="16"/>
  <c r="AL361" i="16"/>
  <c r="AK361" i="16"/>
  <c r="AJ361" i="16"/>
  <c r="AI361" i="16"/>
  <c r="AH361" i="16"/>
  <c r="AG361" i="16"/>
  <c r="AF361" i="16"/>
  <c r="AL360" i="16"/>
  <c r="AK360" i="16"/>
  <c r="AJ360" i="16"/>
  <c r="AI360" i="16"/>
  <c r="AH360" i="16"/>
  <c r="AG360" i="16"/>
  <c r="AF360" i="16"/>
  <c r="AL359" i="16"/>
  <c r="AK359" i="16"/>
  <c r="AJ359" i="16"/>
  <c r="AI359" i="16"/>
  <c r="AH359" i="16"/>
  <c r="AG359" i="16"/>
  <c r="AF359" i="16"/>
  <c r="AL358" i="16"/>
  <c r="AK358" i="16"/>
  <c r="AJ358" i="16"/>
  <c r="AI358" i="16"/>
  <c r="AH358" i="16"/>
  <c r="AG358" i="16"/>
  <c r="AF358" i="16"/>
  <c r="AL357" i="16"/>
  <c r="AK357" i="16"/>
  <c r="AJ357" i="16"/>
  <c r="AI357" i="16"/>
  <c r="AH357" i="16"/>
  <c r="AG357" i="16"/>
  <c r="AF357" i="16"/>
  <c r="AL356" i="16"/>
  <c r="AK356" i="16"/>
  <c r="AJ356" i="16"/>
  <c r="AI356" i="16"/>
  <c r="AH356" i="16"/>
  <c r="AG356" i="16"/>
  <c r="AF356" i="16"/>
  <c r="AL355" i="16"/>
  <c r="AK355" i="16"/>
  <c r="AJ355" i="16"/>
  <c r="AI355" i="16"/>
  <c r="AH355" i="16"/>
  <c r="AG355" i="16"/>
  <c r="AF355" i="16"/>
  <c r="AL354" i="16"/>
  <c r="AK354" i="16"/>
  <c r="AJ354" i="16"/>
  <c r="AI354" i="16"/>
  <c r="AH354" i="16"/>
  <c r="AG354" i="16"/>
  <c r="AF354" i="16"/>
  <c r="AL353" i="16"/>
  <c r="AK353" i="16"/>
  <c r="AJ353" i="16"/>
  <c r="AI353" i="16"/>
  <c r="AH353" i="16"/>
  <c r="AG353" i="16"/>
  <c r="AF353" i="16"/>
  <c r="AL352" i="16"/>
  <c r="AK352" i="16"/>
  <c r="AJ352" i="16"/>
  <c r="AI352" i="16"/>
  <c r="AH352" i="16"/>
  <c r="AG352" i="16"/>
  <c r="AF352" i="16"/>
  <c r="AL351" i="16"/>
  <c r="AK351" i="16"/>
  <c r="AJ351" i="16"/>
  <c r="AI351" i="16"/>
  <c r="AH351" i="16"/>
  <c r="AG351" i="16"/>
  <c r="AF351" i="16"/>
  <c r="AL350" i="16"/>
  <c r="AK350" i="16"/>
  <c r="AJ350" i="16"/>
  <c r="AI350" i="16"/>
  <c r="AH350" i="16"/>
  <c r="AG350" i="16"/>
  <c r="AF350" i="16"/>
  <c r="AL349" i="16"/>
  <c r="AK349" i="16"/>
  <c r="AJ349" i="16"/>
  <c r="AI349" i="16"/>
  <c r="AH349" i="16"/>
  <c r="AG349" i="16"/>
  <c r="AF349" i="16"/>
  <c r="AL348" i="16"/>
  <c r="AK348" i="16"/>
  <c r="AJ348" i="16"/>
  <c r="AI348" i="16"/>
  <c r="AH348" i="16"/>
  <c r="AG348" i="16"/>
  <c r="AF348" i="16"/>
  <c r="AL347" i="16"/>
  <c r="AK347" i="16"/>
  <c r="AJ347" i="16"/>
  <c r="AI347" i="16"/>
  <c r="AH347" i="16"/>
  <c r="AG347" i="16"/>
  <c r="AF347" i="16"/>
  <c r="AL346" i="16"/>
  <c r="AK346" i="16"/>
  <c r="AJ346" i="16"/>
  <c r="AI346" i="16"/>
  <c r="AH346" i="16"/>
  <c r="AG346" i="16"/>
  <c r="AF346" i="16"/>
  <c r="AL345" i="16"/>
  <c r="AK345" i="16"/>
  <c r="AJ345" i="16"/>
  <c r="AI345" i="16"/>
  <c r="AH345" i="16"/>
  <c r="AG345" i="16"/>
  <c r="AF345" i="16"/>
  <c r="AL344" i="16"/>
  <c r="AK344" i="16"/>
  <c r="AJ344" i="16"/>
  <c r="AI344" i="16"/>
  <c r="AH344" i="16"/>
  <c r="AG344" i="16"/>
  <c r="AF344" i="16"/>
  <c r="AL343" i="16"/>
  <c r="AK343" i="16"/>
  <c r="AJ343" i="16"/>
  <c r="AI343" i="16"/>
  <c r="AH343" i="16"/>
  <c r="AG343" i="16"/>
  <c r="AF343" i="16"/>
  <c r="AL342" i="16"/>
  <c r="AK342" i="16"/>
  <c r="AJ342" i="16"/>
  <c r="AI342" i="16"/>
  <c r="AH342" i="16"/>
  <c r="AG342" i="16"/>
  <c r="AF342" i="16"/>
  <c r="AL341" i="16"/>
  <c r="AK341" i="16"/>
  <c r="AJ341" i="16"/>
  <c r="AI341" i="16"/>
  <c r="AH341" i="16"/>
  <c r="AG341" i="16"/>
  <c r="AF341" i="16"/>
  <c r="AL340" i="16"/>
  <c r="AK340" i="16"/>
  <c r="AJ340" i="16"/>
  <c r="AI340" i="16"/>
  <c r="AH340" i="16"/>
  <c r="AG340" i="16"/>
  <c r="AF340" i="16"/>
  <c r="AL339" i="16"/>
  <c r="AK339" i="16"/>
  <c r="AJ339" i="16"/>
  <c r="AI339" i="16"/>
  <c r="AH339" i="16"/>
  <c r="AG339" i="16"/>
  <c r="AF339" i="16"/>
  <c r="AL338" i="16"/>
  <c r="AK338" i="16"/>
  <c r="AJ338" i="16"/>
  <c r="AI338" i="16"/>
  <c r="AH338" i="16"/>
  <c r="AG338" i="16"/>
  <c r="AF338" i="16"/>
  <c r="AL337" i="16"/>
  <c r="AK337" i="16"/>
  <c r="AJ337" i="16"/>
  <c r="AI337" i="16"/>
  <c r="AH337" i="16"/>
  <c r="AG337" i="16"/>
  <c r="AF337" i="16"/>
  <c r="AL336" i="16"/>
  <c r="AK336" i="16"/>
  <c r="AJ336" i="16"/>
  <c r="AI336" i="16"/>
  <c r="AH336" i="16"/>
  <c r="AG336" i="16"/>
  <c r="AF336" i="16"/>
  <c r="AL335" i="16"/>
  <c r="AK335" i="16"/>
  <c r="AJ335" i="16"/>
  <c r="AI335" i="16"/>
  <c r="AH335" i="16"/>
  <c r="AG335" i="16"/>
  <c r="AF335" i="16"/>
  <c r="AL334" i="16"/>
  <c r="AK334" i="16"/>
  <c r="AJ334" i="16"/>
  <c r="AI334" i="16"/>
  <c r="AH334" i="16"/>
  <c r="AG334" i="16"/>
  <c r="AF334" i="16"/>
  <c r="AL333" i="16"/>
  <c r="AK333" i="16"/>
  <c r="AJ333" i="16"/>
  <c r="AI333" i="16"/>
  <c r="AH333" i="16"/>
  <c r="AG333" i="16"/>
  <c r="AF333" i="16"/>
  <c r="AL332" i="16"/>
  <c r="AK332" i="16"/>
  <c r="AJ332" i="16"/>
  <c r="AI332" i="16"/>
  <c r="AH332" i="16"/>
  <c r="AG332" i="16"/>
  <c r="AF332" i="16"/>
  <c r="AL331" i="16"/>
  <c r="AK331" i="16"/>
  <c r="AJ331" i="16"/>
  <c r="AI331" i="16"/>
  <c r="AH331" i="16"/>
  <c r="AG331" i="16"/>
  <c r="AF331" i="16"/>
  <c r="AL330" i="16"/>
  <c r="AK330" i="16"/>
  <c r="AJ330" i="16"/>
  <c r="AI330" i="16"/>
  <c r="AH330" i="16"/>
  <c r="AG330" i="16"/>
  <c r="AF330" i="16"/>
  <c r="AL329" i="16"/>
  <c r="AK329" i="16"/>
  <c r="AJ329" i="16"/>
  <c r="AI329" i="16"/>
  <c r="AH329" i="16"/>
  <c r="AG329" i="16"/>
  <c r="AF329" i="16"/>
  <c r="AL328" i="16"/>
  <c r="AK328" i="16"/>
  <c r="AJ328" i="16"/>
  <c r="AI328" i="16"/>
  <c r="AH328" i="16"/>
  <c r="AG328" i="16"/>
  <c r="AF328" i="16"/>
  <c r="AL327" i="16"/>
  <c r="AK327" i="16"/>
  <c r="AJ327" i="16"/>
  <c r="AI327" i="16"/>
  <c r="AH327" i="16"/>
  <c r="AG327" i="16"/>
  <c r="AF327" i="16"/>
  <c r="AL326" i="16"/>
  <c r="AK326" i="16"/>
  <c r="AJ326" i="16"/>
  <c r="AI326" i="16"/>
  <c r="AH326" i="16"/>
  <c r="AG326" i="16"/>
  <c r="AF326" i="16"/>
  <c r="AL325" i="16"/>
  <c r="AK325" i="16"/>
  <c r="AJ325" i="16"/>
  <c r="AI325" i="16"/>
  <c r="AH325" i="16"/>
  <c r="AG325" i="16"/>
  <c r="AF325" i="16"/>
  <c r="AL324" i="16"/>
  <c r="AK324" i="16"/>
  <c r="AJ324" i="16"/>
  <c r="AI324" i="16"/>
  <c r="AH324" i="16"/>
  <c r="AG324" i="16"/>
  <c r="AF324" i="16"/>
  <c r="AL323" i="16"/>
  <c r="AK323" i="16"/>
  <c r="AJ323" i="16"/>
  <c r="AI323" i="16"/>
  <c r="AH323" i="16"/>
  <c r="AG323" i="16"/>
  <c r="AF323" i="16"/>
  <c r="AL322" i="16"/>
  <c r="AK322" i="16"/>
  <c r="AJ322" i="16"/>
  <c r="AI322" i="16"/>
  <c r="AH322" i="16"/>
  <c r="AG322" i="16"/>
  <c r="AF322" i="16"/>
  <c r="AL321" i="16"/>
  <c r="AK321" i="16"/>
  <c r="AJ321" i="16"/>
  <c r="AI321" i="16"/>
  <c r="AH321" i="16"/>
  <c r="AG321" i="16"/>
  <c r="AF321" i="16"/>
  <c r="AL320" i="16"/>
  <c r="AK320" i="16"/>
  <c r="AJ320" i="16"/>
  <c r="AI320" i="16"/>
  <c r="AH320" i="16"/>
  <c r="AG320" i="16"/>
  <c r="AF320" i="16"/>
  <c r="AL319" i="16"/>
  <c r="AK319" i="16"/>
  <c r="AJ319" i="16"/>
  <c r="AI319" i="16"/>
  <c r="AH319" i="16"/>
  <c r="AG319" i="16"/>
  <c r="AF319" i="16"/>
  <c r="AL318" i="16"/>
  <c r="AK318" i="16"/>
  <c r="AJ318" i="16"/>
  <c r="AI318" i="16"/>
  <c r="AH318" i="16"/>
  <c r="AG318" i="16"/>
  <c r="AF318" i="16"/>
  <c r="AL317" i="16"/>
  <c r="AK317" i="16"/>
  <c r="AJ317" i="16"/>
  <c r="AI317" i="16"/>
  <c r="AH317" i="16"/>
  <c r="AG317" i="16"/>
  <c r="AF317" i="16"/>
  <c r="AL316" i="16"/>
  <c r="AK316" i="16"/>
  <c r="AJ316" i="16"/>
  <c r="AI316" i="16"/>
  <c r="AH316" i="16"/>
  <c r="AG316" i="16"/>
  <c r="AF316" i="16"/>
  <c r="AL315" i="16"/>
  <c r="AK315" i="16"/>
  <c r="AJ315" i="16"/>
  <c r="AI315" i="16"/>
  <c r="AH315" i="16"/>
  <c r="AG315" i="16"/>
  <c r="AF315" i="16"/>
  <c r="AL314" i="16"/>
  <c r="AK314" i="16"/>
  <c r="AJ314" i="16"/>
  <c r="AI314" i="16"/>
  <c r="AH314" i="16"/>
  <c r="AG314" i="16"/>
  <c r="AF314" i="16"/>
  <c r="AL313" i="16"/>
  <c r="AK313" i="16"/>
  <c r="AJ313" i="16"/>
  <c r="AI313" i="16"/>
  <c r="AH313" i="16"/>
  <c r="AG313" i="16"/>
  <c r="AF313" i="16"/>
  <c r="AL312" i="16"/>
  <c r="AK312" i="16"/>
  <c r="AJ312" i="16"/>
  <c r="AI312" i="16"/>
  <c r="AH312" i="16"/>
  <c r="AG312" i="16"/>
  <c r="AF312" i="16"/>
  <c r="AL311" i="16"/>
  <c r="AK311" i="16"/>
  <c r="AJ311" i="16"/>
  <c r="AI311" i="16"/>
  <c r="AH311" i="16"/>
  <c r="AG311" i="16"/>
  <c r="AF311" i="16"/>
  <c r="AL310" i="16"/>
  <c r="AK310" i="16"/>
  <c r="AJ310" i="16"/>
  <c r="AI310" i="16"/>
  <c r="AH310" i="16"/>
  <c r="AG310" i="16"/>
  <c r="AF310" i="16"/>
  <c r="AL309" i="16"/>
  <c r="AK309" i="16"/>
  <c r="AJ309" i="16"/>
  <c r="AI309" i="16"/>
  <c r="AH309" i="16"/>
  <c r="AG309" i="16"/>
  <c r="AF309" i="16"/>
  <c r="AL308" i="16"/>
  <c r="AK308" i="16"/>
  <c r="AJ308" i="16"/>
  <c r="AI308" i="16"/>
  <c r="AH308" i="16"/>
  <c r="AG308" i="16"/>
  <c r="AF308" i="16"/>
  <c r="AL307" i="16"/>
  <c r="AK307" i="16"/>
  <c r="AJ307" i="16"/>
  <c r="AI307" i="16"/>
  <c r="AH307" i="16"/>
  <c r="AG307" i="16"/>
  <c r="AF307" i="16"/>
  <c r="AL306" i="16"/>
  <c r="AK306" i="16"/>
  <c r="AJ306" i="16"/>
  <c r="AI306" i="16"/>
  <c r="AH306" i="16"/>
  <c r="AG306" i="16"/>
  <c r="AF306" i="16"/>
  <c r="AL305" i="16"/>
  <c r="AK305" i="16"/>
  <c r="AJ305" i="16"/>
  <c r="AI305" i="16"/>
  <c r="AH305" i="16"/>
  <c r="AG305" i="16"/>
  <c r="AF305" i="16"/>
  <c r="AL304" i="16"/>
  <c r="AK304" i="16"/>
  <c r="AJ304" i="16"/>
  <c r="AI304" i="16"/>
  <c r="AH304" i="16"/>
  <c r="AG304" i="16"/>
  <c r="AF304" i="16"/>
  <c r="AL303" i="16"/>
  <c r="AK303" i="16"/>
  <c r="AJ303" i="16"/>
  <c r="AI303" i="16"/>
  <c r="AH303" i="16"/>
  <c r="AG303" i="16"/>
  <c r="AF303" i="16"/>
  <c r="AL302" i="16"/>
  <c r="AK302" i="16"/>
  <c r="AJ302" i="16"/>
  <c r="AI302" i="16"/>
  <c r="AH302" i="16"/>
  <c r="AG302" i="16"/>
  <c r="AF302" i="16"/>
  <c r="AL301" i="16"/>
  <c r="AK301" i="16"/>
  <c r="AJ301" i="16"/>
  <c r="AI301" i="16"/>
  <c r="AH301" i="16"/>
  <c r="AG301" i="16"/>
  <c r="AF301" i="16"/>
  <c r="AL300" i="16"/>
  <c r="AK300" i="16"/>
  <c r="AJ300" i="16"/>
  <c r="AI300" i="16"/>
  <c r="AH300" i="16"/>
  <c r="AG300" i="16"/>
  <c r="AF300" i="16"/>
  <c r="AL299" i="16"/>
  <c r="AK299" i="16"/>
  <c r="AJ299" i="16"/>
  <c r="AI299" i="16"/>
  <c r="AH299" i="16"/>
  <c r="AG299" i="16"/>
  <c r="AF299" i="16"/>
  <c r="AL298" i="16"/>
  <c r="AK298" i="16"/>
  <c r="AJ298" i="16"/>
  <c r="AI298" i="16"/>
  <c r="AH298" i="16"/>
  <c r="AG298" i="16"/>
  <c r="AF298" i="16"/>
  <c r="AL297" i="16"/>
  <c r="AK297" i="16"/>
  <c r="AJ297" i="16"/>
  <c r="AI297" i="16"/>
  <c r="AH297" i="16"/>
  <c r="AG297" i="16"/>
  <c r="AF297" i="16"/>
  <c r="AL296" i="16"/>
  <c r="AK296" i="16"/>
  <c r="AJ296" i="16"/>
  <c r="AI296" i="16"/>
  <c r="AH296" i="16"/>
  <c r="AG296" i="16"/>
  <c r="AF296" i="16"/>
  <c r="AL295" i="16"/>
  <c r="AK295" i="16"/>
  <c r="AJ295" i="16"/>
  <c r="AI295" i="16"/>
  <c r="AH295" i="16"/>
  <c r="AG295" i="16"/>
  <c r="AF295" i="16"/>
  <c r="AL294" i="16"/>
  <c r="AK294" i="16"/>
  <c r="AJ294" i="16"/>
  <c r="AI294" i="16"/>
  <c r="AH294" i="16"/>
  <c r="AG294" i="16"/>
  <c r="AF294" i="16"/>
  <c r="AL293" i="16"/>
  <c r="AK293" i="16"/>
  <c r="AJ293" i="16"/>
  <c r="AI293" i="16"/>
  <c r="AH293" i="16"/>
  <c r="AG293" i="16"/>
  <c r="AF293" i="16"/>
  <c r="AL292" i="16"/>
  <c r="AK292" i="16"/>
  <c r="AJ292" i="16"/>
  <c r="AI292" i="16"/>
  <c r="AH292" i="16"/>
  <c r="AG292" i="16"/>
  <c r="AF292" i="16"/>
  <c r="AL291" i="16"/>
  <c r="AK291" i="16"/>
  <c r="AJ291" i="16"/>
  <c r="AI291" i="16"/>
  <c r="AH291" i="16"/>
  <c r="AG291" i="16"/>
  <c r="AF291" i="16"/>
  <c r="AL290" i="16"/>
  <c r="AK290" i="16"/>
  <c r="AJ290" i="16"/>
  <c r="AI290" i="16"/>
  <c r="AH290" i="16"/>
  <c r="AG290" i="16"/>
  <c r="AF290" i="16"/>
  <c r="AL289" i="16"/>
  <c r="AK289" i="16"/>
  <c r="AJ289" i="16"/>
  <c r="AI289" i="16"/>
  <c r="AH289" i="16"/>
  <c r="AG289" i="16"/>
  <c r="AF289" i="16"/>
  <c r="AL288" i="16"/>
  <c r="AK288" i="16"/>
  <c r="AJ288" i="16"/>
  <c r="AI288" i="16"/>
  <c r="AH288" i="16"/>
  <c r="AG288" i="16"/>
  <c r="AF288" i="16"/>
  <c r="AL287" i="16"/>
  <c r="AK287" i="16"/>
  <c r="AJ287" i="16"/>
  <c r="AI287" i="16"/>
  <c r="AH287" i="16"/>
  <c r="AG287" i="16"/>
  <c r="AF287" i="16"/>
  <c r="AL286" i="16"/>
  <c r="AK286" i="16"/>
  <c r="AJ286" i="16"/>
  <c r="AI286" i="16"/>
  <c r="AH286" i="16"/>
  <c r="AG286" i="16"/>
  <c r="AF286" i="16"/>
  <c r="AL285" i="16"/>
  <c r="AK285" i="16"/>
  <c r="AJ285" i="16"/>
  <c r="AI285" i="16"/>
  <c r="AH285" i="16"/>
  <c r="AG285" i="16"/>
  <c r="AF285" i="16"/>
  <c r="AL284" i="16"/>
  <c r="AK284" i="16"/>
  <c r="AJ284" i="16"/>
  <c r="AI284" i="16"/>
  <c r="AH284" i="16"/>
  <c r="AG284" i="16"/>
  <c r="AF284" i="16"/>
  <c r="AL283" i="16"/>
  <c r="AK283" i="16"/>
  <c r="AJ283" i="16"/>
  <c r="AI283" i="16"/>
  <c r="AH283" i="16"/>
  <c r="AG283" i="16"/>
  <c r="AF283" i="16"/>
  <c r="AL282" i="16"/>
  <c r="AK282" i="16"/>
  <c r="AJ282" i="16"/>
  <c r="AI282" i="16"/>
  <c r="AH282" i="16"/>
  <c r="AG282" i="16"/>
  <c r="AF282" i="16"/>
  <c r="AL281" i="16"/>
  <c r="AK281" i="16"/>
  <c r="AJ281" i="16"/>
  <c r="AI281" i="16"/>
  <c r="AH281" i="16"/>
  <c r="AG281" i="16"/>
  <c r="AF281" i="16"/>
  <c r="AL280" i="16"/>
  <c r="AK280" i="16"/>
  <c r="AJ280" i="16"/>
  <c r="AI280" i="16"/>
  <c r="AH280" i="16"/>
  <c r="AG280" i="16"/>
  <c r="AF280" i="16"/>
  <c r="AL279" i="16"/>
  <c r="AK279" i="16"/>
  <c r="AJ279" i="16"/>
  <c r="AI279" i="16"/>
  <c r="AH279" i="16"/>
  <c r="AG279" i="16"/>
  <c r="AF279" i="16"/>
  <c r="AL278" i="16"/>
  <c r="AK278" i="16"/>
  <c r="AJ278" i="16"/>
  <c r="AI278" i="16"/>
  <c r="AH278" i="16"/>
  <c r="AG278" i="16"/>
  <c r="AF278" i="16"/>
  <c r="AL277" i="16"/>
  <c r="AK277" i="16"/>
  <c r="AJ277" i="16"/>
  <c r="AI277" i="16"/>
  <c r="AH277" i="16"/>
  <c r="AG277" i="16"/>
  <c r="AF277" i="16"/>
  <c r="AL276" i="16"/>
  <c r="AK276" i="16"/>
  <c r="AJ276" i="16"/>
  <c r="AI276" i="16"/>
  <c r="AH276" i="16"/>
  <c r="AG276" i="16"/>
  <c r="AF276" i="16"/>
  <c r="AL275" i="16"/>
  <c r="AK275" i="16"/>
  <c r="AJ275" i="16"/>
  <c r="AI275" i="16"/>
  <c r="AH275" i="16"/>
  <c r="AG275" i="16"/>
  <c r="AF275" i="16"/>
  <c r="AL274" i="16"/>
  <c r="AK274" i="16"/>
  <c r="AJ274" i="16"/>
  <c r="AI274" i="16"/>
  <c r="AH274" i="16"/>
  <c r="AG274" i="16"/>
  <c r="AF274" i="16"/>
  <c r="AL273" i="16"/>
  <c r="AK273" i="16"/>
  <c r="AJ273" i="16"/>
  <c r="AI273" i="16"/>
  <c r="AH273" i="16"/>
  <c r="AG273" i="16"/>
  <c r="AF273" i="16"/>
  <c r="AL272" i="16"/>
  <c r="AK272" i="16"/>
  <c r="AJ272" i="16"/>
  <c r="AI272" i="16"/>
  <c r="AH272" i="16"/>
  <c r="AG272" i="16"/>
  <c r="AF272" i="16"/>
  <c r="AL271" i="16"/>
  <c r="AK271" i="16"/>
  <c r="AJ271" i="16"/>
  <c r="AI271" i="16"/>
  <c r="AH271" i="16"/>
  <c r="AG271" i="16"/>
  <c r="AF271" i="16"/>
  <c r="AL270" i="16"/>
  <c r="AK270" i="16"/>
  <c r="AJ270" i="16"/>
  <c r="AI270" i="16"/>
  <c r="AH270" i="16"/>
  <c r="AG270" i="16"/>
  <c r="AF270" i="16"/>
  <c r="AL269" i="16"/>
  <c r="AK269" i="16"/>
  <c r="AJ269" i="16"/>
  <c r="AI269" i="16"/>
  <c r="AH269" i="16"/>
  <c r="AG269" i="16"/>
  <c r="AF269" i="16"/>
  <c r="AL268" i="16"/>
  <c r="AK268" i="16"/>
  <c r="AJ268" i="16"/>
  <c r="AI268" i="16"/>
  <c r="AH268" i="16"/>
  <c r="AG268" i="16"/>
  <c r="AF268" i="16"/>
  <c r="AL267" i="16"/>
  <c r="AK267" i="16"/>
  <c r="AJ267" i="16"/>
  <c r="AI267" i="16"/>
  <c r="AH267" i="16"/>
  <c r="AG267" i="16"/>
  <c r="AF267" i="16"/>
  <c r="AL266" i="16"/>
  <c r="AK266" i="16"/>
  <c r="AJ266" i="16"/>
  <c r="AI266" i="16"/>
  <c r="AH266" i="16"/>
  <c r="AG266" i="16"/>
  <c r="AF266" i="16"/>
  <c r="AL265" i="16"/>
  <c r="AK265" i="16"/>
  <c r="AJ265" i="16"/>
  <c r="AI265" i="16"/>
  <c r="AH265" i="16"/>
  <c r="AG265" i="16"/>
  <c r="AF265" i="16"/>
  <c r="AL264" i="16"/>
  <c r="AK264" i="16"/>
  <c r="AJ264" i="16"/>
  <c r="AI264" i="16"/>
  <c r="AH264" i="16"/>
  <c r="AG264" i="16"/>
  <c r="AF264" i="16"/>
  <c r="AL263" i="16"/>
  <c r="AK263" i="16"/>
  <c r="AJ263" i="16"/>
  <c r="AI263" i="16"/>
  <c r="AH263" i="16"/>
  <c r="AG263" i="16"/>
  <c r="AF263" i="16"/>
  <c r="AL262" i="16"/>
  <c r="AK262" i="16"/>
  <c r="AJ262" i="16"/>
  <c r="AI262" i="16"/>
  <c r="AH262" i="16"/>
  <c r="AG262" i="16"/>
  <c r="AF262" i="16"/>
  <c r="AL261" i="16"/>
  <c r="AK261" i="16"/>
  <c r="AJ261" i="16"/>
  <c r="AI261" i="16"/>
  <c r="AH261" i="16"/>
  <c r="AG261" i="16"/>
  <c r="AF261" i="16"/>
  <c r="AL260" i="16"/>
  <c r="AK260" i="16"/>
  <c r="AJ260" i="16"/>
  <c r="AI260" i="16"/>
  <c r="AH260" i="16"/>
  <c r="AG260" i="16"/>
  <c r="AF260" i="16"/>
  <c r="AL259" i="16"/>
  <c r="AK259" i="16"/>
  <c r="AJ259" i="16"/>
  <c r="AI259" i="16"/>
  <c r="AH259" i="16"/>
  <c r="AG259" i="16"/>
  <c r="AF259" i="16"/>
  <c r="AL258" i="16"/>
  <c r="AK258" i="16"/>
  <c r="AJ258" i="16"/>
  <c r="AI258" i="16"/>
  <c r="AH258" i="16"/>
  <c r="AG258" i="16"/>
  <c r="AF258" i="16"/>
  <c r="AL257" i="16"/>
  <c r="AK257" i="16"/>
  <c r="AJ257" i="16"/>
  <c r="AI257" i="16"/>
  <c r="AH257" i="16"/>
  <c r="AG257" i="16"/>
  <c r="AF257" i="16"/>
  <c r="AL256" i="16"/>
  <c r="AK256" i="16"/>
  <c r="AJ256" i="16"/>
  <c r="AI256" i="16"/>
  <c r="AH256" i="16"/>
  <c r="AG256" i="16"/>
  <c r="AF256" i="16"/>
  <c r="AL255" i="16"/>
  <c r="AK255" i="16"/>
  <c r="AJ255" i="16"/>
  <c r="AI255" i="16"/>
  <c r="AH255" i="16"/>
  <c r="AG255" i="16"/>
  <c r="AF255" i="16"/>
  <c r="AL254" i="16"/>
  <c r="AK254" i="16"/>
  <c r="AJ254" i="16"/>
  <c r="AI254" i="16"/>
  <c r="AH254" i="16"/>
  <c r="AG254" i="16"/>
  <c r="AF254" i="16"/>
  <c r="AL253" i="16"/>
  <c r="AK253" i="16"/>
  <c r="AJ253" i="16"/>
  <c r="AI253" i="16"/>
  <c r="AH253" i="16"/>
  <c r="AG253" i="16"/>
  <c r="AF253" i="16"/>
  <c r="AL252" i="16"/>
  <c r="AK252" i="16"/>
  <c r="AJ252" i="16"/>
  <c r="AI252" i="16"/>
  <c r="AH252" i="16"/>
  <c r="AG252" i="16"/>
  <c r="AF252" i="16"/>
  <c r="AL251" i="16"/>
  <c r="AK251" i="16"/>
  <c r="AJ251" i="16"/>
  <c r="AI251" i="16"/>
  <c r="AH251" i="16"/>
  <c r="AG251" i="16"/>
  <c r="AF251" i="16"/>
  <c r="AL250" i="16"/>
  <c r="AK250" i="16"/>
  <c r="AJ250" i="16"/>
  <c r="AI250" i="16"/>
  <c r="AH250" i="16"/>
  <c r="AG250" i="16"/>
  <c r="AF250" i="16"/>
  <c r="AL249" i="16"/>
  <c r="AK249" i="16"/>
  <c r="AJ249" i="16"/>
  <c r="AI249" i="16"/>
  <c r="AH249" i="16"/>
  <c r="AG249" i="16"/>
  <c r="AF249" i="16"/>
  <c r="AL248" i="16"/>
  <c r="AK248" i="16"/>
  <c r="AJ248" i="16"/>
  <c r="AI248" i="16"/>
  <c r="AH248" i="16"/>
  <c r="AG248" i="16"/>
  <c r="AF248" i="16"/>
  <c r="AL247" i="16"/>
  <c r="AK247" i="16"/>
  <c r="AJ247" i="16"/>
  <c r="AI247" i="16"/>
  <c r="AH247" i="16"/>
  <c r="AG247" i="16"/>
  <c r="AF247" i="16"/>
  <c r="AL246" i="16"/>
  <c r="AK246" i="16"/>
  <c r="AJ246" i="16"/>
  <c r="AI246" i="16"/>
  <c r="AH246" i="16"/>
  <c r="AG246" i="16"/>
  <c r="AF246" i="16"/>
  <c r="AL245" i="16"/>
  <c r="AK245" i="16"/>
  <c r="AJ245" i="16"/>
  <c r="AI245" i="16"/>
  <c r="AH245" i="16"/>
  <c r="AG245" i="16"/>
  <c r="AF245" i="16"/>
  <c r="AL244" i="16"/>
  <c r="AK244" i="16"/>
  <c r="AJ244" i="16"/>
  <c r="AI244" i="16"/>
  <c r="AH244" i="16"/>
  <c r="AG244" i="16"/>
  <c r="AF244" i="16"/>
  <c r="AL243" i="16"/>
  <c r="AK243" i="16"/>
  <c r="AJ243" i="16"/>
  <c r="AI243" i="16"/>
  <c r="AH243" i="16"/>
  <c r="AG243" i="16"/>
  <c r="AF243" i="16"/>
  <c r="AL242" i="16"/>
  <c r="AK242" i="16"/>
  <c r="AJ242" i="16"/>
  <c r="AI242" i="16"/>
  <c r="AH242" i="16"/>
  <c r="AG242" i="16"/>
  <c r="AF242" i="16"/>
  <c r="AL241" i="16"/>
  <c r="AK241" i="16"/>
  <c r="AJ241" i="16"/>
  <c r="AI241" i="16"/>
  <c r="AH241" i="16"/>
  <c r="AG241" i="16"/>
  <c r="AF241" i="16"/>
  <c r="AL240" i="16"/>
  <c r="AK240" i="16"/>
  <c r="AJ240" i="16"/>
  <c r="AI240" i="16"/>
  <c r="AH240" i="16"/>
  <c r="AG240" i="16"/>
  <c r="AF240" i="16"/>
  <c r="AL239" i="16"/>
  <c r="AK239" i="16"/>
  <c r="AJ239" i="16"/>
  <c r="AI239" i="16"/>
  <c r="AH239" i="16"/>
  <c r="AG239" i="16"/>
  <c r="AF239" i="16"/>
  <c r="AL238" i="16"/>
  <c r="AK238" i="16"/>
  <c r="AJ238" i="16"/>
  <c r="AI238" i="16"/>
  <c r="AH238" i="16"/>
  <c r="AG238" i="16"/>
  <c r="AF238" i="16"/>
  <c r="AL237" i="16"/>
  <c r="AK237" i="16"/>
  <c r="AJ237" i="16"/>
  <c r="AI237" i="16"/>
  <c r="AH237" i="16"/>
  <c r="AG237" i="16"/>
  <c r="AF237" i="16"/>
  <c r="AL236" i="16"/>
  <c r="AK236" i="16"/>
  <c r="AJ236" i="16"/>
  <c r="AI236" i="16"/>
  <c r="AH236" i="16"/>
  <c r="AG236" i="16"/>
  <c r="AF236" i="16"/>
  <c r="AL235" i="16"/>
  <c r="AK235" i="16"/>
  <c r="AJ235" i="16"/>
  <c r="AI235" i="16"/>
  <c r="AH235" i="16"/>
  <c r="AG235" i="16"/>
  <c r="AF235" i="16"/>
  <c r="AL234" i="16"/>
  <c r="AK234" i="16"/>
  <c r="AJ234" i="16"/>
  <c r="AI234" i="16"/>
  <c r="AH234" i="16"/>
  <c r="AG234" i="16"/>
  <c r="AF234" i="16"/>
  <c r="AL233" i="16"/>
  <c r="AK233" i="16"/>
  <c r="AJ233" i="16"/>
  <c r="AI233" i="16"/>
  <c r="AH233" i="16"/>
  <c r="AG233" i="16"/>
  <c r="AF233" i="16"/>
  <c r="AL232" i="16"/>
  <c r="AK232" i="16"/>
  <c r="AJ232" i="16"/>
  <c r="AI232" i="16"/>
  <c r="AH232" i="16"/>
  <c r="AG232" i="16"/>
  <c r="AF232" i="16"/>
  <c r="AL231" i="16"/>
  <c r="AK231" i="16"/>
  <c r="AJ231" i="16"/>
  <c r="AI231" i="16"/>
  <c r="AH231" i="16"/>
  <c r="AG231" i="16"/>
  <c r="AF231" i="16"/>
  <c r="AL230" i="16"/>
  <c r="AK230" i="16"/>
  <c r="AJ230" i="16"/>
  <c r="AI230" i="16"/>
  <c r="AH230" i="16"/>
  <c r="AG230" i="16"/>
  <c r="AF230" i="16"/>
  <c r="AL229" i="16"/>
  <c r="AK229" i="16"/>
  <c r="AJ229" i="16"/>
  <c r="AI229" i="16"/>
  <c r="AH229" i="16"/>
  <c r="AG229" i="16"/>
  <c r="AF229" i="16"/>
  <c r="AL228" i="16"/>
  <c r="AK228" i="16"/>
  <c r="AJ228" i="16"/>
  <c r="AI228" i="16"/>
  <c r="AH228" i="16"/>
  <c r="AG228" i="16"/>
  <c r="AF228" i="16"/>
  <c r="AL227" i="16"/>
  <c r="AK227" i="16"/>
  <c r="AJ227" i="16"/>
  <c r="AI227" i="16"/>
  <c r="AH227" i="16"/>
  <c r="AG227" i="16"/>
  <c r="AF227" i="16"/>
  <c r="AL226" i="16"/>
  <c r="AK226" i="16"/>
  <c r="AJ226" i="16"/>
  <c r="AI226" i="16"/>
  <c r="AH226" i="16"/>
  <c r="AG226" i="16"/>
  <c r="AF226" i="16"/>
  <c r="AL225" i="16"/>
  <c r="AK225" i="16"/>
  <c r="AJ225" i="16"/>
  <c r="AI225" i="16"/>
  <c r="AH225" i="16"/>
  <c r="AG225" i="16"/>
  <c r="AF225" i="16"/>
  <c r="AL224" i="16"/>
  <c r="AK224" i="16"/>
  <c r="AJ224" i="16"/>
  <c r="AI224" i="16"/>
  <c r="AH224" i="16"/>
  <c r="AG224" i="16"/>
  <c r="AF224" i="16"/>
  <c r="AL223" i="16"/>
  <c r="AK223" i="16"/>
  <c r="AJ223" i="16"/>
  <c r="AI223" i="16"/>
  <c r="AH223" i="16"/>
  <c r="AG223" i="16"/>
  <c r="AF223" i="16"/>
  <c r="AL222" i="16"/>
  <c r="AK222" i="16"/>
  <c r="AJ222" i="16"/>
  <c r="AI222" i="16"/>
  <c r="AH222" i="16"/>
  <c r="AG222" i="16"/>
  <c r="AF222" i="16"/>
  <c r="AL221" i="16"/>
  <c r="AK221" i="16"/>
  <c r="AJ221" i="16"/>
  <c r="AI221" i="16"/>
  <c r="AH221" i="16"/>
  <c r="AG221" i="16"/>
  <c r="AF221" i="16"/>
  <c r="AL220" i="16"/>
  <c r="AK220" i="16"/>
  <c r="AJ220" i="16"/>
  <c r="AI220" i="16"/>
  <c r="AH220" i="16"/>
  <c r="AG220" i="16"/>
  <c r="AF220" i="16"/>
  <c r="AL219" i="16"/>
  <c r="AK219" i="16"/>
  <c r="AJ219" i="16"/>
  <c r="AI219" i="16"/>
  <c r="AH219" i="16"/>
  <c r="AG219" i="16"/>
  <c r="AF219" i="16"/>
  <c r="AL218" i="16"/>
  <c r="AK218" i="16"/>
  <c r="AJ218" i="16"/>
  <c r="AI218" i="16"/>
  <c r="AH218" i="16"/>
  <c r="AG218" i="16"/>
  <c r="AF218" i="16"/>
  <c r="AL217" i="16"/>
  <c r="AK217" i="16"/>
  <c r="AJ217" i="16"/>
  <c r="AI217" i="16"/>
  <c r="AH217" i="16"/>
  <c r="AG217" i="16"/>
  <c r="AF217" i="16"/>
  <c r="AL216" i="16"/>
  <c r="AK216" i="16"/>
  <c r="AJ216" i="16"/>
  <c r="AI216" i="16"/>
  <c r="AH216" i="16"/>
  <c r="AG216" i="16"/>
  <c r="AF216" i="16"/>
  <c r="AL215" i="16"/>
  <c r="AK215" i="16"/>
  <c r="AJ215" i="16"/>
  <c r="AI215" i="16"/>
  <c r="AH215" i="16"/>
  <c r="AG215" i="16"/>
  <c r="AF215" i="16"/>
  <c r="AL214" i="16"/>
  <c r="AK214" i="16"/>
  <c r="AJ214" i="16"/>
  <c r="AI214" i="16"/>
  <c r="AH214" i="16"/>
  <c r="AG214" i="16"/>
  <c r="AF214" i="16"/>
  <c r="AL213" i="16"/>
  <c r="AK213" i="16"/>
  <c r="AJ213" i="16"/>
  <c r="AI213" i="16"/>
  <c r="AH213" i="16"/>
  <c r="AG213" i="16"/>
  <c r="AF213" i="16"/>
  <c r="AL212" i="16"/>
  <c r="AK212" i="16"/>
  <c r="AJ212" i="16"/>
  <c r="AI212" i="16"/>
  <c r="AH212" i="16"/>
  <c r="AG212" i="16"/>
  <c r="AF212" i="16"/>
  <c r="AL211" i="16"/>
  <c r="AK211" i="16"/>
  <c r="AJ211" i="16"/>
  <c r="AI211" i="16"/>
  <c r="AH211" i="16"/>
  <c r="AG211" i="16"/>
  <c r="AF211" i="16"/>
  <c r="AL210" i="16"/>
  <c r="AK210" i="16"/>
  <c r="AJ210" i="16"/>
  <c r="AI210" i="16"/>
  <c r="AH210" i="16"/>
  <c r="AG210" i="16"/>
  <c r="AF210" i="16"/>
  <c r="AL209" i="16"/>
  <c r="AK209" i="16"/>
  <c r="AJ209" i="16"/>
  <c r="AI209" i="16"/>
  <c r="AH209" i="16"/>
  <c r="AG209" i="16"/>
  <c r="AF209" i="16"/>
  <c r="AL208" i="16"/>
  <c r="AK208" i="16"/>
  <c r="AJ208" i="16"/>
  <c r="AI208" i="16"/>
  <c r="AH208" i="16"/>
  <c r="AG208" i="16"/>
  <c r="AF208" i="16"/>
  <c r="AL207" i="16"/>
  <c r="AK207" i="16"/>
  <c r="AJ207" i="16"/>
  <c r="AI207" i="16"/>
  <c r="AH207" i="16"/>
  <c r="AG207" i="16"/>
  <c r="AF207" i="16"/>
  <c r="AL206" i="16"/>
  <c r="AK206" i="16"/>
  <c r="AJ206" i="16"/>
  <c r="AI206" i="16"/>
  <c r="AH206" i="16"/>
  <c r="AG206" i="16"/>
  <c r="AF206" i="16"/>
  <c r="AL205" i="16"/>
  <c r="AK205" i="16"/>
  <c r="AJ205" i="16"/>
  <c r="AI205" i="16"/>
  <c r="AH205" i="16"/>
  <c r="AG205" i="16"/>
  <c r="AF205" i="16"/>
  <c r="AL204" i="16"/>
  <c r="AK204" i="16"/>
  <c r="AJ204" i="16"/>
  <c r="AI204" i="16"/>
  <c r="AH204" i="16"/>
  <c r="AG204" i="16"/>
  <c r="AF204" i="16"/>
  <c r="AL203" i="16"/>
  <c r="AK203" i="16"/>
  <c r="AJ203" i="16"/>
  <c r="AI203" i="16"/>
  <c r="AH203" i="16"/>
  <c r="AG203" i="16"/>
  <c r="AF203" i="16"/>
  <c r="AL202" i="16"/>
  <c r="AK202" i="16"/>
  <c r="AJ202" i="16"/>
  <c r="AI202" i="16"/>
  <c r="AH202" i="16"/>
  <c r="AG202" i="16"/>
  <c r="AF202" i="16"/>
  <c r="AL201" i="16"/>
  <c r="AK201" i="16"/>
  <c r="AJ201" i="16"/>
  <c r="AI201" i="16"/>
  <c r="AH201" i="16"/>
  <c r="AG201" i="16"/>
  <c r="AF201" i="16"/>
  <c r="AL200" i="16"/>
  <c r="AK200" i="16"/>
  <c r="AJ200" i="16"/>
  <c r="AI200" i="16"/>
  <c r="AH200" i="16"/>
  <c r="AG200" i="16"/>
  <c r="AF200" i="16"/>
  <c r="AL199" i="16"/>
  <c r="AK199" i="16"/>
  <c r="AJ199" i="16"/>
  <c r="AI199" i="16"/>
  <c r="AH199" i="16"/>
  <c r="AG199" i="16"/>
  <c r="AF199" i="16"/>
  <c r="AL198" i="16"/>
  <c r="AK198" i="16"/>
  <c r="AJ198" i="16"/>
  <c r="AI198" i="16"/>
  <c r="AH198" i="16"/>
  <c r="AG198" i="16"/>
  <c r="AF198" i="16"/>
  <c r="AL197" i="16"/>
  <c r="AK197" i="16"/>
  <c r="AJ197" i="16"/>
  <c r="AI197" i="16"/>
  <c r="AH197" i="16"/>
  <c r="AG197" i="16"/>
  <c r="AF197" i="16"/>
  <c r="AL196" i="16"/>
  <c r="AK196" i="16"/>
  <c r="AJ196" i="16"/>
  <c r="AI196" i="16"/>
  <c r="AH196" i="16"/>
  <c r="AG196" i="16"/>
  <c r="AF196" i="16"/>
  <c r="AL195" i="16"/>
  <c r="AK195" i="16"/>
  <c r="AJ195" i="16"/>
  <c r="AI195" i="16"/>
  <c r="AH195" i="16"/>
  <c r="AG195" i="16"/>
  <c r="AF195" i="16"/>
  <c r="AL194" i="16"/>
  <c r="AK194" i="16"/>
  <c r="AJ194" i="16"/>
  <c r="AI194" i="16"/>
  <c r="AH194" i="16"/>
  <c r="AG194" i="16"/>
  <c r="AF194" i="16"/>
  <c r="AL193" i="16"/>
  <c r="AK193" i="16"/>
  <c r="AJ193" i="16"/>
  <c r="AI193" i="16"/>
  <c r="AH193" i="16"/>
  <c r="AG193" i="16"/>
  <c r="AF193" i="16"/>
  <c r="AL192" i="16"/>
  <c r="AK192" i="16"/>
  <c r="AJ192" i="16"/>
  <c r="AI192" i="16"/>
  <c r="AH192" i="16"/>
  <c r="AG192" i="16"/>
  <c r="AF192" i="16"/>
  <c r="AL191" i="16"/>
  <c r="AK191" i="16"/>
  <c r="AJ191" i="16"/>
  <c r="AI191" i="16"/>
  <c r="AH191" i="16"/>
  <c r="AG191" i="16"/>
  <c r="AF191" i="16"/>
  <c r="AL190" i="16"/>
  <c r="AK190" i="16"/>
  <c r="AJ190" i="16"/>
  <c r="AI190" i="16"/>
  <c r="AH190" i="16"/>
  <c r="AG190" i="16"/>
  <c r="AF190" i="16"/>
  <c r="AL189" i="16"/>
  <c r="AK189" i="16"/>
  <c r="AJ189" i="16"/>
  <c r="AI189" i="16"/>
  <c r="AH189" i="16"/>
  <c r="AG189" i="16"/>
  <c r="AF189" i="16"/>
  <c r="AL188" i="16"/>
  <c r="AK188" i="16"/>
  <c r="AJ188" i="16"/>
  <c r="AI188" i="16"/>
  <c r="AH188" i="16"/>
  <c r="AG188" i="16"/>
  <c r="AF188" i="16"/>
  <c r="AL187" i="16"/>
  <c r="AK187" i="16"/>
  <c r="AJ187" i="16"/>
  <c r="AI187" i="16"/>
  <c r="AH187" i="16"/>
  <c r="AG187" i="16"/>
  <c r="AF187" i="16"/>
  <c r="AL186" i="16"/>
  <c r="AK186" i="16"/>
  <c r="AJ186" i="16"/>
  <c r="AI186" i="16"/>
  <c r="AH186" i="16"/>
  <c r="AG186" i="16"/>
  <c r="AF186" i="16"/>
  <c r="AL185" i="16"/>
  <c r="AK185" i="16"/>
  <c r="AJ185" i="16"/>
  <c r="AI185" i="16"/>
  <c r="AH185" i="16"/>
  <c r="AG185" i="16"/>
  <c r="AF185" i="16"/>
  <c r="AL184" i="16"/>
  <c r="AK184" i="16"/>
  <c r="AJ184" i="16"/>
  <c r="AI184" i="16"/>
  <c r="AH184" i="16"/>
  <c r="AG184" i="16"/>
  <c r="AF184" i="16"/>
  <c r="AL183" i="16"/>
  <c r="AK183" i="16"/>
  <c r="AJ183" i="16"/>
  <c r="AI183" i="16"/>
  <c r="AH183" i="16"/>
  <c r="AG183" i="16"/>
  <c r="AF183" i="16"/>
  <c r="AL182" i="16"/>
  <c r="AK182" i="16"/>
  <c r="AJ182" i="16"/>
  <c r="AI182" i="16"/>
  <c r="AH182" i="16"/>
  <c r="AG182" i="16"/>
  <c r="AF182" i="16"/>
  <c r="AL181" i="16"/>
  <c r="AK181" i="16"/>
  <c r="AJ181" i="16"/>
  <c r="AI181" i="16"/>
  <c r="AH181" i="16"/>
  <c r="AG181" i="16"/>
  <c r="AF181" i="16"/>
  <c r="AL180" i="16"/>
  <c r="AK180" i="16"/>
  <c r="AJ180" i="16"/>
  <c r="AI180" i="16"/>
  <c r="AH180" i="16"/>
  <c r="AG180" i="16"/>
  <c r="AF180" i="16"/>
  <c r="AL179" i="16"/>
  <c r="AK179" i="16"/>
  <c r="AJ179" i="16"/>
  <c r="AI179" i="16"/>
  <c r="AH179" i="16"/>
  <c r="AG179" i="16"/>
  <c r="AF179" i="16"/>
  <c r="AL178" i="16"/>
  <c r="AK178" i="16"/>
  <c r="AJ178" i="16"/>
  <c r="AI178" i="16"/>
  <c r="AH178" i="16"/>
  <c r="AG178" i="16"/>
  <c r="AF178" i="16"/>
  <c r="AL177" i="16"/>
  <c r="AK177" i="16"/>
  <c r="AJ177" i="16"/>
  <c r="AI177" i="16"/>
  <c r="AH177" i="16"/>
  <c r="AG177" i="16"/>
  <c r="AF177" i="16"/>
  <c r="AL176" i="16"/>
  <c r="AK176" i="16"/>
  <c r="AJ176" i="16"/>
  <c r="AI176" i="16"/>
  <c r="AH176" i="16"/>
  <c r="AG176" i="16"/>
  <c r="AF176" i="16"/>
  <c r="AL175" i="16"/>
  <c r="AK175" i="16"/>
  <c r="AJ175" i="16"/>
  <c r="AI175" i="16"/>
  <c r="AH175" i="16"/>
  <c r="AG175" i="16"/>
  <c r="AF175" i="16"/>
  <c r="AL174" i="16"/>
  <c r="AK174" i="16"/>
  <c r="AJ174" i="16"/>
  <c r="AI174" i="16"/>
  <c r="AH174" i="16"/>
  <c r="AG174" i="16"/>
  <c r="AF174" i="16"/>
  <c r="AL173" i="16"/>
  <c r="AK173" i="16"/>
  <c r="AJ173" i="16"/>
  <c r="AI173" i="16"/>
  <c r="AH173" i="16"/>
  <c r="AG173" i="16"/>
  <c r="AF173" i="16"/>
  <c r="AL172" i="16"/>
  <c r="AK172" i="16"/>
  <c r="AJ172" i="16"/>
  <c r="AI172" i="16"/>
  <c r="AH172" i="16"/>
  <c r="AG172" i="16"/>
  <c r="AF172" i="16"/>
  <c r="AL171" i="16"/>
  <c r="AK171" i="16"/>
  <c r="AJ171" i="16"/>
  <c r="AI171" i="16"/>
  <c r="AH171" i="16"/>
  <c r="AG171" i="16"/>
  <c r="AF171" i="16"/>
  <c r="AL170" i="16"/>
  <c r="AK170" i="16"/>
  <c r="AJ170" i="16"/>
  <c r="AI170" i="16"/>
  <c r="AH170" i="16"/>
  <c r="AG170" i="16"/>
  <c r="AF170" i="16"/>
  <c r="AL169" i="16"/>
  <c r="AK169" i="16"/>
  <c r="AJ169" i="16"/>
  <c r="AI169" i="16"/>
  <c r="AH169" i="16"/>
  <c r="AG169" i="16"/>
  <c r="AF169" i="16"/>
  <c r="AL168" i="16"/>
  <c r="AK168" i="16"/>
  <c r="AJ168" i="16"/>
  <c r="AI168" i="16"/>
  <c r="AH168" i="16"/>
  <c r="AG168" i="16"/>
  <c r="AF168" i="16"/>
  <c r="AL167" i="16"/>
  <c r="AK167" i="16"/>
  <c r="AJ167" i="16"/>
  <c r="AI167" i="16"/>
  <c r="AH167" i="16"/>
  <c r="AG167" i="16"/>
  <c r="AF167" i="16"/>
  <c r="AL166" i="16"/>
  <c r="AK166" i="16"/>
  <c r="AJ166" i="16"/>
  <c r="AI166" i="16"/>
  <c r="AH166" i="16"/>
  <c r="AG166" i="16"/>
  <c r="AF166" i="16"/>
  <c r="AL165" i="16"/>
  <c r="AK165" i="16"/>
  <c r="AJ165" i="16"/>
  <c r="AI165" i="16"/>
  <c r="AH165" i="16"/>
  <c r="AG165" i="16"/>
  <c r="AF165" i="16"/>
  <c r="AL164" i="16"/>
  <c r="AK164" i="16"/>
  <c r="AJ164" i="16"/>
  <c r="AI164" i="16"/>
  <c r="AH164" i="16"/>
  <c r="AG164" i="16"/>
  <c r="AF164" i="16"/>
  <c r="AL163" i="16"/>
  <c r="AK163" i="16"/>
  <c r="AJ163" i="16"/>
  <c r="AI163" i="16"/>
  <c r="AH163" i="16"/>
  <c r="AG163" i="16"/>
  <c r="AF163" i="16"/>
  <c r="AL162" i="16"/>
  <c r="AK162" i="16"/>
  <c r="AJ162" i="16"/>
  <c r="AI162" i="16"/>
  <c r="AH162" i="16"/>
  <c r="AG162" i="16"/>
  <c r="AF162" i="16"/>
  <c r="AL161" i="16"/>
  <c r="AK161" i="16"/>
  <c r="AJ161" i="16"/>
  <c r="AI161" i="16"/>
  <c r="AH161" i="16"/>
  <c r="AG161" i="16"/>
  <c r="AF161" i="16"/>
  <c r="AL160" i="16"/>
  <c r="AK160" i="16"/>
  <c r="AJ160" i="16"/>
  <c r="AI160" i="16"/>
  <c r="AH160" i="16"/>
  <c r="AG160" i="16"/>
  <c r="AF160" i="16"/>
  <c r="AL159" i="16"/>
  <c r="AK159" i="16"/>
  <c r="AJ159" i="16"/>
  <c r="AI159" i="16"/>
  <c r="AH159" i="16"/>
  <c r="AG159" i="16"/>
  <c r="AF159" i="16"/>
  <c r="AL158" i="16"/>
  <c r="AK158" i="16"/>
  <c r="AJ158" i="16"/>
  <c r="AI158" i="16"/>
  <c r="AH158" i="16"/>
  <c r="AG158" i="16"/>
  <c r="AF158" i="16"/>
  <c r="AL157" i="16"/>
  <c r="AK157" i="16"/>
  <c r="AJ157" i="16"/>
  <c r="AI157" i="16"/>
  <c r="AH157" i="16"/>
  <c r="AG157" i="16"/>
  <c r="AF157" i="16"/>
  <c r="AL156" i="16"/>
  <c r="AK156" i="16"/>
  <c r="AJ156" i="16"/>
  <c r="AI156" i="16"/>
  <c r="AH156" i="16"/>
  <c r="AG156" i="16"/>
  <c r="AF156" i="16"/>
  <c r="AL155" i="16"/>
  <c r="AK155" i="16"/>
  <c r="AJ155" i="16"/>
  <c r="AI155" i="16"/>
  <c r="AH155" i="16"/>
  <c r="AG155" i="16"/>
  <c r="AF155" i="16"/>
  <c r="AL154" i="16"/>
  <c r="AK154" i="16"/>
  <c r="AJ154" i="16"/>
  <c r="AI154" i="16"/>
  <c r="AH154" i="16"/>
  <c r="AG154" i="16"/>
  <c r="AF154" i="16"/>
  <c r="AL153" i="16"/>
  <c r="AK153" i="16"/>
  <c r="AJ153" i="16"/>
  <c r="AI153" i="16"/>
  <c r="AH153" i="16"/>
  <c r="AG153" i="16"/>
  <c r="AF153" i="16"/>
  <c r="AL152" i="16"/>
  <c r="AK152" i="16"/>
  <c r="AJ152" i="16"/>
  <c r="AI152" i="16"/>
  <c r="AH152" i="16"/>
  <c r="AG152" i="16"/>
  <c r="AF152" i="16"/>
  <c r="AL151" i="16"/>
  <c r="AK151" i="16"/>
  <c r="AJ151" i="16"/>
  <c r="AI151" i="16"/>
  <c r="AH151" i="16"/>
  <c r="AG151" i="16"/>
  <c r="AF151" i="16"/>
  <c r="AL150" i="16"/>
  <c r="AK150" i="16"/>
  <c r="AJ150" i="16"/>
  <c r="AI150" i="16"/>
  <c r="AH150" i="16"/>
  <c r="AG150" i="16"/>
  <c r="AF150" i="16"/>
  <c r="AL149" i="16"/>
  <c r="AK149" i="16"/>
  <c r="AJ149" i="16"/>
  <c r="AI149" i="16"/>
  <c r="AH149" i="16"/>
  <c r="AG149" i="16"/>
  <c r="AF149" i="16"/>
  <c r="AL148" i="16"/>
  <c r="AK148" i="16"/>
  <c r="AJ148" i="16"/>
  <c r="AI148" i="16"/>
  <c r="AH148" i="16"/>
  <c r="AG148" i="16"/>
  <c r="AF148" i="16"/>
  <c r="AL147" i="16"/>
  <c r="AK147" i="16"/>
  <c r="AJ147" i="16"/>
  <c r="AI147" i="16"/>
  <c r="AH147" i="16"/>
  <c r="AG147" i="16"/>
  <c r="AF147" i="16"/>
  <c r="AL146" i="16"/>
  <c r="AK146" i="16"/>
  <c r="AJ146" i="16"/>
  <c r="AI146" i="16"/>
  <c r="AH146" i="16"/>
  <c r="AG146" i="16"/>
  <c r="AF146" i="16"/>
  <c r="AL145" i="16"/>
  <c r="AK145" i="16"/>
  <c r="AJ145" i="16"/>
  <c r="AI145" i="16"/>
  <c r="AH145" i="16"/>
  <c r="AG145" i="16"/>
  <c r="AF145" i="16"/>
  <c r="AL144" i="16"/>
  <c r="AK144" i="16"/>
  <c r="AJ144" i="16"/>
  <c r="AI144" i="16"/>
  <c r="AH144" i="16"/>
  <c r="AG144" i="16"/>
  <c r="AF144" i="16"/>
  <c r="AL143" i="16"/>
  <c r="AK143" i="16"/>
  <c r="AJ143" i="16"/>
  <c r="AI143" i="16"/>
  <c r="AH143" i="16"/>
  <c r="AG143" i="16"/>
  <c r="AF143" i="16"/>
  <c r="AL142" i="16"/>
  <c r="AK142" i="16"/>
  <c r="AJ142" i="16"/>
  <c r="AI142" i="16"/>
  <c r="AH142" i="16"/>
  <c r="AG142" i="16"/>
  <c r="AF142" i="16"/>
  <c r="AL141" i="16"/>
  <c r="AK141" i="16"/>
  <c r="AJ141" i="16"/>
  <c r="AI141" i="16"/>
  <c r="AH141" i="16"/>
  <c r="AG141" i="16"/>
  <c r="AF141" i="16"/>
  <c r="AL140" i="16"/>
  <c r="AK140" i="16"/>
  <c r="AJ140" i="16"/>
  <c r="AI140" i="16"/>
  <c r="AH140" i="16"/>
  <c r="AG140" i="16"/>
  <c r="AF140" i="16"/>
  <c r="AL139" i="16"/>
  <c r="AK139" i="16"/>
  <c r="AJ139" i="16"/>
  <c r="AI139" i="16"/>
  <c r="AH139" i="16"/>
  <c r="AG139" i="16"/>
  <c r="AF139" i="16"/>
  <c r="AL138" i="16"/>
  <c r="AK138" i="16"/>
  <c r="AJ138" i="16"/>
  <c r="AI138" i="16"/>
  <c r="AH138" i="16"/>
  <c r="AG138" i="16"/>
  <c r="AF138" i="16"/>
  <c r="AL137" i="16"/>
  <c r="AK137" i="16"/>
  <c r="AJ137" i="16"/>
  <c r="AI137" i="16"/>
  <c r="AH137" i="16"/>
  <c r="AG137" i="16"/>
  <c r="AF137" i="16"/>
  <c r="AL136" i="16"/>
  <c r="AK136" i="16"/>
  <c r="AJ136" i="16"/>
  <c r="AI136" i="16"/>
  <c r="AH136" i="16"/>
  <c r="AG136" i="16"/>
  <c r="AF136" i="16"/>
  <c r="AL135" i="16"/>
  <c r="AK135" i="16"/>
  <c r="AJ135" i="16"/>
  <c r="AI135" i="16"/>
  <c r="AH135" i="16"/>
  <c r="AG135" i="16"/>
  <c r="AF135" i="16"/>
  <c r="AL134" i="16"/>
  <c r="AK134" i="16"/>
  <c r="AJ134" i="16"/>
  <c r="AI134" i="16"/>
  <c r="AH134" i="16"/>
  <c r="AG134" i="16"/>
  <c r="AF134" i="16"/>
  <c r="AL133" i="16"/>
  <c r="AK133" i="16"/>
  <c r="AJ133" i="16"/>
  <c r="AI133" i="16"/>
  <c r="AH133" i="16"/>
  <c r="AG133" i="16"/>
  <c r="AF133" i="16"/>
  <c r="AL132" i="16"/>
  <c r="AK132" i="16"/>
  <c r="AJ132" i="16"/>
  <c r="AI132" i="16"/>
  <c r="AH132" i="16"/>
  <c r="AG132" i="16"/>
  <c r="AF132" i="16"/>
  <c r="AL131" i="16"/>
  <c r="AK131" i="16"/>
  <c r="AJ131" i="16"/>
  <c r="AI131" i="16"/>
  <c r="AH131" i="16"/>
  <c r="AG131" i="16"/>
  <c r="AF131" i="16"/>
  <c r="AL130" i="16"/>
  <c r="AK130" i="16"/>
  <c r="AJ130" i="16"/>
  <c r="AI130" i="16"/>
  <c r="AH130" i="16"/>
  <c r="AG130" i="16"/>
  <c r="AF130" i="16"/>
  <c r="AL129" i="16"/>
  <c r="AK129" i="16"/>
  <c r="AJ129" i="16"/>
  <c r="AI129" i="16"/>
  <c r="AH129" i="16"/>
  <c r="AG129" i="16"/>
  <c r="AF129" i="16"/>
  <c r="AL128" i="16"/>
  <c r="AK128" i="16"/>
  <c r="AJ128" i="16"/>
  <c r="AI128" i="16"/>
  <c r="AH128" i="16"/>
  <c r="AG128" i="16"/>
  <c r="AF128" i="16"/>
  <c r="AL127" i="16"/>
  <c r="AK127" i="16"/>
  <c r="AJ127" i="16"/>
  <c r="AI127" i="16"/>
  <c r="AH127" i="16"/>
  <c r="AG127" i="16"/>
  <c r="AF127" i="16"/>
  <c r="AL126" i="16"/>
  <c r="AK126" i="16"/>
  <c r="AJ126" i="16"/>
  <c r="AI126" i="16"/>
  <c r="AH126" i="16"/>
  <c r="AG126" i="16"/>
  <c r="AF126" i="16"/>
  <c r="AL125" i="16"/>
  <c r="AK125" i="16"/>
  <c r="AJ125" i="16"/>
  <c r="AI125" i="16"/>
  <c r="AH125" i="16"/>
  <c r="AG125" i="16"/>
  <c r="AF125" i="16"/>
  <c r="AL124" i="16"/>
  <c r="AK124" i="16"/>
  <c r="AJ124" i="16"/>
  <c r="AI124" i="16"/>
  <c r="AH124" i="16"/>
  <c r="AG124" i="16"/>
  <c r="AF124" i="16"/>
  <c r="AL123" i="16"/>
  <c r="AK123" i="16"/>
  <c r="AJ123" i="16"/>
  <c r="AI123" i="16"/>
  <c r="AH123" i="16"/>
  <c r="AG123" i="16"/>
  <c r="AF123" i="16"/>
  <c r="AL122" i="16"/>
  <c r="AK122" i="16"/>
  <c r="AJ122" i="16"/>
  <c r="AI122" i="16"/>
  <c r="AH122" i="16"/>
  <c r="AG122" i="16"/>
  <c r="AF122" i="16"/>
  <c r="AL121" i="16"/>
  <c r="AK121" i="16"/>
  <c r="AJ121" i="16"/>
  <c r="AI121" i="16"/>
  <c r="AH121" i="16"/>
  <c r="AG121" i="16"/>
  <c r="AF121" i="16"/>
  <c r="AL120" i="16"/>
  <c r="AK120" i="16"/>
  <c r="AJ120" i="16"/>
  <c r="AI120" i="16"/>
  <c r="AH120" i="16"/>
  <c r="AG120" i="16"/>
  <c r="AF120" i="16"/>
  <c r="AL119" i="16"/>
  <c r="AK119" i="16"/>
  <c r="AJ119" i="16"/>
  <c r="AI119" i="16"/>
  <c r="AH119" i="16"/>
  <c r="AG119" i="16"/>
  <c r="AF119" i="16"/>
  <c r="AL118" i="16"/>
  <c r="AK118" i="16"/>
  <c r="AJ118" i="16"/>
  <c r="AI118" i="16"/>
  <c r="AH118" i="16"/>
  <c r="AG118" i="16"/>
  <c r="AF118" i="16"/>
  <c r="AL117" i="16"/>
  <c r="AK117" i="16"/>
  <c r="AJ117" i="16"/>
  <c r="AI117" i="16"/>
  <c r="AH117" i="16"/>
  <c r="AG117" i="16"/>
  <c r="AF117" i="16"/>
  <c r="AL116" i="16"/>
  <c r="AK116" i="16"/>
  <c r="AJ116" i="16"/>
  <c r="AI116" i="16"/>
  <c r="AH116" i="16"/>
  <c r="AG116" i="16"/>
  <c r="AF116" i="16"/>
  <c r="AL115" i="16"/>
  <c r="AK115" i="16"/>
  <c r="AJ115" i="16"/>
  <c r="AI115" i="16"/>
  <c r="AH115" i="16"/>
  <c r="AG115" i="16"/>
  <c r="AF115" i="16"/>
  <c r="AL114" i="16"/>
  <c r="AK114" i="16"/>
  <c r="AJ114" i="16"/>
  <c r="AI114" i="16"/>
  <c r="AH114" i="16"/>
  <c r="AG114" i="16"/>
  <c r="AF114" i="16"/>
  <c r="AL113" i="16"/>
  <c r="AK113" i="16"/>
  <c r="AJ113" i="16"/>
  <c r="AI113" i="16"/>
  <c r="AH113" i="16"/>
  <c r="AG113" i="16"/>
  <c r="AF113" i="16"/>
  <c r="AL112" i="16"/>
  <c r="AK112" i="16"/>
  <c r="AJ112" i="16"/>
  <c r="AI112" i="16"/>
  <c r="AH112" i="16"/>
  <c r="AG112" i="16"/>
  <c r="AF112" i="16"/>
  <c r="AL111" i="16"/>
  <c r="AK111" i="16"/>
  <c r="AJ111" i="16"/>
  <c r="AI111" i="16"/>
  <c r="AH111" i="16"/>
  <c r="AG111" i="16"/>
  <c r="AF111" i="16"/>
  <c r="AL110" i="16"/>
  <c r="AK110" i="16"/>
  <c r="AJ110" i="16"/>
  <c r="AI110" i="16"/>
  <c r="AH110" i="16"/>
  <c r="AG110" i="16"/>
  <c r="AF110" i="16"/>
  <c r="AL109" i="16"/>
  <c r="AK109" i="16"/>
  <c r="AJ109" i="16"/>
  <c r="AI109" i="16"/>
  <c r="AH109" i="16"/>
  <c r="AG109" i="16"/>
  <c r="AF109" i="16"/>
  <c r="AL108" i="16"/>
  <c r="AK108" i="16"/>
  <c r="AJ108" i="16"/>
  <c r="AI108" i="16"/>
  <c r="AH108" i="16"/>
  <c r="AG108" i="16"/>
  <c r="AF108" i="16"/>
  <c r="AL107" i="16"/>
  <c r="AK107" i="16"/>
  <c r="AJ107" i="16"/>
  <c r="AI107" i="16"/>
  <c r="AH107" i="16"/>
  <c r="AG107" i="16"/>
  <c r="AF107" i="16"/>
  <c r="M107" i="16"/>
  <c r="N107" i="16" s="1"/>
  <c r="AL106" i="16"/>
  <c r="AK106" i="16"/>
  <c r="AJ106" i="16"/>
  <c r="AI106" i="16"/>
  <c r="AH106" i="16"/>
  <c r="AG106" i="16"/>
  <c r="AF106" i="16"/>
  <c r="AL105" i="16"/>
  <c r="AK105" i="16"/>
  <c r="AJ105" i="16"/>
  <c r="AI105" i="16"/>
  <c r="AH105" i="16"/>
  <c r="AG105" i="16"/>
  <c r="AF105" i="16"/>
  <c r="AL104" i="16"/>
  <c r="AK104" i="16"/>
  <c r="AJ104" i="16"/>
  <c r="AI104" i="16"/>
  <c r="AH104" i="16"/>
  <c r="AG104" i="16"/>
  <c r="AF104" i="16"/>
  <c r="AL103" i="16"/>
  <c r="AK103" i="16"/>
  <c r="AJ103" i="16"/>
  <c r="AI103" i="16"/>
  <c r="AH103" i="16"/>
  <c r="AG103" i="16"/>
  <c r="AF103" i="16"/>
  <c r="AL102" i="16"/>
  <c r="AK102" i="16"/>
  <c r="AJ102" i="16"/>
  <c r="AI102" i="16"/>
  <c r="AH102" i="16"/>
  <c r="AG102" i="16"/>
  <c r="AF102" i="16"/>
  <c r="AL101" i="16"/>
  <c r="AK101" i="16"/>
  <c r="AJ101" i="16"/>
  <c r="AI101" i="16"/>
  <c r="AH101" i="16"/>
  <c r="AG101" i="16"/>
  <c r="AF101" i="16"/>
  <c r="AR100" i="16"/>
  <c r="AO100" i="16"/>
  <c r="AL100" i="16"/>
  <c r="AK100" i="16"/>
  <c r="AJ100" i="16"/>
  <c r="AI100" i="16"/>
  <c r="AH100" i="16"/>
  <c r="AG100" i="16"/>
  <c r="AF100" i="16"/>
  <c r="AR99" i="16"/>
  <c r="AO99" i="16"/>
  <c r="AL99" i="16"/>
  <c r="AK99" i="16"/>
  <c r="AJ99" i="16"/>
  <c r="AI99" i="16"/>
  <c r="AH99" i="16"/>
  <c r="AG99" i="16"/>
  <c r="AF99" i="16"/>
  <c r="AR98" i="16"/>
  <c r="AO98" i="16"/>
  <c r="AL98" i="16"/>
  <c r="AK98" i="16"/>
  <c r="AJ98" i="16"/>
  <c r="AI98" i="16"/>
  <c r="AH98" i="16"/>
  <c r="AG98" i="16"/>
  <c r="AF98" i="16"/>
  <c r="AR97" i="16"/>
  <c r="AO97" i="16"/>
  <c r="AL97" i="16"/>
  <c r="AK97" i="16"/>
  <c r="AJ97" i="16"/>
  <c r="AI97" i="16"/>
  <c r="AH97" i="16"/>
  <c r="AG97" i="16"/>
  <c r="AF97" i="16"/>
  <c r="AR96" i="16"/>
  <c r="AO96" i="16"/>
  <c r="AL96" i="16"/>
  <c r="AK96" i="16"/>
  <c r="AJ96" i="16"/>
  <c r="AI96" i="16"/>
  <c r="AH96" i="16"/>
  <c r="AG96" i="16"/>
  <c r="AF96" i="16"/>
  <c r="AR95" i="16"/>
  <c r="AO95" i="16"/>
  <c r="AL95" i="16"/>
  <c r="AK95" i="16"/>
  <c r="AJ95" i="16"/>
  <c r="AI95" i="16"/>
  <c r="AH95" i="16"/>
  <c r="AG95" i="16"/>
  <c r="AF95" i="16"/>
  <c r="AR94" i="16"/>
  <c r="AO94" i="16"/>
  <c r="AL94" i="16"/>
  <c r="AK94" i="16"/>
  <c r="AJ94" i="16"/>
  <c r="AI94" i="16"/>
  <c r="AH94" i="16"/>
  <c r="AG94" i="16"/>
  <c r="AF94" i="16"/>
  <c r="AR93" i="16"/>
  <c r="AO93" i="16"/>
  <c r="AL93" i="16"/>
  <c r="AK93" i="16"/>
  <c r="AJ93" i="16"/>
  <c r="AI93" i="16"/>
  <c r="AH93" i="16"/>
  <c r="AG93" i="16"/>
  <c r="AF93" i="16"/>
  <c r="AR92" i="16"/>
  <c r="AO92" i="16"/>
  <c r="AL92" i="16"/>
  <c r="AK92" i="16"/>
  <c r="AJ92" i="16"/>
  <c r="AI92" i="16"/>
  <c r="AH92" i="16"/>
  <c r="AG92" i="16"/>
  <c r="AF92" i="16"/>
  <c r="AR91" i="16"/>
  <c r="AO91" i="16"/>
  <c r="AL91" i="16"/>
  <c r="AK91" i="16"/>
  <c r="AJ91" i="16"/>
  <c r="AI91" i="16"/>
  <c r="AH91" i="16"/>
  <c r="AG91" i="16"/>
  <c r="AF91" i="16"/>
  <c r="AR90" i="16"/>
  <c r="AO90" i="16"/>
  <c r="AL90" i="16"/>
  <c r="AK90" i="16"/>
  <c r="AJ90" i="16"/>
  <c r="AI90" i="16"/>
  <c r="AH90" i="16"/>
  <c r="AG90" i="16"/>
  <c r="AF90" i="16"/>
  <c r="AR89" i="16"/>
  <c r="AO89" i="16"/>
  <c r="AL89" i="16"/>
  <c r="AK89" i="16"/>
  <c r="AJ89" i="16"/>
  <c r="AI89" i="16"/>
  <c r="AH89" i="16"/>
  <c r="AG89" i="16"/>
  <c r="AF89" i="16"/>
  <c r="AR88" i="16"/>
  <c r="AO88" i="16"/>
  <c r="AL88" i="16"/>
  <c r="AK88" i="16"/>
  <c r="AJ88" i="16"/>
  <c r="AI88" i="16"/>
  <c r="AH88" i="16"/>
  <c r="AG88" i="16"/>
  <c r="AF88" i="16"/>
  <c r="AR87" i="16"/>
  <c r="AO87" i="16"/>
  <c r="AL87" i="16"/>
  <c r="AK87" i="16"/>
  <c r="AJ87" i="16"/>
  <c r="AI87" i="16"/>
  <c r="AH87" i="16"/>
  <c r="AG87" i="16"/>
  <c r="AF87" i="16"/>
  <c r="AR86" i="16"/>
  <c r="AO86" i="16"/>
  <c r="AL86" i="16"/>
  <c r="AK86" i="16"/>
  <c r="AJ86" i="16"/>
  <c r="AI86" i="16"/>
  <c r="AH86" i="16"/>
  <c r="AG86" i="16"/>
  <c r="AF86" i="16"/>
  <c r="AR85" i="16"/>
  <c r="AO85" i="16"/>
  <c r="AL85" i="16"/>
  <c r="AK85" i="16"/>
  <c r="AJ85" i="16"/>
  <c r="AI85" i="16"/>
  <c r="AH85" i="16"/>
  <c r="AG85" i="16"/>
  <c r="AF85" i="16"/>
  <c r="AR84" i="16"/>
  <c r="AO84" i="16"/>
  <c r="AL84" i="16"/>
  <c r="AK84" i="16"/>
  <c r="AJ84" i="16"/>
  <c r="AI84" i="16"/>
  <c r="AH84" i="16"/>
  <c r="AG84" i="16"/>
  <c r="AF84" i="16"/>
  <c r="M84" i="16"/>
  <c r="N84" i="16" s="1"/>
  <c r="AR83" i="16" l="1"/>
  <c r="AO83" i="16"/>
  <c r="AL83" i="16"/>
  <c r="AK83" i="16"/>
  <c r="AJ83" i="16"/>
  <c r="AI83" i="16"/>
  <c r="AH83" i="16"/>
  <c r="AG83" i="16"/>
  <c r="AF83" i="16"/>
  <c r="AR82" i="16"/>
  <c r="AO82" i="16"/>
  <c r="AL82" i="16"/>
  <c r="AK82" i="16"/>
  <c r="AJ82" i="16"/>
  <c r="AI82" i="16"/>
  <c r="AH82" i="16"/>
  <c r="AG82" i="16"/>
  <c r="AF82" i="16"/>
  <c r="AR81" i="16"/>
  <c r="AO81" i="16"/>
  <c r="AL81" i="16"/>
  <c r="AK81" i="16"/>
  <c r="AJ81" i="16"/>
  <c r="AI81" i="16"/>
  <c r="AH81" i="16"/>
  <c r="AG81" i="16"/>
  <c r="AF81" i="16"/>
  <c r="AR80" i="16"/>
  <c r="AO80" i="16"/>
  <c r="AL80" i="16"/>
  <c r="AK80" i="16"/>
  <c r="AJ80" i="16"/>
  <c r="AI80" i="16"/>
  <c r="AH80" i="16"/>
  <c r="AG80" i="16"/>
  <c r="AF80" i="16"/>
  <c r="AR79" i="16"/>
  <c r="AO79" i="16"/>
  <c r="AL79" i="16"/>
  <c r="AK79" i="16"/>
  <c r="AJ79" i="16"/>
  <c r="AI79" i="16"/>
  <c r="AH79" i="16"/>
  <c r="AG79" i="16"/>
  <c r="AF79" i="16"/>
  <c r="AR78" i="16"/>
  <c r="AO78" i="16"/>
  <c r="AL78" i="16"/>
  <c r="AK78" i="16"/>
  <c r="AJ78" i="16"/>
  <c r="AI78" i="16"/>
  <c r="AH78" i="16"/>
  <c r="AG78" i="16"/>
  <c r="AF78" i="16"/>
  <c r="AR77" i="16"/>
  <c r="AO77" i="16"/>
  <c r="AL77" i="16"/>
  <c r="AK77" i="16"/>
  <c r="AJ77" i="16"/>
  <c r="AI77" i="16"/>
  <c r="AH77" i="16"/>
  <c r="AG77" i="16"/>
  <c r="AF77" i="16"/>
  <c r="AR76" i="16" l="1"/>
  <c r="AO76" i="16"/>
  <c r="AL76" i="16"/>
  <c r="AK76" i="16"/>
  <c r="AJ76" i="16"/>
  <c r="AI76" i="16"/>
  <c r="AH76" i="16"/>
  <c r="AG76" i="16"/>
  <c r="AF76" i="16"/>
  <c r="AR75" i="16"/>
  <c r="AO75" i="16"/>
  <c r="AL75" i="16"/>
  <c r="AK75" i="16"/>
  <c r="AJ75" i="16"/>
  <c r="AI75" i="16"/>
  <c r="AH75" i="16"/>
  <c r="AG75" i="16"/>
  <c r="AF75" i="16"/>
  <c r="AR74" i="16"/>
  <c r="AO74" i="16"/>
  <c r="AL74" i="16"/>
  <c r="AK74" i="16"/>
  <c r="AJ74" i="16"/>
  <c r="AI74" i="16"/>
  <c r="AH74" i="16"/>
  <c r="AG74" i="16"/>
  <c r="AF74" i="16"/>
  <c r="AR73" i="16" l="1"/>
  <c r="AO73" i="16"/>
  <c r="AL73" i="16"/>
  <c r="AK73" i="16"/>
  <c r="AJ73" i="16"/>
  <c r="AI73" i="16"/>
  <c r="AH73" i="16"/>
  <c r="AG73" i="16"/>
  <c r="AF73" i="16"/>
  <c r="AR72" i="16"/>
  <c r="AO72" i="16"/>
  <c r="AL72" i="16"/>
  <c r="AK72" i="16"/>
  <c r="AJ72" i="16"/>
  <c r="AI72" i="16"/>
  <c r="AH72" i="16"/>
  <c r="AG72" i="16"/>
  <c r="AF72" i="16"/>
  <c r="AR71" i="16"/>
  <c r="AO71" i="16"/>
  <c r="AL71" i="16"/>
  <c r="AK71" i="16"/>
  <c r="AJ71" i="16"/>
  <c r="AI71" i="16"/>
  <c r="AH71" i="16"/>
  <c r="AG71" i="16"/>
  <c r="AF71" i="16"/>
  <c r="AR70" i="16"/>
  <c r="AO70" i="16"/>
  <c r="AL70" i="16"/>
  <c r="AK70" i="16"/>
  <c r="AJ70" i="16"/>
  <c r="AI70" i="16"/>
  <c r="AH70" i="16"/>
  <c r="AG70" i="16"/>
  <c r="AF70" i="16"/>
  <c r="AR69" i="16"/>
  <c r="AO69" i="16"/>
  <c r="AL69" i="16"/>
  <c r="AK69" i="16"/>
  <c r="AJ69" i="16"/>
  <c r="AI69" i="16"/>
  <c r="AH69" i="16"/>
  <c r="AG69" i="16"/>
  <c r="AF69" i="16"/>
  <c r="AR68" i="16"/>
  <c r="AO68" i="16"/>
  <c r="AL68" i="16"/>
  <c r="AK68" i="16"/>
  <c r="AJ68" i="16"/>
  <c r="AI68" i="16"/>
  <c r="AH68" i="16"/>
  <c r="AG68" i="16"/>
  <c r="AF68" i="16"/>
  <c r="AR67" i="16"/>
  <c r="AO67" i="16"/>
  <c r="AL67" i="16"/>
  <c r="AK67" i="16"/>
  <c r="AJ67" i="16"/>
  <c r="AI67" i="16"/>
  <c r="AH67" i="16"/>
  <c r="AG67" i="16"/>
  <c r="AF67" i="16"/>
  <c r="AR66" i="16"/>
  <c r="AO66" i="16"/>
  <c r="AL66" i="16"/>
  <c r="AK66" i="16"/>
  <c r="AJ66" i="16"/>
  <c r="AI66" i="16"/>
  <c r="AH66" i="16"/>
  <c r="AG66" i="16"/>
  <c r="AF66" i="16"/>
  <c r="AR65" i="16"/>
  <c r="AO65" i="16"/>
  <c r="AL65" i="16"/>
  <c r="AK65" i="16"/>
  <c r="AJ65" i="16"/>
  <c r="AI65" i="16"/>
  <c r="AH65" i="16"/>
  <c r="AG65" i="16"/>
  <c r="AF65" i="16"/>
  <c r="AR64" i="16"/>
  <c r="AO64" i="16"/>
  <c r="AL64" i="16"/>
  <c r="AK64" i="16"/>
  <c r="AJ64" i="16"/>
  <c r="AI64" i="16"/>
  <c r="AH64" i="16"/>
  <c r="AG64" i="16"/>
  <c r="AF64" i="16"/>
  <c r="AR63" i="16"/>
  <c r="AO63" i="16"/>
  <c r="AL63" i="16"/>
  <c r="AK63" i="16"/>
  <c r="AJ63" i="16"/>
  <c r="AI63" i="16"/>
  <c r="AH63" i="16"/>
  <c r="AG63" i="16"/>
  <c r="AF63" i="16"/>
  <c r="AR62" i="16"/>
  <c r="AO62" i="16"/>
  <c r="AL62" i="16"/>
  <c r="AK62" i="16"/>
  <c r="AJ62" i="16"/>
  <c r="AI62" i="16"/>
  <c r="AH62" i="16"/>
  <c r="AG62" i="16"/>
  <c r="AF62" i="16"/>
  <c r="AR61" i="16"/>
  <c r="AO61" i="16"/>
  <c r="AL61" i="16"/>
  <c r="AK61" i="16"/>
  <c r="AJ61" i="16"/>
  <c r="AI61" i="16"/>
  <c r="AH61" i="16"/>
  <c r="AG61" i="16"/>
  <c r="AF61" i="16"/>
  <c r="AR60" i="16"/>
  <c r="AO60" i="16"/>
  <c r="AL60" i="16"/>
  <c r="AK60" i="16"/>
  <c r="AJ60" i="16"/>
  <c r="AI60" i="16"/>
  <c r="AH60" i="16"/>
  <c r="AG60" i="16"/>
  <c r="AF60" i="16"/>
  <c r="AR59" i="16"/>
  <c r="AO59" i="16"/>
  <c r="AL59" i="16"/>
  <c r="AK59" i="16"/>
  <c r="AJ59" i="16"/>
  <c r="AI59" i="16"/>
  <c r="AH59" i="16"/>
  <c r="AG59" i="16"/>
  <c r="AF59" i="16"/>
  <c r="AR58" i="16"/>
  <c r="AO58" i="16"/>
  <c r="AL58" i="16"/>
  <c r="AK58" i="16"/>
  <c r="AJ58" i="16"/>
  <c r="AI58" i="16"/>
  <c r="AH58" i="16"/>
  <c r="AG58" i="16"/>
  <c r="AF58" i="16"/>
  <c r="AR57" i="16"/>
  <c r="AO57" i="16"/>
  <c r="AL57" i="16"/>
  <c r="AK57" i="16"/>
  <c r="AJ57" i="16"/>
  <c r="AI57" i="16"/>
  <c r="AH57" i="16"/>
  <c r="AG57" i="16"/>
  <c r="AF57" i="16"/>
  <c r="AR56" i="16"/>
  <c r="AO56" i="16"/>
  <c r="AL56" i="16"/>
  <c r="AK56" i="16"/>
  <c r="AJ56" i="16"/>
  <c r="AI56" i="16"/>
  <c r="AH56" i="16"/>
  <c r="AG56" i="16"/>
  <c r="AF56" i="16"/>
  <c r="J56" i="16"/>
  <c r="A56" i="16"/>
  <c r="B56" i="16"/>
  <c r="F56" i="16"/>
  <c r="G56" i="16"/>
  <c r="C56" i="16"/>
  <c r="H56" i="16"/>
  <c r="E56" i="16"/>
  <c r="K56" i="16" l="1"/>
  <c r="AR55" i="16" l="1"/>
  <c r="AO55" i="16"/>
  <c r="AL55" i="16"/>
  <c r="AK55" i="16"/>
  <c r="AJ55" i="16"/>
  <c r="AI55" i="16"/>
  <c r="AH55" i="16"/>
  <c r="AG55" i="16"/>
  <c r="AF55" i="16"/>
  <c r="AR54" i="16"/>
  <c r="AO54" i="16"/>
  <c r="AL54" i="16"/>
  <c r="AK54" i="16"/>
  <c r="AJ54" i="16"/>
  <c r="AI54" i="16"/>
  <c r="AH54" i="16"/>
  <c r="AG54" i="16"/>
  <c r="AF54" i="16"/>
  <c r="AR53" i="16"/>
  <c r="AO53" i="16"/>
  <c r="AL53" i="16"/>
  <c r="AK53" i="16"/>
  <c r="AJ53" i="16"/>
  <c r="AI53" i="16"/>
  <c r="AH53" i="16"/>
  <c r="AG53" i="16"/>
  <c r="AF53" i="16"/>
  <c r="AR52" i="16"/>
  <c r="AO52" i="16"/>
  <c r="AL52" i="16"/>
  <c r="AK52" i="16"/>
  <c r="AJ52" i="16"/>
  <c r="AI52" i="16"/>
  <c r="AH52" i="16"/>
  <c r="AG52" i="16"/>
  <c r="AF52" i="16"/>
  <c r="AR51" i="16"/>
  <c r="AO51" i="16"/>
  <c r="AL51" i="16"/>
  <c r="AK51" i="16"/>
  <c r="AJ51" i="16"/>
  <c r="AI51" i="16"/>
  <c r="AH51" i="16"/>
  <c r="AG51" i="16"/>
  <c r="AF51" i="16"/>
  <c r="AR50" i="16"/>
  <c r="AO50" i="16"/>
  <c r="AL50" i="16"/>
  <c r="AK50" i="16"/>
  <c r="AJ50" i="16"/>
  <c r="AI50" i="16"/>
  <c r="AH50" i="16"/>
  <c r="AG50" i="16"/>
  <c r="AF50" i="16"/>
  <c r="AR49" i="16"/>
  <c r="AO49" i="16"/>
  <c r="AL49" i="16"/>
  <c r="AK49" i="16"/>
  <c r="AJ49" i="16"/>
  <c r="AI49" i="16"/>
  <c r="AH49" i="16"/>
  <c r="AG49" i="16"/>
  <c r="AF49" i="16"/>
  <c r="AR48" i="16"/>
  <c r="AO48" i="16"/>
  <c r="AL48" i="16"/>
  <c r="AK48" i="16"/>
  <c r="AJ48" i="16"/>
  <c r="AI48" i="16"/>
  <c r="AH48" i="16"/>
  <c r="AG48" i="16"/>
  <c r="AF48" i="16"/>
  <c r="AR47" i="16"/>
  <c r="AO47" i="16"/>
  <c r="AL47" i="16"/>
  <c r="AK47" i="16"/>
  <c r="AJ47" i="16"/>
  <c r="AI47" i="16"/>
  <c r="AH47" i="16"/>
  <c r="AG47" i="16"/>
  <c r="AF47" i="16"/>
  <c r="AR46" i="16"/>
  <c r="AO46" i="16"/>
  <c r="AL46" i="16"/>
  <c r="AK46" i="16"/>
  <c r="AJ46" i="16"/>
  <c r="AI46" i="16"/>
  <c r="AH46" i="16"/>
  <c r="AG46" i="16"/>
  <c r="AF46" i="16"/>
  <c r="AR45" i="16"/>
  <c r="AO45" i="16"/>
  <c r="AL45" i="16"/>
  <c r="AK45" i="16"/>
  <c r="AJ45" i="16"/>
  <c r="AI45" i="16"/>
  <c r="AH45" i="16"/>
  <c r="AG45" i="16"/>
  <c r="AF45" i="16"/>
  <c r="AR44" i="16"/>
  <c r="AO44" i="16"/>
  <c r="AL44" i="16"/>
  <c r="AK44" i="16"/>
  <c r="AJ44" i="16"/>
  <c r="AI44" i="16"/>
  <c r="AH44" i="16"/>
  <c r="AG44" i="16"/>
  <c r="AF44" i="16"/>
  <c r="AR43" i="16"/>
  <c r="AO43" i="16"/>
  <c r="AL43" i="16"/>
  <c r="AK43" i="16"/>
  <c r="AJ43" i="16"/>
  <c r="AI43" i="16"/>
  <c r="AH43" i="16"/>
  <c r="AG43" i="16"/>
  <c r="AF43" i="16"/>
  <c r="AR42" i="16"/>
  <c r="AO42" i="16"/>
  <c r="AL42" i="16"/>
  <c r="AK42" i="16"/>
  <c r="AJ42" i="16"/>
  <c r="AI42" i="16"/>
  <c r="AH42" i="16"/>
  <c r="AG42" i="16"/>
  <c r="AF42" i="16"/>
  <c r="AR41" i="16"/>
  <c r="AO41" i="16"/>
  <c r="AL41" i="16"/>
  <c r="AK41" i="16"/>
  <c r="AJ41" i="16"/>
  <c r="AI41" i="16"/>
  <c r="AH41" i="16"/>
  <c r="AG41" i="16"/>
  <c r="AF41" i="16"/>
  <c r="AR40" i="16" l="1"/>
  <c r="AO40" i="16"/>
  <c r="AL40" i="16"/>
  <c r="AK40" i="16"/>
  <c r="AJ40" i="16"/>
  <c r="AI40" i="16"/>
  <c r="AH40" i="16"/>
  <c r="AG40" i="16"/>
  <c r="AF40" i="16"/>
  <c r="AR39" i="16"/>
  <c r="AO39" i="16"/>
  <c r="AL39" i="16"/>
  <c r="AK39" i="16"/>
  <c r="AJ39" i="16"/>
  <c r="AI39" i="16"/>
  <c r="AH39" i="16"/>
  <c r="AG39" i="16"/>
  <c r="AF39" i="16"/>
  <c r="AR38" i="16"/>
  <c r="AO38" i="16"/>
  <c r="AL38" i="16"/>
  <c r="AK38" i="16"/>
  <c r="AJ38" i="16"/>
  <c r="AI38" i="16"/>
  <c r="AH38" i="16"/>
  <c r="AG38" i="16"/>
  <c r="AF38" i="16"/>
  <c r="AR37" i="16"/>
  <c r="AO37" i="16"/>
  <c r="AL37" i="16"/>
  <c r="AK37" i="16"/>
  <c r="AJ37" i="16"/>
  <c r="AI37" i="16"/>
  <c r="AH37" i="16"/>
  <c r="AG37" i="16"/>
  <c r="AF37" i="16"/>
  <c r="AR36" i="16"/>
  <c r="AO36" i="16"/>
  <c r="AL36" i="16"/>
  <c r="AK36" i="16"/>
  <c r="AJ36" i="16"/>
  <c r="AI36" i="16"/>
  <c r="AH36" i="16"/>
  <c r="AG36" i="16"/>
  <c r="AF36" i="16"/>
  <c r="AR35" i="16"/>
  <c r="AO35" i="16"/>
  <c r="AL35" i="16"/>
  <c r="AK35" i="16"/>
  <c r="AJ35" i="16"/>
  <c r="AI35" i="16"/>
  <c r="AH35" i="16"/>
  <c r="AG35" i="16"/>
  <c r="AF35" i="16"/>
  <c r="AR34" i="16"/>
  <c r="AO34" i="16"/>
  <c r="AL34" i="16"/>
  <c r="AK34" i="16"/>
  <c r="AJ34" i="16"/>
  <c r="AI34" i="16"/>
  <c r="AH34" i="16"/>
  <c r="AG34" i="16"/>
  <c r="AF34" i="16"/>
  <c r="AR33" i="16"/>
  <c r="AO33" i="16"/>
  <c r="AL33" i="16"/>
  <c r="AK33" i="16"/>
  <c r="AJ33" i="16"/>
  <c r="AI33" i="16"/>
  <c r="AH33" i="16"/>
  <c r="AG33" i="16"/>
  <c r="AF33" i="16"/>
  <c r="AR32" i="16"/>
  <c r="AO32" i="16"/>
  <c r="AL32" i="16"/>
  <c r="AK32" i="16"/>
  <c r="AJ32" i="16"/>
  <c r="AI32" i="16"/>
  <c r="AH32" i="16"/>
  <c r="AG32" i="16"/>
  <c r="AF32" i="16"/>
  <c r="AR31" i="16"/>
  <c r="AO31" i="16"/>
  <c r="AL31" i="16"/>
  <c r="AK31" i="16"/>
  <c r="AJ31" i="16"/>
  <c r="AI31" i="16"/>
  <c r="AH31" i="16"/>
  <c r="AG31" i="16"/>
  <c r="AF31" i="16"/>
  <c r="AR30" i="16"/>
  <c r="AO30" i="16"/>
  <c r="AL30" i="16"/>
  <c r="AK30" i="16"/>
  <c r="AJ30" i="16"/>
  <c r="AI30" i="16"/>
  <c r="AH30" i="16"/>
  <c r="AG30" i="16"/>
  <c r="AF30" i="16"/>
  <c r="AR29" i="16"/>
  <c r="AO29" i="16"/>
  <c r="AL29" i="16"/>
  <c r="AK29" i="16"/>
  <c r="AJ29" i="16"/>
  <c r="AI29" i="16"/>
  <c r="AH29" i="16"/>
  <c r="AG29" i="16"/>
  <c r="AF29" i="16"/>
  <c r="AR28" i="16"/>
  <c r="AO28" i="16"/>
  <c r="AL28" i="16"/>
  <c r="AK28" i="16"/>
  <c r="AJ28" i="16"/>
  <c r="AI28" i="16"/>
  <c r="AH28" i="16"/>
  <c r="AG28" i="16"/>
  <c r="AF28" i="16"/>
  <c r="AR27" i="16"/>
  <c r="AO27" i="16"/>
  <c r="AL27" i="16"/>
  <c r="AK27" i="16"/>
  <c r="AJ27" i="16"/>
  <c r="AI27" i="16"/>
  <c r="AH27" i="16"/>
  <c r="AG27" i="16"/>
  <c r="AF27" i="16"/>
  <c r="AR26" i="16"/>
  <c r="AO26" i="16"/>
  <c r="AL26" i="16"/>
  <c r="AK26" i="16"/>
  <c r="AJ26" i="16"/>
  <c r="AI26" i="16"/>
  <c r="AH26" i="16"/>
  <c r="AG26" i="16"/>
  <c r="AF26" i="16"/>
  <c r="AR25" i="16"/>
  <c r="AO25" i="16"/>
  <c r="AL25" i="16"/>
  <c r="AK25" i="16"/>
  <c r="AJ25" i="16"/>
  <c r="AI25" i="16"/>
  <c r="AH25" i="16"/>
  <c r="AG25" i="16"/>
  <c r="AF25" i="16"/>
  <c r="AR24" i="16"/>
  <c r="AO24" i="16"/>
  <c r="AL24" i="16"/>
  <c r="AK24" i="16"/>
  <c r="AJ24" i="16"/>
  <c r="AI24" i="16"/>
  <c r="AH24" i="16"/>
  <c r="AG24" i="16"/>
  <c r="AF24" i="16"/>
  <c r="AR23" i="16"/>
  <c r="AO23" i="16"/>
  <c r="AL23" i="16"/>
  <c r="AK23" i="16"/>
  <c r="AJ23" i="16"/>
  <c r="AI23" i="16"/>
  <c r="AH23" i="16"/>
  <c r="AG23" i="16"/>
  <c r="AF23" i="16"/>
  <c r="B23" i="16"/>
  <c r="AR22" i="16"/>
  <c r="AO22" i="16"/>
  <c r="AL22" i="16"/>
  <c r="AK22" i="16"/>
  <c r="AJ22" i="16"/>
  <c r="AI22" i="16"/>
  <c r="AH22" i="16"/>
  <c r="AG22" i="16"/>
  <c r="AF22" i="16"/>
  <c r="M22" i="16" l="1"/>
  <c r="K22" i="16"/>
  <c r="J22" i="16" s="1"/>
  <c r="I22" i="16" s="1"/>
  <c r="AR21" i="16"/>
  <c r="AO21" i="16"/>
  <c r="AL21" i="16"/>
  <c r="AK21" i="16"/>
  <c r="AJ21" i="16"/>
  <c r="AI21" i="16"/>
  <c r="AH21" i="16"/>
  <c r="AG21" i="16"/>
  <c r="AF21" i="16"/>
  <c r="AR20" i="16"/>
  <c r="AO20" i="16"/>
  <c r="AL20" i="16"/>
  <c r="AK20" i="16"/>
  <c r="AJ20" i="16"/>
  <c r="AI20" i="16"/>
  <c r="AH20" i="16"/>
  <c r="AG20" i="16"/>
  <c r="AF20" i="16"/>
  <c r="AR19" i="16"/>
  <c r="AO19" i="16"/>
  <c r="AL19" i="16"/>
  <c r="AK19" i="16"/>
  <c r="AJ19" i="16"/>
  <c r="AI19" i="16"/>
  <c r="AH19" i="16"/>
  <c r="AG19" i="16"/>
  <c r="AF19" i="16"/>
  <c r="I19" i="16"/>
  <c r="H19" i="16"/>
  <c r="G19" i="16"/>
  <c r="F19" i="16"/>
  <c r="AR18" i="16"/>
  <c r="AO18" i="16"/>
  <c r="AL18" i="16"/>
  <c r="AK18" i="16"/>
  <c r="AJ18" i="16"/>
  <c r="AI18" i="16"/>
  <c r="AH18" i="16"/>
  <c r="AG18" i="16"/>
  <c r="AF18" i="16"/>
  <c r="K18" i="16"/>
  <c r="I18" i="16"/>
  <c r="N18" i="16" s="1"/>
  <c r="H18" i="16"/>
  <c r="M18" i="16" s="1"/>
  <c r="G18" i="16"/>
  <c r="L18" i="16" s="1"/>
  <c r="F18" i="16"/>
  <c r="C18" i="16"/>
  <c r="D19" i="16" s="1"/>
  <c r="AR17" i="16"/>
  <c r="AO17" i="16"/>
  <c r="AL17" i="16"/>
  <c r="AK17" i="16"/>
  <c r="AJ17" i="16"/>
  <c r="AI17" i="16"/>
  <c r="AH17" i="16"/>
  <c r="AG17" i="16"/>
  <c r="AF17" i="16"/>
  <c r="I17" i="16"/>
  <c r="N17" i="16" s="1"/>
  <c r="H17" i="16"/>
  <c r="M17" i="16" s="1"/>
  <c r="G17" i="16"/>
  <c r="L17" i="16" s="1"/>
  <c r="F17" i="16"/>
  <c r="K17" i="16" s="1"/>
  <c r="AR16" i="16"/>
  <c r="AO16" i="16"/>
  <c r="AL16" i="16"/>
  <c r="AK16" i="16"/>
  <c r="AJ16" i="16"/>
  <c r="AI16" i="16"/>
  <c r="AH16" i="16"/>
  <c r="AG16" i="16"/>
  <c r="AF16" i="16"/>
  <c r="I16" i="16"/>
  <c r="N16" i="16" s="1"/>
  <c r="H16" i="16"/>
  <c r="M16" i="16" s="1"/>
  <c r="G16" i="16"/>
  <c r="L16" i="16" s="1"/>
  <c r="F16" i="16"/>
  <c r="K16" i="16" s="1"/>
  <c r="A16" i="16"/>
  <c r="B16" i="16" s="1"/>
  <c r="AR15" i="16"/>
  <c r="AO15" i="16"/>
  <c r="AL15" i="16"/>
  <c r="AK15" i="16"/>
  <c r="AJ15" i="16"/>
  <c r="AI15" i="16"/>
  <c r="AH15" i="16"/>
  <c r="AG15" i="16"/>
  <c r="AF15" i="16"/>
  <c r="I15" i="16"/>
  <c r="N15" i="16" s="1"/>
  <c r="H15" i="16"/>
  <c r="M15" i="16" s="1"/>
  <c r="G15" i="16"/>
  <c r="L15" i="16" s="1"/>
  <c r="F15" i="16"/>
  <c r="K15" i="16" s="1"/>
  <c r="AR14" i="16"/>
  <c r="AO14" i="16"/>
  <c r="AL14" i="16"/>
  <c r="AK14" i="16"/>
  <c r="AJ14" i="16"/>
  <c r="AI14" i="16"/>
  <c r="AH14" i="16"/>
  <c r="AG14" i="16"/>
  <c r="AF14" i="16"/>
  <c r="I14" i="16"/>
  <c r="N14" i="16" s="1"/>
  <c r="H14" i="16"/>
  <c r="M14" i="16" s="1"/>
  <c r="G14" i="16"/>
  <c r="L14" i="16" s="1"/>
  <c r="F14" i="16"/>
  <c r="K14" i="16" s="1"/>
  <c r="C14" i="16"/>
  <c r="D14" i="16" s="1"/>
  <c r="AR13" i="16"/>
  <c r="AO13" i="16"/>
  <c r="AL13" i="16"/>
  <c r="AK13" i="16"/>
  <c r="AJ13" i="16"/>
  <c r="AI13" i="16"/>
  <c r="AH13" i="16"/>
  <c r="AG13" i="16"/>
  <c r="AF13" i="16"/>
  <c r="I13" i="16"/>
  <c r="N13" i="16" s="1"/>
  <c r="H13" i="16"/>
  <c r="M13" i="16" s="1"/>
  <c r="G13" i="16"/>
  <c r="L13" i="16" s="1"/>
  <c r="F13" i="16"/>
  <c r="K13" i="16" s="1"/>
  <c r="E14" i="16" l="1"/>
  <c r="B15" i="16"/>
  <c r="D18" i="16"/>
  <c r="N22" i="16"/>
  <c r="H22" i="16"/>
  <c r="AR12" i="16"/>
  <c r="AO12" i="16"/>
  <c r="AL12" i="16"/>
  <c r="AK12" i="16"/>
  <c r="AJ12" i="16"/>
  <c r="AI12" i="16"/>
  <c r="AH12" i="16"/>
  <c r="AG12" i="16"/>
  <c r="AF12" i="16"/>
  <c r="A12" i="16"/>
  <c r="A13" i="16" s="1"/>
  <c r="AR11" i="16"/>
  <c r="AO11" i="16"/>
  <c r="AL11" i="16"/>
  <c r="AK11" i="16"/>
  <c r="AJ11" i="16"/>
  <c r="AI11" i="16"/>
  <c r="AH11" i="16"/>
  <c r="AG11" i="16"/>
  <c r="AF11" i="16"/>
  <c r="AR10" i="16"/>
  <c r="AO10" i="16"/>
  <c r="AL10" i="16"/>
  <c r="AK10" i="16"/>
  <c r="AJ10" i="16"/>
  <c r="AI10" i="16"/>
  <c r="AH10" i="16"/>
  <c r="AG10" i="16"/>
  <c r="AF10" i="16"/>
  <c r="D10" i="16"/>
  <c r="AR9" i="16"/>
  <c r="AO9" i="16"/>
  <c r="AL9" i="16"/>
  <c r="AK9" i="16"/>
  <c r="AJ9" i="16"/>
  <c r="AI9" i="16"/>
  <c r="AH9" i="16"/>
  <c r="AG9" i="16"/>
  <c r="AF9" i="16"/>
  <c r="D9" i="16"/>
  <c r="F84" i="16"/>
  <c r="E84" i="16"/>
  <c r="A84" i="16"/>
  <c r="I84" i="16"/>
  <c r="B84" i="16"/>
  <c r="J84" i="16"/>
  <c r="AR8" i="16" l="1"/>
  <c r="AO8" i="16"/>
  <c r="AL8" i="16"/>
  <c r="AK8" i="16"/>
  <c r="AJ8" i="16"/>
  <c r="AI8" i="16"/>
  <c r="AH8" i="16"/>
  <c r="AG8" i="16"/>
  <c r="AF8" i="16"/>
  <c r="D8" i="16"/>
  <c r="AR7" i="16"/>
  <c r="AO7" i="16"/>
  <c r="AL7" i="16"/>
  <c r="AK7" i="16"/>
  <c r="AJ7" i="16"/>
  <c r="AI7" i="16"/>
  <c r="AH7" i="16"/>
  <c r="AG7" i="16"/>
  <c r="AF7" i="16"/>
  <c r="D7" i="16"/>
  <c r="AR6" i="16"/>
  <c r="AO6" i="16"/>
  <c r="AL6" i="16"/>
  <c r="AK6" i="16"/>
  <c r="AJ6" i="16"/>
  <c r="AI6" i="16"/>
  <c r="AH6" i="16"/>
  <c r="AG6" i="16"/>
  <c r="AF6" i="16"/>
  <c r="D6" i="16"/>
  <c r="C33" i="16" l="1"/>
  <c r="C34" i="16"/>
  <c r="C31" i="16"/>
  <c r="C30" i="16"/>
  <c r="C23" i="16" s="1"/>
  <c r="C32" i="16"/>
  <c r="C29" i="16"/>
  <c r="AL5" i="16"/>
  <c r="AK5" i="16"/>
  <c r="AJ5" i="16"/>
  <c r="AI5" i="16"/>
  <c r="AH5" i="16"/>
  <c r="AG5" i="16"/>
  <c r="AF5" i="16"/>
  <c r="D5" i="16"/>
  <c r="AL4" i="16"/>
  <c r="AK4" i="16"/>
  <c r="AJ4" i="16"/>
  <c r="AI4" i="16"/>
  <c r="AH4" i="16"/>
  <c r="AG4" i="16"/>
  <c r="AF4" i="16"/>
  <c r="D4" i="16" l="1"/>
  <c r="AQ3" i="16"/>
  <c r="AN3" i="16"/>
  <c r="P3" i="16" l="1"/>
  <c r="T3" i="16" s="1"/>
  <c r="Q3" i="16" l="1"/>
  <c r="R3" i="16"/>
  <c r="S3" i="16"/>
  <c r="AI2" i="16" s="1"/>
  <c r="A3" i="16"/>
  <c r="D3" i="16" s="1"/>
  <c r="DR2" i="16"/>
  <c r="DR6" i="16" s="1"/>
  <c r="AL2" i="16"/>
  <c r="AK2" i="16"/>
  <c r="AJ2" i="16"/>
  <c r="AD2" i="16"/>
  <c r="AC2" i="16"/>
  <c r="AB2" i="16"/>
  <c r="AA2" i="16"/>
  <c r="Z2" i="16"/>
  <c r="Y2" i="16"/>
  <c r="DR1" i="16"/>
  <c r="W2" i="16" l="1"/>
  <c r="DS1" i="16"/>
  <c r="DS2" i="16"/>
  <c r="AG2" i="16"/>
  <c r="X2" i="16"/>
  <c r="AH2" i="16"/>
  <c r="G32" i="2"/>
  <c r="G25" i="2" l="1"/>
  <c r="D25" i="2" s="1"/>
  <c r="G31" i="2"/>
  <c r="G30" i="2"/>
  <c r="G24" i="2"/>
  <c r="D24" i="2" s="1"/>
  <c r="G29" i="2"/>
  <c r="G28" i="2"/>
  <c r="G23" i="2"/>
  <c r="D23" i="2" s="1"/>
  <c r="G27" i="2"/>
  <c r="G26" i="2"/>
  <c r="D26" i="2" s="1"/>
  <c r="G22" i="2"/>
  <c r="D20" i="2"/>
  <c r="A18" i="2"/>
  <c r="A17" i="2"/>
  <c r="F15" i="2"/>
  <c r="E15" i="2"/>
  <c r="F14" i="2"/>
  <c r="E14" i="2"/>
  <c r="B13" i="2"/>
  <c r="B12" i="2"/>
  <c r="B11" i="2"/>
  <c r="B10" i="2"/>
  <c r="C9" i="2"/>
  <c r="B9" i="2" s="1"/>
  <c r="G35" i="16" s="1"/>
  <c r="H42" i="16"/>
  <c r="BO3" i="16"/>
  <c r="CO5" i="16"/>
  <c r="BZ4" i="16"/>
  <c r="DA4" i="16"/>
  <c r="CG3" i="16"/>
  <c r="BY4" i="16"/>
  <c r="BC5" i="16"/>
  <c r="BE4" i="16"/>
  <c r="CV5" i="16"/>
  <c r="CL5" i="16"/>
  <c r="CO3" i="16"/>
  <c r="CL3" i="16"/>
  <c r="BE3" i="16"/>
  <c r="BF3" i="16"/>
  <c r="H33" i="16"/>
  <c r="CT5" i="16"/>
  <c r="DD3" i="16"/>
  <c r="BE5" i="16"/>
  <c r="CX5" i="16"/>
  <c r="DP5" i="16"/>
  <c r="H36" i="16"/>
  <c r="F42" i="16"/>
  <c r="DM4" i="16"/>
  <c r="G84" i="16"/>
  <c r="BO5" i="16"/>
  <c r="H43" i="16"/>
  <c r="CD3" i="16"/>
  <c r="AV5" i="16"/>
  <c r="BF4" i="16"/>
  <c r="BC4" i="16"/>
  <c r="BC3" i="16"/>
  <c r="BT4" i="16"/>
  <c r="BH5" i="16"/>
  <c r="DP4" i="16"/>
  <c r="AQ5" i="16"/>
  <c r="H51" i="16"/>
  <c r="DH3" i="16"/>
  <c r="DF4" i="16"/>
  <c r="H52" i="16"/>
  <c r="BA5" i="16"/>
  <c r="H34" i="16"/>
  <c r="CS3" i="16"/>
  <c r="BK5" i="16"/>
  <c r="AX3" i="16"/>
  <c r="H35" i="16"/>
  <c r="CN3" i="16"/>
  <c r="BP3" i="16"/>
  <c r="BJ4" i="16"/>
  <c r="L84" i="16"/>
  <c r="AU3" i="16"/>
  <c r="H23" i="16"/>
  <c r="H44" i="16"/>
  <c r="BJ3" i="16"/>
  <c r="CJ5" i="16"/>
  <c r="BP4" i="16"/>
  <c r="CQ4" i="16"/>
  <c r="BH3" i="16"/>
  <c r="BM3" i="16"/>
  <c r="BF5" i="16"/>
  <c r="BU4" i="16"/>
  <c r="CN4" i="16"/>
  <c r="DC5" i="16"/>
  <c r="BA3" i="16"/>
  <c r="CB4" i="16"/>
  <c r="H24" i="16"/>
  <c r="H45" i="16"/>
  <c r="DM3" i="16"/>
  <c r="CE5" i="16"/>
  <c r="DI4" i="16"/>
  <c r="AZ4" i="16"/>
  <c r="F52" i="16"/>
  <c r="BJ5" i="16"/>
  <c r="CT3" i="16"/>
  <c r="BR3" i="16"/>
  <c r="H3" i="16"/>
  <c r="BK4" i="16"/>
  <c r="CI5" i="16"/>
  <c r="DA5" i="16"/>
  <c r="F38" i="16"/>
  <c r="CB5" i="16"/>
  <c r="G26" i="16"/>
  <c r="CQ3" i="16"/>
  <c r="H25" i="16"/>
  <c r="DK4" i="16"/>
  <c r="D84" i="16"/>
  <c r="DK3" i="16"/>
  <c r="H84" i="16"/>
  <c r="BY5" i="16"/>
  <c r="AV3" i="16"/>
  <c r="CQ5" i="16"/>
  <c r="G30" i="16"/>
  <c r="CE4" i="16"/>
  <c r="BM4" i="16"/>
  <c r="BW5" i="16"/>
  <c r="G52" i="16"/>
  <c r="CV4" i="16"/>
  <c r="BM5" i="16"/>
  <c r="CG4" i="16"/>
  <c r="H26" i="16"/>
  <c r="H46" i="16"/>
  <c r="G39" i="16"/>
  <c r="H27" i="16"/>
  <c r="H47" i="16"/>
  <c r="G40" i="16"/>
  <c r="DM5" i="16"/>
  <c r="CY5" i="16"/>
  <c r="AV4" i="16"/>
  <c r="BK3" i="16"/>
  <c r="DA3" i="16"/>
  <c r="DC4" i="16"/>
  <c r="AN5" i="16"/>
  <c r="DP3" i="16"/>
  <c r="DH4" i="16"/>
  <c r="H50" i="16"/>
  <c r="DF3" i="16"/>
  <c r="H31" i="16"/>
  <c r="BZ5" i="16"/>
  <c r="AU5" i="16"/>
  <c r="H53" i="16"/>
  <c r="CS5" i="16"/>
  <c r="F40" i="16"/>
  <c r="DF5" i="16"/>
  <c r="F41" i="16"/>
  <c r="DN5" i="16"/>
  <c r="G49" i="16"/>
  <c r="CX3" i="16"/>
  <c r="BR4" i="16"/>
  <c r="H37" i="16"/>
  <c r="AZ5" i="16"/>
  <c r="BR5" i="16"/>
  <c r="DH5" i="16"/>
  <c r="CD4" i="16"/>
  <c r="K84" i="16"/>
  <c r="BU3" i="16"/>
  <c r="H28" i="16"/>
  <c r="H48" i="16"/>
  <c r="I3" i="16"/>
  <c r="G41" i="16"/>
  <c r="F34" i="16"/>
  <c r="G53" i="16"/>
  <c r="BT5" i="16"/>
  <c r="BU5" i="16"/>
  <c r="CJ4" i="16"/>
  <c r="DI3" i="16"/>
  <c r="CS4" i="16"/>
  <c r="CB3" i="16"/>
  <c r="F36" i="16"/>
  <c r="CX4" i="16"/>
  <c r="G44" i="16"/>
  <c r="H32" i="16"/>
  <c r="BW4" i="16"/>
  <c r="BW3" i="16"/>
  <c r="DC3" i="16"/>
  <c r="DK5" i="16"/>
  <c r="G47" i="16"/>
  <c r="G28" i="16"/>
  <c r="CL4" i="16"/>
  <c r="G29" i="16"/>
  <c r="DN4" i="16"/>
  <c r="G50" i="16"/>
  <c r="AZ3" i="16"/>
  <c r="CE3" i="16"/>
  <c r="G32" i="16"/>
  <c r="CY4" i="16"/>
  <c r="BT3" i="16"/>
  <c r="CI4" i="16"/>
  <c r="H29" i="16"/>
  <c r="H49" i="16"/>
  <c r="F3" i="16"/>
  <c r="G42" i="16"/>
  <c r="F35" i="16"/>
  <c r="G25" i="16"/>
  <c r="CN5" i="16"/>
  <c r="DD5" i="16"/>
  <c r="DD4" i="16"/>
  <c r="BZ3" i="16"/>
  <c r="H30" i="16"/>
  <c r="DI5" i="16"/>
  <c r="DN3" i="16"/>
  <c r="H39" i="16"/>
  <c r="CY3" i="16"/>
  <c r="H40" i="16"/>
  <c r="AX5" i="16"/>
  <c r="H38" i="16"/>
  <c r="C84" i="16"/>
  <c r="G31" i="16"/>
  <c r="G51" i="16"/>
  <c r="F44" i="16"/>
  <c r="BY3" i="16"/>
  <c r="CD5" i="16"/>
  <c r="CT4" i="16"/>
  <c r="AX4" i="16"/>
  <c r="CJ3" i="16"/>
  <c r="H41" i="16"/>
  <c r="F23" i="16"/>
  <c r="G34" i="16"/>
  <c r="F27" i="16"/>
  <c r="CI3" i="16"/>
  <c r="BP5" i="16"/>
  <c r="CO4" i="16"/>
  <c r="BH4" i="16"/>
  <c r="CV3" i="16"/>
  <c r="BO4" i="16"/>
  <c r="CG5" i="16"/>
  <c r="AU4" i="16"/>
  <c r="F45" i="16"/>
  <c r="F26" i="16"/>
  <c r="BA4" i="16"/>
  <c r="K3" i="16" l="1"/>
  <c r="F39" i="16"/>
  <c r="F47" i="16"/>
  <c r="F46" i="16"/>
  <c r="L3" i="16"/>
  <c r="G33" i="16"/>
  <c r="M3" i="16"/>
  <c r="F49" i="16"/>
  <c r="F51" i="16"/>
  <c r="G38" i="16"/>
  <c r="G46" i="16"/>
  <c r="F29" i="16"/>
  <c r="G36" i="16"/>
  <c r="F50" i="16"/>
  <c r="F53" i="16"/>
  <c r="G27" i="16"/>
  <c r="F32" i="16"/>
  <c r="F30" i="16"/>
  <c r="G43" i="16"/>
  <c r="F33" i="16"/>
  <c r="G37" i="16"/>
  <c r="F25" i="16"/>
  <c r="F43" i="16"/>
  <c r="F37" i="16"/>
  <c r="G23" i="16"/>
  <c r="N3" i="16"/>
  <c r="F31" i="16"/>
  <c r="G45" i="16"/>
  <c r="G24" i="16"/>
  <c r="G48" i="16"/>
  <c r="F24" i="16"/>
  <c r="F48" i="16"/>
  <c r="G3" i="16"/>
  <c r="F28" i="16"/>
  <c r="D79" i="16"/>
  <c r="D81" i="16"/>
  <c r="D78" i="16"/>
  <c r="D80" i="16"/>
  <c r="D75" i="16"/>
  <c r="D77" i="16"/>
  <c r="D71" i="16"/>
  <c r="D67" i="16"/>
  <c r="D63" i="16"/>
  <c r="D59" i="16"/>
  <c r="D74" i="16"/>
  <c r="D70" i="16"/>
  <c r="D66" i="16"/>
  <c r="D58" i="16"/>
  <c r="D64" i="16"/>
  <c r="D62" i="16"/>
  <c r="D72" i="16"/>
  <c r="D60" i="16"/>
  <c r="D73" i="16"/>
  <c r="D69" i="16"/>
  <c r="D65" i="16"/>
  <c r="D61" i="16"/>
  <c r="D57" i="16"/>
  <c r="D68" i="16"/>
  <c r="D56" i="16"/>
  <c r="E5" i="2"/>
  <c r="B5" i="2"/>
  <c r="B4" i="2"/>
  <c r="M3" i="2"/>
  <c r="E3" i="2"/>
  <c r="AC3" i="16"/>
  <c r="AB3" i="16"/>
  <c r="V3" i="16"/>
  <c r="AA3" i="16"/>
  <c r="Z3" i="16"/>
  <c r="AD3" i="16"/>
  <c r="Y3" i="16"/>
  <c r="X3" i="16"/>
  <c r="I12" i="16" l="1"/>
  <c r="N12" i="16" s="1"/>
  <c r="I11" i="16" a="1"/>
  <c r="I11" i="16" s="1"/>
  <c r="H12" i="16"/>
  <c r="M12" i="16" s="1"/>
  <c r="F12" i="16"/>
  <c r="K12" i="16" s="1"/>
  <c r="G11" i="16" a="1"/>
  <c r="G11" i="16" s="1"/>
  <c r="G12" i="16"/>
  <c r="G20" i="16" s="1"/>
  <c r="AL3" i="16"/>
  <c r="AK3" i="16"/>
  <c r="AJ3" i="16"/>
  <c r="AG3" i="16"/>
  <c r="AH3" i="16"/>
  <c r="AI3" i="16"/>
  <c r="AF3" i="16"/>
  <c r="E9" i="2" a="1"/>
  <c r="E9" i="2" s="1"/>
  <c r="F10" i="2" a="1"/>
  <c r="F10" i="2" s="1"/>
  <c r="E10" i="2" a="1"/>
  <c r="E10" i="2" s="1"/>
  <c r="F9" i="2" a="1"/>
  <c r="F9" i="2" s="1"/>
  <c r="C3" i="2"/>
  <c r="C4" i="2"/>
  <c r="C5" i="2"/>
  <c r="B2" i="2"/>
  <c r="L21" i="2"/>
  <c r="J21" i="2"/>
  <c r="I20" i="16" l="1"/>
  <c r="L12" i="16"/>
  <c r="H5" i="2"/>
  <c r="F3" i="2"/>
  <c r="F5" i="2"/>
  <c r="H3" i="2"/>
  <c r="G3" i="2"/>
  <c r="G5" i="2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3" i="6"/>
  <c r="D4" i="6"/>
  <c r="AC4" i="6"/>
  <c r="Q4" i="6"/>
  <c r="X4" i="6"/>
  <c r="N4" i="6"/>
  <c r="H4" i="6"/>
  <c r="E4" i="6"/>
  <c r="B4" i="6"/>
  <c r="K4" i="6"/>
  <c r="J4" i="6"/>
  <c r="L4" i="6"/>
  <c r="Y4" i="6"/>
  <c r="AA4" i="6"/>
  <c r="G4" i="6"/>
  <c r="R4" i="6"/>
  <c r="Z4" i="6"/>
  <c r="O4" i="6"/>
  <c r="P4" i="6"/>
  <c r="W4" i="6"/>
  <c r="A4" i="6"/>
  <c r="I4" i="6"/>
  <c r="U4" i="6"/>
  <c r="F4" i="6"/>
  <c r="C4" i="6"/>
  <c r="AD4" i="6"/>
  <c r="T4" i="6"/>
  <c r="AB4" i="6"/>
  <c r="S4" i="6"/>
  <c r="M4" i="6"/>
  <c r="V4" i="6"/>
  <c r="F11" i="2" l="1" a="1"/>
  <c r="F11" i="2" s="1"/>
  <c r="E11" i="2" a="1"/>
  <c r="E11" i="2" s="1"/>
  <c r="I3" i="2"/>
  <c r="I5" i="2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A3" i="7"/>
  <c r="R4" i="7"/>
  <c r="AB4" i="7"/>
  <c r="L4" i="7"/>
  <c r="F4" i="7"/>
  <c r="Y4" i="7"/>
  <c r="H4" i="7"/>
  <c r="B4" i="7"/>
  <c r="D4" i="7"/>
  <c r="Q4" i="7"/>
  <c r="E4" i="7"/>
  <c r="AA4" i="7"/>
  <c r="M4" i="7"/>
  <c r="I4" i="7"/>
  <c r="T4" i="7"/>
  <c r="AD4" i="7"/>
  <c r="C4" i="7"/>
  <c r="Z4" i="7"/>
  <c r="W4" i="7"/>
  <c r="K4" i="7"/>
  <c r="O4" i="7"/>
  <c r="N4" i="7"/>
  <c r="P4" i="7"/>
  <c r="G4" i="7"/>
  <c r="AC4" i="7"/>
  <c r="U4" i="7"/>
  <c r="V4" i="7"/>
  <c r="J4" i="7"/>
  <c r="S4" i="7"/>
  <c r="X4" i="7"/>
  <c r="A4" i="7"/>
</calcChain>
</file>

<file path=xl/sharedStrings.xml><?xml version="1.0" encoding="utf-8"?>
<sst xmlns="http://schemas.openxmlformats.org/spreadsheetml/2006/main" count="1188" uniqueCount="652">
  <si>
    <t>Local</t>
  </si>
  <si>
    <t>Custom Date</t>
  </si>
  <si>
    <t>CD</t>
  </si>
  <si>
    <t>Euro</t>
  </si>
  <si>
    <t>EUR</t>
  </si>
  <si>
    <t>Yesterday</t>
  </si>
  <si>
    <t>U.S. Dollar</t>
  </si>
  <si>
    <t>USD</t>
  </si>
  <si>
    <t>One Month Ago</t>
  </si>
  <si>
    <t>British Pounds</t>
  </si>
  <si>
    <t>GBP</t>
  </si>
  <si>
    <t>Canadian Dollar</t>
  </si>
  <si>
    <t>CAD</t>
  </si>
  <si>
    <t>1 Year Ago</t>
  </si>
  <si>
    <t>Japanese Yen</t>
  </si>
  <si>
    <t>JPY</t>
  </si>
  <si>
    <t>End of Last Year</t>
  </si>
  <si>
    <t>Afghanistan Afghani</t>
  </si>
  <si>
    <t>AFA</t>
  </si>
  <si>
    <t>2 Years Ago</t>
  </si>
  <si>
    <t>Albanian Lek</t>
  </si>
  <si>
    <t>ALL</t>
  </si>
  <si>
    <t>3 Years Ago</t>
  </si>
  <si>
    <t>Algerian Dinar</t>
  </si>
  <si>
    <t>DZD</t>
  </si>
  <si>
    <t>4 Years Ago</t>
  </si>
  <si>
    <t>Angolan New Kwanza</t>
  </si>
  <si>
    <t>AON</t>
  </si>
  <si>
    <t>5 Years Ago</t>
  </si>
  <si>
    <t>Argentine Peso</t>
  </si>
  <si>
    <t>ARS</t>
  </si>
  <si>
    <t>Armenia Dram</t>
  </si>
  <si>
    <t>AMD</t>
  </si>
  <si>
    <t>First Trading Day</t>
  </si>
  <si>
    <t>Aruban Guilder</t>
  </si>
  <si>
    <t>AWG</t>
  </si>
  <si>
    <t>Australian Dollar</t>
  </si>
  <si>
    <t>AUD</t>
  </si>
  <si>
    <t>Austrian Schilling *</t>
  </si>
  <si>
    <t>ATS</t>
  </si>
  <si>
    <t>Azerbaijan Manat</t>
  </si>
  <si>
    <t>AZM</t>
  </si>
  <si>
    <t>Bahamas Dollar</t>
  </si>
  <si>
    <t>BSD</t>
  </si>
  <si>
    <t>Bahraini Dinar</t>
  </si>
  <si>
    <t>BHD</t>
  </si>
  <si>
    <t>Bangladesh Taka</t>
  </si>
  <si>
    <t>BDT</t>
  </si>
  <si>
    <t>Barbados Dollar</t>
  </si>
  <si>
    <t>BBD</t>
  </si>
  <si>
    <t>Belarus Rouble</t>
  </si>
  <si>
    <t>BYB</t>
  </si>
  <si>
    <t>Belgian Franc *</t>
  </si>
  <si>
    <t>BEF</t>
  </si>
  <si>
    <t>Belize Dollar</t>
  </si>
  <si>
    <t>BZD</t>
  </si>
  <si>
    <t>Bermuda Dollar</t>
  </si>
  <si>
    <t>BMD</t>
  </si>
  <si>
    <t>Bhutan Ngultrum</t>
  </si>
  <si>
    <t>BTN</t>
  </si>
  <si>
    <t>Bolivian Boliviano</t>
  </si>
  <si>
    <t>BOB</t>
  </si>
  <si>
    <t>Botswana Pula</t>
  </si>
  <si>
    <t>BWP</t>
  </si>
  <si>
    <t>Brazilian Real</t>
  </si>
  <si>
    <t>BRL</t>
  </si>
  <si>
    <t>Brunei Dollar</t>
  </si>
  <si>
    <t>BND</t>
  </si>
  <si>
    <t>Bulgarian Lev</t>
  </si>
  <si>
    <t>BGL</t>
  </si>
  <si>
    <t>Burundi Franc</t>
  </si>
  <si>
    <t>BIF</t>
  </si>
  <si>
    <t>C.F.A Franc</t>
  </si>
  <si>
    <t>XAF</t>
  </si>
  <si>
    <t>C.F.P Franc</t>
  </si>
  <si>
    <t>XPF</t>
  </si>
  <si>
    <t>Cambodian Riel</t>
  </si>
  <si>
    <t>KHR</t>
  </si>
  <si>
    <t>Cape Verde Is. Escudo</t>
  </si>
  <si>
    <t>CVE</t>
  </si>
  <si>
    <t>Cayman Islands Dollar</t>
  </si>
  <si>
    <t>KYD</t>
  </si>
  <si>
    <t>Chilean Peso</t>
  </si>
  <si>
    <t>CLP</t>
  </si>
  <si>
    <t>Chile U.F.</t>
  </si>
  <si>
    <t>CLF</t>
  </si>
  <si>
    <t>China Renminbi</t>
  </si>
  <si>
    <t>CNY</t>
  </si>
  <si>
    <t>Colombian Peso</t>
  </si>
  <si>
    <t>COP</t>
  </si>
  <si>
    <t>Comoros Franc</t>
  </si>
  <si>
    <t>KMF</t>
  </si>
  <si>
    <t>Costa Rica Colon</t>
  </si>
  <si>
    <t>CRC</t>
  </si>
  <si>
    <t>Croation Kuna</t>
  </si>
  <si>
    <t>HRK</t>
  </si>
  <si>
    <t>Cuban Peso</t>
  </si>
  <si>
    <t>CUP</t>
  </si>
  <si>
    <t>Cyprus Pound</t>
  </si>
  <si>
    <t>CYP</t>
  </si>
  <si>
    <t>Czechoslovakia Koruna</t>
  </si>
  <si>
    <t>CZK</t>
  </si>
  <si>
    <t>Danish Krone</t>
  </si>
  <si>
    <t>DKK</t>
  </si>
  <si>
    <t>Djibouti Franc</t>
  </si>
  <si>
    <t>DJF</t>
  </si>
  <si>
    <t>Dominican Republic Peso</t>
  </si>
  <si>
    <t>DOP</t>
  </si>
  <si>
    <t>East Caribbean Dollar</t>
  </si>
  <si>
    <t>XCD</t>
  </si>
  <si>
    <t>East German Ostmark</t>
  </si>
  <si>
    <t>DDM</t>
  </si>
  <si>
    <t>Ecuador Sucre</t>
  </si>
  <si>
    <t>ECS</t>
  </si>
  <si>
    <t>Egyptian Pound</t>
  </si>
  <si>
    <t>EGP</t>
  </si>
  <si>
    <t>El Salvador Colon</t>
  </si>
  <si>
    <t>SVC</t>
  </si>
  <si>
    <t>Estonian Kroon</t>
  </si>
  <si>
    <t>EEK</t>
  </si>
  <si>
    <t>Ethiopian Birr</t>
  </si>
  <si>
    <t>ETB</t>
  </si>
  <si>
    <t>Falkland Island Pound</t>
  </si>
  <si>
    <t>FKP</t>
  </si>
  <si>
    <t>Fiji Dollar</t>
  </si>
  <si>
    <t>FJD</t>
  </si>
  <si>
    <t>Finnish Markka *</t>
  </si>
  <si>
    <t>FIM</t>
  </si>
  <si>
    <t>French Franc *</t>
  </si>
  <si>
    <t>FRF</t>
  </si>
  <si>
    <t>Gambia Dalasi</t>
  </si>
  <si>
    <t>GMD</t>
  </si>
  <si>
    <t>Georgian Coupon</t>
  </si>
  <si>
    <t>GEK</t>
  </si>
  <si>
    <t>German Deutschemark *</t>
  </si>
  <si>
    <t>DEM</t>
  </si>
  <si>
    <t>Ghana Cedi</t>
  </si>
  <si>
    <t>GHC</t>
  </si>
  <si>
    <t>Gibraltar Pound</t>
  </si>
  <si>
    <t>GIP</t>
  </si>
  <si>
    <t>Greek Drachma *</t>
  </si>
  <si>
    <t>GRD</t>
  </si>
  <si>
    <t>Guatemala Quentzal</t>
  </si>
  <si>
    <t>GTQ</t>
  </si>
  <si>
    <t>Guinea Franc</t>
  </si>
  <si>
    <t>GNF</t>
  </si>
  <si>
    <t>Guinea-Bissau Peso</t>
  </si>
  <si>
    <t>GWP</t>
  </si>
  <si>
    <t>Guyana Dollar</t>
  </si>
  <si>
    <t>GYD</t>
  </si>
  <si>
    <t>Haiti Gourde</t>
  </si>
  <si>
    <t>HTG</t>
  </si>
  <si>
    <t>Honduras Lempira</t>
  </si>
  <si>
    <t>HNL</t>
  </si>
  <si>
    <t>Hong Kong Dollar</t>
  </si>
  <si>
    <t>HKD</t>
  </si>
  <si>
    <t>Hungarian Forint</t>
  </si>
  <si>
    <t>HUF</t>
  </si>
  <si>
    <t>Icelandic Krona</t>
  </si>
  <si>
    <t>ISK</t>
  </si>
  <si>
    <t>Indian Rupee</t>
  </si>
  <si>
    <t>INR</t>
  </si>
  <si>
    <t>Indonesian Rupiah</t>
  </si>
  <si>
    <t>IDR</t>
  </si>
  <si>
    <t>Iran Rial</t>
  </si>
  <si>
    <t>IRR</t>
  </si>
  <si>
    <t>Iraqi Dinar</t>
  </si>
  <si>
    <t>IQD</t>
  </si>
  <si>
    <t>Irish Punt</t>
  </si>
  <si>
    <t>IEP</t>
  </si>
  <si>
    <t>Israeli Shekel</t>
  </si>
  <si>
    <t>ILS</t>
  </si>
  <si>
    <t>Italian Lire *</t>
  </si>
  <si>
    <t>ITL</t>
  </si>
  <si>
    <t>Jamaican Dollar</t>
  </si>
  <si>
    <t>JMD</t>
  </si>
  <si>
    <t>Jordanian Diner</t>
  </si>
  <si>
    <t>JOD</t>
  </si>
  <si>
    <t>Kazakhstan Tenge</t>
  </si>
  <si>
    <t>KZT</t>
  </si>
  <si>
    <t>Kenya Shilling</t>
  </si>
  <si>
    <t>KES</t>
  </si>
  <si>
    <t>Kuwait Dinar</t>
  </si>
  <si>
    <t>KWD</t>
  </si>
  <si>
    <t>Kyrgystan Som</t>
  </si>
  <si>
    <t>KGS</t>
  </si>
  <si>
    <t>Laos New Kip</t>
  </si>
  <si>
    <t>LAK</t>
  </si>
  <si>
    <t>Latvian Lats</t>
  </si>
  <si>
    <t>LVL</t>
  </si>
  <si>
    <t>Lebanese Pound</t>
  </si>
  <si>
    <t>LBP</t>
  </si>
  <si>
    <t>Legacy National Currency</t>
  </si>
  <si>
    <t>LEG</t>
  </si>
  <si>
    <t>Lesotho Loit</t>
  </si>
  <si>
    <t>LSL</t>
  </si>
  <si>
    <t>Liberian Dollar</t>
  </si>
  <si>
    <t>LRD</t>
  </si>
  <si>
    <t>Libyan Dinar</t>
  </si>
  <si>
    <t>LYD</t>
  </si>
  <si>
    <t>Lithuanian Litas</t>
  </si>
  <si>
    <t>LTL</t>
  </si>
  <si>
    <t>Luxembourg Franc *</t>
  </si>
  <si>
    <t>LUF</t>
  </si>
  <si>
    <t>Macau Pataca</t>
  </si>
  <si>
    <t>MOP</t>
  </si>
  <si>
    <t>Macedonian Denar</t>
  </si>
  <si>
    <t>MKD</t>
  </si>
  <si>
    <t>Malagasy Franc</t>
  </si>
  <si>
    <t>MGF</t>
  </si>
  <si>
    <t>Malawi Kwacha</t>
  </si>
  <si>
    <t>MWK</t>
  </si>
  <si>
    <t>Malaysian Ringgit</t>
  </si>
  <si>
    <t>MYR</t>
  </si>
  <si>
    <t>Madive Island Rufiyaa</t>
  </si>
  <si>
    <t>MVR</t>
  </si>
  <si>
    <t>Maltese Lirea</t>
  </si>
  <si>
    <t>MTL</t>
  </si>
  <si>
    <t>Mauritania Ouguiya</t>
  </si>
  <si>
    <t>MRO</t>
  </si>
  <si>
    <t>Mauritan Rupee</t>
  </si>
  <si>
    <t>MUR</t>
  </si>
  <si>
    <t>Mexican Peso</t>
  </si>
  <si>
    <t>MXN</t>
  </si>
  <si>
    <t>Moldovan Leu</t>
  </si>
  <si>
    <t>MDL</t>
  </si>
  <si>
    <t>Mongolian Tugrik</t>
  </si>
  <si>
    <t>MNT</t>
  </si>
  <si>
    <t>Moroccan Dirham</t>
  </si>
  <si>
    <t>MAD</t>
  </si>
  <si>
    <t>Mozambique Metical</t>
  </si>
  <si>
    <t>MZM</t>
  </si>
  <si>
    <t>Myanmar (Burma) Kyat</t>
  </si>
  <si>
    <t>MMK</t>
  </si>
  <si>
    <t>Namibian Dollar</t>
  </si>
  <si>
    <t>NAD</t>
  </si>
  <si>
    <t>Nepalese Rupee</t>
  </si>
  <si>
    <t>NPR</t>
  </si>
  <si>
    <t>Netherlands Antilles Guilder</t>
  </si>
  <si>
    <t>ANG</t>
  </si>
  <si>
    <t>Netherlands Guilder *</t>
  </si>
  <si>
    <t>NLG</t>
  </si>
  <si>
    <t>New Zealand Dollar</t>
  </si>
  <si>
    <t>NZD</t>
  </si>
  <si>
    <t>Nicaragua Cordoba Oro</t>
  </si>
  <si>
    <t>NIO</t>
  </si>
  <si>
    <t>Nigerian Naira</t>
  </si>
  <si>
    <t>NGN</t>
  </si>
  <si>
    <t>North Korean Won</t>
  </si>
  <si>
    <t>KPW</t>
  </si>
  <si>
    <t>Norwegian Krone</t>
  </si>
  <si>
    <t>NOK</t>
  </si>
  <si>
    <t>Oman Rial</t>
  </si>
  <si>
    <t>OMR</t>
  </si>
  <si>
    <t>Pakistan Rupee</t>
  </si>
  <si>
    <t>PKR</t>
  </si>
  <si>
    <t>Panama Balboa</t>
  </si>
  <si>
    <t>PAB</t>
  </si>
  <si>
    <t>Papua and New Guinea Kina</t>
  </si>
  <si>
    <t>PGK</t>
  </si>
  <si>
    <t>Paraguay Guarani</t>
  </si>
  <si>
    <t>PYG</t>
  </si>
  <si>
    <t>Peruvian New Sol</t>
  </si>
  <si>
    <t>PEN</t>
  </si>
  <si>
    <t>Philippines Peso</t>
  </si>
  <si>
    <t>PHP</t>
  </si>
  <si>
    <t>Polish Zloty</t>
  </si>
  <si>
    <t>PLN</t>
  </si>
  <si>
    <t>Portuguese Escudo *</t>
  </si>
  <si>
    <t>PTE</t>
  </si>
  <si>
    <t>Qatari Rial</t>
  </si>
  <si>
    <t>QAR</t>
  </si>
  <si>
    <t>Romanian Leu</t>
  </si>
  <si>
    <t>ROL</t>
  </si>
  <si>
    <t>Russian Rouble</t>
  </si>
  <si>
    <t>RUB</t>
  </si>
  <si>
    <t>Rwanda Franc</t>
  </si>
  <si>
    <t>RWF</t>
  </si>
  <si>
    <t>Sao Tome &amp; Principe Dobra</t>
  </si>
  <si>
    <t>STD</t>
  </si>
  <si>
    <t>Saudi Arabian Riyal</t>
  </si>
  <si>
    <t>SAR</t>
  </si>
  <si>
    <t>Seychelles Rupee</t>
  </si>
  <si>
    <t>SCR</t>
  </si>
  <si>
    <t>Sierra Leone Leone</t>
  </si>
  <si>
    <t>SLL</t>
  </si>
  <si>
    <t>Singapore Dollar</t>
  </si>
  <si>
    <t>SGD</t>
  </si>
  <si>
    <t>Slovakia Koruna</t>
  </si>
  <si>
    <t>SKK</t>
  </si>
  <si>
    <t>Slovenian Tolar</t>
  </si>
  <si>
    <t>SIT</t>
  </si>
  <si>
    <t>Solomon Island Dollar</t>
  </si>
  <si>
    <t>SBD</t>
  </si>
  <si>
    <t>Somali Shilling</t>
  </si>
  <si>
    <t>SOS</t>
  </si>
  <si>
    <t>South African Ran</t>
  </si>
  <si>
    <t>ZAR</t>
  </si>
  <si>
    <t>South Korean Won</t>
  </si>
  <si>
    <t>KRW</t>
  </si>
  <si>
    <t>Spanish Peseta *</t>
  </si>
  <si>
    <t>ESP</t>
  </si>
  <si>
    <t>Sri Lanka Rupee</t>
  </si>
  <si>
    <t>LKR</t>
  </si>
  <si>
    <t>St. Helena Pound</t>
  </si>
  <si>
    <t>SHP</t>
  </si>
  <si>
    <t>Sudanese Pound</t>
  </si>
  <si>
    <t>SDP</t>
  </si>
  <si>
    <t>Surinam Guilder</t>
  </si>
  <si>
    <t>SRG</t>
  </si>
  <si>
    <t>Swaziland Lilangeni</t>
  </si>
  <si>
    <t>SZL</t>
  </si>
  <si>
    <t>Swedish Krona</t>
  </si>
  <si>
    <t>SEK</t>
  </si>
  <si>
    <t>Swiss Franc</t>
  </si>
  <si>
    <t>CHF</t>
  </si>
  <si>
    <t>Syrian Pound</t>
  </si>
  <si>
    <t>SYP</t>
  </si>
  <si>
    <t>Taiwan Dollar</t>
  </si>
  <si>
    <t>TWD</t>
  </si>
  <si>
    <t>Tajikistan Rouble</t>
  </si>
  <si>
    <t>TJR</t>
  </si>
  <si>
    <t>Tanzania Shilling</t>
  </si>
  <si>
    <t>TZS</t>
  </si>
  <si>
    <t>Thailand Baht</t>
  </si>
  <si>
    <t>THB</t>
  </si>
  <si>
    <t>Tonga Pa'anga</t>
  </si>
  <si>
    <t>TOP</t>
  </si>
  <si>
    <t>Trinidad and Tobago Dollar</t>
  </si>
  <si>
    <t>TTD</t>
  </si>
  <si>
    <t>Tunisian Dinar</t>
  </si>
  <si>
    <t>TND</t>
  </si>
  <si>
    <t>TRL</t>
  </si>
  <si>
    <t>Turkmenistan Manet</t>
  </si>
  <si>
    <t>TMM</t>
  </si>
  <si>
    <t>UAE Dirham</t>
  </si>
  <si>
    <t>AED</t>
  </si>
  <si>
    <t>Uganda Shilling</t>
  </si>
  <si>
    <t>UGX</t>
  </si>
  <si>
    <t>Ukraine Karbovanets</t>
  </si>
  <si>
    <t>UAK</t>
  </si>
  <si>
    <t>Uruguay Peso</t>
  </si>
  <si>
    <t>UYU</t>
  </si>
  <si>
    <t>Uzbekistan Sum</t>
  </si>
  <si>
    <t>UZS</t>
  </si>
  <si>
    <t>Vanuatu Vatu</t>
  </si>
  <si>
    <t>VUV</t>
  </si>
  <si>
    <t>Venezualan Bolivar</t>
  </si>
  <si>
    <t>VEB</t>
  </si>
  <si>
    <t>Vietnam Dong</t>
  </si>
  <si>
    <t>VND</t>
  </si>
  <si>
    <t>Western Somoa Tala</t>
  </si>
  <si>
    <t>WST</t>
  </si>
  <si>
    <t>Yemeni Rial</t>
  </si>
  <si>
    <t>YER</t>
  </si>
  <si>
    <t>Yugoslav New Dinar</t>
  </si>
  <si>
    <t>YUN</t>
  </si>
  <si>
    <t>Zaire Zaire</t>
  </si>
  <si>
    <t>ZRN</t>
  </si>
  <si>
    <t>Zambian Kwacha</t>
  </si>
  <si>
    <t>ZMK</t>
  </si>
  <si>
    <t>Zimbabwe Dollar</t>
  </si>
  <si>
    <t>ZWD</t>
  </si>
  <si>
    <t>EQUAL</t>
  </si>
  <si>
    <t>MCAP</t>
  </si>
  <si>
    <t>British Pence</t>
  </si>
  <si>
    <t>GBp</t>
  </si>
  <si>
    <t>New Turkish Lira</t>
  </si>
  <si>
    <t>TRY</t>
  </si>
  <si>
    <t>Old Turkish Lira</t>
  </si>
  <si>
    <t>Dates</t>
  </si>
  <si>
    <t>Benchmark</t>
  </si>
  <si>
    <t>Start Date</t>
  </si>
  <si>
    <t>End Date</t>
  </si>
  <si>
    <t>Currencies</t>
  </si>
  <si>
    <t>Currency</t>
  </si>
  <si>
    <t>Peers Weight</t>
  </si>
  <si>
    <t>Peers Choice</t>
  </si>
  <si>
    <t>Bloomberg Peers</t>
  </si>
  <si>
    <t>My Peers</t>
  </si>
  <si>
    <t>BLMPEERS</t>
  </si>
  <si>
    <t>MYPEERS</t>
  </si>
  <si>
    <t>Warning: Changing the contents of this sheet will influence the way spreadsheet works and may damage programs.</t>
  </si>
  <si>
    <t>Name</t>
  </si>
  <si>
    <t>Price</t>
  </si>
  <si>
    <t>P/E</t>
  </si>
  <si>
    <t>EV/EBIT</t>
  </si>
  <si>
    <t>EV/EBITDA</t>
  </si>
  <si>
    <t>P/B</t>
  </si>
  <si>
    <t>Return on Assets</t>
  </si>
  <si>
    <t>Return on Equity</t>
  </si>
  <si>
    <t>BEST_ROA</t>
  </si>
  <si>
    <t>BEST_ROE</t>
  </si>
  <si>
    <t>Date</t>
  </si>
  <si>
    <t>Fiscal Year Ends</t>
  </si>
  <si>
    <t>FQ</t>
  </si>
  <si>
    <t>FS</t>
  </si>
  <si>
    <t>FY</t>
  </si>
  <si>
    <t>Max</t>
  </si>
  <si>
    <t>Min</t>
  </si>
  <si>
    <t>Price Earnings</t>
  </si>
  <si>
    <t>EV EBITDA</t>
  </si>
  <si>
    <t>Price to Sales</t>
  </si>
  <si>
    <t>Price to Book</t>
  </si>
  <si>
    <t>Fiscal Quarter</t>
  </si>
  <si>
    <t>Fiscal Semiannual</t>
  </si>
  <si>
    <t>Fiscal Year</t>
  </si>
  <si>
    <t>Gross Margin %</t>
  </si>
  <si>
    <t>Operating Margin %</t>
  </si>
  <si>
    <t>Profit Margin %</t>
  </si>
  <si>
    <t>Return on Assets %</t>
  </si>
  <si>
    <t>Return on Equity %</t>
  </si>
  <si>
    <t>Dividend Yield %</t>
  </si>
  <si>
    <t>Market Cap Weight</t>
  </si>
  <si>
    <t>Equal Weight</t>
  </si>
  <si>
    <t>Operating Income</t>
  </si>
  <si>
    <t>Pretax Income</t>
  </si>
  <si>
    <t>Dividends Per Share</t>
  </si>
  <si>
    <t>EBITDA</t>
  </si>
  <si>
    <t>BEST_EPS</t>
  </si>
  <si>
    <t>BEST_DPS</t>
  </si>
  <si>
    <t>BEST_SALES</t>
  </si>
  <si>
    <t>BEST_EBITDA</t>
  </si>
  <si>
    <t>BEST_NET_INCOME</t>
  </si>
  <si>
    <t>BEST_OPP</t>
  </si>
  <si>
    <t>BEST_BPS</t>
  </si>
  <si>
    <t>BEST_NET_GAAP</t>
  </si>
  <si>
    <t>BEST_CAPEX</t>
  </si>
  <si>
    <t>Peers</t>
  </si>
  <si>
    <t>Index</t>
  </si>
  <si>
    <t>10 Years Ago</t>
  </si>
  <si>
    <t>Six Months Ago</t>
  </si>
  <si>
    <t>Sales</t>
  </si>
  <si>
    <t>EBIT</t>
  </si>
  <si>
    <t>Cash Flow Per Share</t>
  </si>
  <si>
    <t>BEST_EPS_BRK_GRID</t>
  </si>
  <si>
    <t>BEST_SALES_BRK_GRID</t>
  </si>
  <si>
    <t>BEST_EBITDA_BRK_GRID</t>
  </si>
  <si>
    <t>BEST_EBIT_BRK_GRID</t>
  </si>
  <si>
    <t>BEST_PTP_BRK_GRID</t>
  </si>
  <si>
    <t>BEST_NET_INCOME_BRK_GRID</t>
  </si>
  <si>
    <t>BEST_CPS_BRK_GRID</t>
  </si>
  <si>
    <t>BEST_DPS_BRK_GRID</t>
  </si>
  <si>
    <t>CAPEX</t>
  </si>
  <si>
    <t>BEST_CAPEX_BROKER_GRID</t>
  </si>
  <si>
    <t>EPS (Adjusted)</t>
  </si>
  <si>
    <t>EPS (GAAP)</t>
  </si>
  <si>
    <t>BEST_EPS_GAAP_BRK_GRID</t>
  </si>
  <si>
    <t>BEST_OP_INC_BRK_GRID</t>
  </si>
  <si>
    <t>Book Value per Share</t>
  </si>
  <si>
    <t>BEST_BPS_BRK_GRID</t>
  </si>
  <si>
    <t>BEST_ROE_BRK_GRID</t>
  </si>
  <si>
    <t>BEST_ROA_BRK_GRID</t>
  </si>
  <si>
    <t>Net Income (Adjusted)</t>
  </si>
  <si>
    <t>Net Income (GAAP)</t>
  </si>
  <si>
    <t>BEST_NET_INC_GAAP_BRK_GRID</t>
  </si>
  <si>
    <t>Net Debt</t>
  </si>
  <si>
    <t>BEST_NET_DEBT_BRK_GRID</t>
  </si>
  <si>
    <t>BEST_EPS_GAAP</t>
  </si>
  <si>
    <t>BEST_EBIT</t>
  </si>
  <si>
    <t>BEST_CPS</t>
  </si>
  <si>
    <t>BEST_NET_DEBT</t>
  </si>
  <si>
    <t>Buy</t>
  </si>
  <si>
    <t>Hold</t>
  </si>
  <si>
    <t>Sell</t>
  </si>
  <si>
    <t>BANK</t>
  </si>
  <si>
    <t>ENDOWMENT</t>
  </si>
  <si>
    <t>HEDGE FUND MANAGER</t>
  </si>
  <si>
    <t>INSURANCE COMPANY</t>
  </si>
  <si>
    <t>INVESTMENT ADVISOR</t>
  </si>
  <si>
    <t>MUTUAL FUND MANAGER</t>
  </si>
  <si>
    <t>PENSION FUND ERISA</t>
  </si>
  <si>
    <t>PUB RETIREMENT FUND</t>
  </si>
  <si>
    <t>PRIVATE EQUITY</t>
  </si>
  <si>
    <t>HOLDING COMPANY</t>
  </si>
  <si>
    <t>VENTURE CAPITAL</t>
  </si>
  <si>
    <t>CORPORATION</t>
  </si>
  <si>
    <t>GOVERNMENT</t>
  </si>
  <si>
    <t>OTHER</t>
  </si>
  <si>
    <t>TOP 20 ALL</t>
  </si>
  <si>
    <t>Local Currency</t>
  </si>
  <si>
    <t>EV to EBIT</t>
  </si>
  <si>
    <t>EV to SALES</t>
  </si>
  <si>
    <t>P/SALES</t>
  </si>
  <si>
    <t>EV/SALES</t>
  </si>
  <si>
    <t>Price Earnings Ratio (Rolling FY1, FY2, FY3)</t>
  </si>
  <si>
    <t>Price to Sales Ratio (Rolling FY1, FY2, FY3)</t>
  </si>
  <si>
    <t>Price to Book Ratio (Rolling FY1, FY2, FY3)</t>
  </si>
  <si>
    <t>EV EBITDA Ratio (Rolling FY1, FY2, FY3)</t>
  </si>
  <si>
    <t>EV to SALES Ratio (Rolling FY1, FY2, FY3)</t>
  </si>
  <si>
    <t>EV to EBIT Ratio (Rolling FY1, FY2, FY3)</t>
  </si>
  <si>
    <t>PX_LAST</t>
  </si>
  <si>
    <t>CURR_ENTP_VAL</t>
  </si>
  <si>
    <t>CUR_MKT_CAP</t>
  </si>
  <si>
    <t>Fundmtl Ticker</t>
  </si>
  <si>
    <t>BEST Standard</t>
  </si>
  <si>
    <t>BEST Leading Indicator</t>
  </si>
  <si>
    <t>BEST Post Event</t>
  </si>
  <si>
    <t>Overview:</t>
  </si>
  <si>
    <t>Peers:</t>
  </si>
  <si>
    <t>Financials:</t>
  </si>
  <si>
    <t>Ratings:</t>
  </si>
  <si>
    <t>Owners:</t>
  </si>
  <si>
    <t>EST Brokers:</t>
  </si>
  <si>
    <t>VAL Graphs</t>
  </si>
  <si>
    <t>Language</t>
  </si>
  <si>
    <t>English</t>
  </si>
  <si>
    <t>中文</t>
  </si>
  <si>
    <t>NORWAY</t>
  </si>
  <si>
    <t>Ticker</t>
  </si>
  <si>
    <t>Consolidated</t>
  </si>
  <si>
    <t>Parent</t>
  </si>
  <si>
    <t>Last FY End</t>
  </si>
  <si>
    <t>-1FY</t>
  </si>
  <si>
    <t>-2FY</t>
  </si>
  <si>
    <t>-3FY</t>
  </si>
  <si>
    <t>-4FY</t>
  </si>
  <si>
    <t>-5FY</t>
  </si>
  <si>
    <t>-6FY</t>
  </si>
  <si>
    <t>日本語</t>
  </si>
  <si>
    <t>EV EBIT</t>
  </si>
  <si>
    <t>United States</t>
  </si>
  <si>
    <t>Norway</t>
  </si>
  <si>
    <t>ULT-AGG</t>
  </si>
  <si>
    <t>MF-AGG</t>
  </si>
  <si>
    <t>Pension Fund (ERISA)</t>
  </si>
  <si>
    <t>BRITAIN</t>
  </si>
  <si>
    <t>Morgan Stanley</t>
  </si>
  <si>
    <t>Goldman Sachs</t>
  </si>
  <si>
    <t>UBS</t>
  </si>
  <si>
    <t>SUM ---&gt;</t>
  </si>
  <si>
    <t>Insurance Company</t>
  </si>
  <si>
    <t>JAPAN</t>
  </si>
  <si>
    <t>Daiwa Securities</t>
  </si>
  <si>
    <t>Bernstein</t>
  </si>
  <si>
    <t>Citi</t>
  </si>
  <si>
    <t>YTDdt</t>
  </si>
  <si>
    <t>A</t>
  </si>
  <si>
    <t>1m Return</t>
  </si>
  <si>
    <t>6m Return</t>
  </si>
  <si>
    <t>Peers Tab</t>
  </si>
  <si>
    <t>KeyBanc Capital Markets</t>
  </si>
  <si>
    <t>Wedbush</t>
  </si>
  <si>
    <t>Q</t>
  </si>
  <si>
    <t>S</t>
  </si>
  <si>
    <t>GROSS_MARGIN/100</t>
  </si>
  <si>
    <t>OPER_MARGIN/100</t>
  </si>
  <si>
    <t>PROF_MARGIN/100</t>
  </si>
  <si>
    <t>RETURN_ON_ASSET/100</t>
  </si>
  <si>
    <t>RETURN_COM_EQY/100</t>
  </si>
  <si>
    <t>PG_NET_REVENUE</t>
  </si>
  <si>
    <t>PERM DENIED</t>
  </si>
  <si>
    <t>Raymond James</t>
  </si>
  <si>
    <t>Jefferies</t>
  </si>
  <si>
    <t>Loop Capital Markets</t>
  </si>
  <si>
    <t>Baird</t>
  </si>
  <si>
    <t>Canaccord Genuity</t>
  </si>
  <si>
    <t>Y</t>
  </si>
  <si>
    <t>HSBC</t>
  </si>
  <si>
    <t>NA</t>
  </si>
  <si>
    <t>EST Detail:</t>
  </si>
  <si>
    <t>BlackRock Inc</t>
  </si>
  <si>
    <t>T Rowe Price Group I</t>
  </si>
  <si>
    <t>Norges Bank</t>
  </si>
  <si>
    <t>CANADA</t>
  </si>
  <si>
    <t>SWITZERLAND</t>
  </si>
  <si>
    <t>GERMANY</t>
  </si>
  <si>
    <t>Form 4</t>
  </si>
  <si>
    <t>13F</t>
  </si>
  <si>
    <t>State Street Corp</t>
  </si>
  <si>
    <t>BANK OF NEW YORK MEL</t>
  </si>
  <si>
    <t>Bank of America Corp</t>
  </si>
  <si>
    <t>Geode Capital Manage</t>
  </si>
  <si>
    <t>Northern Trust Corp</t>
  </si>
  <si>
    <t>UBS AG</t>
  </si>
  <si>
    <t>Government Pension I</t>
  </si>
  <si>
    <t>Goldman Sachs Group</t>
  </si>
  <si>
    <t>Teachers Insurance &amp;</t>
  </si>
  <si>
    <t>Bank</t>
  </si>
  <si>
    <t>Hedge Fund Manager</t>
  </si>
  <si>
    <t>Brokerage</t>
  </si>
  <si>
    <t>Switzerland</t>
  </si>
  <si>
    <t>Japan</t>
  </si>
  <si>
    <t>Landesbank Baden-Wuerttemberg</t>
  </si>
  <si>
    <t>Phillip Securities</t>
  </si>
  <si>
    <t>Berkshire Hathaway I</t>
  </si>
  <si>
    <t>FMR LLC</t>
  </si>
  <si>
    <t>JPMorgan Chase &amp; Co</t>
  </si>
  <si>
    <t>Services</t>
  </si>
  <si>
    <t>Europe</t>
  </si>
  <si>
    <t>Greater China</t>
  </si>
  <si>
    <t>#N/A N/A</t>
  </si>
  <si>
    <t>Holding Company</t>
  </si>
  <si>
    <t>Trust</t>
  </si>
  <si>
    <t>FRANCE</t>
  </si>
  <si>
    <t>Cook Timothy</t>
  </si>
  <si>
    <t>Williams Jeffrey</t>
  </si>
  <si>
    <t>Gore Albert</t>
  </si>
  <si>
    <t>Adams Katherine</t>
  </si>
  <si>
    <t>Melius Research LLC</t>
  </si>
  <si>
    <t>BofA Securities</t>
  </si>
  <si>
    <t>Credit Suisse</t>
  </si>
  <si>
    <t>Zacks</t>
  </si>
  <si>
    <t>Rosenblatt Securities Inc.</t>
  </si>
  <si>
    <t>CITIC Securities Co Ltd</t>
  </si>
  <si>
    <t>D.A. Davidson</t>
  </si>
  <si>
    <t>Baptista Research</t>
  </si>
  <si>
    <t>Morningstar</t>
  </si>
  <si>
    <t>Mirae Asset Securities</t>
  </si>
  <si>
    <t>BNP Paribas Exane</t>
  </si>
  <si>
    <t>Deutsche Bank</t>
  </si>
  <si>
    <t>JP Morgan</t>
  </si>
  <si>
    <t>Cowen</t>
  </si>
  <si>
    <t>Wells Fargo</t>
  </si>
  <si>
    <t>Itau BBA Securities</t>
  </si>
  <si>
    <t>Fosun Hani Securities Limited</t>
  </si>
  <si>
    <t>China Securities Co., Ltd.</t>
  </si>
  <si>
    <t>Piper Sandler &amp; Co</t>
  </si>
  <si>
    <t>Barclays</t>
  </si>
  <si>
    <t>Evercore ISI</t>
  </si>
  <si>
    <t>New Street Research LLP</t>
  </si>
  <si>
    <t>Needham</t>
  </si>
  <si>
    <t>KGI Securities Co Ltd</t>
  </si>
  <si>
    <t>Oppenheimer</t>
  </si>
  <si>
    <t>Atlantic Equities</t>
  </si>
  <si>
    <t>Fundamental Research Corp</t>
  </si>
  <si>
    <t>Fubon Securities</t>
  </si>
  <si>
    <t>Monness Crespi Hardt &amp; Co</t>
  </si>
  <si>
    <t>Aletheia Capital Limited</t>
  </si>
  <si>
    <t>CTBC Securities Investment Ser</t>
  </si>
  <si>
    <t>Huatai Research</t>
  </si>
  <si>
    <t>Rest of Asia Pacific</t>
  </si>
  <si>
    <t>Arete Research</t>
  </si>
  <si>
    <t>Legal &amp; General Grou</t>
  </si>
  <si>
    <t>Charles Schwab Corp/</t>
  </si>
  <si>
    <t>Capital Group Cos In</t>
  </si>
  <si>
    <t>United Kingdom</t>
  </si>
  <si>
    <t>Cleveland Research</t>
  </si>
  <si>
    <t>Maxim Group LLC</t>
  </si>
  <si>
    <t>TD Cowen</t>
  </si>
  <si>
    <t>MoffettNathanson LLC</t>
  </si>
  <si>
    <t>Haitong International Research</t>
  </si>
  <si>
    <t>CICC</t>
  </si>
  <si>
    <t>Redburn Atlantic</t>
  </si>
  <si>
    <t>AUDUSD3M</t>
  </si>
  <si>
    <t>USDCAD3M</t>
  </si>
  <si>
    <t>CHFUSD3M</t>
  </si>
  <si>
    <t>EURUSD3M</t>
  </si>
  <si>
    <t>GBPUSD3M</t>
  </si>
  <si>
    <t>USDJPY3M</t>
  </si>
  <si>
    <t>NZDUSD3M</t>
  </si>
  <si>
    <t>USDSEK3M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</si>
</sst>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sz val="10"/>
      <name val="Times New Roman"/>
      <family val="1"/>
    </font>
    <font>
      <sz val="8"/>
      <name val="Palatino"/>
      <family val="1"/>
    </font>
    <font>
      <sz val="8"/>
      <color indexed="16"/>
      <name val="Palatino"/>
      <family val="1"/>
    </font>
    <font>
      <sz val="7"/>
      <name val="Palatino"/>
      <family val="1"/>
    </font>
    <font>
      <sz val="6"/>
      <color indexed="16"/>
      <name val="Palatino"/>
      <family val="1"/>
    </font>
    <font>
      <sz val="10"/>
      <color indexed="16"/>
      <name val="Helvetica-Black"/>
    </font>
    <font>
      <b/>
      <sz val="9"/>
      <name val="Palatino"/>
      <family val="1"/>
    </font>
    <font>
      <sz val="9"/>
      <name val="Helvetica-Black"/>
    </font>
    <font>
      <sz val="11"/>
      <color indexed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0" fontId="4" fillId="0" borderId="0"/>
    <xf numFmtId="0" fontId="5" fillId="2" borderId="0"/>
    <xf numFmtId="0" fontId="6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>
      <alignment horizontal="right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8" fillId="0" borderId="0" applyFill="0" applyBorder="0" applyProtection="0">
      <alignment horizontal="left"/>
    </xf>
    <xf numFmtId="0" fontId="6" fillId="0" borderId="0" applyFont="0" applyFill="0" applyBorder="0" applyAlignment="0" applyProtection="0">
      <alignment horizontal="right"/>
    </xf>
    <xf numFmtId="0" fontId="9" fillId="0" borderId="0" applyProtection="0">
      <alignment horizontal="right"/>
    </xf>
    <xf numFmtId="0" fontId="6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>
      <alignment horizontal="right"/>
    </xf>
    <xf numFmtId="1" fontId="10" fillId="0" borderId="0" applyProtection="0">
      <alignment horizontal="right" vertical="center"/>
    </xf>
    <xf numFmtId="0" fontId="7" fillId="0" borderId="0" applyFont="0" applyFill="0" applyBorder="0" applyAlignment="0" applyProtection="0"/>
    <xf numFmtId="0" fontId="11" fillId="0" borderId="0" applyBorder="0" applyProtection="0">
      <alignment vertical="center"/>
    </xf>
    <xf numFmtId="0" fontId="11" fillId="0" borderId="1" applyBorder="0" applyProtection="0">
      <alignment horizontal="right" vertical="center"/>
    </xf>
    <xf numFmtId="0" fontId="12" fillId="0" borderId="0" applyFill="0" applyBorder="0" applyProtection="0">
      <alignment horizontal="left"/>
    </xf>
    <xf numFmtId="0" fontId="8" fillId="0" borderId="2" applyFill="0" applyBorder="0" applyProtection="0">
      <alignment horizontal="left" vertical="top"/>
    </xf>
    <xf numFmtId="0" fontId="19" fillId="6" borderId="2"/>
    <xf numFmtId="0" fontId="17" fillId="7" borderId="0" applyNumberFormat="0" applyBorder="0" applyAlignment="0" applyProtection="0"/>
  </cellStyleXfs>
  <cellXfs count="68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14" fillId="0" borderId="0" xfId="1" applyFont="1" applyAlignment="1">
      <alignment horizontal="left"/>
    </xf>
    <xf numFmtId="0" fontId="15" fillId="0" borderId="0" xfId="1" applyFont="1" applyAlignment="1">
      <alignment horizontal="left"/>
    </xf>
    <xf numFmtId="0" fontId="15" fillId="0" borderId="0" xfId="1" applyFont="1"/>
    <xf numFmtId="14" fontId="15" fillId="0" borderId="0" xfId="1" quotePrefix="1" applyNumberFormat="1" applyFont="1" applyAlignment="1">
      <alignment horizontal="left"/>
    </xf>
    <xf numFmtId="0" fontId="15" fillId="0" borderId="0" xfId="1" quotePrefix="1" applyFont="1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5" fillId="0" borderId="0" xfId="1" applyFont="1" applyAlignment="1">
      <alignment horizontal="center"/>
    </xf>
    <xf numFmtId="0" fontId="13" fillId="0" borderId="0" xfId="0" applyFont="1" applyAlignment="1">
      <alignment horizontal="center"/>
    </xf>
    <xf numFmtId="165" fontId="3" fillId="0" borderId="0" xfId="0" applyNumberFormat="1" applyFont="1"/>
    <xf numFmtId="14" fontId="0" fillId="0" borderId="0" xfId="0" applyNumberFormat="1"/>
    <xf numFmtId="1" fontId="0" fillId="0" borderId="0" xfId="0" applyNumberFormat="1" applyAlignment="1">
      <alignment horizontal="right"/>
    </xf>
    <xf numFmtId="1" fontId="15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0" fontId="15" fillId="3" borderId="9" xfId="1" quotePrefix="1" applyFont="1" applyFill="1" applyBorder="1" applyAlignment="1">
      <alignment horizontal="left"/>
    </xf>
    <xf numFmtId="2" fontId="3" fillId="0" borderId="0" xfId="0" applyNumberFormat="1" applyFont="1"/>
    <xf numFmtId="49" fontId="0" fillId="0" borderId="0" xfId="0" applyNumberFormat="1"/>
    <xf numFmtId="1" fontId="15" fillId="0" borderId="0" xfId="1" applyNumberFormat="1" applyFont="1" applyAlignment="1">
      <alignment horizontal="left"/>
    </xf>
    <xf numFmtId="1" fontId="0" fillId="3" borderId="9" xfId="0" applyNumberFormat="1" applyFill="1" applyBorder="1" applyAlignment="1">
      <alignment horizontal="right"/>
    </xf>
    <xf numFmtId="1" fontId="15" fillId="3" borderId="9" xfId="1" applyNumberFormat="1" applyFont="1" applyFill="1" applyBorder="1" applyAlignment="1">
      <alignment horizontal="right"/>
    </xf>
    <xf numFmtId="1" fontId="0" fillId="3" borderId="9" xfId="0" applyNumberFormat="1" applyFill="1" applyBorder="1"/>
    <xf numFmtId="14" fontId="13" fillId="0" borderId="0" xfId="0" applyNumberFormat="1" applyFont="1" applyAlignment="1">
      <alignment horizontal="left"/>
    </xf>
    <xf numFmtId="14" fontId="15" fillId="0" borderId="0" xfId="1" applyNumberFormat="1" applyFont="1" applyAlignment="1">
      <alignment horizontal="left"/>
    </xf>
    <xf numFmtId="2" fontId="0" fillId="0" borderId="0" xfId="0" applyNumberFormat="1"/>
    <xf numFmtId="1" fontId="15" fillId="5" borderId="0" xfId="1" quotePrefix="1" applyNumberFormat="1" applyFont="1" applyFill="1" applyAlignment="1">
      <alignment horizontal="left"/>
    </xf>
    <xf numFmtId="1" fontId="15" fillId="5" borderId="0" xfId="1" applyNumberFormat="1" applyFont="1" applyFill="1" applyAlignment="1">
      <alignment horizontal="left"/>
    </xf>
    <xf numFmtId="0" fontId="15" fillId="5" borderId="0" xfId="1" quotePrefix="1" applyFont="1" applyFill="1" applyAlignment="1">
      <alignment horizontal="left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quotePrefix="1" applyAlignment="1">
      <alignment horizontal="left" vertical="center"/>
    </xf>
    <xf numFmtId="14" fontId="15" fillId="0" borderId="3" xfId="1" quotePrefix="1" applyNumberFormat="1" applyFont="1" applyBorder="1" applyAlignment="1">
      <alignment horizontal="left" vertical="center"/>
    </xf>
    <xf numFmtId="0" fontId="15" fillId="0" borderId="7" xfId="1" quotePrefix="1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3" xfId="0" applyBorder="1" applyAlignment="1">
      <alignment vertical="center"/>
    </xf>
    <xf numFmtId="0" fontId="16" fillId="0" borderId="0" xfId="0" applyFont="1" applyAlignment="1">
      <alignment vertical="center"/>
    </xf>
    <xf numFmtId="0" fontId="0" fillId="5" borderId="12" xfId="0" applyFill="1" applyBorder="1" applyAlignment="1">
      <alignment vertical="center"/>
    </xf>
    <xf numFmtId="0" fontId="17" fillId="7" borderId="0" xfId="26" applyAlignment="1">
      <alignment vertical="center"/>
    </xf>
    <xf numFmtId="17" fontId="0" fillId="0" borderId="0" xfId="0" applyNumberFormat="1" applyAlignment="1">
      <alignment vertical="center"/>
    </xf>
    <xf numFmtId="0" fontId="0" fillId="5" borderId="0" xfId="0" applyFill="1"/>
    <xf numFmtId="15" fontId="0" fillId="0" borderId="0" xfId="0" applyNumberFormat="1" applyAlignment="1">
      <alignment vertical="center"/>
    </xf>
    <xf numFmtId="0" fontId="0" fillId="4" borderId="13" xfId="0" applyFill="1" applyBorder="1"/>
    <xf numFmtId="0" fontId="0" fillId="4" borderId="14" xfId="0" applyFill="1" applyBorder="1"/>
  </cellXfs>
  <cellStyles count="27">
    <cellStyle name="******************************************" xfId="1" xr:uid="{00000000-0005-0000-0000-000000000000}"/>
    <cellStyle name="20% - Accent2" xfId="26" builtinId="34"/>
    <cellStyle name="Body_InputCellText" xfId="2" xr:uid="{00000000-0005-0000-0000-000002000000}"/>
    <cellStyle name="Comma 0" xfId="3" xr:uid="{00000000-0005-0000-0000-000004000000}"/>
    <cellStyle name="Comma 0*" xfId="4" xr:uid="{00000000-0005-0000-0000-000005000000}"/>
    <cellStyle name="Comma 2" xfId="5" xr:uid="{00000000-0005-0000-0000-000006000000}"/>
    <cellStyle name="Comma 2*" xfId="6" xr:uid="{00000000-0005-0000-0000-000007000000}"/>
    <cellStyle name="Comma 3*" xfId="7" xr:uid="{00000000-0005-0000-0000-000008000000}"/>
    <cellStyle name="Comma*" xfId="8" xr:uid="{00000000-0005-0000-0000-000009000000}"/>
    <cellStyle name="Currency 2" xfId="9" xr:uid="{00000000-0005-0000-0000-00000A000000}"/>
    <cellStyle name="Currency 2*" xfId="10" xr:uid="{00000000-0005-0000-0000-00000B000000}"/>
    <cellStyle name="Currency 3*" xfId="11" xr:uid="{00000000-0005-0000-0000-00000C000000}"/>
    <cellStyle name="Currency*" xfId="12" xr:uid="{00000000-0005-0000-0000-00000D000000}"/>
    <cellStyle name="Date Aligned*" xfId="13" xr:uid="{00000000-0005-0000-0000-00000E000000}"/>
    <cellStyle name="fa_row_header_standard" xfId="25" xr:uid="{00000000-0005-0000-0000-00000F000000}"/>
    <cellStyle name="Footnote" xfId="14" xr:uid="{00000000-0005-0000-0000-000010000000}"/>
    <cellStyle name="Hard Percent" xfId="15" xr:uid="{00000000-0005-0000-0000-000011000000}"/>
    <cellStyle name="Header" xfId="16" xr:uid="{00000000-0005-0000-0000-000012000000}"/>
    <cellStyle name="Multiple" xfId="17" xr:uid="{00000000-0005-0000-0000-000014000000}"/>
    <cellStyle name="MultipleBelow" xfId="18" xr:uid="{00000000-0005-0000-0000-000015000000}"/>
    <cellStyle name="Normal" xfId="0" builtinId="0"/>
    <cellStyle name="Page Number" xfId="19" xr:uid="{00000000-0005-0000-0000-000017000000}"/>
    <cellStyle name="Percent*" xfId="20" xr:uid="{00000000-0005-0000-0000-000018000000}"/>
    <cellStyle name="Table Head" xfId="21" xr:uid="{00000000-0005-0000-0000-000019000000}"/>
    <cellStyle name="Table Head Aligned" xfId="22" xr:uid="{00000000-0005-0000-0000-00001A000000}"/>
    <cellStyle name="Table Title" xfId="23" xr:uid="{00000000-0005-0000-0000-00001B000000}"/>
    <cellStyle name="Table Units" xfId="24" xr:uid="{00000000-0005-0000-0000-00001C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8F8F8"/>
      <rgbColor rgb="00FF0000"/>
      <rgbColor rgb="00B1D5A9"/>
      <rgbColor rgb="000000FF"/>
      <rgbColor rgb="00FFFF00"/>
      <rgbColor rgb="00E11F1F"/>
      <rgbColor rgb="0000FFFF"/>
      <rgbColor rgb="00800000"/>
      <rgbColor rgb="00008000"/>
      <rgbColor rgb="00000080"/>
      <rgbColor rgb="0025B14A"/>
      <rgbColor rgb="00810000"/>
      <rgbColor rgb="00008080"/>
      <rgbColor rgb="00EEEEEE"/>
      <rgbColor rgb="007D7D7D"/>
      <rgbColor rgb="00F4B720"/>
      <rgbColor rgb="0027915F"/>
      <rgbColor rgb="00FCD5B4"/>
      <rgbColor rgb="00F2673C"/>
      <rgbColor rgb="0072E873"/>
      <rgbColor rgb="00FF81B1"/>
      <rgbColor rgb="00A4374A"/>
      <rgbColor rgb="00969696"/>
      <rgbColor rgb="0000F6F6"/>
      <rgbColor rgb="00FF93FF"/>
      <rgbColor rgb="0000FF00"/>
      <rgbColor rgb="00FFBA75"/>
      <rgbColor rgb="00005A9C"/>
      <rgbColor rgb="00800000"/>
      <rgbColor rgb="00008080"/>
      <rgbColor rgb="000000FF"/>
      <rgbColor rgb="00B8CCE4"/>
      <rgbColor rgb="00CCFFFF"/>
      <rgbColor rgb="00D4E1D1"/>
      <rgbColor rgb="00FF6600"/>
      <rgbColor rgb="00DBE5F1"/>
      <rgbColor rgb="00FF99CC"/>
      <rgbColor rgb="00FFDAFF"/>
      <rgbColor rgb="00FAB882"/>
      <rgbColor rgb="00477AB7"/>
      <rgbColor rgb="0000AEEF"/>
      <rgbColor rgb="0099CC00"/>
      <rgbColor rgb="00FFCC00"/>
      <rgbColor rgb="00E46D0A"/>
      <rgbColor rgb="00FF6600"/>
      <rgbColor rgb="00666699"/>
      <rgbColor rgb="00E0E0E0"/>
      <rgbColor rgb="00003366"/>
      <rgbColor rgb="00649955"/>
      <rgbColor rgb="00003300"/>
      <rgbColor rgb="00333300"/>
      <rgbColor rgb="00993300"/>
      <rgbColor rgb="00E34234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0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0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MarketCapH"/>
  <dimension ref="A1:AF254"/>
  <sheetViews>
    <sheetView workbookViewId="0">
      <selection activeCell="A4" sqref="A4"/>
    </sheetView>
  </sheetViews>
  <sheetFormatPr baseColWidth="10" defaultColWidth="8.83203125" defaultRowHeight="15"/>
  <cols>
    <col min="6" max="6" width="9.33203125" customWidth="1"/>
    <col min="32" max="32" width="11.5" customWidth="1"/>
  </cols>
  <sheetData>
    <row r="1" spans="1:32">
      <c r="A1" s="10" t="s">
        <v>382</v>
      </c>
    </row>
    <row r="2" spans="1:32">
      <c r="A2" s="10"/>
    </row>
    <row r="3" spans="1:32">
      <c r="A3" t="e">
        <f>#REF!</f>
        <v>#REF!</v>
      </c>
      <c r="B3" t="e">
        <f>#REF!</f>
        <v>#REF!</v>
      </c>
      <c r="C3" t="e">
        <f>#REF!</f>
        <v>#REF!</v>
      </c>
      <c r="D3" t="e">
        <f>#REF!</f>
        <v>#REF!</v>
      </c>
      <c r="E3" t="e">
        <f>#REF!</f>
        <v>#REF!</v>
      </c>
      <c r="F3" t="e">
        <f>#REF!</f>
        <v>#REF!</v>
      </c>
      <c r="G3" t="e">
        <f>#REF!</f>
        <v>#REF!</v>
      </c>
      <c r="H3" t="e">
        <f>#REF!</f>
        <v>#REF!</v>
      </c>
      <c r="I3" t="e">
        <f>#REF!</f>
        <v>#REF!</v>
      </c>
      <c r="J3" t="e">
        <f>#REF!</f>
        <v>#REF!</v>
      </c>
      <c r="K3" t="e">
        <f>#REF!</f>
        <v>#REF!</v>
      </c>
      <c r="L3" t="e">
        <f>#REF!</f>
        <v>#REF!</v>
      </c>
      <c r="M3" t="e">
        <f>#REF!</f>
        <v>#REF!</v>
      </c>
      <c r="N3" t="e">
        <f>#REF!</f>
        <v>#REF!</v>
      </c>
      <c r="O3" t="e">
        <f>#REF!</f>
        <v>#REF!</v>
      </c>
      <c r="P3" t="e">
        <f>#REF!</f>
        <v>#REF!</v>
      </c>
      <c r="Q3" t="e">
        <f>#REF!</f>
        <v>#REF!</v>
      </c>
      <c r="R3" t="e">
        <f>#REF!</f>
        <v>#REF!</v>
      </c>
      <c r="S3" t="e">
        <f>#REF!</f>
        <v>#REF!</v>
      </c>
      <c r="T3" t="e">
        <f>#REF!</f>
        <v>#REF!</v>
      </c>
      <c r="U3" s="20" t="e">
        <f>#REF!</f>
        <v>#REF!</v>
      </c>
      <c r="V3" s="20" t="e">
        <f>#REF!</f>
        <v>#REF!</v>
      </c>
      <c r="W3" t="e">
        <f>#REF!</f>
        <v>#REF!</v>
      </c>
      <c r="X3" t="e">
        <f>#REF!</f>
        <v>#REF!</v>
      </c>
      <c r="Y3" t="e">
        <f>#REF!</f>
        <v>#REF!</v>
      </c>
      <c r="Z3" t="e">
        <f>#REF!</f>
        <v>#REF!</v>
      </c>
      <c r="AA3" t="e">
        <f>#REF!</f>
        <v>#REF!</v>
      </c>
      <c r="AB3" t="e">
        <f>#REF!</f>
        <v>#REF!</v>
      </c>
      <c r="AC3" t="e">
        <f>#REF!</f>
        <v>#REF!</v>
      </c>
      <c r="AD3" t="e">
        <f>#REF!</f>
        <v>#REF!</v>
      </c>
    </row>
    <row r="4" spans="1:32">
      <c r="A4" t="e">
        <f ca="1">_xll.BDH(A3 &amp; " EQUITY","CUR_MKT_CAP",SD,ED,"Dts=H","FX=" &amp; CURRENCY,calCODE,dayCODE,"PER=" &amp; PERIODICITY,"cols=1;rows=251")</f>
        <v>#NAME?</v>
      </c>
      <c r="B4" t="e">
        <f ca="1">_xll.BDH(B3 &amp; " EQUITY","CUR_MKT_CAP",SD,ED,"Dts=H","FX=" &amp; CURRENCY,calCODE,dayCODE,"PER=" &amp; PERIODICITY,"cols=1;rows=251")</f>
        <v>#NAME?</v>
      </c>
      <c r="C4" t="e">
        <f ca="1">_xll.BDH(C3 &amp; " EQUITY","CUR_MKT_CAP",SD,ED,"Dts=H","FX=" &amp; CURRENCY,calCODE,dayCODE,"PER=" &amp; PERIODICITY)</f>
        <v>#NAME?</v>
      </c>
      <c r="D4" t="e">
        <f ca="1">_xll.BDH(D3 &amp; " EQUITY","CUR_MKT_CAP",SD,ED,"Dts=H","FX=" &amp; CURRENCY,calCODE,dayCODE,"PER=" &amp; PERIODICITY)</f>
        <v>#NAME?</v>
      </c>
      <c r="E4" t="e">
        <f ca="1">_xll.BDH(E3 &amp; " EQUITY","CUR_MKT_CAP",SD,ED,"Dts=H","FX=" &amp; CURRENCY,calCODE,dayCODE,"PER=" &amp; PERIODICITY)</f>
        <v>#NAME?</v>
      </c>
      <c r="F4" t="e">
        <f ca="1">_xll.BDH(F3 &amp; " EQUITY","CUR_MKT_CAP",SD,ED,"Dts=H","FX=" &amp; CURRENCY,calCODE,dayCODE,"PER=" &amp; PERIODICITY)</f>
        <v>#NAME?</v>
      </c>
      <c r="G4" t="e">
        <f ca="1">_xll.BDH(G3 &amp; " EQUITY","CUR_MKT_CAP",SD,ED,"Dts=H","FX=" &amp; CURRENCY,calCODE,dayCODE,"PER=" &amp; PERIODICITY)</f>
        <v>#NAME?</v>
      </c>
      <c r="H4" t="e">
        <f ca="1">_xll.BDH(H3 &amp; " EQUITY","CUR_MKT_CAP",SD,ED,"Dts=H","FX=" &amp; CURRENCY,calCODE,dayCODE,"PER=" &amp; PERIODICITY)</f>
        <v>#NAME?</v>
      </c>
      <c r="I4" t="e">
        <f ca="1">_xll.BDH(I3 &amp; " EQUITY","CUR_MKT_CAP",SD,ED,"Dts=H","FX=" &amp; CURRENCY,calCODE,dayCODE,"PER=" &amp; PERIODICITY)</f>
        <v>#NAME?</v>
      </c>
      <c r="J4" t="e">
        <f ca="1">_xll.BDH(J3 &amp; " EQUITY","CUR_MKT_CAP",SD,ED,"Dts=H","FX=" &amp; CURRENCY,calCODE,dayCODE,"PER=" &amp; PERIODICITY)</f>
        <v>#NAME?</v>
      </c>
      <c r="K4" t="e">
        <f ca="1">_xll.BDH(K3 &amp; " EQUITY","CUR_MKT_CAP",SD,ED,"Dts=H","FX=" &amp; CURRENCY,calCODE,dayCODE,"PER=" &amp; PERIODICITY)</f>
        <v>#NAME?</v>
      </c>
      <c r="L4" t="e">
        <f ca="1">_xll.BDH(L3 &amp; " EQUITY","CUR_MKT_CAP",SD,ED,"Dts=H","FX=" &amp; CURRENCY,calCODE,dayCODE,"PER=" &amp; PERIODICITY)</f>
        <v>#NAME?</v>
      </c>
      <c r="M4" t="e">
        <f ca="1">_xll.BDH(M3 &amp; " EQUITY","CUR_MKT_CAP",SD,ED,"Dts=H","FX=" &amp; CURRENCY,calCODE,dayCODE,"PER=" &amp; PERIODICITY)</f>
        <v>#NAME?</v>
      </c>
      <c r="N4" t="e">
        <f ca="1">_xll.BDH(N3 &amp; " EQUITY","CUR_MKT_CAP",SD,ED,"Dts=H","FX=" &amp; CURRENCY,calCODE,dayCODE,"PER=" &amp; PERIODICITY)</f>
        <v>#NAME?</v>
      </c>
      <c r="O4" t="e">
        <f ca="1">_xll.BDH(O3 &amp; " EQUITY","CUR_MKT_CAP",SD,ED,"Dts=H","FX=" &amp; CURRENCY,calCODE,dayCODE,"PER=" &amp; PERIODICITY)</f>
        <v>#NAME?</v>
      </c>
      <c r="P4" t="e">
        <f ca="1">_xll.BDH(P3 &amp; " EQUITY","CUR_MKT_CAP",SD,ED,"Dts=H","FX=" &amp; CURRENCY,calCODE,dayCODE,"PER=" &amp; PERIODICITY)</f>
        <v>#NAME?</v>
      </c>
      <c r="Q4" t="e">
        <f ca="1">_xll.BDH(Q3 &amp; " EQUITY","CUR_MKT_CAP",SD,ED,"Dts=H","FX=" &amp; CURRENCY,calCODE,dayCODE,"PER=" &amp; PERIODICITY)</f>
        <v>#NAME?</v>
      </c>
      <c r="R4" t="e">
        <f ca="1">_xll.BDH(R3 &amp; " EQUITY","CUR_MKT_CAP",SD,ED,"Dts=H","FX=" &amp; CURRENCY,calCODE,dayCODE,"PER=" &amp; PERIODICITY)</f>
        <v>#NAME?</v>
      </c>
      <c r="S4" t="e">
        <f ca="1">_xll.BDH(S3 &amp; " EQUITY","CUR_MKT_CAP",SD,ED,"Dts=H","FX=" &amp; CURRENCY,calCODE,dayCODE,"PER=" &amp; PERIODICITY)</f>
        <v>#NAME?</v>
      </c>
      <c r="T4" t="e">
        <f ca="1">_xll.BDH(T3 &amp; " EQUITY","CUR_MKT_CAP",SD,ED,"Dts=H","FX=" &amp; CURRENCY,calCODE,dayCODE,"PER=" &amp; PERIODICITY)</f>
        <v>#NAME?</v>
      </c>
      <c r="U4" t="e">
        <f ca="1">_xll.BDH(U3 &amp; " EQUITY","CUR_MKT_CAP",SD,ED,"Dts=H","FX=" &amp; CURRENCY,calCODE,dayCODE,"PER=" &amp; PERIODICITY)</f>
        <v>#NAME?</v>
      </c>
      <c r="V4" t="e">
        <f ca="1">_xll.BDH(V3 &amp; " EQUITY","CUR_MKT_CAP",SD,ED,"Dts=H","FX=" &amp; CURRENCY,calCODE,dayCODE,"PER=" &amp; PERIODICITY)</f>
        <v>#NAME?</v>
      </c>
      <c r="W4" t="e">
        <f ca="1">_xll.BDH(W3 &amp; " EQUITY","CUR_MKT_CAP",SD,ED,"Dts=H","FX=" &amp; CURRENCY,calCODE,dayCODE,"PER=" &amp; PERIODICITY)</f>
        <v>#NAME?</v>
      </c>
      <c r="X4" t="e">
        <f ca="1">_xll.BDH(X3 &amp; " EQUITY","CUR_MKT_CAP",SD,ED,"Dts=H","FX=" &amp; CURRENCY,calCODE,dayCODE,"PER=" &amp; PERIODICITY)</f>
        <v>#NAME?</v>
      </c>
      <c r="Y4" t="e">
        <f ca="1">_xll.BDH(Y3 &amp; " EQUITY","CUR_MKT_CAP",SD,ED,"Dts=H","FX=" &amp; CURRENCY,calCODE,dayCODE,"PER=" &amp; PERIODICITY)</f>
        <v>#NAME?</v>
      </c>
      <c r="Z4" t="e">
        <f ca="1">_xll.BDH(Z3 &amp; " EQUITY","CUR_MKT_CAP",SD,ED,"Dts=H","FX=" &amp; CURRENCY,calCODE,dayCODE,"PER=" &amp; PERIODICITY)</f>
        <v>#NAME?</v>
      </c>
      <c r="AA4" t="e">
        <f ca="1">_xll.BDH(AA3 &amp; " EQUITY","CUR_MKT_CAP",SD,ED,"Dts=H","FX=" &amp; CURRENCY,calCODE,dayCODE,"PER=" &amp; PERIODICITY)</f>
        <v>#NAME?</v>
      </c>
      <c r="AB4" t="e">
        <f ca="1">_xll.BDH(AB3 &amp; " EQUITY","CUR_MKT_CAP",SD,ED,"Dts=H","FX=" &amp; CURRENCY,calCODE,dayCODE,"PER=" &amp; PERIODICITY)</f>
        <v>#NAME?</v>
      </c>
      <c r="AC4" t="e">
        <f ca="1">_xll.BDH(AC3 &amp; " EQUITY","CUR_MKT_CAP",SD,ED,"Dts=H","FX=" &amp; CURRENCY,calCODE,dayCODE,"PER=" &amp; PERIODICITY)</f>
        <v>#NAME?</v>
      </c>
      <c r="AD4" t="e">
        <f ca="1">_xll.BDH(AD3 &amp; " EQUITY","CUR_MKT_CAP",SD,ED,"Dts=H","FX=" &amp; CURRENCY,calCODE,dayCODE,"PER=" &amp; PERIODICITY)</f>
        <v>#NAME?</v>
      </c>
      <c r="AF4" s="14"/>
    </row>
    <row r="5" spans="1:32">
      <c r="A5">
        <v>326984.09379999997</v>
      </c>
      <c r="B5">
        <v>1279.0046</v>
      </c>
      <c r="AF5" s="14"/>
    </row>
    <row r="6" spans="1:32">
      <c r="A6">
        <v>327987.93320000003</v>
      </c>
      <c r="B6">
        <v>1282.9115999999999</v>
      </c>
      <c r="AF6" s="14"/>
    </row>
    <row r="7" spans="1:32">
      <c r="A7">
        <v>327987.93320000003</v>
      </c>
      <c r="B7">
        <v>1287.7266</v>
      </c>
      <c r="AF7" s="14"/>
    </row>
    <row r="8" spans="1:32">
      <c r="A8">
        <v>335705.8652</v>
      </c>
      <c r="B8">
        <v>1297.8751</v>
      </c>
      <c r="AF8" s="14"/>
    </row>
    <row r="9" spans="1:32">
      <c r="A9">
        <v>329377.79249999998</v>
      </c>
      <c r="B9">
        <v>1287.837</v>
      </c>
      <c r="AF9" s="14"/>
    </row>
    <row r="10" spans="1:32">
      <c r="A10">
        <v>327095.39179999998</v>
      </c>
      <c r="B10">
        <v>1240.3141000000001</v>
      </c>
      <c r="AF10" s="14"/>
    </row>
    <row r="11" spans="1:32">
      <c r="A11">
        <v>325179.02960000001</v>
      </c>
      <c r="B11">
        <v>1239.1718000000001</v>
      </c>
      <c r="AF11" s="14"/>
    </row>
    <row r="12" spans="1:32">
      <c r="A12">
        <v>332200.95270000002</v>
      </c>
      <c r="B12">
        <v>1214.8300999999999</v>
      </c>
      <c r="AF12" s="14"/>
    </row>
    <row r="13" spans="1:32">
      <c r="A13">
        <v>329515.46639999998</v>
      </c>
      <c r="B13">
        <v>1222.9647</v>
      </c>
      <c r="AF13" s="14"/>
    </row>
    <row r="14" spans="1:32">
      <c r="A14">
        <v>333235.6496</v>
      </c>
      <c r="B14">
        <v>1250.7991999999999</v>
      </c>
      <c r="AF14" s="14"/>
    </row>
    <row r="15" spans="1:32">
      <c r="A15">
        <v>336954.71350000001</v>
      </c>
      <c r="B15">
        <v>1212.9771000000001</v>
      </c>
      <c r="AF15" s="14"/>
    </row>
    <row r="16" spans="1:32">
      <c r="A16">
        <v>334960.6128</v>
      </c>
      <c r="B16">
        <v>1200.9182000000001</v>
      </c>
      <c r="AF16" s="14"/>
    </row>
    <row r="17" spans="1:32">
      <c r="A17">
        <v>323875.01569999999</v>
      </c>
      <c r="B17">
        <v>1187.1216999999999</v>
      </c>
      <c r="AF17" s="14"/>
    </row>
    <row r="18" spans="1:32">
      <c r="A18">
        <v>325209.46269999997</v>
      </c>
      <c r="B18">
        <v>1202.729</v>
      </c>
      <c r="AF18" s="14"/>
    </row>
    <row r="19" spans="1:32">
      <c r="A19">
        <v>324937.13569999998</v>
      </c>
      <c r="B19">
        <v>1194.6781000000001</v>
      </c>
      <c r="AF19" s="14"/>
    </row>
    <row r="20" spans="1:32">
      <c r="A20">
        <v>343037.11369999999</v>
      </c>
      <c r="B20">
        <v>1200.0989999999999</v>
      </c>
      <c r="AF20" s="14"/>
    </row>
    <row r="21" spans="1:32">
      <c r="A21">
        <v>354854.09889999998</v>
      </c>
      <c r="B21">
        <v>1227.9161999999999</v>
      </c>
      <c r="AF21" s="14"/>
    </row>
    <row r="22" spans="1:32">
      <c r="A22">
        <v>350353.94469999999</v>
      </c>
      <c r="B22">
        <v>1234.4815000000001</v>
      </c>
      <c r="AF22" s="14"/>
    </row>
    <row r="23" spans="1:32">
      <c r="A23">
        <v>348076.7046</v>
      </c>
      <c r="B23">
        <v>1252.7094</v>
      </c>
      <c r="AF23" s="14"/>
    </row>
    <row r="24" spans="1:32">
      <c r="A24">
        <v>354894.73800000001</v>
      </c>
      <c r="B24">
        <v>1246.9556</v>
      </c>
      <c r="AF24" s="14"/>
    </row>
    <row r="25" spans="1:32">
      <c r="A25">
        <v>352650.60369999998</v>
      </c>
      <c r="B25">
        <v>1237.6328000000001</v>
      </c>
      <c r="AF25" s="14"/>
    </row>
    <row r="26" spans="1:32">
      <c r="A26">
        <v>357374.01559999998</v>
      </c>
      <c r="B26">
        <v>1238.5225</v>
      </c>
      <c r="AF26" s="14"/>
    </row>
    <row r="27" spans="1:32">
      <c r="A27">
        <v>361191.005</v>
      </c>
      <c r="B27">
        <v>1255.2946999999999</v>
      </c>
      <c r="AF27" s="14"/>
    </row>
    <row r="28" spans="1:32">
      <c r="A28">
        <v>375427.4656</v>
      </c>
      <c r="B28">
        <v>1231.7364</v>
      </c>
      <c r="AF28" s="14"/>
    </row>
    <row r="29" spans="1:32">
      <c r="A29">
        <v>372986.67389999999</v>
      </c>
      <c r="B29">
        <v>1224.759</v>
      </c>
      <c r="AF29" s="14"/>
    </row>
    <row r="30" spans="1:32">
      <c r="A30">
        <v>378773.02250000002</v>
      </c>
      <c r="B30">
        <v>1224.759</v>
      </c>
      <c r="AF30" s="14"/>
    </row>
    <row r="31" spans="1:32">
      <c r="A31">
        <v>372868.71380000003</v>
      </c>
      <c r="B31">
        <v>1224.759</v>
      </c>
      <c r="AF31" s="14"/>
    </row>
    <row r="32" spans="1:32">
      <c r="A32">
        <v>372244.12459999998</v>
      </c>
      <c r="B32">
        <v>1229.1750999999999</v>
      </c>
      <c r="AF32" s="14"/>
    </row>
    <row r="33" spans="1:32">
      <c r="A33">
        <v>369088.3027</v>
      </c>
      <c r="B33">
        <v>1208.3761</v>
      </c>
      <c r="AF33" s="14"/>
    </row>
    <row r="34" spans="1:32">
      <c r="A34">
        <v>369088.3027</v>
      </c>
      <c r="B34">
        <v>1206.4848</v>
      </c>
      <c r="AF34" s="14"/>
    </row>
    <row r="35" spans="1:32">
      <c r="A35">
        <v>366865.21289999998</v>
      </c>
      <c r="B35">
        <v>1175.9752000000001</v>
      </c>
      <c r="AF35" s="14"/>
    </row>
    <row r="36" spans="1:32">
      <c r="A36">
        <v>360624.72440000001</v>
      </c>
      <c r="B36">
        <v>1187.2261000000001</v>
      </c>
      <c r="AF36" s="14"/>
    </row>
    <row r="37" spans="1:32">
      <c r="A37">
        <v>353241.571</v>
      </c>
      <c r="B37">
        <v>1160.069</v>
      </c>
      <c r="AF37" s="14"/>
    </row>
    <row r="38" spans="1:32">
      <c r="A38">
        <v>342908.65779999999</v>
      </c>
      <c r="B38">
        <v>1098.3239000000001</v>
      </c>
      <c r="AF38" s="14"/>
    </row>
    <row r="39" spans="1:32">
      <c r="A39">
        <v>340607.46360000002</v>
      </c>
      <c r="B39">
        <v>1096.5060000000001</v>
      </c>
      <c r="AF39" s="14"/>
    </row>
    <row r="40" spans="1:32">
      <c r="A40">
        <v>344333.99829999998</v>
      </c>
      <c r="B40">
        <v>1111.2166999999999</v>
      </c>
      <c r="AF40" s="14"/>
    </row>
    <row r="41" spans="1:32">
      <c r="A41">
        <v>336323.3357</v>
      </c>
      <c r="B41">
        <v>1060.2224000000001</v>
      </c>
      <c r="AF41" s="14"/>
    </row>
    <row r="42" spans="1:32">
      <c r="A42">
        <v>329499.29800000001</v>
      </c>
      <c r="B42">
        <v>1056.0992000000001</v>
      </c>
      <c r="AF42" s="14"/>
    </row>
    <row r="43" spans="1:32">
      <c r="A43">
        <v>327988.5478</v>
      </c>
      <c r="B43">
        <v>1075.9441999999999</v>
      </c>
      <c r="AF43" s="14"/>
    </row>
    <row r="44" spans="1:32">
      <c r="A44">
        <v>340746.45689999999</v>
      </c>
      <c r="B44">
        <v>1084.1219000000001</v>
      </c>
      <c r="AF44" s="14"/>
    </row>
    <row r="45" spans="1:32">
      <c r="A45">
        <v>331835.79830000002</v>
      </c>
      <c r="B45">
        <v>1064.7185999999999</v>
      </c>
      <c r="AF45" s="14"/>
    </row>
    <row r="46" spans="1:32">
      <c r="A46">
        <v>332470.95329999999</v>
      </c>
      <c r="B46">
        <v>1073.8198</v>
      </c>
      <c r="AF46" s="14"/>
    </row>
    <row r="47" spans="1:32">
      <c r="A47">
        <v>333204.0356</v>
      </c>
      <c r="B47">
        <v>1108.6006</v>
      </c>
      <c r="AF47" s="14"/>
    </row>
    <row r="48" spans="1:32">
      <c r="A48">
        <v>334102.2745</v>
      </c>
      <c r="B48">
        <v>1089.2755999999999</v>
      </c>
      <c r="AF48" s="14"/>
    </row>
    <row r="49" spans="1:32">
      <c r="A49">
        <v>334102.2745</v>
      </c>
      <c r="B49">
        <v>1089.2755999999999</v>
      </c>
      <c r="AF49" s="14"/>
    </row>
    <row r="50" spans="1:32">
      <c r="A50">
        <v>339952.4278</v>
      </c>
      <c r="B50">
        <v>1091.6211000000001</v>
      </c>
      <c r="AF50" s="14"/>
    </row>
    <row r="51" spans="1:32">
      <c r="A51">
        <v>341537.86249999999</v>
      </c>
      <c r="B51">
        <v>1101.7221</v>
      </c>
      <c r="AF51" s="14"/>
    </row>
    <row r="52" spans="1:32">
      <c r="A52">
        <v>341537.86249999999</v>
      </c>
      <c r="B52">
        <v>1100.6066000000001</v>
      </c>
      <c r="AF52" s="14"/>
    </row>
    <row r="53" spans="1:32">
      <c r="A53">
        <v>357601.06790000002</v>
      </c>
      <c r="B53">
        <v>1079.4005999999999</v>
      </c>
      <c r="AF53" s="14"/>
    </row>
    <row r="54" spans="1:32">
      <c r="A54">
        <v>355641.0356</v>
      </c>
      <c r="B54">
        <v>1090.0902000000001</v>
      </c>
      <c r="AF54" s="14"/>
    </row>
    <row r="55" spans="1:32">
      <c r="A55">
        <v>348264.26179999998</v>
      </c>
      <c r="B55">
        <v>1066.8797999999999</v>
      </c>
      <c r="AF55" s="14"/>
    </row>
    <row r="56" spans="1:32">
      <c r="A56">
        <v>344988.5282</v>
      </c>
      <c r="B56">
        <v>1067.5379</v>
      </c>
      <c r="AF56" s="14"/>
    </row>
    <row r="57" spans="1:32">
      <c r="A57">
        <v>342520.98670000001</v>
      </c>
      <c r="B57">
        <v>1077.9689000000001</v>
      </c>
      <c r="AF57" s="14"/>
    </row>
    <row r="58" spans="1:32">
      <c r="A58">
        <v>341991.4938</v>
      </c>
      <c r="B58">
        <v>1084.5861</v>
      </c>
      <c r="AF58" s="14"/>
    </row>
    <row r="59" spans="1:32">
      <c r="A59">
        <v>341991.4938</v>
      </c>
      <c r="B59">
        <v>1101.1811</v>
      </c>
      <c r="AF59" s="14"/>
    </row>
    <row r="60" spans="1:32">
      <c r="A60">
        <v>346028.1777</v>
      </c>
      <c r="B60">
        <v>1121.3625</v>
      </c>
      <c r="AF60" s="14"/>
    </row>
    <row r="61" spans="1:32">
      <c r="A61">
        <v>341200.96389999997</v>
      </c>
      <c r="B61">
        <v>1115.9627</v>
      </c>
      <c r="AF61" s="14"/>
    </row>
    <row r="62" spans="1:32">
      <c r="A62">
        <v>346187.54</v>
      </c>
      <c r="B62">
        <v>1119.5997</v>
      </c>
      <c r="AF62" s="14"/>
    </row>
    <row r="63" spans="1:32">
      <c r="A63">
        <v>343108.55729999999</v>
      </c>
      <c r="B63">
        <v>1099.8706999999999</v>
      </c>
      <c r="AF63" s="14"/>
    </row>
    <row r="64" spans="1:32">
      <c r="A64">
        <v>339940.42119999998</v>
      </c>
      <c r="B64">
        <v>1121.4145000000001</v>
      </c>
      <c r="AF64" s="14"/>
    </row>
    <row r="65" spans="1:32">
      <c r="A65">
        <v>342009.00959999999</v>
      </c>
      <c r="B65">
        <v>1097.0625</v>
      </c>
      <c r="AF65" s="14"/>
    </row>
    <row r="66" spans="1:32">
      <c r="A66">
        <v>331637.59399999998</v>
      </c>
      <c r="B66">
        <v>1084.538</v>
      </c>
      <c r="AF66" s="14"/>
    </row>
    <row r="67" spans="1:32">
      <c r="A67">
        <v>340416.00900000002</v>
      </c>
      <c r="B67">
        <v>1122.2440999999999</v>
      </c>
      <c r="AF67" s="14"/>
    </row>
    <row r="68" spans="1:32">
      <c r="A68">
        <v>327875.87479999999</v>
      </c>
      <c r="B68">
        <v>1114.9458</v>
      </c>
      <c r="AF68" s="14"/>
    </row>
    <row r="69" spans="1:32">
      <c r="A69">
        <v>319060.96289999998</v>
      </c>
      <c r="B69">
        <v>1106.4948999999999</v>
      </c>
      <c r="AF69" s="14"/>
    </row>
    <row r="70" spans="1:32">
      <c r="A70">
        <v>317013.95669999998</v>
      </c>
      <c r="B70">
        <v>1117.2766999999999</v>
      </c>
      <c r="AF70" s="14"/>
    </row>
    <row r="71" spans="1:32">
      <c r="A71">
        <v>328910.04830000002</v>
      </c>
      <c r="B71">
        <v>1129.6492000000001</v>
      </c>
      <c r="AF71" s="14"/>
    </row>
    <row r="72" spans="1:32">
      <c r="A72">
        <v>326917.49040000001</v>
      </c>
      <c r="B72">
        <v>1122.2240999999999</v>
      </c>
      <c r="AF72" s="14"/>
    </row>
    <row r="73" spans="1:32">
      <c r="A73">
        <v>336872.5809</v>
      </c>
      <c r="B73">
        <v>1110.3936000000001</v>
      </c>
      <c r="AF73" s="14"/>
    </row>
    <row r="74" spans="1:32">
      <c r="A74">
        <v>336872.5809</v>
      </c>
      <c r="B74">
        <v>1105.1337000000001</v>
      </c>
      <c r="AF74" s="14"/>
    </row>
    <row r="75" spans="1:32">
      <c r="A75">
        <v>335018.25219999999</v>
      </c>
      <c r="B75">
        <v>1191.4246000000001</v>
      </c>
      <c r="AF75" s="14"/>
    </row>
    <row r="76" spans="1:32">
      <c r="A76">
        <v>328644.54359999998</v>
      </c>
      <c r="B76">
        <v>1191.4246000000001</v>
      </c>
      <c r="AF76" s="14"/>
    </row>
    <row r="77" spans="1:32">
      <c r="A77">
        <v>325265.10680000001</v>
      </c>
      <c r="B77">
        <v>1166.8506</v>
      </c>
      <c r="AF77" s="14"/>
    </row>
    <row r="78" spans="1:32">
      <c r="A78">
        <v>334702.64069999999</v>
      </c>
      <c r="B78">
        <v>1174.0735999999999</v>
      </c>
      <c r="AF78" s="14"/>
    </row>
    <row r="79" spans="1:32">
      <c r="A79">
        <v>340486.8358</v>
      </c>
      <c r="B79">
        <v>1163.2908</v>
      </c>
      <c r="AF79" s="14"/>
    </row>
    <row r="80" spans="1:32">
      <c r="A80">
        <v>343098.38270000002</v>
      </c>
      <c r="B80">
        <v>1162.8952999999999</v>
      </c>
      <c r="AF80" s="14"/>
    </row>
    <row r="81" spans="1:32">
      <c r="A81">
        <v>337378.35460000002</v>
      </c>
      <c r="B81">
        <v>1183.9953</v>
      </c>
      <c r="AF81" s="14"/>
    </row>
    <row r="82" spans="1:32">
      <c r="A82">
        <v>345266.70929999999</v>
      </c>
      <c r="B82">
        <v>1173.5826</v>
      </c>
      <c r="AF82" s="14"/>
    </row>
    <row r="83" spans="1:32">
      <c r="A83">
        <v>349774.3651</v>
      </c>
      <c r="B83">
        <v>1236.8694</v>
      </c>
      <c r="AF83" s="14"/>
    </row>
    <row r="84" spans="1:32">
      <c r="A84">
        <v>343683.50890000002</v>
      </c>
      <c r="B84">
        <v>1266.0752</v>
      </c>
      <c r="AF84" s="14"/>
    </row>
    <row r="85" spans="1:32">
      <c r="A85">
        <v>346987.772</v>
      </c>
      <c r="B85">
        <v>1220.6731</v>
      </c>
      <c r="AF85" s="14"/>
    </row>
    <row r="86" spans="1:32">
      <c r="A86">
        <v>346566.6753</v>
      </c>
      <c r="B86">
        <v>1219.6233</v>
      </c>
      <c r="AF86" s="14"/>
    </row>
    <row r="87" spans="1:32">
      <c r="A87">
        <v>348445.89720000001</v>
      </c>
      <c r="B87">
        <v>1190.9258</v>
      </c>
      <c r="AF87" s="14"/>
    </row>
    <row r="88" spans="1:32">
      <c r="A88">
        <v>351417.00770000002</v>
      </c>
      <c r="B88">
        <v>1174.9997000000001</v>
      </c>
      <c r="AF88" s="14"/>
    </row>
    <row r="89" spans="1:32">
      <c r="A89">
        <v>352783.09509999998</v>
      </c>
      <c r="B89">
        <v>1184.1157000000001</v>
      </c>
      <c r="AF89" s="14"/>
    </row>
    <row r="90" spans="1:32">
      <c r="A90">
        <v>352968.37170000002</v>
      </c>
      <c r="B90">
        <v>1168.9301</v>
      </c>
      <c r="AF90" s="14"/>
    </row>
    <row r="91" spans="1:32">
      <c r="A91">
        <v>352059.90549999999</v>
      </c>
      <c r="B91">
        <v>1153.1641</v>
      </c>
      <c r="AF91" s="14"/>
    </row>
    <row r="92" spans="1:32">
      <c r="A92">
        <v>352474.11459999997</v>
      </c>
      <c r="B92">
        <v>1158.4059999999999</v>
      </c>
      <c r="AF92" s="14"/>
    </row>
    <row r="93" spans="1:32">
      <c r="A93">
        <v>376698.36930000002</v>
      </c>
      <c r="B93">
        <v>1230.3692000000001</v>
      </c>
      <c r="AF93" s="14"/>
    </row>
    <row r="94" spans="1:32">
      <c r="A94">
        <v>377290.63699999999</v>
      </c>
      <c r="B94">
        <v>1217.4404</v>
      </c>
      <c r="AF94" s="14"/>
    </row>
    <row r="95" spans="1:32">
      <c r="A95">
        <v>378847.51890000002</v>
      </c>
      <c r="B95">
        <v>1196.6985</v>
      </c>
      <c r="AF95" s="14"/>
    </row>
    <row r="96" spans="1:32">
      <c r="A96">
        <v>378779.07459999999</v>
      </c>
      <c r="B96">
        <v>1204.0206000000001</v>
      </c>
      <c r="AF96" s="14"/>
    </row>
    <row r="97" spans="1:32">
      <c r="A97">
        <v>381138.81939999998</v>
      </c>
      <c r="B97">
        <v>1195.4636</v>
      </c>
      <c r="AF97" s="14"/>
    </row>
    <row r="98" spans="1:32">
      <c r="A98">
        <v>366302.90600000002</v>
      </c>
      <c r="B98">
        <v>1199.3291999999999</v>
      </c>
      <c r="AF98" s="14"/>
    </row>
    <row r="99" spans="1:32">
      <c r="A99">
        <v>374141.70150000002</v>
      </c>
      <c r="B99">
        <v>1170.1214</v>
      </c>
      <c r="AF99" s="14"/>
    </row>
    <row r="100" spans="1:32">
      <c r="A100">
        <v>377924.34269999998</v>
      </c>
      <c r="B100">
        <v>1185.7816</v>
      </c>
      <c r="AF100" s="14"/>
    </row>
    <row r="101" spans="1:32">
      <c r="A101">
        <v>374867.92719999998</v>
      </c>
      <c r="B101">
        <v>1177.2439999999999</v>
      </c>
      <c r="AF101" s="14"/>
    </row>
    <row r="102" spans="1:32">
      <c r="A102">
        <v>374947.85560000001</v>
      </c>
      <c r="B102">
        <v>1177.4009000000001</v>
      </c>
      <c r="AF102" s="14"/>
    </row>
    <row r="103" spans="1:32">
      <c r="A103">
        <v>362322.75559999997</v>
      </c>
      <c r="B103">
        <v>1146.2910999999999</v>
      </c>
      <c r="AF103" s="14"/>
    </row>
    <row r="104" spans="1:32">
      <c r="A104">
        <v>357016.11219999997</v>
      </c>
      <c r="B104">
        <v>1111.7511</v>
      </c>
      <c r="AF104" s="14"/>
    </row>
    <row r="105" spans="1:32">
      <c r="A105">
        <v>361447.30239999999</v>
      </c>
      <c r="B105">
        <v>1124.1732999999999</v>
      </c>
      <c r="AF105" s="14"/>
    </row>
    <row r="106" spans="1:32">
      <c r="A106">
        <v>354813.62729999999</v>
      </c>
      <c r="B106">
        <v>1124.1732999999999</v>
      </c>
      <c r="AF106" s="14"/>
    </row>
    <row r="107" spans="1:32">
      <c r="A107">
        <v>347178.29210000002</v>
      </c>
      <c r="B107">
        <v>1124.1732999999999</v>
      </c>
      <c r="AF107" s="14"/>
    </row>
    <row r="108" spans="1:32">
      <c r="A108">
        <v>349084.8566</v>
      </c>
      <c r="B108">
        <v>1096.4911</v>
      </c>
      <c r="AF108" s="14"/>
    </row>
    <row r="109" spans="1:32">
      <c r="A109">
        <v>350655.63010000001</v>
      </c>
      <c r="B109">
        <v>1070.7755</v>
      </c>
      <c r="AF109" s="14"/>
    </row>
    <row r="110" spans="1:32">
      <c r="A110">
        <v>349218.50439999998</v>
      </c>
      <c r="B110">
        <v>1094.4567</v>
      </c>
      <c r="AF110" s="14"/>
    </row>
    <row r="111" spans="1:32">
      <c r="A111">
        <v>365280.09159999999</v>
      </c>
      <c r="B111">
        <v>1116.8751</v>
      </c>
      <c r="AF111" s="14"/>
    </row>
    <row r="112" spans="1:32">
      <c r="A112">
        <v>362357.33270000003</v>
      </c>
      <c r="B112">
        <v>1143.1559</v>
      </c>
      <c r="AF112" s="14"/>
    </row>
    <row r="113" spans="1:32">
      <c r="A113">
        <v>349341.07520000002</v>
      </c>
      <c r="B113">
        <v>1089.8480999999999</v>
      </c>
      <c r="AF113" s="14"/>
    </row>
    <row r="114" spans="1:32">
      <c r="A114">
        <v>311219.03200000001</v>
      </c>
      <c r="B114">
        <v>986.69780000000003</v>
      </c>
      <c r="AF114" s="14"/>
    </row>
    <row r="115" spans="1:32">
      <c r="A115">
        <v>314128.3884</v>
      </c>
      <c r="B115">
        <v>961.80679999999995</v>
      </c>
      <c r="AF115" s="14"/>
    </row>
    <row r="116" spans="1:32">
      <c r="A116">
        <v>324248.90130000003</v>
      </c>
      <c r="B116">
        <v>1004.6197</v>
      </c>
      <c r="AF116" s="14"/>
    </row>
    <row r="117" spans="1:32">
      <c r="A117">
        <v>318254.27919999999</v>
      </c>
      <c r="B117">
        <v>1002.5621</v>
      </c>
      <c r="AF117" s="14"/>
    </row>
    <row r="118" spans="1:32">
      <c r="A118">
        <v>326793.75380000001</v>
      </c>
      <c r="B118">
        <v>995.4434</v>
      </c>
      <c r="AF118" s="14"/>
    </row>
    <row r="119" spans="1:32">
      <c r="A119">
        <v>329054.11430000002</v>
      </c>
      <c r="B119">
        <v>1012.9281</v>
      </c>
      <c r="AF119" s="14"/>
    </row>
    <row r="120" spans="1:32">
      <c r="A120">
        <v>332694.10340000002</v>
      </c>
      <c r="B120">
        <v>1019.5903</v>
      </c>
      <c r="AF120" s="14"/>
    </row>
    <row r="121" spans="1:32">
      <c r="A121">
        <v>339624.61979999999</v>
      </c>
      <c r="B121">
        <v>1051.7737999999999</v>
      </c>
      <c r="AF121" s="14"/>
    </row>
    <row r="122" spans="1:32">
      <c r="A122">
        <v>339624.61979999999</v>
      </c>
      <c r="B122">
        <v>1063.3413</v>
      </c>
      <c r="AF122" s="14"/>
    </row>
    <row r="123" spans="1:32">
      <c r="A123">
        <v>354510.12599999999</v>
      </c>
      <c r="B123">
        <v>1085.2862</v>
      </c>
      <c r="AF123" s="14"/>
    </row>
    <row r="124" spans="1:32">
      <c r="A124">
        <v>350426.549</v>
      </c>
      <c r="B124">
        <v>1093.0704000000001</v>
      </c>
      <c r="AF124" s="14"/>
    </row>
    <row r="125" spans="1:32">
      <c r="A125">
        <v>354072.70890000003</v>
      </c>
      <c r="B125">
        <v>1112.2594999999999</v>
      </c>
      <c r="AF125" s="14"/>
    </row>
    <row r="126" spans="1:32">
      <c r="A126">
        <v>350423.92190000002</v>
      </c>
      <c r="B126">
        <v>1118.6665</v>
      </c>
      <c r="AF126" s="14"/>
    </row>
    <row r="127" spans="1:32">
      <c r="A127">
        <v>348000.2782</v>
      </c>
      <c r="B127">
        <v>1153.9005</v>
      </c>
      <c r="AF127" s="14"/>
    </row>
    <row r="128" spans="1:32">
      <c r="A128">
        <v>349462.53320000001</v>
      </c>
      <c r="B128">
        <v>1144.4616000000001</v>
      </c>
      <c r="AF128" s="14"/>
    </row>
    <row r="129" spans="1:32">
      <c r="A129">
        <v>342003.57740000001</v>
      </c>
      <c r="B129">
        <v>1189.8492000000001</v>
      </c>
      <c r="AF129" s="14"/>
    </row>
    <row r="130" spans="1:32">
      <c r="A130">
        <v>339956.66470000002</v>
      </c>
      <c r="B130">
        <v>1185.7139999999999</v>
      </c>
      <c r="AF130" s="14"/>
    </row>
    <row r="131" spans="1:32">
      <c r="A131">
        <v>341265.71250000002</v>
      </c>
      <c r="B131">
        <v>1171.5838000000001</v>
      </c>
      <c r="AF131" s="14"/>
    </row>
    <row r="132" spans="1:32">
      <c r="A132">
        <v>331448.05320000002</v>
      </c>
      <c r="B132">
        <v>1164.1101000000001</v>
      </c>
      <c r="AF132" s="14"/>
    </row>
    <row r="133" spans="1:32">
      <c r="A133">
        <v>331493.47440000001</v>
      </c>
      <c r="B133">
        <v>1159.0011999999999</v>
      </c>
      <c r="AF133" s="14"/>
    </row>
    <row r="134" spans="1:32">
      <c r="A134">
        <v>322972.68440000003</v>
      </c>
      <c r="B134">
        <v>1140.4807000000001</v>
      </c>
      <c r="AF134" s="14"/>
    </row>
    <row r="135" spans="1:32">
      <c r="A135">
        <v>313034.03009999997</v>
      </c>
      <c r="B135">
        <v>1087.2786000000001</v>
      </c>
      <c r="AF135" s="14"/>
    </row>
    <row r="136" spans="1:32">
      <c r="A136">
        <v>308823.52639999997</v>
      </c>
      <c r="B136">
        <v>1145.6705999999999</v>
      </c>
      <c r="AF136" s="14"/>
    </row>
    <row r="137" spans="1:32">
      <c r="A137">
        <v>307143.99050000001</v>
      </c>
      <c r="B137">
        <v>1161.8821</v>
      </c>
      <c r="AF137" s="14"/>
    </row>
    <row r="138" spans="1:32">
      <c r="A138">
        <v>300539.47460000002</v>
      </c>
      <c r="B138">
        <v>1138.2961</v>
      </c>
      <c r="AF138" s="14"/>
    </row>
    <row r="139" spans="1:32">
      <c r="A139">
        <v>294126.10879999999</v>
      </c>
      <c r="B139">
        <v>1097.5191</v>
      </c>
      <c r="AF139" s="14"/>
    </row>
    <row r="140" spans="1:32">
      <c r="A140">
        <v>289260.85930000001</v>
      </c>
      <c r="B140">
        <v>1123.7212</v>
      </c>
      <c r="AF140" s="14"/>
    </row>
    <row r="141" spans="1:32">
      <c r="A141">
        <v>295108.51040000003</v>
      </c>
      <c r="B141">
        <v>1142.6427000000001</v>
      </c>
      <c r="AF141" s="14"/>
    </row>
    <row r="142" spans="1:32">
      <c r="A142">
        <v>289041.42259999999</v>
      </c>
      <c r="B142">
        <v>1182.5016000000001</v>
      </c>
      <c r="AF142" s="14"/>
    </row>
    <row r="143" spans="1:32">
      <c r="A143">
        <v>289041.42259999999</v>
      </c>
      <c r="B143">
        <v>1191.9897000000001</v>
      </c>
      <c r="AF143" s="14"/>
    </row>
    <row r="144" spans="1:32">
      <c r="A144">
        <v>289041.42259999999</v>
      </c>
      <c r="B144">
        <v>1191.9897000000001</v>
      </c>
      <c r="AF144" s="14"/>
    </row>
    <row r="145" spans="1:32">
      <c r="A145">
        <v>289041.42259999999</v>
      </c>
      <c r="B145">
        <v>1165.8087</v>
      </c>
      <c r="AF145" s="14"/>
    </row>
    <row r="146" spans="1:32">
      <c r="A146">
        <v>283377.17509999999</v>
      </c>
      <c r="B146">
        <v>1179.2147</v>
      </c>
      <c r="AF146" s="14"/>
    </row>
    <row r="147" spans="1:32">
      <c r="A147">
        <v>282346.10119999998</v>
      </c>
      <c r="B147">
        <v>1161.8689999999999</v>
      </c>
      <c r="AF147" s="14"/>
    </row>
    <row r="148" spans="1:32">
      <c r="A148">
        <v>279954.44390000001</v>
      </c>
      <c r="B148">
        <v>1155.3291999999999</v>
      </c>
      <c r="AF148" s="14"/>
    </row>
    <row r="149" spans="1:32">
      <c r="A149">
        <v>283743.02069999999</v>
      </c>
      <c r="B149">
        <v>1143.9893</v>
      </c>
      <c r="AF149" s="14"/>
    </row>
    <row r="150" spans="1:32">
      <c r="A150">
        <v>277759.84759999998</v>
      </c>
      <c r="B150">
        <v>1149.6992</v>
      </c>
      <c r="AF150" s="14"/>
    </row>
    <row r="151" spans="1:32">
      <c r="A151">
        <v>293138.33350000001</v>
      </c>
      <c r="B151">
        <v>1154.0918999999999</v>
      </c>
      <c r="AF151" s="14"/>
    </row>
    <row r="152" spans="1:32">
      <c r="A152">
        <v>292654.27590000001</v>
      </c>
      <c r="B152">
        <v>1192.0152</v>
      </c>
      <c r="AF152" s="14"/>
    </row>
    <row r="153" spans="1:32">
      <c r="A153">
        <v>279195.15350000001</v>
      </c>
      <c r="B153">
        <v>1244.7353000000001</v>
      </c>
      <c r="AF153" s="14"/>
    </row>
    <row r="154" spans="1:32">
      <c r="A154">
        <v>279195.15350000001</v>
      </c>
      <c r="B154">
        <v>1358.4368999999999</v>
      </c>
      <c r="AF154" s="14"/>
    </row>
    <row r="155" spans="1:32">
      <c r="A155">
        <v>276218.19099999999</v>
      </c>
      <c r="B155">
        <v>1358.4368999999999</v>
      </c>
      <c r="AF155" s="14"/>
    </row>
    <row r="156" spans="1:32">
      <c r="A156">
        <v>276218.19099999999</v>
      </c>
      <c r="B156">
        <v>1358.4368999999999</v>
      </c>
      <c r="AF156" s="14"/>
    </row>
    <row r="157" spans="1:32">
      <c r="A157">
        <v>268010.65509999997</v>
      </c>
      <c r="B157">
        <v>1351.5652</v>
      </c>
      <c r="AF157" s="14"/>
    </row>
    <row r="158" spans="1:32">
      <c r="A158">
        <v>270879.4105</v>
      </c>
      <c r="B158">
        <v>1333.0748000000001</v>
      </c>
      <c r="AF158" s="14"/>
    </row>
    <row r="159" spans="1:32">
      <c r="A159">
        <v>267399.00439999998</v>
      </c>
      <c r="B159">
        <v>1283.2097000000001</v>
      </c>
      <c r="AF159" s="14"/>
    </row>
    <row r="160" spans="1:32">
      <c r="A160">
        <v>267399.00439999998</v>
      </c>
      <c r="B160">
        <v>1245.6402</v>
      </c>
      <c r="AF160" s="14"/>
    </row>
    <row r="161" spans="1:32">
      <c r="A161">
        <v>259626.67310000001</v>
      </c>
      <c r="B161">
        <v>1245.6402</v>
      </c>
      <c r="AF161" s="14"/>
    </row>
    <row r="162" spans="1:32">
      <c r="A162">
        <v>262051.5839</v>
      </c>
      <c r="B162">
        <v>1229.0762999999999</v>
      </c>
      <c r="AF162" s="14"/>
    </row>
    <row r="163" spans="1:32">
      <c r="A163">
        <v>266560.82179999998</v>
      </c>
      <c r="B163">
        <v>1257.0311999999999</v>
      </c>
      <c r="AF163" s="14"/>
    </row>
    <row r="164" spans="1:32">
      <c r="A164">
        <v>260329.9999</v>
      </c>
      <c r="B164">
        <v>1236.4160999999999</v>
      </c>
    </row>
    <row r="165" spans="1:32">
      <c r="A165">
        <v>259710.85949999999</v>
      </c>
      <c r="B165">
        <v>1259.1851999999999</v>
      </c>
    </row>
    <row r="166" spans="1:32">
      <c r="A166">
        <v>258147.10190000001</v>
      </c>
      <c r="B166">
        <v>1256.8964000000001</v>
      </c>
    </row>
    <row r="167" spans="1:32">
      <c r="A167">
        <v>255394.54459999999</v>
      </c>
      <c r="B167">
        <v>1249.5886</v>
      </c>
    </row>
    <row r="168" spans="1:32">
      <c r="A168">
        <v>249702.02549999999</v>
      </c>
      <c r="B168">
        <v>1243.7179000000001</v>
      </c>
    </row>
    <row r="169" spans="1:32">
      <c r="A169">
        <v>255320.1496</v>
      </c>
      <c r="B169">
        <v>1234.8498999999999</v>
      </c>
    </row>
    <row r="170" spans="1:32">
      <c r="A170">
        <v>244762.46840000001</v>
      </c>
      <c r="B170">
        <v>1189.6735000000001</v>
      </c>
    </row>
    <row r="171" spans="1:32">
      <c r="A171">
        <v>239640.11670000001</v>
      </c>
      <c r="B171">
        <v>1183.5556999999999</v>
      </c>
    </row>
    <row r="172" spans="1:32">
      <c r="A172">
        <v>250698.85010000001</v>
      </c>
      <c r="B172">
        <v>1186.0032000000001</v>
      </c>
    </row>
    <row r="173" spans="1:32">
      <c r="A173">
        <v>256866.7942</v>
      </c>
      <c r="B173">
        <v>1148.6677999999999</v>
      </c>
    </row>
    <row r="174" spans="1:32">
      <c r="A174">
        <v>255708.7506</v>
      </c>
      <c r="B174">
        <v>1143.7750000000001</v>
      </c>
    </row>
    <row r="175" spans="1:32">
      <c r="A175">
        <v>256693.97210000001</v>
      </c>
      <c r="B175">
        <v>1143.7750000000001</v>
      </c>
    </row>
    <row r="176" spans="1:32">
      <c r="A176">
        <v>252529.23910000001</v>
      </c>
      <c r="B176">
        <v>1123.5726</v>
      </c>
    </row>
    <row r="177" spans="1:2">
      <c r="A177">
        <v>254801.7041</v>
      </c>
      <c r="B177">
        <v>1136.1932999999999</v>
      </c>
    </row>
    <row r="178" spans="1:2">
      <c r="A178">
        <v>249386.7763</v>
      </c>
      <c r="B178">
        <v>1148.7421999999999</v>
      </c>
    </row>
    <row r="179" spans="1:2">
      <c r="A179">
        <v>244210.8217</v>
      </c>
      <c r="B179">
        <v>1132.2465999999999</v>
      </c>
    </row>
    <row r="180" spans="1:2">
      <c r="A180">
        <v>247953.9553</v>
      </c>
      <c r="B180">
        <v>1160.1370999999999</v>
      </c>
    </row>
    <row r="181" spans="1:2">
      <c r="A181">
        <v>243568.66639999999</v>
      </c>
      <c r="B181">
        <v>1149.3556000000001</v>
      </c>
    </row>
    <row r="182" spans="1:2">
      <c r="A182">
        <v>224574.46710000001</v>
      </c>
      <c r="B182">
        <v>1148.2815000000001</v>
      </c>
    </row>
    <row r="183" spans="1:2">
      <c r="A183">
        <v>214743.4327</v>
      </c>
      <c r="B183">
        <v>1125.3951</v>
      </c>
    </row>
    <row r="184" spans="1:2">
      <c r="A184">
        <v>212288.80960000001</v>
      </c>
      <c r="B184">
        <v>1086.8278</v>
      </c>
    </row>
    <row r="185" spans="1:2">
      <c r="A185">
        <v>228724.02470000001</v>
      </c>
      <c r="B185">
        <v>1101.0075999999999</v>
      </c>
    </row>
    <row r="186" spans="1:2">
      <c r="A186">
        <v>242951.03510000001</v>
      </c>
      <c r="B186">
        <v>1096.1149</v>
      </c>
    </row>
    <row r="187" spans="1:2">
      <c r="A187">
        <v>241091.73680000001</v>
      </c>
      <c r="B187">
        <v>1112.5494000000001</v>
      </c>
    </row>
    <row r="188" spans="1:2">
      <c r="A188">
        <v>235851.8964</v>
      </c>
      <c r="B188">
        <v>1100.1944000000001</v>
      </c>
    </row>
    <row r="189" spans="1:2">
      <c r="A189">
        <v>240484.92989999999</v>
      </c>
      <c r="B189">
        <v>1100.825</v>
      </c>
    </row>
    <row r="190" spans="1:2">
      <c r="A190">
        <v>238024.52299999999</v>
      </c>
      <c r="B190">
        <v>1099.9534000000001</v>
      </c>
    </row>
    <row r="191" spans="1:2">
      <c r="A191">
        <v>246595.47380000001</v>
      </c>
      <c r="B191">
        <v>1212.6312</v>
      </c>
    </row>
    <row r="192" spans="1:2">
      <c r="A192">
        <v>249032.83059999999</v>
      </c>
      <c r="B192">
        <v>1203.4358999999999</v>
      </c>
    </row>
    <row r="193" spans="1:2">
      <c r="A193">
        <v>241570.0006</v>
      </c>
      <c r="B193">
        <v>1169.0201999999999</v>
      </c>
    </row>
    <row r="194" spans="1:2">
      <c r="A194">
        <v>231932.60140000001</v>
      </c>
      <c r="B194">
        <v>1155.1982</v>
      </c>
    </row>
    <row r="195" spans="1:2">
      <c r="A195">
        <v>227462.3205</v>
      </c>
      <c r="B195">
        <v>1129.0496000000001</v>
      </c>
    </row>
    <row r="196" spans="1:2">
      <c r="A196">
        <v>225135.33199999999</v>
      </c>
      <c r="B196">
        <v>1134.4170999999999</v>
      </c>
    </row>
    <row r="197" spans="1:2">
      <c r="A197">
        <v>224348.49780000001</v>
      </c>
      <c r="B197">
        <v>1168.1032</v>
      </c>
    </row>
    <row r="198" spans="1:2">
      <c r="A198">
        <v>226131.31709999999</v>
      </c>
      <c r="B198">
        <v>1155.0160000000001</v>
      </c>
    </row>
    <row r="199" spans="1:2">
      <c r="A199">
        <v>226680.4486</v>
      </c>
      <c r="B199">
        <v>1140.1968999999999</v>
      </c>
    </row>
    <row r="200" spans="1:2">
      <c r="A200">
        <v>223192.87839999999</v>
      </c>
      <c r="B200">
        <v>1114.0533</v>
      </c>
    </row>
    <row r="201" spans="1:2">
      <c r="A201">
        <v>224676.6176</v>
      </c>
      <c r="B201">
        <v>1120.7520999999999</v>
      </c>
    </row>
    <row r="202" spans="1:2">
      <c r="A202">
        <v>225460.72769999999</v>
      </c>
      <c r="B202">
        <v>1114.7878000000001</v>
      </c>
    </row>
    <row r="203" spans="1:2">
      <c r="A203">
        <v>233364.22700000001</v>
      </c>
      <c r="B203">
        <v>1105.2506000000001</v>
      </c>
    </row>
    <row r="204" spans="1:2">
      <c r="A204">
        <v>233322.9767</v>
      </c>
      <c r="B204">
        <v>1083.5119</v>
      </c>
    </row>
    <row r="205" spans="1:2">
      <c r="A205">
        <v>230786.81820000001</v>
      </c>
      <c r="B205">
        <v>1044.5156999999999</v>
      </c>
    </row>
    <row r="206" spans="1:2">
      <c r="A206">
        <v>225191.71660000001</v>
      </c>
      <c r="B206">
        <v>1078.6212</v>
      </c>
    </row>
    <row r="207" spans="1:2">
      <c r="A207">
        <v>227827.36919999999</v>
      </c>
      <c r="B207">
        <v>1065.3496</v>
      </c>
    </row>
    <row r="208" spans="1:2">
      <c r="A208">
        <v>219081.40229999999</v>
      </c>
      <c r="B208">
        <v>1059.8751999999999</v>
      </c>
    </row>
    <row r="209" spans="1:2">
      <c r="A209">
        <v>218865.4601</v>
      </c>
      <c r="B209">
        <v>1050.3151</v>
      </c>
    </row>
    <row r="210" spans="1:2">
      <c r="A210">
        <v>219667.50099999999</v>
      </c>
      <c r="B210">
        <v>1110.8128999999999</v>
      </c>
    </row>
    <row r="211" spans="1:2">
      <c r="A211">
        <v>222763.77590000001</v>
      </c>
      <c r="B211">
        <v>1077.0174999999999</v>
      </c>
    </row>
    <row r="212" spans="1:2">
      <c r="A212">
        <v>217710.72949999999</v>
      </c>
      <c r="B212">
        <v>1244.8512000000001</v>
      </c>
    </row>
    <row r="213" spans="1:2">
      <c r="A213">
        <v>217853.06649999999</v>
      </c>
      <c r="B213">
        <v>1243.9948999999999</v>
      </c>
    </row>
    <row r="214" spans="1:2">
      <c r="A214">
        <v>215590.2274</v>
      </c>
      <c r="B214">
        <v>1300.1251999999999</v>
      </c>
    </row>
    <row r="215" spans="1:2">
      <c r="A215">
        <v>215590.2274</v>
      </c>
      <c r="B215">
        <v>1249.1867</v>
      </c>
    </row>
    <row r="216" spans="1:2">
      <c r="A216">
        <v>216239.24909999999</v>
      </c>
      <c r="B216">
        <v>1207.5664999999999</v>
      </c>
    </row>
    <row r="217" spans="1:2">
      <c r="A217">
        <v>220865.4706</v>
      </c>
      <c r="B217">
        <v>1207.4912999999999</v>
      </c>
    </row>
    <row r="218" spans="1:2">
      <c r="A218">
        <v>228370.42060000001</v>
      </c>
      <c r="B218">
        <v>1246.2982</v>
      </c>
    </row>
    <row r="219" spans="1:2">
      <c r="A219">
        <v>227503.2009</v>
      </c>
      <c r="B219">
        <v>1177.0500999999999</v>
      </c>
    </row>
    <row r="220" spans="1:2">
      <c r="A220">
        <v>234210.10329999999</v>
      </c>
      <c r="B220">
        <v>1224.8407</v>
      </c>
    </row>
    <row r="221" spans="1:2">
      <c r="A221">
        <v>229415.1341</v>
      </c>
      <c r="B221">
        <v>1202.6579999999999</v>
      </c>
    </row>
    <row r="222" spans="1:2">
      <c r="A222">
        <v>223925.56030000001</v>
      </c>
      <c r="B222">
        <v>1172.8903</v>
      </c>
    </row>
    <row r="223" spans="1:2">
      <c r="A223">
        <v>220008.06280000001</v>
      </c>
      <c r="B223">
        <v>1138.7752</v>
      </c>
    </row>
    <row r="224" spans="1:2">
      <c r="A224">
        <v>220192.20939999999</v>
      </c>
      <c r="B224">
        <v>1151.4675999999999</v>
      </c>
    </row>
    <row r="225" spans="1:2">
      <c r="A225">
        <v>220202.44320000001</v>
      </c>
      <c r="B225">
        <v>1230.3634999999999</v>
      </c>
    </row>
    <row r="226" spans="1:2">
      <c r="A226">
        <v>222393.94649999999</v>
      </c>
      <c r="B226">
        <v>1234.1006</v>
      </c>
    </row>
    <row r="227" spans="1:2">
      <c r="A227">
        <v>219883.75580000001</v>
      </c>
      <c r="B227">
        <v>1299.6545000000001</v>
      </c>
    </row>
    <row r="228" spans="1:2">
      <c r="A228">
        <v>222698.71799999999</v>
      </c>
      <c r="B228">
        <v>1448.9958999999999</v>
      </c>
    </row>
    <row r="229" spans="1:2">
      <c r="A229">
        <v>225690.44940000001</v>
      </c>
      <c r="B229">
        <v>1503.8200999999999</v>
      </c>
    </row>
    <row r="230" spans="1:2">
      <c r="A230">
        <v>223445.5447</v>
      </c>
      <c r="B230">
        <v>1503.8200999999999</v>
      </c>
    </row>
    <row r="231" spans="1:2">
      <c r="A231">
        <v>224092.18969999999</v>
      </c>
      <c r="B231">
        <v>1503.8200999999999</v>
      </c>
    </row>
    <row r="232" spans="1:2">
      <c r="A232">
        <v>224092.18969999999</v>
      </c>
      <c r="B232">
        <v>1503.8200999999999</v>
      </c>
    </row>
    <row r="233" spans="1:2">
      <c r="A233">
        <v>224092.18969999999</v>
      </c>
      <c r="B233">
        <v>1503.8200999999999</v>
      </c>
    </row>
    <row r="234" spans="1:2">
      <c r="A234">
        <v>224092.18969999999</v>
      </c>
      <c r="B234">
        <v>1503.8200999999999</v>
      </c>
    </row>
    <row r="235" spans="1:2">
      <c r="A235">
        <v>224092.18969999999</v>
      </c>
      <c r="B235">
        <v>1503.8200999999999</v>
      </c>
    </row>
    <row r="236" spans="1:2">
      <c r="A236">
        <v>215564.625</v>
      </c>
      <c r="B236">
        <v>1503.8200999999999</v>
      </c>
    </row>
    <row r="237" spans="1:2">
      <c r="A237">
        <v>208400.75159999999</v>
      </c>
      <c r="B237">
        <v>1342.0309999999999</v>
      </c>
    </row>
    <row r="238" spans="1:2">
      <c r="A238">
        <v>216484.0018</v>
      </c>
      <c r="B238">
        <v>1211.5510999999999</v>
      </c>
    </row>
    <row r="239" spans="1:2">
      <c r="A239">
        <v>218759.69579999999</v>
      </c>
      <c r="B239">
        <v>1217.9083000000001</v>
      </c>
    </row>
    <row r="240" spans="1:2">
      <c r="A240">
        <v>222723.83929999999</v>
      </c>
      <c r="B240">
        <v>1247.057</v>
      </c>
    </row>
    <row r="241" spans="1:2">
      <c r="A241">
        <v>220216.05710000001</v>
      </c>
      <c r="B241">
        <v>1200.6282000000001</v>
      </c>
    </row>
    <row r="242" spans="1:2">
      <c r="A242">
        <v>228694.20600000001</v>
      </c>
      <c r="B242">
        <v>1209.4051999999999</v>
      </c>
    </row>
    <row r="243" spans="1:2">
      <c r="A243">
        <v>228960.3922</v>
      </c>
      <c r="B243">
        <v>1188.0709999999999</v>
      </c>
    </row>
    <row r="244" spans="1:2">
      <c r="A244">
        <v>229493.12880000001</v>
      </c>
      <c r="B244">
        <v>1188.7596000000001</v>
      </c>
    </row>
    <row r="245" spans="1:2">
      <c r="A245">
        <v>230103.45329999999</v>
      </c>
      <c r="B245">
        <v>1214.2437</v>
      </c>
    </row>
    <row r="246" spans="1:2">
      <c r="A246">
        <v>232059.90710000001</v>
      </c>
      <c r="B246">
        <v>1209.9867999999999</v>
      </c>
    </row>
    <row r="247" spans="1:2">
      <c r="A247">
        <v>235797.62530000001</v>
      </c>
      <c r="B247">
        <v>1207.7179000000001</v>
      </c>
    </row>
    <row r="248" spans="1:2">
      <c r="A248">
        <v>243069.6593</v>
      </c>
      <c r="B248">
        <v>1220.1699000000001</v>
      </c>
    </row>
    <row r="249" spans="1:2">
      <c r="A249">
        <v>243078.4737</v>
      </c>
      <c r="B249">
        <v>1210.2751000000001</v>
      </c>
    </row>
    <row r="250" spans="1:2">
      <c r="A250">
        <v>241928.8953</v>
      </c>
      <c r="B250">
        <v>1193.3329000000001</v>
      </c>
    </row>
    <row r="251" spans="1:2">
      <c r="A251">
        <v>239197.06039999999</v>
      </c>
      <c r="B251">
        <v>1191.3388</v>
      </c>
    </row>
    <row r="252" spans="1:2">
      <c r="A252">
        <v>238284.73860000001</v>
      </c>
      <c r="B252">
        <v>1180.4177</v>
      </c>
    </row>
    <row r="253" spans="1:2">
      <c r="A253">
        <v>235619.177</v>
      </c>
      <c r="B253">
        <v>1187.8885</v>
      </c>
    </row>
    <row r="254" spans="1:2">
      <c r="A254">
        <v>232024.26300000001</v>
      </c>
      <c r="B254">
        <v>1175.8213000000001</v>
      </c>
    </row>
  </sheetData>
  <phoneticPr fontId="1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PricesH"/>
  <dimension ref="A1:AD254"/>
  <sheetViews>
    <sheetView topLeftCell="B1" workbookViewId="0">
      <selection activeCell="A4" sqref="A4"/>
    </sheetView>
  </sheetViews>
  <sheetFormatPr baseColWidth="10" defaultColWidth="8.83203125" defaultRowHeight="15"/>
  <sheetData>
    <row r="1" spans="1:30">
      <c r="A1" s="10" t="s">
        <v>382</v>
      </c>
    </row>
    <row r="3" spans="1:30">
      <c r="A3" t="e">
        <f>#REF!</f>
        <v>#REF!</v>
      </c>
      <c r="B3" t="e">
        <f>#REF!</f>
        <v>#REF!</v>
      </c>
      <c r="C3" t="e">
        <f>#REF!</f>
        <v>#REF!</v>
      </c>
      <c r="D3" t="e">
        <f>#REF!</f>
        <v>#REF!</v>
      </c>
      <c r="E3" t="e">
        <f>#REF!</f>
        <v>#REF!</v>
      </c>
      <c r="F3" t="e">
        <f>#REF!</f>
        <v>#REF!</v>
      </c>
      <c r="G3" t="e">
        <f>#REF!</f>
        <v>#REF!</v>
      </c>
      <c r="H3" t="e">
        <f>#REF!</f>
        <v>#REF!</v>
      </c>
      <c r="I3" t="e">
        <f>#REF!</f>
        <v>#REF!</v>
      </c>
      <c r="J3" t="e">
        <f>#REF!</f>
        <v>#REF!</v>
      </c>
      <c r="K3" t="e">
        <f>#REF!</f>
        <v>#REF!</v>
      </c>
      <c r="L3" t="e">
        <f>#REF!</f>
        <v>#REF!</v>
      </c>
      <c r="M3" t="e">
        <f>#REF!</f>
        <v>#REF!</v>
      </c>
      <c r="N3" t="e">
        <f>#REF!</f>
        <v>#REF!</v>
      </c>
      <c r="O3" t="e">
        <f>#REF!</f>
        <v>#REF!</v>
      </c>
      <c r="P3" t="e">
        <f>#REF!</f>
        <v>#REF!</v>
      </c>
      <c r="Q3" t="e">
        <f>#REF!</f>
        <v>#REF!</v>
      </c>
      <c r="R3" t="e">
        <f>#REF!</f>
        <v>#REF!</v>
      </c>
      <c r="S3" t="e">
        <f>#REF!</f>
        <v>#REF!</v>
      </c>
      <c r="T3" t="e">
        <f>#REF!</f>
        <v>#REF!</v>
      </c>
      <c r="U3" s="20" t="e">
        <f>#REF!</f>
        <v>#REF!</v>
      </c>
      <c r="V3" s="20" t="e">
        <f>#REF!</f>
        <v>#REF!</v>
      </c>
      <c r="W3" t="e">
        <f>#REF!</f>
        <v>#REF!</v>
      </c>
      <c r="X3" t="e">
        <f>#REF!</f>
        <v>#REF!</v>
      </c>
      <c r="Y3" t="e">
        <f>#REF!</f>
        <v>#REF!</v>
      </c>
      <c r="Z3" t="e">
        <f>#REF!</f>
        <v>#REF!</v>
      </c>
      <c r="AA3" t="e">
        <f>#REF!</f>
        <v>#REF!</v>
      </c>
      <c r="AB3" t="e">
        <f>#REF!</f>
        <v>#REF!</v>
      </c>
      <c r="AC3" t="e">
        <f>#REF!</f>
        <v>#REF!</v>
      </c>
      <c r="AD3" t="e">
        <f>#REF!</f>
        <v>#REF!</v>
      </c>
    </row>
    <row r="4" spans="1:30">
      <c r="A4" t="e">
        <f ca="1">_xll.BDH(A3 &amp; " EQUITY","PX_LAST",SD,ED,"Dts=H","FX=" &amp; CURRENCY,calCODE,dayCODE,"PER=" &amp; PERIODICITY,"cols=1;rows=251")</f>
        <v>#NAME?</v>
      </c>
      <c r="B4" t="e">
        <f ca="1">_xll.BDH(B3 &amp; " EQUITY","PX_LAST",SD,ED,"Dts=H","FX=" &amp; CURRENCY,calCODE,dayCODE,"PER=" &amp; PERIODICITY,"cols=1;rows=251")</f>
        <v>#NAME?</v>
      </c>
      <c r="C4" t="e">
        <f ca="1">_xll.BDH(C3 &amp; " EQUITY","PX_LAST",SD,ED,"Dts=H","FX=" &amp; CURRENCY,calCODE,dayCODE,"PER=" &amp; PERIODICITY)</f>
        <v>#NAME?</v>
      </c>
      <c r="D4" t="e">
        <f ca="1">_xll.BDH(D3 &amp; " EQUITY","PX_LAST",SD,ED,"Dts=H","FX=" &amp; CURRENCY,calCODE,dayCODE,"PER=" &amp; PERIODICITY)</f>
        <v>#NAME?</v>
      </c>
      <c r="E4" t="e">
        <f ca="1">_xll.BDH(E3 &amp; " EQUITY","PX_LAST",SD,ED,"Dts=H","FX=" &amp; CURRENCY,calCODE,dayCODE,"PER=" &amp; PERIODICITY)</f>
        <v>#NAME?</v>
      </c>
      <c r="F4" t="e">
        <f ca="1">_xll.BDH(F3 &amp; " EQUITY","PX_LAST",SD,ED,"Dts=H","FX=" &amp; CURRENCY,calCODE,dayCODE,"PER=" &amp; PERIODICITY)</f>
        <v>#NAME?</v>
      </c>
      <c r="G4" t="e">
        <f ca="1">_xll.BDH(G3 &amp; " EQUITY","PX_LAST",SD,ED,"Dts=H","FX=" &amp; CURRENCY,calCODE,dayCODE,"PER=" &amp; PERIODICITY)</f>
        <v>#NAME?</v>
      </c>
      <c r="H4" t="e">
        <f ca="1">_xll.BDH(H3 &amp; " EQUITY","PX_LAST",SD,ED,"Dts=H","FX=" &amp; CURRENCY,calCODE,dayCODE,"PER=" &amp; PERIODICITY)</f>
        <v>#NAME?</v>
      </c>
      <c r="I4" t="e">
        <f ca="1">_xll.BDH(I3 &amp; " EQUITY","PX_LAST",SD,ED,"Dts=H","FX=" &amp; CURRENCY,calCODE,dayCODE,"PER=" &amp; PERIODICITY)</f>
        <v>#NAME?</v>
      </c>
      <c r="J4" t="e">
        <f ca="1">_xll.BDH(J3 &amp; " EQUITY","PX_LAST",SD,ED,"Dts=H","FX=" &amp; CURRENCY,calCODE,dayCODE,"PER=" &amp; PERIODICITY)</f>
        <v>#NAME?</v>
      </c>
      <c r="K4" t="e">
        <f ca="1">_xll.BDH(K3 &amp; " EQUITY","PX_LAST",SD,ED,"Dts=H","FX=" &amp; CURRENCY,calCODE,dayCODE,"PER=" &amp; PERIODICITY)</f>
        <v>#NAME?</v>
      </c>
      <c r="L4" t="e">
        <f ca="1">_xll.BDH(L3 &amp; " EQUITY","PX_LAST",SD,ED,"Dts=H","FX=" &amp; CURRENCY,calCODE,dayCODE,"PER=" &amp; PERIODICITY)</f>
        <v>#NAME?</v>
      </c>
      <c r="M4" t="e">
        <f ca="1">_xll.BDH(M3 &amp; " EQUITY","PX_LAST",SD,ED,"Dts=H","FX=" &amp; CURRENCY,calCODE,dayCODE,"PER=" &amp; PERIODICITY)</f>
        <v>#NAME?</v>
      </c>
      <c r="N4" t="e">
        <f ca="1">_xll.BDH(N3 &amp; " EQUITY","PX_LAST",SD,ED,"Dts=H","FX=" &amp; CURRENCY,calCODE,dayCODE,"PER=" &amp; PERIODICITY)</f>
        <v>#NAME?</v>
      </c>
      <c r="O4" t="e">
        <f ca="1">_xll.BDH(O3 &amp; " EQUITY","PX_LAST",SD,ED,"Dts=H","FX=" &amp; CURRENCY,calCODE,dayCODE,"PER=" &amp; PERIODICITY)</f>
        <v>#NAME?</v>
      </c>
      <c r="P4" t="e">
        <f ca="1">_xll.BDH(P3 &amp; " EQUITY","PX_LAST",SD,ED,"Dts=H","FX=" &amp; CURRENCY,calCODE,dayCODE,"PER=" &amp; PERIODICITY)</f>
        <v>#NAME?</v>
      </c>
      <c r="Q4" t="e">
        <f ca="1">_xll.BDH(Q3 &amp; " EQUITY","PX_LAST",SD,ED,"Dts=H","FX=" &amp; CURRENCY,calCODE,dayCODE,"PER=" &amp; PERIODICITY)</f>
        <v>#NAME?</v>
      </c>
      <c r="R4" t="e">
        <f ca="1">_xll.BDH(R3 &amp; " EQUITY","PX_LAST",SD,ED,"Dts=H","FX=" &amp; CURRENCY,calCODE,dayCODE,"PER=" &amp; PERIODICITY)</f>
        <v>#NAME?</v>
      </c>
      <c r="S4" t="e">
        <f ca="1">_xll.BDH(S3 &amp; " EQUITY","PX_LAST",SD,ED,"Dts=H","FX=" &amp; CURRENCY,calCODE,dayCODE,"PER=" &amp; PERIODICITY)</f>
        <v>#NAME?</v>
      </c>
      <c r="T4" t="e">
        <f ca="1">_xll.BDH(T3 &amp; " EQUITY","PX_LAST",SD,ED,"Dts=H","FX=" &amp; CURRENCY,calCODE,dayCODE,"PER=" &amp; PERIODICITY)</f>
        <v>#NAME?</v>
      </c>
      <c r="U4" t="e">
        <f ca="1">_xll.BDH(U3 &amp; " EQUITY","PX_LAST",SD,ED,"Dts=H","FX=" &amp; CURRENCY,calCODE,dayCODE,"PER=" &amp; PERIODICITY)</f>
        <v>#NAME?</v>
      </c>
      <c r="V4" t="e">
        <f ca="1">_xll.BDH(V3 &amp; " EQUITY","PX_LAST",SD,ED,"Dts=H","FX=" &amp; CURRENCY,calCODE,dayCODE,"PER=" &amp; PERIODICITY)</f>
        <v>#NAME?</v>
      </c>
      <c r="W4" t="e">
        <f ca="1">_xll.BDH(W3 &amp; " EQUITY","PX_LAST",SD,ED,"Dts=H","FX=" &amp; CURRENCY,calCODE,dayCODE,"PER=" &amp; PERIODICITY)</f>
        <v>#NAME?</v>
      </c>
      <c r="X4" t="e">
        <f ca="1">_xll.BDH(X3 &amp; " EQUITY","PX_LAST",SD,ED,"Dts=H","FX=" &amp; CURRENCY,calCODE,dayCODE,"PER=" &amp; PERIODICITY)</f>
        <v>#NAME?</v>
      </c>
      <c r="Y4" t="e">
        <f ca="1">_xll.BDH(Y3 &amp; " EQUITY","PX_LAST",SD,ED,"Dts=H","FX=" &amp; CURRENCY,calCODE,dayCODE,"PER=" &amp; PERIODICITY)</f>
        <v>#NAME?</v>
      </c>
      <c r="Z4" t="e">
        <f ca="1">_xll.BDH(Z3 &amp; " EQUITY","PX_LAST",SD,ED,"Dts=H","FX=" &amp; CURRENCY,calCODE,dayCODE,"PER=" &amp; PERIODICITY)</f>
        <v>#NAME?</v>
      </c>
      <c r="AA4" t="e">
        <f ca="1">_xll.BDH(AA3 &amp; " EQUITY","PX_LAST",SD,ED,"Dts=H","FX=" &amp; CURRENCY,calCODE,dayCODE,"PER=" &amp; PERIODICITY)</f>
        <v>#NAME?</v>
      </c>
      <c r="AB4" t="e">
        <f ca="1">_xll.BDH(AB3 &amp; " EQUITY","PX_LAST",SD,ED,"Dts=H","FX=" &amp; CURRENCY,calCODE,dayCODE,"PER=" &amp; PERIODICITY)</f>
        <v>#NAME?</v>
      </c>
      <c r="AC4" t="e">
        <f ca="1">_xll.BDH(AC3 &amp; " EQUITY","PX_LAST",SD,ED,"Dts=H","FX=" &amp; CURRENCY,calCODE,dayCODE,"PER=" &amp; PERIODICITY)</f>
        <v>#NAME?</v>
      </c>
      <c r="AD4" t="e">
        <f ca="1">_xll.BDH(AD3 &amp; " EQUITY","PX_LAST",SD,ED,"Dts=H","FX=" &amp; CURRENCY,calCODE,dayCODE,"PER=" &amp; PERIODICITY)</f>
        <v>#NAME?</v>
      </c>
    </row>
    <row r="5" spans="1:30">
      <c r="A5">
        <v>54.773200000000003</v>
      </c>
      <c r="B5">
        <v>1.53793</v>
      </c>
    </row>
    <row r="6" spans="1:30">
      <c r="A6">
        <v>54.94135</v>
      </c>
      <c r="B6">
        <v>1.5426200000000001</v>
      </c>
    </row>
    <row r="7" spans="1:30">
      <c r="A7">
        <v>54.94135</v>
      </c>
      <c r="B7">
        <v>1.5484100000000001</v>
      </c>
    </row>
    <row r="8" spans="1:30">
      <c r="A8">
        <v>56.234189999999998</v>
      </c>
      <c r="B8">
        <v>1.5606199999999999</v>
      </c>
    </row>
    <row r="9" spans="1:30">
      <c r="A9">
        <v>55.174169999999997</v>
      </c>
      <c r="B9">
        <v>1.5485500000000001</v>
      </c>
    </row>
    <row r="10" spans="1:30">
      <c r="A10">
        <v>54.791840000000001</v>
      </c>
      <c r="B10">
        <v>1.4914000000000001</v>
      </c>
    </row>
    <row r="11" spans="1:30">
      <c r="A11">
        <v>54.470829999999999</v>
      </c>
      <c r="B11">
        <v>1.49003</v>
      </c>
    </row>
    <row r="12" spans="1:30">
      <c r="A12">
        <v>55.647080000000003</v>
      </c>
      <c r="B12">
        <v>1.4607600000000001</v>
      </c>
    </row>
    <row r="13" spans="1:30">
      <c r="A13">
        <v>55.197229999999998</v>
      </c>
      <c r="B13">
        <v>1.47054</v>
      </c>
    </row>
    <row r="14" spans="1:30">
      <c r="A14">
        <v>55.820399999999999</v>
      </c>
      <c r="B14">
        <v>1.5040100000000001</v>
      </c>
    </row>
    <row r="15" spans="1:30">
      <c r="A15">
        <v>56.443379999999998</v>
      </c>
      <c r="B15">
        <v>1.4585300000000001</v>
      </c>
    </row>
    <row r="16" spans="1:30">
      <c r="A16">
        <v>56.109349999999999</v>
      </c>
      <c r="B16">
        <v>1.4440299999999999</v>
      </c>
    </row>
    <row r="17" spans="1:2">
      <c r="A17">
        <v>54.252400000000002</v>
      </c>
      <c r="B17">
        <v>1.42744</v>
      </c>
    </row>
    <row r="18" spans="1:2">
      <c r="A18">
        <v>54.475929999999998</v>
      </c>
      <c r="B18">
        <v>1.44621</v>
      </c>
    </row>
    <row r="19" spans="1:2">
      <c r="A19">
        <v>54.430309999999999</v>
      </c>
      <c r="B19">
        <v>1.4365300000000001</v>
      </c>
    </row>
    <row r="20" spans="1:2">
      <c r="A20">
        <v>57.462249999999997</v>
      </c>
      <c r="B20">
        <v>1.4430499999999999</v>
      </c>
    </row>
    <row r="21" spans="1:2">
      <c r="A21">
        <v>59.44171</v>
      </c>
      <c r="B21">
        <v>1.4764999999999999</v>
      </c>
    </row>
    <row r="22" spans="1:2">
      <c r="A22">
        <v>58.687890000000003</v>
      </c>
      <c r="B22">
        <v>1.4843900000000001</v>
      </c>
    </row>
    <row r="23" spans="1:2">
      <c r="A23">
        <v>58.306429999999999</v>
      </c>
      <c r="B23">
        <v>1.50631</v>
      </c>
    </row>
    <row r="24" spans="1:2">
      <c r="A24">
        <v>59.448520000000002</v>
      </c>
      <c r="B24">
        <v>1.49939</v>
      </c>
    </row>
    <row r="25" spans="1:2">
      <c r="A25">
        <v>59.072600000000001</v>
      </c>
      <c r="B25">
        <v>1.4881800000000001</v>
      </c>
    </row>
    <row r="26" spans="1:2">
      <c r="A26">
        <v>59.863819999999997</v>
      </c>
      <c r="B26">
        <v>1.48925</v>
      </c>
    </row>
    <row r="27" spans="1:2">
      <c r="A27">
        <v>60.503210000000003</v>
      </c>
      <c r="B27">
        <v>1.50942</v>
      </c>
    </row>
    <row r="28" spans="1:2">
      <c r="A28">
        <v>62.88796</v>
      </c>
      <c r="B28">
        <v>1.48109</v>
      </c>
    </row>
    <row r="29" spans="1:2">
      <c r="A29">
        <v>62.479109999999999</v>
      </c>
      <c r="B29">
        <v>1.4726999999999999</v>
      </c>
    </row>
    <row r="30" spans="1:2">
      <c r="A30">
        <v>63.44838</v>
      </c>
      <c r="B30">
        <v>1.4726999999999999</v>
      </c>
    </row>
    <row r="31" spans="1:2">
      <c r="A31">
        <v>62.459350000000001</v>
      </c>
      <c r="B31">
        <v>1.4726999999999999</v>
      </c>
    </row>
    <row r="32" spans="1:2">
      <c r="A32">
        <v>62.35472</v>
      </c>
      <c r="B32">
        <v>1.47801</v>
      </c>
    </row>
    <row r="33" spans="1:2">
      <c r="A33">
        <v>61.826090000000001</v>
      </c>
      <c r="B33">
        <v>1.4530000000000001</v>
      </c>
    </row>
    <row r="34" spans="1:2">
      <c r="A34">
        <v>61.826090000000001</v>
      </c>
      <c r="B34">
        <v>1.4507300000000001</v>
      </c>
    </row>
    <row r="35" spans="1:2">
      <c r="A35">
        <v>61.453699999999998</v>
      </c>
      <c r="B35">
        <v>1.41337</v>
      </c>
    </row>
    <row r="36" spans="1:2">
      <c r="A36">
        <v>60.408349999999999</v>
      </c>
      <c r="B36">
        <v>1.42689</v>
      </c>
    </row>
    <row r="37" spans="1:2">
      <c r="A37">
        <v>59.171599999999998</v>
      </c>
      <c r="B37">
        <v>1.39425</v>
      </c>
    </row>
    <row r="38" spans="1:2">
      <c r="A38">
        <v>57.440730000000002</v>
      </c>
      <c r="B38">
        <v>1.3200400000000001</v>
      </c>
    </row>
    <row r="39" spans="1:2">
      <c r="A39">
        <v>57.055250000000001</v>
      </c>
      <c r="B39">
        <v>1.31786</v>
      </c>
    </row>
    <row r="40" spans="1:2">
      <c r="A40">
        <v>57.679490000000001</v>
      </c>
      <c r="B40">
        <v>1.3355399999999999</v>
      </c>
    </row>
    <row r="41" spans="1:2">
      <c r="A41">
        <v>56.337620000000001</v>
      </c>
      <c r="B41">
        <v>1.2742500000000001</v>
      </c>
    </row>
    <row r="42" spans="1:2">
      <c r="A42">
        <v>55.194519999999997</v>
      </c>
      <c r="B42">
        <v>1.26929</v>
      </c>
    </row>
    <row r="43" spans="1:2">
      <c r="A43">
        <v>54.941459999999999</v>
      </c>
      <c r="B43">
        <v>1.29314</v>
      </c>
    </row>
    <row r="44" spans="1:2">
      <c r="A44">
        <v>57.078539999999997</v>
      </c>
      <c r="B44">
        <v>1.30297</v>
      </c>
    </row>
    <row r="45" spans="1:2">
      <c r="A45">
        <v>55.585909999999998</v>
      </c>
      <c r="B45">
        <v>1.27965</v>
      </c>
    </row>
    <row r="46" spans="1:2">
      <c r="A46">
        <v>55.692309999999999</v>
      </c>
      <c r="B46">
        <v>1.2905899999999999</v>
      </c>
    </row>
    <row r="47" spans="1:2">
      <c r="A47">
        <v>55.815100000000001</v>
      </c>
      <c r="B47">
        <v>1.33239</v>
      </c>
    </row>
    <row r="48" spans="1:2">
      <c r="A48">
        <v>55.96557</v>
      </c>
      <c r="B48">
        <v>1.3091699999999999</v>
      </c>
    </row>
    <row r="49" spans="1:2">
      <c r="A49">
        <v>55.96557</v>
      </c>
      <c r="B49">
        <v>1.3091699999999999</v>
      </c>
    </row>
    <row r="50" spans="1:2">
      <c r="A50">
        <v>56.945529999999998</v>
      </c>
      <c r="B50">
        <v>1.3119799999999999</v>
      </c>
    </row>
    <row r="51" spans="1:2">
      <c r="A51">
        <v>57.211109999999998</v>
      </c>
      <c r="B51">
        <v>1.32412</v>
      </c>
    </row>
    <row r="52" spans="1:2">
      <c r="A52">
        <v>57.211109999999998</v>
      </c>
      <c r="B52">
        <v>1.3227800000000001</v>
      </c>
    </row>
    <row r="53" spans="1:2">
      <c r="A53">
        <v>59.901859999999999</v>
      </c>
      <c r="B53">
        <v>1.2972999999999999</v>
      </c>
    </row>
    <row r="54" spans="1:2">
      <c r="A54">
        <v>59.573529999999998</v>
      </c>
      <c r="B54">
        <v>1.3101400000000001</v>
      </c>
    </row>
    <row r="55" spans="1:2">
      <c r="A55">
        <v>58.337850000000003</v>
      </c>
      <c r="B55">
        <v>1.2822499999999999</v>
      </c>
    </row>
    <row r="56" spans="1:2">
      <c r="A56">
        <v>57.78913</v>
      </c>
      <c r="B56">
        <v>1.28304</v>
      </c>
    </row>
    <row r="57" spans="1:2">
      <c r="A57">
        <v>57.375790000000002</v>
      </c>
      <c r="B57">
        <v>1.29558</v>
      </c>
    </row>
    <row r="58" spans="1:2">
      <c r="A58">
        <v>57.287089999999999</v>
      </c>
      <c r="B58">
        <v>1.3035300000000001</v>
      </c>
    </row>
    <row r="59" spans="1:2">
      <c r="A59">
        <v>57.287089999999999</v>
      </c>
      <c r="B59">
        <v>1.3234699999999999</v>
      </c>
    </row>
    <row r="60" spans="1:2">
      <c r="A60">
        <v>57.963279999999997</v>
      </c>
      <c r="B60">
        <v>1.3477300000000001</v>
      </c>
    </row>
    <row r="61" spans="1:2">
      <c r="A61">
        <v>57.154670000000003</v>
      </c>
      <c r="B61">
        <v>1.34124</v>
      </c>
    </row>
    <row r="62" spans="1:2">
      <c r="A62">
        <v>57.98997</v>
      </c>
      <c r="B62">
        <v>1.34561</v>
      </c>
    </row>
    <row r="63" spans="1:2">
      <c r="A63">
        <v>57.474209999999999</v>
      </c>
      <c r="B63">
        <v>1.3219000000000001</v>
      </c>
    </row>
    <row r="64" spans="1:2">
      <c r="A64">
        <v>56.943519999999999</v>
      </c>
      <c r="B64">
        <v>1.34779</v>
      </c>
    </row>
    <row r="65" spans="1:2">
      <c r="A65">
        <v>57.290030000000002</v>
      </c>
      <c r="B65">
        <v>1.3185199999999999</v>
      </c>
    </row>
    <row r="66" spans="1:2">
      <c r="A66">
        <v>55.552709999999998</v>
      </c>
      <c r="B66">
        <v>1.3034699999999999</v>
      </c>
    </row>
    <row r="67" spans="1:2">
      <c r="A67">
        <v>57.023180000000004</v>
      </c>
      <c r="B67">
        <v>1.3487899999999999</v>
      </c>
    </row>
    <row r="68" spans="1:2">
      <c r="A68">
        <v>54.922580000000004</v>
      </c>
      <c r="B68">
        <v>1.34002</v>
      </c>
    </row>
    <row r="69" spans="1:2">
      <c r="A69">
        <v>53.445990000000002</v>
      </c>
      <c r="B69">
        <v>1.32986</v>
      </c>
    </row>
    <row r="70" spans="1:2">
      <c r="A70">
        <v>53.103099999999998</v>
      </c>
      <c r="B70">
        <v>1.3428199999999999</v>
      </c>
    </row>
    <row r="71" spans="1:2">
      <c r="A71">
        <v>55.095820000000003</v>
      </c>
      <c r="B71">
        <v>1.3576900000000001</v>
      </c>
    </row>
    <row r="72" spans="1:2">
      <c r="A72">
        <v>54.762039999999999</v>
      </c>
      <c r="B72">
        <v>1.34877</v>
      </c>
    </row>
    <row r="73" spans="1:2">
      <c r="A73">
        <v>56.42962</v>
      </c>
      <c r="B73">
        <v>1.3341000000000001</v>
      </c>
    </row>
    <row r="74" spans="1:2">
      <c r="A74">
        <v>56.42962</v>
      </c>
      <c r="B74">
        <v>1.32778</v>
      </c>
    </row>
    <row r="75" spans="1:2">
      <c r="A75">
        <v>56.119</v>
      </c>
      <c r="B75">
        <v>1.4314499999999999</v>
      </c>
    </row>
    <row r="76" spans="1:2">
      <c r="A76">
        <v>55.051340000000003</v>
      </c>
      <c r="B76">
        <v>1.4314499999999999</v>
      </c>
    </row>
    <row r="77" spans="1:2">
      <c r="A77">
        <v>54.485250000000001</v>
      </c>
      <c r="B77">
        <v>1.4019299999999999</v>
      </c>
    </row>
    <row r="78" spans="1:2">
      <c r="A78">
        <v>56.066139999999997</v>
      </c>
      <c r="B78">
        <v>1.4106099999999999</v>
      </c>
    </row>
    <row r="79" spans="1:2">
      <c r="A79">
        <v>57.035049999999998</v>
      </c>
      <c r="B79">
        <v>1.3976500000000001</v>
      </c>
    </row>
    <row r="80" spans="1:2">
      <c r="A80">
        <v>57.47251</v>
      </c>
      <c r="B80">
        <v>1.39717</v>
      </c>
    </row>
    <row r="81" spans="1:2">
      <c r="A81">
        <v>56.51435</v>
      </c>
      <c r="B81">
        <v>1.4225300000000001</v>
      </c>
    </row>
    <row r="82" spans="1:2">
      <c r="A82">
        <v>57.835729999999998</v>
      </c>
      <c r="B82">
        <v>1.4100200000000001</v>
      </c>
    </row>
    <row r="83" spans="1:2">
      <c r="A83">
        <v>58.590800000000002</v>
      </c>
      <c r="B83">
        <v>1.4860500000000001</v>
      </c>
    </row>
    <row r="84" spans="1:2">
      <c r="A84">
        <v>57.570520000000002</v>
      </c>
      <c r="B84">
        <v>1.5211399999999999</v>
      </c>
    </row>
    <row r="85" spans="1:2">
      <c r="A85">
        <v>58.124020000000002</v>
      </c>
      <c r="B85">
        <v>1.4665900000000001</v>
      </c>
    </row>
    <row r="86" spans="1:2">
      <c r="A86">
        <v>58.05348</v>
      </c>
      <c r="B86">
        <v>1.46533</v>
      </c>
    </row>
    <row r="87" spans="1:2">
      <c r="A87">
        <v>58.368270000000003</v>
      </c>
      <c r="B87">
        <v>1.43085</v>
      </c>
    </row>
    <row r="88" spans="1:2">
      <c r="A88">
        <v>58.865960000000001</v>
      </c>
      <c r="B88">
        <v>1.4117200000000001</v>
      </c>
    </row>
    <row r="89" spans="1:2">
      <c r="A89">
        <v>59.094799999999999</v>
      </c>
      <c r="B89">
        <v>1.4226700000000001</v>
      </c>
    </row>
    <row r="90" spans="1:2">
      <c r="A90">
        <v>59.125830000000001</v>
      </c>
      <c r="B90">
        <v>1.4044300000000001</v>
      </c>
    </row>
    <row r="91" spans="1:2">
      <c r="A91">
        <v>58.973660000000002</v>
      </c>
      <c r="B91">
        <v>1.38548</v>
      </c>
    </row>
    <row r="92" spans="1:2">
      <c r="A92">
        <v>59.043039999999998</v>
      </c>
      <c r="B92">
        <v>1.39178</v>
      </c>
    </row>
    <row r="93" spans="1:2">
      <c r="A93">
        <v>63.100850000000001</v>
      </c>
      <c r="B93">
        <v>1.47824</v>
      </c>
    </row>
    <row r="94" spans="1:2">
      <c r="A94">
        <v>63.200060000000001</v>
      </c>
      <c r="B94">
        <v>1.46271</v>
      </c>
    </row>
    <row r="95" spans="1:2">
      <c r="A95">
        <v>63.460859999999997</v>
      </c>
      <c r="B95">
        <v>1.4377899999999999</v>
      </c>
    </row>
    <row r="96" spans="1:2">
      <c r="A96">
        <v>63.449390000000001</v>
      </c>
      <c r="B96">
        <v>1.44659</v>
      </c>
    </row>
    <row r="97" spans="1:2">
      <c r="A97">
        <v>63.844670000000001</v>
      </c>
      <c r="B97">
        <v>1.4362999999999999</v>
      </c>
    </row>
    <row r="98" spans="1:2">
      <c r="A98">
        <v>61.35951</v>
      </c>
      <c r="B98">
        <v>1.44095</v>
      </c>
    </row>
    <row r="99" spans="1:2">
      <c r="A99">
        <v>62.672580000000004</v>
      </c>
      <c r="B99">
        <v>1.4058600000000001</v>
      </c>
    </row>
    <row r="100" spans="1:2">
      <c r="A100">
        <v>63.306220000000003</v>
      </c>
      <c r="B100">
        <v>1.4246700000000001</v>
      </c>
    </row>
    <row r="101" spans="1:2">
      <c r="A101">
        <v>62.794229999999999</v>
      </c>
      <c r="B101">
        <v>1.4144099999999999</v>
      </c>
    </row>
    <row r="102" spans="1:2">
      <c r="A102">
        <v>62.80762</v>
      </c>
      <c r="B102">
        <v>1.4146000000000001</v>
      </c>
    </row>
    <row r="103" spans="1:2">
      <c r="A103">
        <v>60.692790000000002</v>
      </c>
      <c r="B103">
        <v>1.37723</v>
      </c>
    </row>
    <row r="104" spans="1:2">
      <c r="A104">
        <v>59.803870000000003</v>
      </c>
      <c r="B104">
        <v>1.3357300000000001</v>
      </c>
    </row>
    <row r="105" spans="1:2">
      <c r="A105">
        <v>60.546140000000001</v>
      </c>
      <c r="B105">
        <v>1.3506499999999999</v>
      </c>
    </row>
    <row r="106" spans="1:2">
      <c r="A106">
        <v>59.434930000000001</v>
      </c>
      <c r="B106">
        <v>1.3506499999999999</v>
      </c>
    </row>
    <row r="107" spans="1:2">
      <c r="A107">
        <v>58.155940000000001</v>
      </c>
      <c r="B107">
        <v>1.3506499999999999</v>
      </c>
    </row>
    <row r="108" spans="1:2">
      <c r="A108">
        <v>58.47531</v>
      </c>
      <c r="B108">
        <v>1.3173900000000001</v>
      </c>
    </row>
    <row r="109" spans="1:2">
      <c r="A109">
        <v>58.738430000000001</v>
      </c>
      <c r="B109">
        <v>1.2865</v>
      </c>
    </row>
    <row r="110" spans="1:2">
      <c r="A110">
        <v>58.497689999999999</v>
      </c>
      <c r="B110">
        <v>1.3149500000000001</v>
      </c>
    </row>
    <row r="111" spans="1:2">
      <c r="A111">
        <v>61.18817</v>
      </c>
      <c r="B111">
        <v>1.34188</v>
      </c>
    </row>
    <row r="112" spans="1:2">
      <c r="A112">
        <v>60.69858</v>
      </c>
      <c r="B112">
        <v>1.3734599999999999</v>
      </c>
    </row>
    <row r="113" spans="1:2">
      <c r="A113">
        <v>58.518219999999999</v>
      </c>
      <c r="B113">
        <v>1.30941</v>
      </c>
    </row>
    <row r="114" spans="1:2">
      <c r="A114">
        <v>52.132390000000001</v>
      </c>
      <c r="B114">
        <v>1.1854800000000001</v>
      </c>
    </row>
    <row r="115" spans="1:2">
      <c r="A115">
        <v>52.61974</v>
      </c>
      <c r="B115">
        <v>1.15557</v>
      </c>
    </row>
    <row r="116" spans="1:2">
      <c r="A116">
        <v>54.31503</v>
      </c>
      <c r="B116">
        <v>1.2070099999999999</v>
      </c>
    </row>
    <row r="117" spans="1:2">
      <c r="A117">
        <v>53.310870000000001</v>
      </c>
      <c r="B117">
        <v>1.2045399999999999</v>
      </c>
    </row>
    <row r="118" spans="1:2">
      <c r="A118">
        <v>54.741320000000002</v>
      </c>
      <c r="B118">
        <v>1.1959900000000001</v>
      </c>
    </row>
    <row r="119" spans="1:2">
      <c r="A119">
        <v>55.119950000000003</v>
      </c>
      <c r="B119">
        <v>1.21699</v>
      </c>
    </row>
    <row r="120" spans="1:2">
      <c r="A120">
        <v>55.729689999999998</v>
      </c>
      <c r="B120">
        <v>1.2250000000000001</v>
      </c>
    </row>
    <row r="121" spans="1:2">
      <c r="A121">
        <v>56.890619999999998</v>
      </c>
      <c r="B121">
        <v>1.2636700000000001</v>
      </c>
    </row>
    <row r="122" spans="1:2">
      <c r="A122">
        <v>56.890619999999998</v>
      </c>
      <c r="B122">
        <v>1.27756</v>
      </c>
    </row>
    <row r="123" spans="1:2">
      <c r="A123">
        <v>59.38409</v>
      </c>
      <c r="B123">
        <v>1.30393</v>
      </c>
    </row>
    <row r="124" spans="1:2">
      <c r="A124">
        <v>58.700049999999997</v>
      </c>
      <c r="B124">
        <v>1.31328</v>
      </c>
    </row>
    <row r="125" spans="1:2">
      <c r="A125">
        <v>59.31082</v>
      </c>
      <c r="B125">
        <v>1.3363400000000001</v>
      </c>
    </row>
    <row r="126" spans="1:2">
      <c r="A126">
        <v>58.69961</v>
      </c>
      <c r="B126">
        <v>1.3440399999999999</v>
      </c>
    </row>
    <row r="127" spans="1:2">
      <c r="A127">
        <v>58.29363</v>
      </c>
      <c r="B127">
        <v>1.3863700000000001</v>
      </c>
    </row>
    <row r="128" spans="1:2">
      <c r="A128">
        <v>58.53857</v>
      </c>
      <c r="B128">
        <v>1.37503</v>
      </c>
    </row>
    <row r="129" spans="1:2">
      <c r="A129">
        <v>57.289119999999997</v>
      </c>
      <c r="B129">
        <v>1.4295599999999999</v>
      </c>
    </row>
    <row r="130" spans="1:2">
      <c r="A130">
        <v>56.946240000000003</v>
      </c>
      <c r="B130">
        <v>1.42459</v>
      </c>
    </row>
    <row r="131" spans="1:2">
      <c r="A131">
        <v>57.165520000000001</v>
      </c>
      <c r="B131">
        <v>1.40761</v>
      </c>
    </row>
    <row r="132" spans="1:2">
      <c r="A132">
        <v>55.520960000000002</v>
      </c>
      <c r="B132">
        <v>1.39863</v>
      </c>
    </row>
    <row r="133" spans="1:2">
      <c r="A133">
        <v>55.528570000000002</v>
      </c>
      <c r="B133">
        <v>1.3925000000000001</v>
      </c>
    </row>
    <row r="134" spans="1:2">
      <c r="A134">
        <v>54.10125</v>
      </c>
      <c r="B134">
        <v>1.3701399999999999</v>
      </c>
    </row>
    <row r="135" spans="1:2">
      <c r="A135">
        <v>52.436419999999998</v>
      </c>
      <c r="B135">
        <v>1.30623</v>
      </c>
    </row>
    <row r="136" spans="1:2">
      <c r="A136">
        <v>51.731119999999997</v>
      </c>
      <c r="B136">
        <v>1.3763799999999999</v>
      </c>
    </row>
    <row r="137" spans="1:2">
      <c r="A137">
        <v>51.449779999999997</v>
      </c>
      <c r="B137">
        <v>1.39585</v>
      </c>
    </row>
    <row r="138" spans="1:2">
      <c r="A138">
        <v>50.343449999999997</v>
      </c>
      <c r="B138">
        <v>1.3675200000000001</v>
      </c>
    </row>
    <row r="139" spans="1:2">
      <c r="A139">
        <v>49.269150000000003</v>
      </c>
      <c r="B139">
        <v>1.31853</v>
      </c>
    </row>
    <row r="140" spans="1:2">
      <c r="A140">
        <v>48.454169999999998</v>
      </c>
      <c r="B140">
        <v>1.3500099999999999</v>
      </c>
    </row>
    <row r="141" spans="1:2">
      <c r="A141">
        <v>49.433709999999998</v>
      </c>
      <c r="B141">
        <v>1.3727400000000001</v>
      </c>
    </row>
    <row r="142" spans="1:2">
      <c r="A142">
        <v>48.417409999999997</v>
      </c>
      <c r="B142">
        <v>1.42062</v>
      </c>
    </row>
    <row r="143" spans="1:2">
      <c r="A143">
        <v>48.417409999999997</v>
      </c>
      <c r="B143">
        <v>1.4320200000000001</v>
      </c>
    </row>
    <row r="144" spans="1:2">
      <c r="A144">
        <v>48.417409999999997</v>
      </c>
      <c r="B144">
        <v>1.4320200000000001</v>
      </c>
    </row>
    <row r="145" spans="1:2">
      <c r="A145">
        <v>48.417409999999997</v>
      </c>
      <c r="B145">
        <v>1.4005700000000001</v>
      </c>
    </row>
    <row r="146" spans="1:2">
      <c r="A146">
        <v>47.468589999999999</v>
      </c>
      <c r="B146">
        <v>1.4166700000000001</v>
      </c>
    </row>
    <row r="147" spans="1:2">
      <c r="A147">
        <v>47.295879999999997</v>
      </c>
      <c r="B147">
        <v>1.39584</v>
      </c>
    </row>
    <row r="148" spans="1:2">
      <c r="A148">
        <v>46.895249999999997</v>
      </c>
      <c r="B148">
        <v>1.38798</v>
      </c>
    </row>
    <row r="149" spans="1:2">
      <c r="A149">
        <v>47.529879999999999</v>
      </c>
      <c r="B149">
        <v>1.37436</v>
      </c>
    </row>
    <row r="150" spans="1:2">
      <c r="A150">
        <v>46.527630000000002</v>
      </c>
      <c r="B150">
        <v>1.3812199999999999</v>
      </c>
    </row>
    <row r="151" spans="1:2">
      <c r="A151">
        <v>49.10369</v>
      </c>
      <c r="B151">
        <v>1.38649</v>
      </c>
    </row>
    <row r="152" spans="1:2">
      <c r="A152">
        <v>49.022599999999997</v>
      </c>
      <c r="B152">
        <v>1.43205</v>
      </c>
    </row>
    <row r="153" spans="1:2">
      <c r="A153">
        <v>46.768059999999998</v>
      </c>
      <c r="B153">
        <v>1.49539</v>
      </c>
    </row>
    <row r="154" spans="1:2">
      <c r="A154">
        <v>46.768059999999998</v>
      </c>
      <c r="B154">
        <v>1.6319900000000001</v>
      </c>
    </row>
    <row r="155" spans="1:2">
      <c r="A155">
        <v>46.269390000000001</v>
      </c>
      <c r="B155">
        <v>1.6319900000000001</v>
      </c>
    </row>
    <row r="156" spans="1:2">
      <c r="A156">
        <v>46.269390000000001</v>
      </c>
      <c r="B156">
        <v>1.6319900000000001</v>
      </c>
    </row>
    <row r="157" spans="1:2">
      <c r="A157">
        <v>44.894539999999999</v>
      </c>
      <c r="B157">
        <v>1.6237299999999999</v>
      </c>
    </row>
    <row r="158" spans="1:2">
      <c r="A158">
        <v>45.37509</v>
      </c>
      <c r="B158">
        <v>1.6015200000000001</v>
      </c>
    </row>
    <row r="159" spans="1:2">
      <c r="A159">
        <v>44.792079999999999</v>
      </c>
      <c r="B159">
        <v>1.5416099999999999</v>
      </c>
    </row>
    <row r="160" spans="1:2">
      <c r="A160">
        <v>44.792079999999999</v>
      </c>
      <c r="B160">
        <v>1.49648</v>
      </c>
    </row>
    <row r="161" spans="1:2">
      <c r="A161">
        <v>43.490139999999997</v>
      </c>
      <c r="B161">
        <v>1.49648</v>
      </c>
    </row>
    <row r="162" spans="1:2">
      <c r="A162">
        <v>43.896340000000002</v>
      </c>
      <c r="B162">
        <v>1.47658</v>
      </c>
    </row>
    <row r="163" spans="1:2">
      <c r="A163">
        <v>44.651679999999999</v>
      </c>
      <c r="B163">
        <v>1.5101599999999999</v>
      </c>
    </row>
    <row r="164" spans="1:2">
      <c r="A164">
        <v>43.607950000000002</v>
      </c>
      <c r="B164">
        <v>1.48539</v>
      </c>
    </row>
    <row r="165" spans="1:2">
      <c r="A165">
        <v>43.504240000000003</v>
      </c>
      <c r="B165">
        <v>1.51275</v>
      </c>
    </row>
    <row r="166" spans="1:2">
      <c r="A166">
        <v>43.2423</v>
      </c>
      <c r="B166">
        <v>1.51</v>
      </c>
    </row>
    <row r="167" spans="1:2">
      <c r="A167">
        <v>42.781210000000002</v>
      </c>
      <c r="B167">
        <v>1.50122</v>
      </c>
    </row>
    <row r="168" spans="1:2">
      <c r="A168">
        <v>41.827660000000002</v>
      </c>
      <c r="B168">
        <v>1.49417</v>
      </c>
    </row>
    <row r="169" spans="1:2">
      <c r="A169">
        <v>42.768749999999997</v>
      </c>
      <c r="B169">
        <v>1.4835100000000001</v>
      </c>
    </row>
    <row r="170" spans="1:2">
      <c r="A170">
        <v>41.000230000000002</v>
      </c>
      <c r="B170">
        <v>1.4292400000000001</v>
      </c>
    </row>
    <row r="171" spans="1:2">
      <c r="A171">
        <v>40.142189999999999</v>
      </c>
      <c r="B171">
        <v>1.4218900000000001</v>
      </c>
    </row>
    <row r="172" spans="1:2">
      <c r="A172">
        <v>41.994639999999997</v>
      </c>
      <c r="B172">
        <v>1.42483</v>
      </c>
    </row>
    <row r="173" spans="1:2">
      <c r="A173">
        <v>43.027830000000002</v>
      </c>
      <c r="B173">
        <v>1.37998</v>
      </c>
    </row>
    <row r="174" spans="1:2">
      <c r="A174">
        <v>42.833849999999998</v>
      </c>
      <c r="B174">
        <v>1.3741000000000001</v>
      </c>
    </row>
    <row r="175" spans="1:2">
      <c r="A175">
        <v>42.99888</v>
      </c>
      <c r="B175">
        <v>1.3741000000000001</v>
      </c>
    </row>
    <row r="176" spans="1:2">
      <c r="A176">
        <v>42.301250000000003</v>
      </c>
      <c r="B176">
        <v>1.3498300000000001</v>
      </c>
    </row>
    <row r="177" spans="1:2">
      <c r="A177">
        <v>42.681910000000002</v>
      </c>
      <c r="B177">
        <v>1.3649899999999999</v>
      </c>
    </row>
    <row r="178" spans="1:2">
      <c r="A178">
        <v>41.774850000000001</v>
      </c>
      <c r="B178">
        <v>1.3800699999999999</v>
      </c>
    </row>
    <row r="179" spans="1:2">
      <c r="A179">
        <v>40.907829999999997</v>
      </c>
      <c r="B179">
        <v>1.36025</v>
      </c>
    </row>
    <row r="180" spans="1:2">
      <c r="A180">
        <v>41.534840000000003</v>
      </c>
      <c r="B180">
        <v>1.3937600000000001</v>
      </c>
    </row>
    <row r="181" spans="1:2">
      <c r="A181">
        <v>40.800260000000002</v>
      </c>
      <c r="B181">
        <v>1.3808</v>
      </c>
    </row>
    <row r="182" spans="1:2">
      <c r="A182">
        <v>37.61853</v>
      </c>
      <c r="B182">
        <v>1.37951</v>
      </c>
    </row>
    <row r="183" spans="1:2">
      <c r="A183">
        <v>35.971730000000001</v>
      </c>
      <c r="B183">
        <v>1.35202</v>
      </c>
    </row>
    <row r="184" spans="1:2">
      <c r="A184">
        <v>35.560560000000002</v>
      </c>
      <c r="B184">
        <v>1.30568</v>
      </c>
    </row>
    <row r="185" spans="1:2">
      <c r="A185">
        <v>38.313630000000003</v>
      </c>
      <c r="B185">
        <v>1.3227199999999999</v>
      </c>
    </row>
    <row r="186" spans="1:2">
      <c r="A186">
        <v>40.696800000000003</v>
      </c>
      <c r="B186">
        <v>1.31684</v>
      </c>
    </row>
    <row r="187" spans="1:2">
      <c r="A187">
        <v>40.385350000000003</v>
      </c>
      <c r="B187">
        <v>1.3365800000000001</v>
      </c>
    </row>
    <row r="188" spans="1:2">
      <c r="A188">
        <v>39.507620000000003</v>
      </c>
      <c r="B188">
        <v>1.3217399999999999</v>
      </c>
    </row>
    <row r="189" spans="1:2">
      <c r="A189">
        <v>40.283700000000003</v>
      </c>
      <c r="B189">
        <v>1.3225</v>
      </c>
    </row>
    <row r="190" spans="1:2">
      <c r="A190">
        <v>39.871560000000002</v>
      </c>
      <c r="B190">
        <v>1.3211299999999999</v>
      </c>
    </row>
    <row r="191" spans="1:2">
      <c r="A191">
        <v>41.307279999999999</v>
      </c>
      <c r="B191">
        <v>1.4564600000000001</v>
      </c>
    </row>
    <row r="192" spans="1:2">
      <c r="A192">
        <v>41.715560000000004</v>
      </c>
      <c r="B192">
        <v>1.4454199999999999</v>
      </c>
    </row>
    <row r="193" spans="1:2">
      <c r="A193">
        <v>40.46546</v>
      </c>
      <c r="B193">
        <v>1.40408</v>
      </c>
    </row>
    <row r="194" spans="1:2">
      <c r="A194">
        <v>38.851100000000002</v>
      </c>
      <c r="B194">
        <v>1.38748</v>
      </c>
    </row>
    <row r="195" spans="1:2">
      <c r="A195">
        <v>38.10228</v>
      </c>
      <c r="B195">
        <v>1.3560700000000001</v>
      </c>
    </row>
    <row r="196" spans="1:2">
      <c r="A196">
        <v>37.712479999999999</v>
      </c>
      <c r="B196">
        <v>1.36252</v>
      </c>
    </row>
    <row r="197" spans="1:2">
      <c r="A197">
        <v>37.580680000000001</v>
      </c>
      <c r="B197">
        <v>1.4029799999999999</v>
      </c>
    </row>
    <row r="198" spans="1:2">
      <c r="A198">
        <v>37.87932</v>
      </c>
      <c r="B198">
        <v>1.3872599999999999</v>
      </c>
    </row>
    <row r="199" spans="1:2">
      <c r="A199">
        <v>37.971310000000003</v>
      </c>
      <c r="B199">
        <v>1.3694599999999999</v>
      </c>
    </row>
    <row r="200" spans="1:2">
      <c r="A200">
        <v>37.387099999999997</v>
      </c>
      <c r="B200">
        <v>1.33806</v>
      </c>
    </row>
    <row r="201" spans="1:2">
      <c r="A201">
        <v>37.635649999999998</v>
      </c>
      <c r="B201">
        <v>1.3461099999999999</v>
      </c>
    </row>
    <row r="202" spans="1:2">
      <c r="A202">
        <v>37.76699</v>
      </c>
      <c r="B202">
        <v>1.33894</v>
      </c>
    </row>
    <row r="203" spans="1:2">
      <c r="A203">
        <v>39.090910000000001</v>
      </c>
      <c r="B203">
        <v>1.3274900000000001</v>
      </c>
    </row>
    <row r="204" spans="1:2">
      <c r="A204">
        <v>39.084000000000003</v>
      </c>
      <c r="B204">
        <v>1.30138</v>
      </c>
    </row>
    <row r="205" spans="1:2">
      <c r="A205">
        <v>38.659170000000003</v>
      </c>
      <c r="B205">
        <v>1.25454</v>
      </c>
    </row>
    <row r="206" spans="1:2">
      <c r="A206">
        <v>37.72193</v>
      </c>
      <c r="B206">
        <v>1.2955000000000001</v>
      </c>
    </row>
    <row r="207" spans="1:2">
      <c r="A207">
        <v>38.163429999999998</v>
      </c>
      <c r="B207">
        <v>1.27956</v>
      </c>
    </row>
    <row r="208" spans="1:2">
      <c r="A208">
        <v>36.698390000000003</v>
      </c>
      <c r="B208">
        <v>1.2729900000000001</v>
      </c>
    </row>
    <row r="209" spans="1:2">
      <c r="A209">
        <v>36.662219999999998</v>
      </c>
      <c r="B209">
        <v>1.2615099999999999</v>
      </c>
    </row>
    <row r="210" spans="1:2">
      <c r="A210">
        <v>36.796570000000003</v>
      </c>
      <c r="B210">
        <v>1.3341700000000001</v>
      </c>
    </row>
    <row r="211" spans="1:2">
      <c r="A211">
        <v>37.315219999999997</v>
      </c>
      <c r="B211">
        <v>1.29358</v>
      </c>
    </row>
    <row r="212" spans="1:2">
      <c r="A212">
        <v>36.468789999999998</v>
      </c>
      <c r="B212">
        <v>1.49516</v>
      </c>
    </row>
    <row r="213" spans="1:2">
      <c r="A213">
        <v>36.492629999999998</v>
      </c>
      <c r="B213">
        <v>1.49413</v>
      </c>
    </row>
    <row r="214" spans="1:2">
      <c r="A214">
        <v>36.113579999999999</v>
      </c>
      <c r="B214">
        <v>1.56155</v>
      </c>
    </row>
    <row r="215" spans="1:2">
      <c r="A215">
        <v>36.113579999999999</v>
      </c>
      <c r="B215">
        <v>1.50037</v>
      </c>
    </row>
    <row r="216" spans="1:2">
      <c r="A216">
        <v>36.222299999999997</v>
      </c>
      <c r="B216">
        <v>1.45038</v>
      </c>
    </row>
    <row r="217" spans="1:2">
      <c r="A217">
        <v>36.997239999999998</v>
      </c>
      <c r="B217">
        <v>1.4502900000000001</v>
      </c>
    </row>
    <row r="218" spans="1:2">
      <c r="A218">
        <v>38.254399999999997</v>
      </c>
      <c r="B218">
        <v>1.4968999999999999</v>
      </c>
    </row>
    <row r="219" spans="1:2">
      <c r="A219">
        <v>38.10913</v>
      </c>
      <c r="B219">
        <v>1.4137200000000001</v>
      </c>
    </row>
    <row r="220" spans="1:2">
      <c r="A220">
        <v>39.232599999999998</v>
      </c>
      <c r="B220">
        <v>1.47112</v>
      </c>
    </row>
    <row r="221" spans="1:2">
      <c r="A221">
        <v>38.429400000000001</v>
      </c>
      <c r="B221">
        <v>1.44448</v>
      </c>
    </row>
    <row r="222" spans="1:2">
      <c r="A222">
        <v>37.509839999999997</v>
      </c>
      <c r="B222">
        <v>1.40873</v>
      </c>
    </row>
    <row r="223" spans="1:2">
      <c r="A223">
        <v>36.853610000000003</v>
      </c>
      <c r="B223">
        <v>1.36775</v>
      </c>
    </row>
    <row r="224" spans="1:2">
      <c r="A224">
        <v>36.884459999999997</v>
      </c>
      <c r="B224">
        <v>1.383</v>
      </c>
    </row>
    <row r="225" spans="1:2">
      <c r="A225">
        <v>36.88617</v>
      </c>
      <c r="B225">
        <v>1.47776</v>
      </c>
    </row>
    <row r="226" spans="1:2">
      <c r="A226">
        <v>37.253270000000001</v>
      </c>
      <c r="B226">
        <v>1.4822500000000001</v>
      </c>
    </row>
    <row r="227" spans="1:2">
      <c r="A227">
        <v>36.832790000000003</v>
      </c>
      <c r="B227">
        <v>1.56098</v>
      </c>
    </row>
    <row r="228" spans="1:2">
      <c r="A228">
        <v>37.30433</v>
      </c>
      <c r="B228">
        <v>1.7403500000000001</v>
      </c>
    </row>
    <row r="229" spans="1:2">
      <c r="A229">
        <v>37.80547</v>
      </c>
      <c r="B229">
        <v>1.8062</v>
      </c>
    </row>
    <row r="230" spans="1:2">
      <c r="A230">
        <v>37.429430000000004</v>
      </c>
      <c r="B230">
        <v>1.8062</v>
      </c>
    </row>
    <row r="231" spans="1:2">
      <c r="A231">
        <v>37.537750000000003</v>
      </c>
      <c r="B231">
        <v>1.8062</v>
      </c>
    </row>
    <row r="232" spans="1:2">
      <c r="A232">
        <v>37.537750000000003</v>
      </c>
      <c r="B232">
        <v>1.8062</v>
      </c>
    </row>
    <row r="233" spans="1:2">
      <c r="A233">
        <v>37.537750000000003</v>
      </c>
      <c r="B233">
        <v>1.8062</v>
      </c>
    </row>
    <row r="234" spans="1:2">
      <c r="A234">
        <v>37.537750000000003</v>
      </c>
      <c r="B234">
        <v>1.8062</v>
      </c>
    </row>
    <row r="235" spans="1:2">
      <c r="A235">
        <v>37.537750000000003</v>
      </c>
      <c r="B235">
        <v>1.8062</v>
      </c>
    </row>
    <row r="236" spans="1:2">
      <c r="A236">
        <v>36.109290000000001</v>
      </c>
      <c r="B236">
        <v>1.8062</v>
      </c>
    </row>
    <row r="237" spans="1:2">
      <c r="A237">
        <v>34.909269999999999</v>
      </c>
      <c r="B237">
        <v>1.61188</v>
      </c>
    </row>
    <row r="238" spans="1:2">
      <c r="A238">
        <v>36.263300000000001</v>
      </c>
      <c r="B238">
        <v>1.45516</v>
      </c>
    </row>
    <row r="239" spans="1:2">
      <c r="A239">
        <v>36.644500000000001</v>
      </c>
      <c r="B239">
        <v>1.4628000000000001</v>
      </c>
    </row>
    <row r="240" spans="1:2">
      <c r="A240">
        <v>37.308529999999998</v>
      </c>
      <c r="B240">
        <v>1.4978100000000001</v>
      </c>
    </row>
    <row r="241" spans="1:2">
      <c r="A241">
        <v>36.888460000000002</v>
      </c>
      <c r="B241">
        <v>1.44204</v>
      </c>
    </row>
    <row r="242" spans="1:2">
      <c r="A242">
        <v>38.308630000000001</v>
      </c>
      <c r="B242">
        <v>1.45259</v>
      </c>
    </row>
    <row r="243" spans="1:2">
      <c r="A243">
        <v>38.35322</v>
      </c>
      <c r="B243">
        <v>1.42696</v>
      </c>
    </row>
    <row r="244" spans="1:2">
      <c r="A244">
        <v>38.442459999999997</v>
      </c>
      <c r="B244">
        <v>1.4277899999999999</v>
      </c>
    </row>
    <row r="245" spans="1:2">
      <c r="A245">
        <v>38.544699999999999</v>
      </c>
      <c r="B245">
        <v>1.4583999999999999</v>
      </c>
    </row>
    <row r="246" spans="1:2">
      <c r="A246">
        <v>38.872419999999998</v>
      </c>
      <c r="B246">
        <v>1.4532799999999999</v>
      </c>
    </row>
    <row r="247" spans="1:2">
      <c r="A247">
        <v>39.498530000000002</v>
      </c>
      <c r="B247">
        <v>1.4505600000000001</v>
      </c>
    </row>
    <row r="248" spans="1:2">
      <c r="A248">
        <v>40.716670000000001</v>
      </c>
      <c r="B248">
        <v>1.4655100000000001</v>
      </c>
    </row>
    <row r="249" spans="1:2">
      <c r="A249">
        <v>40.718150000000001</v>
      </c>
      <c r="B249">
        <v>1.45363</v>
      </c>
    </row>
    <row r="250" spans="1:2">
      <c r="A250">
        <v>40.525579999999998</v>
      </c>
      <c r="B250">
        <v>1.4332800000000001</v>
      </c>
    </row>
    <row r="251" spans="1:2">
      <c r="A251">
        <v>40.067970000000003</v>
      </c>
      <c r="B251">
        <v>1.43089</v>
      </c>
    </row>
    <row r="252" spans="1:2">
      <c r="A252">
        <v>39.915149999999997</v>
      </c>
      <c r="B252">
        <v>1.41777</v>
      </c>
    </row>
    <row r="253" spans="1:2">
      <c r="A253">
        <v>39.468640000000001</v>
      </c>
      <c r="B253">
        <v>1.4267399999999999</v>
      </c>
    </row>
    <row r="254" spans="1:2">
      <c r="A254">
        <v>38.86645</v>
      </c>
      <c r="B254">
        <v>1.41225</v>
      </c>
    </row>
  </sheetData>
  <phoneticPr fontId="1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ControlsH">
    <tabColor rgb="FFC00000"/>
  </sheetPr>
  <dimension ref="A1:M377"/>
  <sheetViews>
    <sheetView showGridLines="0" workbookViewId="0">
      <selection activeCell="B9" sqref="B9"/>
    </sheetView>
  </sheetViews>
  <sheetFormatPr baseColWidth="10" defaultColWidth="9.1640625" defaultRowHeight="15"/>
  <cols>
    <col min="1" max="1" width="14.1640625" style="2" customWidth="1"/>
    <col min="2" max="2" width="19.33203125" customWidth="1"/>
    <col min="3" max="3" width="12.5" customWidth="1"/>
    <col min="5" max="5" width="11.5" customWidth="1"/>
    <col min="6" max="6" width="18.6640625" customWidth="1"/>
    <col min="7" max="7" width="17" customWidth="1"/>
    <col min="10" max="10" width="14.1640625" customWidth="1"/>
  </cols>
  <sheetData>
    <row r="1" spans="1:13" ht="19.5" customHeight="1">
      <c r="A1" s="10" t="s">
        <v>382</v>
      </c>
    </row>
    <row r="2" spans="1:13">
      <c r="A2" s="4" t="s">
        <v>509</v>
      </c>
      <c r="B2" s="4">
        <f>IF(ISNUMBER(FIND("EQUITY", UPPER(E2), 1)), _xll.BDP(E2, "TICKER_AND_EXCH_CODE"), E2)</f>
        <v>0</v>
      </c>
      <c r="C2" s="3"/>
      <c r="D2" s="3"/>
      <c r="F2" s="17"/>
      <c r="G2" s="2"/>
    </row>
    <row r="3" spans="1:13">
      <c r="A3" s="4" t="s">
        <v>371</v>
      </c>
      <c r="B3" s="4" t="e">
        <f>IF(custBenchmark="", _xll.BDP(TICKER &amp; " EQUITY", "REL_INDEX"), custBenchmark)</f>
        <v>#REF!</v>
      </c>
      <c r="C3" s="18" t="e">
        <f>IF((ED-SD)&gt;3650, "CM", IF((ED-SD)&gt;367, "CW", "CD"))</f>
        <v>#REF!</v>
      </c>
      <c r="D3" s="6"/>
      <c r="E3" s="22">
        <f>IF(COUNT(#REF!)&lt;1, 1, COUNT(#REF!))</f>
        <v>1</v>
      </c>
      <c r="F3" s="16">
        <f>IF(COUNT(#REF!)&lt;1, 1, COUNT(#REF!))</f>
        <v>1</v>
      </c>
      <c r="G3" s="16">
        <f>IF(COUNT(#REF!)&lt;1, 1, COUNT(#REF!))</f>
        <v>1</v>
      </c>
      <c r="H3" s="16">
        <f>IF(COUNT(#REF!)&lt;1, 1, COUNT(#REF!))</f>
        <v>1</v>
      </c>
      <c r="I3" s="24">
        <f>MAX(F3,G3,H3)</f>
        <v>1</v>
      </c>
      <c r="J3" s="14"/>
      <c r="K3" s="14" t="s">
        <v>505</v>
      </c>
      <c r="M3" s="14" t="e">
        <f>IF(Lang="English","Company In Depth Analysis Overview",IF(Lang="中文","公司深入分析概述","企業分析概要"))</f>
        <v>#REF!</v>
      </c>
    </row>
    <row r="4" spans="1:13">
      <c r="A4" s="4" t="s">
        <v>372</v>
      </c>
      <c r="B4" s="26" t="e">
        <f>custSD</f>
        <v>#REF!</v>
      </c>
      <c r="C4" s="18" t="e">
        <f>IF((ED-SD)&gt;3650, "", IF((ED-SD)&gt;367, "", "CDR=US"))</f>
        <v>#REF!</v>
      </c>
      <c r="D4" s="7"/>
      <c r="E4" s="15"/>
      <c r="F4" s="16"/>
      <c r="G4" s="16"/>
      <c r="K4" t="s">
        <v>506</v>
      </c>
    </row>
    <row r="5" spans="1:13">
      <c r="A5" s="4" t="s">
        <v>373</v>
      </c>
      <c r="B5" s="26" t="e">
        <f>custED</f>
        <v>#REF!</v>
      </c>
      <c r="C5" s="18" t="e">
        <f>IF((ED-SD)&gt;3650, "DAYS=A", IF((ED-SD)&gt;367, "DAYS=A", ""))</f>
        <v>#REF!</v>
      </c>
      <c r="D5" s="7"/>
      <c r="E5" s="23">
        <f>IF(COUNTA(#REF!)&lt;1, 1, COUNTA(#REF!))</f>
        <v>1</v>
      </c>
      <c r="F5" s="16">
        <f>IF(COUNT(#REF!)&lt;1, 1, COUNT(#REF!))</f>
        <v>1</v>
      </c>
      <c r="G5" s="16">
        <f>IF(COUNT(#REF!)&lt;1, 1, COUNT(#REF!))</f>
        <v>1</v>
      </c>
      <c r="H5" s="16">
        <f>IF(COUNT(#REF!)&lt;1, 1, COUNT(#REF!))</f>
        <v>1</v>
      </c>
      <c r="I5" s="24">
        <f>MAX(F5,G5,H5)</f>
        <v>1</v>
      </c>
      <c r="J5" s="1"/>
      <c r="K5" s="13" t="s">
        <v>507</v>
      </c>
      <c r="M5" s="13"/>
    </row>
    <row r="6" spans="1:13">
      <c r="A6" s="4" t="s">
        <v>383</v>
      </c>
      <c r="B6" s="4" t="e">
        <f>IF(Lang="English",_xll.BDP(TICKER&amp;" EQUITY","NAME"),IF(Lang="中文",_xll.BDP(TICKER&amp;" EQUITY","NAME_CHINESE_TRADITIONAL"),_xll.BDP(TICKER&amp;" EQUITY","NAME_KANJI")))</f>
        <v>#REF!</v>
      </c>
      <c r="C6" s="4"/>
      <c r="D6" s="4"/>
      <c r="E6" s="15"/>
      <c r="F6" s="16"/>
      <c r="G6" s="16"/>
      <c r="K6" t="s">
        <v>519</v>
      </c>
    </row>
    <row r="7" spans="1:13">
      <c r="A7" s="4" t="s">
        <v>480</v>
      </c>
      <c r="B7" s="4" t="e">
        <f ca="1">_xll.BDP(TICKER &amp; " EQUITY", "CRNCY")</f>
        <v>#NAME?</v>
      </c>
      <c r="C7" s="7"/>
      <c r="D7" s="7"/>
      <c r="E7" s="16"/>
      <c r="F7" s="16"/>
      <c r="G7" s="16"/>
      <c r="J7" s="1"/>
      <c r="K7" s="13"/>
      <c r="M7" s="13"/>
    </row>
    <row r="8" spans="1:13">
      <c r="A8" s="4"/>
      <c r="B8" s="11"/>
      <c r="C8" s="7"/>
      <c r="D8" s="7"/>
      <c r="E8" s="16" t="s">
        <v>399</v>
      </c>
      <c r="F8" s="16" t="s">
        <v>398</v>
      </c>
      <c r="G8" s="21"/>
      <c r="J8" s="1"/>
      <c r="K8" s="1"/>
      <c r="M8" s="1"/>
    </row>
    <row r="9" spans="1:13">
      <c r="A9" s="4" t="s">
        <v>375</v>
      </c>
      <c r="B9" s="4" t="e">
        <f>VLOOKUP(C9,B21:C200,2, FALSE)</f>
        <v>#REF!</v>
      </c>
      <c r="C9" s="30" t="e">
        <f>+#REF!</f>
        <v>#REF!</v>
      </c>
      <c r="D9" s="7"/>
      <c r="E9" s="1" t="e">
        <f t="array" aca="1" ref="E9" ca="1">ROUNDDOWN(MIN(IF(NOT(ISNA(Chart_Price_Size)),Chart_Price_Size)),-1)</f>
        <v>#REF!</v>
      </c>
      <c r="F9" s="1" t="e">
        <f t="array" aca="1" ref="F9" ca="1">ROUNDUP(MAX(IF(NOT(ISNA(Chart_Price_Size)),Chart_Price_Size)),-1)</f>
        <v>#REF!</v>
      </c>
      <c r="G9" s="21"/>
      <c r="J9" s="1"/>
      <c r="K9" s="1"/>
      <c r="M9" s="1"/>
    </row>
    <row r="10" spans="1:13">
      <c r="A10" s="4" t="s">
        <v>372</v>
      </c>
      <c r="B10" s="26" t="e">
        <f>custSD</f>
        <v>#REF!</v>
      </c>
      <c r="C10" s="28"/>
      <c r="D10" s="7"/>
      <c r="E10" s="1" t="e">
        <f t="array" aca="1" ref="E10" ca="1">MIN(IF(NOT(ISNA(Chart_Volume_Size)),Chart_Volume_Size))</f>
        <v>#REF!</v>
      </c>
      <c r="F10" s="1" t="e">
        <f t="array" aca="1" ref="F10" ca="1">MAX(IF(NOT(ISNA(Chart_Volume_Size)),Chart_Volume_Size))</f>
        <v>#REF!</v>
      </c>
      <c r="G10" s="16"/>
      <c r="J10" s="1"/>
      <c r="K10" s="1"/>
      <c r="M10" s="1"/>
    </row>
    <row r="11" spans="1:13">
      <c r="A11" s="4" t="s">
        <v>373</v>
      </c>
      <c r="B11" s="26" t="e">
        <f>custED</f>
        <v>#REF!</v>
      </c>
      <c r="C11" s="28"/>
      <c r="D11" s="7"/>
      <c r="E11" s="19" t="e">
        <f t="array" ref="E11">ROUNDDOWN(MIN(IF(NOT(ISNA(#REF!)),#REF!)),-1)</f>
        <v>#REF!</v>
      </c>
      <c r="F11" s="19" t="e">
        <f t="array" ref="F11">ROUNDUP(MAX(IF(NOT(ISNA(#REF!)),#REF!)),-1)</f>
        <v>#REF!</v>
      </c>
      <c r="J11" s="1"/>
      <c r="K11" s="1"/>
      <c r="M11" s="1"/>
    </row>
    <row r="12" spans="1:13">
      <c r="A12" s="4" t="s">
        <v>377</v>
      </c>
      <c r="B12" s="9" t="str">
        <f>VLOOKUP(C12,E38:G39,3, FALSE)</f>
        <v>BLMPEERS</v>
      </c>
      <c r="C12" s="4">
        <v>1</v>
      </c>
      <c r="D12" s="4"/>
      <c r="E12" s="19"/>
      <c r="F12" s="19"/>
      <c r="J12" s="1"/>
      <c r="K12" s="1"/>
      <c r="M12" s="1"/>
    </row>
    <row r="13" spans="1:13">
      <c r="A13" s="2" t="s">
        <v>376</v>
      </c>
      <c r="B13" s="9" t="str">
        <f>VLOOKUP(C13,E35:G36,2, FALSE)</f>
        <v>Equal Weight</v>
      </c>
      <c r="C13" s="29">
        <v>1</v>
      </c>
      <c r="D13" s="8"/>
      <c r="E13" s="19"/>
      <c r="F13" s="19"/>
      <c r="J13" s="1"/>
      <c r="K13" s="1"/>
      <c r="M13" s="1"/>
    </row>
    <row r="14" spans="1:13">
      <c r="B14" s="12"/>
      <c r="C14" s="8"/>
      <c r="D14" s="8"/>
      <c r="E14" s="19">
        <f>MIN(DataH!AG$9:AI$600)</f>
        <v>5.7852102462454917</v>
      </c>
      <c r="F14" s="19">
        <f>MAX(DataH!AG$9:AI$600)</f>
        <v>9.2190947155782723</v>
      </c>
      <c r="H14" s="19"/>
      <c r="I14" s="19"/>
      <c r="J14" s="1"/>
      <c r="K14" s="1"/>
      <c r="M14" s="1"/>
    </row>
    <row r="15" spans="1:13">
      <c r="A15" s="2" t="s">
        <v>494</v>
      </c>
      <c r="B15" s="9" t="e">
        <f ca="1">_xll.BDP(TICKER &amp; " EQUITY", "EQY_FUND_TICKER")</f>
        <v>#NAME?</v>
      </c>
      <c r="C15" s="8"/>
      <c r="D15" s="8"/>
      <c r="E15" s="19">
        <f>MIN(DataH!AJ$9:AL$600)</f>
        <v>16.77218935979338</v>
      </c>
      <c r="F15" s="19">
        <f>MAX(DataH!AJ$9:AL$600)</f>
        <v>26.376456804520998</v>
      </c>
      <c r="H15" s="4"/>
      <c r="I15" s="19"/>
      <c r="K15" s="1"/>
      <c r="M15" s="1"/>
    </row>
    <row r="16" spans="1:13">
      <c r="B16" s="8"/>
      <c r="C16" s="8"/>
      <c r="D16" s="8"/>
      <c r="E16" s="19"/>
      <c r="F16" s="19"/>
      <c r="H16" s="14"/>
    </row>
    <row r="17" spans="1:12">
      <c r="A17" s="21" t="e">
        <f>IF(Lang="日本語",UPPER(TICKER)&amp;" 価格対同業他社とベンチマーク（標準化）",UPPER(TICKER)&amp;" Price versus Peers &amp; Benchmark (Normalized)")</f>
        <v>#REF!</v>
      </c>
      <c r="B17" s="8"/>
      <c r="C17" s="8"/>
      <c r="D17" s="8"/>
      <c r="E17" s="19"/>
      <c r="F17" s="19"/>
    </row>
    <row r="18" spans="1:12">
      <c r="A18" s="21" t="e">
        <f>IF(Lang="日本語",UPPER(TICKER)&amp;"価格・取引高グラフ",UPPER(TICKER)&amp;" Price Volume Graph")</f>
        <v>#REF!</v>
      </c>
      <c r="B18" s="8"/>
      <c r="C18" s="8"/>
      <c r="D18" s="8"/>
      <c r="E18" s="19"/>
      <c r="F18" s="19"/>
    </row>
    <row r="19" spans="1:12">
      <c r="A19" s="9"/>
      <c r="B19" s="8"/>
      <c r="C19" s="8"/>
      <c r="D19" s="8"/>
      <c r="E19" s="19"/>
      <c r="F19" s="19"/>
    </row>
    <row r="20" spans="1:12">
      <c r="A20" s="2" t="s">
        <v>374</v>
      </c>
      <c r="B20" s="8"/>
      <c r="C20" s="8"/>
      <c r="D20" s="8" t="e">
        <f ca="1">TEXT(YEAR(ControlsH!G20)*10000+MONTH(ControlsH!G20)*100+DAY(ControlsH!G20), "00000000")</f>
        <v>#NAME?</v>
      </c>
      <c r="E20" s="8" t="s">
        <v>370</v>
      </c>
      <c r="F20" s="8"/>
      <c r="G20" s="25" t="e">
        <f ca="1">_xll.BTODAY()</f>
        <v>#NAME?</v>
      </c>
      <c r="H20" t="s">
        <v>428</v>
      </c>
      <c r="J20" t="s">
        <v>384</v>
      </c>
      <c r="L20" t="s">
        <v>429</v>
      </c>
    </row>
    <row r="21" spans="1:12">
      <c r="A21" s="4">
        <v>1</v>
      </c>
      <c r="B21" s="5" t="s">
        <v>0</v>
      </c>
      <c r="C21" s="4" t="e">
        <f ca="1">_xll.BDP(TICKER &amp; " EQUITY", "CRNCY")</f>
        <v>#NAME?</v>
      </c>
      <c r="D21" s="8"/>
      <c r="E21" s="4">
        <v>1</v>
      </c>
      <c r="F21" s="5" t="s">
        <v>1</v>
      </c>
      <c r="G21" s="4" t="s">
        <v>2</v>
      </c>
      <c r="H21" t="e">
        <f ca="1">_xll.BDS(TICKER &amp; " EQUITY","BLOOMBERG_PEERS","StartRow=1","EndRow=30")</f>
        <v>#NAME?</v>
      </c>
      <c r="J21" s="14" t="e">
        <f ca="1">_xll.BDH(TICKER &amp; " EQUITY","PX_LAST",SD,ED,"FX=" &amp; CURRENCY,calCODE,dayCODE,"Per=" &amp; PERIODICITY)</f>
        <v>#NAME?</v>
      </c>
      <c r="L21" t="e">
        <f ca="1">_xll.BDH(Benchmark &amp; " INDEX","PX_LAST",SD,ED,"Dts=H","FX=" &amp; CURRENCY,calCODE,dayCODE,"Per=" &amp; PERIODICITY)</f>
        <v>#NAME?</v>
      </c>
    </row>
    <row r="22" spans="1:12">
      <c r="A22" s="4">
        <v>2</v>
      </c>
      <c r="B22" s="5" t="s">
        <v>3</v>
      </c>
      <c r="C22" s="6" t="s">
        <v>4</v>
      </c>
      <c r="D22" s="8"/>
      <c r="E22" s="4">
        <v>2</v>
      </c>
      <c r="F22" s="5" t="s">
        <v>5</v>
      </c>
      <c r="G22" s="6" t="e">
        <f ca="1">TRIM($G$20)-1</f>
        <v>#NAME?</v>
      </c>
      <c r="J22" s="14"/>
    </row>
    <row r="23" spans="1:12">
      <c r="A23" s="4">
        <v>3</v>
      </c>
      <c r="B23" s="5" t="s">
        <v>6</v>
      </c>
      <c r="C23" s="7" t="s">
        <v>7</v>
      </c>
      <c r="D23" s="8" t="e">
        <f ca="1">TEXT(YEAR(ControlsH!G23)*10000+MONTH(ControlsH!G23)*100+DAY(ControlsH!G23), "00000000")</f>
        <v>#NAME?</v>
      </c>
      <c r="E23" s="4">
        <v>3</v>
      </c>
      <c r="F23" s="5" t="s">
        <v>8</v>
      </c>
      <c r="G23" s="6" t="e">
        <f ca="1">DATE(YEAR($G$20), MONTH($G$20)-1, DAY($G$20))</f>
        <v>#NAME?</v>
      </c>
      <c r="J23" s="14"/>
    </row>
    <row r="24" spans="1:12">
      <c r="A24" s="4">
        <v>4</v>
      </c>
      <c r="B24" s="5" t="s">
        <v>9</v>
      </c>
      <c r="C24" s="7" t="s">
        <v>10</v>
      </c>
      <c r="D24" s="8" t="e">
        <f ca="1">TEXT(YEAR(ControlsH!G24)*10000+MONTH(ControlsH!G24)*100+DAY(ControlsH!G24), "00000000")</f>
        <v>#NAME?</v>
      </c>
      <c r="E24" s="4">
        <v>4</v>
      </c>
      <c r="F24" s="5" t="s">
        <v>431</v>
      </c>
      <c r="G24" s="6" t="e">
        <f ca="1">DATE(YEAR($G$20), MONTH($G$20)-6, DAY($G$20))</f>
        <v>#NAME?</v>
      </c>
      <c r="J24" s="14"/>
    </row>
    <row r="25" spans="1:12">
      <c r="A25" s="4">
        <v>5</v>
      </c>
      <c r="B25" s="5" t="s">
        <v>11</v>
      </c>
      <c r="C25" s="4" t="s">
        <v>12</v>
      </c>
      <c r="D25" s="8" t="e">
        <f ca="1">TEXT(YEAR(ControlsH!G25)*10000+MONTH(ControlsH!G25)*100+DAY(ControlsH!G25), "00000000")</f>
        <v>#NAME?</v>
      </c>
      <c r="E25" s="4">
        <v>5</v>
      </c>
      <c r="F25" s="5" t="s">
        <v>16</v>
      </c>
      <c r="G25" s="26" t="e">
        <f ca="1">DATE(YEAR($G$20), 1, 1)</f>
        <v>#NAME?</v>
      </c>
      <c r="J25" s="14"/>
    </row>
    <row r="26" spans="1:12">
      <c r="A26" s="4">
        <v>6</v>
      </c>
      <c r="B26" s="5" t="s">
        <v>14</v>
      </c>
      <c r="C26" s="7" t="s">
        <v>15</v>
      </c>
      <c r="D26" s="8" t="e">
        <f ca="1">TEXT(YEAR(ControlsH!G26)*10000+MONTH(ControlsH!G26)*100+DAY(ControlsH!G26), "00000000")</f>
        <v>#NAME?</v>
      </c>
      <c r="E26" s="4">
        <v>6</v>
      </c>
      <c r="F26" s="5" t="s">
        <v>13</v>
      </c>
      <c r="G26" s="6" t="e">
        <f ca="1">DATE(YEAR($G$20)-1, MONTH($G$20), DAY($G$20))</f>
        <v>#NAME?</v>
      </c>
      <c r="J26" s="14"/>
    </row>
    <row r="27" spans="1:12">
      <c r="A27" s="4">
        <v>7</v>
      </c>
      <c r="B27" s="5" t="s">
        <v>17</v>
      </c>
      <c r="C27" s="7" t="s">
        <v>18</v>
      </c>
      <c r="D27" s="8"/>
      <c r="E27" s="4">
        <v>7</v>
      </c>
      <c r="F27" s="5" t="s">
        <v>19</v>
      </c>
      <c r="G27" s="6" t="e">
        <f ca="1">DATE(YEAR($G$20)-2, MONTH($G$20), DAY($G$20))</f>
        <v>#NAME?</v>
      </c>
      <c r="J27" s="14"/>
    </row>
    <row r="28" spans="1:12">
      <c r="A28" s="4">
        <v>8</v>
      </c>
      <c r="B28" s="5" t="s">
        <v>20</v>
      </c>
      <c r="C28" s="7" t="s">
        <v>21</v>
      </c>
      <c r="D28" s="8"/>
      <c r="E28" s="4">
        <v>8</v>
      </c>
      <c r="F28" s="5" t="s">
        <v>22</v>
      </c>
      <c r="G28" s="6" t="e">
        <f ca="1">DATE(YEAR($G$20)-3, MONTH($G$20), DAY($G$20))</f>
        <v>#NAME?</v>
      </c>
      <c r="J28" s="14"/>
    </row>
    <row r="29" spans="1:12">
      <c r="A29" s="4">
        <v>9</v>
      </c>
      <c r="B29" s="5" t="s">
        <v>23</v>
      </c>
      <c r="C29" s="7" t="s">
        <v>24</v>
      </c>
      <c r="D29" s="8"/>
      <c r="E29" s="4">
        <v>9</v>
      </c>
      <c r="F29" s="5" t="s">
        <v>25</v>
      </c>
      <c r="G29" s="6" t="e">
        <f ca="1">DATE(YEAR($G$20)-4, MONTH($G$20), DAY($G$20))</f>
        <v>#NAME?</v>
      </c>
      <c r="J29" s="14"/>
    </row>
    <row r="30" spans="1:12">
      <c r="A30" s="4">
        <v>10</v>
      </c>
      <c r="B30" s="5" t="s">
        <v>26</v>
      </c>
      <c r="C30" s="7" t="s">
        <v>27</v>
      </c>
      <c r="D30" s="8"/>
      <c r="E30" s="4">
        <v>10</v>
      </c>
      <c r="F30" s="5" t="s">
        <v>28</v>
      </c>
      <c r="G30" s="6" t="e">
        <f ca="1">DATE(YEAR($G$20)-5, MONTH($G$20), DAY($G$20))</f>
        <v>#NAME?</v>
      </c>
      <c r="J30" s="14"/>
    </row>
    <row r="31" spans="1:12">
      <c r="A31" s="4">
        <v>11</v>
      </c>
      <c r="B31" s="5" t="s">
        <v>29</v>
      </c>
      <c r="C31" s="4" t="s">
        <v>30</v>
      </c>
      <c r="D31" s="8"/>
      <c r="E31" s="4">
        <v>11</v>
      </c>
      <c r="F31" s="5" t="s">
        <v>430</v>
      </c>
      <c r="G31" s="6" t="e">
        <f ca="1">DATE(YEAR($G$20)-10, MONTH($G$20), DAY($G$20))</f>
        <v>#NAME?</v>
      </c>
      <c r="J31" s="14"/>
    </row>
    <row r="32" spans="1:12">
      <c r="A32" s="9">
        <v>12</v>
      </c>
      <c r="B32" s="8" t="s">
        <v>31</v>
      </c>
      <c r="C32" s="8" t="s">
        <v>32</v>
      </c>
      <c r="D32" s="8"/>
      <c r="E32" s="4">
        <v>12</v>
      </c>
      <c r="F32" s="5" t="s">
        <v>33</v>
      </c>
      <c r="G32" s="32" t="e">
        <f ca="1">DATEVALUE(G33)*1</f>
        <v>#NAME?</v>
      </c>
      <c r="J32" s="14"/>
    </row>
    <row r="33" spans="1:10">
      <c r="A33" s="2">
        <v>13</v>
      </c>
      <c r="B33" t="s">
        <v>34</v>
      </c>
      <c r="C33" t="s">
        <v>35</v>
      </c>
      <c r="G33" t="e">
        <f ca="1">_xll.BDP(TICKER&amp;" EQUITY","EQY_INIT_PO_DT")</f>
        <v>#NAME?</v>
      </c>
      <c r="J33" s="14"/>
    </row>
    <row r="34" spans="1:10">
      <c r="A34" s="2">
        <v>14</v>
      </c>
      <c r="B34" t="s">
        <v>36</v>
      </c>
      <c r="C34" t="s">
        <v>37</v>
      </c>
      <c r="F34" s="27" t="s">
        <v>536</v>
      </c>
      <c r="G34" t="e">
        <f ca="1">_xll.BQL.DATE(EOMONTH(_xll.BTODAY(),-MONTH(_xll.BTODAY())))</f>
        <v>#NAME?</v>
      </c>
      <c r="J34" s="14"/>
    </row>
    <row r="35" spans="1:10">
      <c r="A35" s="2">
        <v>15</v>
      </c>
      <c r="B35" t="s">
        <v>38</v>
      </c>
      <c r="C35" t="s">
        <v>39</v>
      </c>
      <c r="E35" s="2">
        <v>1</v>
      </c>
      <c r="F35" t="s">
        <v>414</v>
      </c>
      <c r="G35" t="s">
        <v>363</v>
      </c>
      <c r="J35" s="14"/>
    </row>
    <row r="36" spans="1:10">
      <c r="A36" s="2">
        <v>16</v>
      </c>
      <c r="B36" t="s">
        <v>40</v>
      </c>
      <c r="C36" t="s">
        <v>41</v>
      </c>
      <c r="E36" s="2">
        <v>2</v>
      </c>
      <c r="F36" t="s">
        <v>413</v>
      </c>
      <c r="G36" t="s">
        <v>364</v>
      </c>
      <c r="J36" s="14"/>
    </row>
    <row r="37" spans="1:10">
      <c r="A37" s="2">
        <v>17</v>
      </c>
      <c r="B37" t="s">
        <v>42</v>
      </c>
      <c r="C37" t="s">
        <v>43</v>
      </c>
      <c r="J37" s="14"/>
    </row>
    <row r="38" spans="1:10">
      <c r="A38" s="2">
        <v>18</v>
      </c>
      <c r="B38" t="s">
        <v>44</v>
      </c>
      <c r="C38" t="s">
        <v>45</v>
      </c>
      <c r="E38" s="2">
        <v>1</v>
      </c>
      <c r="F38" t="s">
        <v>378</v>
      </c>
      <c r="G38" t="s">
        <v>380</v>
      </c>
      <c r="J38" s="14"/>
    </row>
    <row r="39" spans="1:10">
      <c r="A39" s="2">
        <v>19</v>
      </c>
      <c r="B39" t="s">
        <v>46</v>
      </c>
      <c r="C39" t="s">
        <v>47</v>
      </c>
      <c r="E39" s="2">
        <v>2</v>
      </c>
      <c r="F39" t="s">
        <v>379</v>
      </c>
      <c r="G39" t="s">
        <v>381</v>
      </c>
      <c r="J39" s="14"/>
    </row>
    <row r="40" spans="1:10">
      <c r="A40" s="2">
        <v>20</v>
      </c>
      <c r="B40" t="s">
        <v>48</v>
      </c>
      <c r="C40" t="s">
        <v>49</v>
      </c>
      <c r="J40" s="14"/>
    </row>
    <row r="41" spans="1:10">
      <c r="A41" s="2">
        <v>21</v>
      </c>
      <c r="B41" t="s">
        <v>50</v>
      </c>
      <c r="C41" t="s">
        <v>51</v>
      </c>
      <c r="J41" s="14"/>
    </row>
    <row r="42" spans="1:10">
      <c r="A42" s="2">
        <v>22</v>
      </c>
      <c r="B42" t="s">
        <v>52</v>
      </c>
      <c r="C42" t="s">
        <v>53</v>
      </c>
      <c r="J42" s="14"/>
    </row>
    <row r="43" spans="1:10">
      <c r="A43" s="2">
        <v>23</v>
      </c>
      <c r="B43" t="s">
        <v>54</v>
      </c>
      <c r="C43" t="s">
        <v>55</v>
      </c>
      <c r="J43" s="14"/>
    </row>
    <row r="44" spans="1:10">
      <c r="A44" s="2">
        <v>24</v>
      </c>
      <c r="B44" t="s">
        <v>56</v>
      </c>
      <c r="C44" t="s">
        <v>57</v>
      </c>
      <c r="J44" s="14"/>
    </row>
    <row r="45" spans="1:10">
      <c r="A45" s="2">
        <v>25</v>
      </c>
      <c r="B45" t="s">
        <v>365</v>
      </c>
      <c r="C45" t="s">
        <v>366</v>
      </c>
      <c r="J45" s="14"/>
    </row>
    <row r="46" spans="1:10">
      <c r="A46" s="2">
        <v>26</v>
      </c>
      <c r="B46" t="s">
        <v>58</v>
      </c>
      <c r="C46" t="s">
        <v>59</v>
      </c>
      <c r="J46" s="14"/>
    </row>
    <row r="47" spans="1:10">
      <c r="A47" s="2">
        <v>27</v>
      </c>
      <c r="B47" t="s">
        <v>60</v>
      </c>
      <c r="C47" t="s">
        <v>61</v>
      </c>
      <c r="J47" s="14"/>
    </row>
    <row r="48" spans="1:10">
      <c r="A48" s="2">
        <v>28</v>
      </c>
      <c r="B48" t="s">
        <v>62</v>
      </c>
      <c r="C48" t="s">
        <v>63</v>
      </c>
      <c r="J48" s="14"/>
    </row>
    <row r="49" spans="1:10">
      <c r="A49" s="2">
        <v>29</v>
      </c>
      <c r="B49" t="s">
        <v>64</v>
      </c>
      <c r="C49" t="s">
        <v>65</v>
      </c>
      <c r="J49" s="14"/>
    </row>
    <row r="50" spans="1:10">
      <c r="A50" s="2">
        <v>30</v>
      </c>
      <c r="B50" t="s">
        <v>66</v>
      </c>
      <c r="C50" t="s">
        <v>67</v>
      </c>
      <c r="J50" s="14"/>
    </row>
    <row r="51" spans="1:10">
      <c r="A51" s="2">
        <v>31</v>
      </c>
      <c r="B51" t="s">
        <v>68</v>
      </c>
      <c r="C51" t="s">
        <v>69</v>
      </c>
      <c r="J51" s="14"/>
    </row>
    <row r="52" spans="1:10">
      <c r="A52" s="2">
        <v>32</v>
      </c>
      <c r="B52" t="s">
        <v>70</v>
      </c>
      <c r="C52" t="s">
        <v>71</v>
      </c>
      <c r="J52" s="14"/>
    </row>
    <row r="53" spans="1:10">
      <c r="A53" s="2">
        <v>33</v>
      </c>
      <c r="B53" t="s">
        <v>72</v>
      </c>
      <c r="C53" t="s">
        <v>73</v>
      </c>
      <c r="J53" s="14"/>
    </row>
    <row r="54" spans="1:10">
      <c r="A54" s="2">
        <v>34</v>
      </c>
      <c r="B54" t="s">
        <v>74</v>
      </c>
      <c r="C54" t="s">
        <v>75</v>
      </c>
      <c r="J54" s="14"/>
    </row>
    <row r="55" spans="1:10">
      <c r="A55" s="2">
        <v>35</v>
      </c>
      <c r="B55" t="s">
        <v>76</v>
      </c>
      <c r="C55" t="s">
        <v>77</v>
      </c>
      <c r="J55" s="14"/>
    </row>
    <row r="56" spans="1:10">
      <c r="A56" s="2">
        <v>36</v>
      </c>
      <c r="B56" t="s">
        <v>78</v>
      </c>
      <c r="C56" t="s">
        <v>79</v>
      </c>
      <c r="J56" s="14"/>
    </row>
    <row r="57" spans="1:10">
      <c r="A57" s="2">
        <v>37</v>
      </c>
      <c r="B57" t="s">
        <v>80</v>
      </c>
      <c r="C57" t="s">
        <v>81</v>
      </c>
      <c r="J57" s="14"/>
    </row>
    <row r="58" spans="1:10">
      <c r="A58" s="2">
        <v>38</v>
      </c>
      <c r="B58" t="s">
        <v>82</v>
      </c>
      <c r="C58" t="s">
        <v>83</v>
      </c>
      <c r="J58" s="14"/>
    </row>
    <row r="59" spans="1:10">
      <c r="A59" s="2">
        <v>39</v>
      </c>
      <c r="B59" t="s">
        <v>84</v>
      </c>
      <c r="C59" t="s">
        <v>85</v>
      </c>
      <c r="J59" s="14"/>
    </row>
    <row r="60" spans="1:10">
      <c r="A60" s="2">
        <v>40</v>
      </c>
      <c r="B60" t="s">
        <v>86</v>
      </c>
      <c r="C60" t="s">
        <v>87</v>
      </c>
      <c r="J60" s="14"/>
    </row>
    <row r="61" spans="1:10">
      <c r="A61" s="2">
        <v>41</v>
      </c>
      <c r="B61" t="s">
        <v>88</v>
      </c>
      <c r="C61" t="s">
        <v>89</v>
      </c>
      <c r="J61" s="14"/>
    </row>
    <row r="62" spans="1:10">
      <c r="A62" s="2">
        <v>42</v>
      </c>
      <c r="B62" t="s">
        <v>90</v>
      </c>
      <c r="C62" t="s">
        <v>91</v>
      </c>
      <c r="J62" s="14"/>
    </row>
    <row r="63" spans="1:10">
      <c r="A63" s="2">
        <v>43</v>
      </c>
      <c r="B63" t="s">
        <v>92</v>
      </c>
      <c r="C63" t="s">
        <v>93</v>
      </c>
      <c r="J63" s="14"/>
    </row>
    <row r="64" spans="1:10">
      <c r="A64" s="2">
        <v>44</v>
      </c>
      <c r="B64" t="s">
        <v>94</v>
      </c>
      <c r="C64" t="s">
        <v>95</v>
      </c>
      <c r="J64" s="14"/>
    </row>
    <row r="65" spans="1:10">
      <c r="A65" s="2">
        <v>45</v>
      </c>
      <c r="B65" t="s">
        <v>96</v>
      </c>
      <c r="C65" t="s">
        <v>97</v>
      </c>
      <c r="J65" s="14"/>
    </row>
    <row r="66" spans="1:10">
      <c r="A66" s="2">
        <v>46</v>
      </c>
      <c r="B66" t="s">
        <v>98</v>
      </c>
      <c r="C66" t="s">
        <v>99</v>
      </c>
      <c r="J66" s="14"/>
    </row>
    <row r="67" spans="1:10">
      <c r="A67" s="2">
        <v>47</v>
      </c>
      <c r="B67" t="s">
        <v>100</v>
      </c>
      <c r="C67" t="s">
        <v>101</v>
      </c>
      <c r="J67" s="14"/>
    </row>
    <row r="68" spans="1:10">
      <c r="A68" s="2">
        <v>48</v>
      </c>
      <c r="B68" t="s">
        <v>102</v>
      </c>
      <c r="C68" t="s">
        <v>103</v>
      </c>
      <c r="J68" s="14"/>
    </row>
    <row r="69" spans="1:10">
      <c r="A69" s="2">
        <v>49</v>
      </c>
      <c r="B69" t="s">
        <v>104</v>
      </c>
      <c r="C69" t="s">
        <v>105</v>
      </c>
      <c r="J69" s="14"/>
    </row>
    <row r="70" spans="1:10">
      <c r="A70" s="2">
        <v>50</v>
      </c>
      <c r="B70" t="s">
        <v>106</v>
      </c>
      <c r="C70" t="s">
        <v>107</v>
      </c>
      <c r="J70" s="14"/>
    </row>
    <row r="71" spans="1:10">
      <c r="A71" s="2">
        <v>51</v>
      </c>
      <c r="B71" t="s">
        <v>108</v>
      </c>
      <c r="C71" t="s">
        <v>109</v>
      </c>
      <c r="J71" s="14"/>
    </row>
    <row r="72" spans="1:10">
      <c r="A72" s="2">
        <v>52</v>
      </c>
      <c r="B72" t="s">
        <v>110</v>
      </c>
      <c r="C72" t="s">
        <v>111</v>
      </c>
      <c r="J72" s="14"/>
    </row>
    <row r="73" spans="1:10">
      <c r="A73" s="2">
        <v>53</v>
      </c>
      <c r="B73" t="s">
        <v>112</v>
      </c>
      <c r="C73" t="s">
        <v>113</v>
      </c>
      <c r="J73" s="14"/>
    </row>
    <row r="74" spans="1:10">
      <c r="A74" s="2">
        <v>54</v>
      </c>
      <c r="B74" t="s">
        <v>114</v>
      </c>
      <c r="C74" t="s">
        <v>115</v>
      </c>
      <c r="J74" s="14"/>
    </row>
    <row r="75" spans="1:10">
      <c r="A75" s="2">
        <v>55</v>
      </c>
      <c r="B75" t="s">
        <v>116</v>
      </c>
      <c r="C75" t="s">
        <v>117</v>
      </c>
      <c r="J75" s="14"/>
    </row>
    <row r="76" spans="1:10">
      <c r="A76" s="2">
        <v>56</v>
      </c>
      <c r="B76" t="s">
        <v>118</v>
      </c>
      <c r="C76" t="s">
        <v>119</v>
      </c>
      <c r="J76" s="14"/>
    </row>
    <row r="77" spans="1:10">
      <c r="A77" s="2">
        <v>57</v>
      </c>
      <c r="B77" t="s">
        <v>120</v>
      </c>
      <c r="C77" t="s">
        <v>121</v>
      </c>
      <c r="J77" s="14"/>
    </row>
    <row r="78" spans="1:10">
      <c r="A78" s="2">
        <v>58</v>
      </c>
      <c r="B78" t="s">
        <v>122</v>
      </c>
      <c r="C78" t="s">
        <v>123</v>
      </c>
      <c r="J78" s="14"/>
    </row>
    <row r="79" spans="1:10">
      <c r="A79" s="2">
        <v>59</v>
      </c>
      <c r="B79" t="s">
        <v>124</v>
      </c>
      <c r="C79" t="s">
        <v>125</v>
      </c>
      <c r="J79" s="14"/>
    </row>
    <row r="80" spans="1:10">
      <c r="A80" s="2">
        <v>60</v>
      </c>
      <c r="B80" t="s">
        <v>126</v>
      </c>
      <c r="C80" t="s">
        <v>127</v>
      </c>
      <c r="J80" s="14"/>
    </row>
    <row r="81" spans="1:10">
      <c r="A81" s="2">
        <v>61</v>
      </c>
      <c r="B81" t="s">
        <v>128</v>
      </c>
      <c r="C81" t="s">
        <v>129</v>
      </c>
      <c r="J81" s="14"/>
    </row>
    <row r="82" spans="1:10">
      <c r="A82" s="2">
        <v>62</v>
      </c>
      <c r="B82" t="s">
        <v>130</v>
      </c>
      <c r="C82" t="s">
        <v>131</v>
      </c>
      <c r="J82" s="14"/>
    </row>
    <row r="83" spans="1:10">
      <c r="A83" s="2">
        <v>63</v>
      </c>
      <c r="B83" t="s">
        <v>132</v>
      </c>
      <c r="C83" t="s">
        <v>133</v>
      </c>
      <c r="J83" s="14"/>
    </row>
    <row r="84" spans="1:10">
      <c r="A84" s="2">
        <v>64</v>
      </c>
      <c r="B84" t="s">
        <v>134</v>
      </c>
      <c r="C84" t="s">
        <v>135</v>
      </c>
      <c r="J84" s="14"/>
    </row>
    <row r="85" spans="1:10">
      <c r="A85" s="2">
        <v>65</v>
      </c>
      <c r="B85" t="s">
        <v>136</v>
      </c>
      <c r="C85" t="s">
        <v>137</v>
      </c>
      <c r="J85" s="14"/>
    </row>
    <row r="86" spans="1:10">
      <c r="A86" s="2">
        <v>66</v>
      </c>
      <c r="B86" t="s">
        <v>138</v>
      </c>
      <c r="C86" t="s">
        <v>139</v>
      </c>
      <c r="J86" s="14"/>
    </row>
    <row r="87" spans="1:10">
      <c r="A87" s="2">
        <v>67</v>
      </c>
      <c r="B87" t="s">
        <v>140</v>
      </c>
      <c r="C87" t="s">
        <v>141</v>
      </c>
      <c r="J87" s="14"/>
    </row>
    <row r="88" spans="1:10">
      <c r="A88" s="2">
        <v>68</v>
      </c>
      <c r="B88" t="s">
        <v>142</v>
      </c>
      <c r="C88" t="s">
        <v>143</v>
      </c>
      <c r="J88" s="14"/>
    </row>
    <row r="89" spans="1:10">
      <c r="A89" s="2">
        <v>69</v>
      </c>
      <c r="B89" t="s">
        <v>144</v>
      </c>
      <c r="C89" t="s">
        <v>145</v>
      </c>
      <c r="J89" s="14"/>
    </row>
    <row r="90" spans="1:10">
      <c r="A90" s="2">
        <v>70</v>
      </c>
      <c r="B90" t="s">
        <v>146</v>
      </c>
      <c r="C90" t="s">
        <v>147</v>
      </c>
      <c r="J90" s="14"/>
    </row>
    <row r="91" spans="1:10">
      <c r="A91" s="2">
        <v>71</v>
      </c>
      <c r="B91" t="s">
        <v>148</v>
      </c>
      <c r="C91" t="s">
        <v>149</v>
      </c>
      <c r="J91" s="14"/>
    </row>
    <row r="92" spans="1:10">
      <c r="A92" s="2">
        <v>72</v>
      </c>
      <c r="B92" t="s">
        <v>150</v>
      </c>
      <c r="C92" t="s">
        <v>151</v>
      </c>
      <c r="J92" s="14"/>
    </row>
    <row r="93" spans="1:10">
      <c r="A93" s="2">
        <v>73</v>
      </c>
      <c r="B93" t="s">
        <v>152</v>
      </c>
      <c r="C93" t="s">
        <v>153</v>
      </c>
      <c r="J93" s="14"/>
    </row>
    <row r="94" spans="1:10">
      <c r="A94" s="2">
        <v>74</v>
      </c>
      <c r="B94" t="s">
        <v>154</v>
      </c>
      <c r="C94" t="s">
        <v>155</v>
      </c>
      <c r="J94" s="14"/>
    </row>
    <row r="95" spans="1:10">
      <c r="A95" s="2">
        <v>75</v>
      </c>
      <c r="B95" t="s">
        <v>156</v>
      </c>
      <c r="C95" t="s">
        <v>157</v>
      </c>
      <c r="J95" s="14"/>
    </row>
    <row r="96" spans="1:10">
      <c r="A96" s="2">
        <v>76</v>
      </c>
      <c r="B96" t="s">
        <v>158</v>
      </c>
      <c r="C96" t="s">
        <v>159</v>
      </c>
      <c r="J96" s="14"/>
    </row>
    <row r="97" spans="1:10">
      <c r="A97" s="2">
        <v>77</v>
      </c>
      <c r="B97" t="s">
        <v>160</v>
      </c>
      <c r="C97" t="s">
        <v>161</v>
      </c>
      <c r="J97" s="14"/>
    </row>
    <row r="98" spans="1:10">
      <c r="A98" s="2">
        <v>78</v>
      </c>
      <c r="B98" t="s">
        <v>162</v>
      </c>
      <c r="C98" t="s">
        <v>163</v>
      </c>
      <c r="J98" s="14"/>
    </row>
    <row r="99" spans="1:10">
      <c r="A99" s="2">
        <v>79</v>
      </c>
      <c r="B99" t="s">
        <v>164</v>
      </c>
      <c r="C99" t="s">
        <v>165</v>
      </c>
      <c r="J99" s="14"/>
    </row>
    <row r="100" spans="1:10">
      <c r="A100" s="2">
        <v>80</v>
      </c>
      <c r="B100" t="s">
        <v>166</v>
      </c>
      <c r="C100" t="s">
        <v>167</v>
      </c>
      <c r="J100" s="14"/>
    </row>
    <row r="101" spans="1:10">
      <c r="A101" s="2">
        <v>81</v>
      </c>
      <c r="B101" t="s">
        <v>168</v>
      </c>
      <c r="C101" t="s">
        <v>169</v>
      </c>
      <c r="J101" s="14"/>
    </row>
    <row r="102" spans="1:10">
      <c r="A102" s="2">
        <v>82</v>
      </c>
      <c r="B102" t="s">
        <v>170</v>
      </c>
      <c r="C102" t="s">
        <v>171</v>
      </c>
      <c r="J102" s="14"/>
    </row>
    <row r="103" spans="1:10">
      <c r="A103" s="2">
        <v>83</v>
      </c>
      <c r="B103" t="s">
        <v>172</v>
      </c>
      <c r="C103" t="s">
        <v>173</v>
      </c>
      <c r="J103" s="14"/>
    </row>
    <row r="104" spans="1:10">
      <c r="A104" s="2">
        <v>84</v>
      </c>
      <c r="B104" t="s">
        <v>174</v>
      </c>
      <c r="C104" t="s">
        <v>175</v>
      </c>
      <c r="J104" s="14"/>
    </row>
    <row r="105" spans="1:10">
      <c r="A105" s="2">
        <v>85</v>
      </c>
      <c r="B105" t="s">
        <v>176</v>
      </c>
      <c r="C105" t="s">
        <v>177</v>
      </c>
      <c r="J105" s="14"/>
    </row>
    <row r="106" spans="1:10">
      <c r="A106" s="2">
        <v>86</v>
      </c>
      <c r="B106" t="s">
        <v>178</v>
      </c>
      <c r="C106" t="s">
        <v>179</v>
      </c>
      <c r="J106" s="14"/>
    </row>
    <row r="107" spans="1:10">
      <c r="A107" s="2">
        <v>87</v>
      </c>
      <c r="B107" t="s">
        <v>180</v>
      </c>
      <c r="C107" t="s">
        <v>181</v>
      </c>
      <c r="J107" s="14"/>
    </row>
    <row r="108" spans="1:10">
      <c r="A108" s="2">
        <v>88</v>
      </c>
      <c r="B108" t="s">
        <v>182</v>
      </c>
      <c r="C108" t="s">
        <v>183</v>
      </c>
      <c r="J108" s="14"/>
    </row>
    <row r="109" spans="1:10">
      <c r="A109" s="2">
        <v>89</v>
      </c>
      <c r="B109" t="s">
        <v>184</v>
      </c>
      <c r="C109" t="s">
        <v>185</v>
      </c>
      <c r="J109" s="14"/>
    </row>
    <row r="110" spans="1:10">
      <c r="A110" s="2">
        <v>90</v>
      </c>
      <c r="B110" t="s">
        <v>186</v>
      </c>
      <c r="C110" t="s">
        <v>187</v>
      </c>
      <c r="J110" s="14"/>
    </row>
    <row r="111" spans="1:10">
      <c r="A111" s="2">
        <v>91</v>
      </c>
      <c r="B111" t="s">
        <v>188</v>
      </c>
      <c r="C111" t="s">
        <v>189</v>
      </c>
      <c r="J111" s="14"/>
    </row>
    <row r="112" spans="1:10">
      <c r="A112" s="2">
        <v>92</v>
      </c>
      <c r="B112" t="s">
        <v>190</v>
      </c>
      <c r="C112" t="s">
        <v>191</v>
      </c>
      <c r="J112" s="14"/>
    </row>
    <row r="113" spans="1:10">
      <c r="A113" s="2">
        <v>93</v>
      </c>
      <c r="B113" t="s">
        <v>192</v>
      </c>
      <c r="C113" t="s">
        <v>193</v>
      </c>
      <c r="J113" s="14"/>
    </row>
    <row r="114" spans="1:10">
      <c r="A114" s="2">
        <v>94</v>
      </c>
      <c r="B114" t="s">
        <v>194</v>
      </c>
      <c r="C114" t="s">
        <v>195</v>
      </c>
      <c r="J114" s="14"/>
    </row>
    <row r="115" spans="1:10">
      <c r="A115" s="2">
        <v>95</v>
      </c>
      <c r="B115" t="s">
        <v>196</v>
      </c>
      <c r="C115" t="s">
        <v>197</v>
      </c>
      <c r="J115" s="14"/>
    </row>
    <row r="116" spans="1:10">
      <c r="A116" s="2">
        <v>96</v>
      </c>
      <c r="B116" t="s">
        <v>198</v>
      </c>
      <c r="C116" t="s">
        <v>199</v>
      </c>
      <c r="J116" s="14"/>
    </row>
    <row r="117" spans="1:10">
      <c r="A117" s="2">
        <v>97</v>
      </c>
      <c r="B117" t="s">
        <v>200</v>
      </c>
      <c r="C117" t="s">
        <v>201</v>
      </c>
      <c r="J117" s="14"/>
    </row>
    <row r="118" spans="1:10">
      <c r="A118" s="2">
        <v>98</v>
      </c>
      <c r="B118" t="s">
        <v>202</v>
      </c>
      <c r="C118" t="s">
        <v>203</v>
      </c>
      <c r="J118" s="14"/>
    </row>
    <row r="119" spans="1:10">
      <c r="A119" s="2">
        <v>99</v>
      </c>
      <c r="B119" t="s">
        <v>204</v>
      </c>
      <c r="C119" t="s">
        <v>205</v>
      </c>
      <c r="J119" s="14"/>
    </row>
    <row r="120" spans="1:10">
      <c r="A120" s="2">
        <v>100</v>
      </c>
      <c r="B120" t="s">
        <v>206</v>
      </c>
      <c r="C120" t="s">
        <v>207</v>
      </c>
      <c r="J120" s="14"/>
    </row>
    <row r="121" spans="1:10">
      <c r="A121" s="2">
        <v>101</v>
      </c>
      <c r="B121" t="s">
        <v>208</v>
      </c>
      <c r="C121" t="s">
        <v>209</v>
      </c>
      <c r="J121" s="14"/>
    </row>
    <row r="122" spans="1:10">
      <c r="A122" s="2">
        <v>102</v>
      </c>
      <c r="B122" t="s">
        <v>210</v>
      </c>
      <c r="C122" t="s">
        <v>211</v>
      </c>
      <c r="J122" s="14"/>
    </row>
    <row r="123" spans="1:10">
      <c r="A123" s="2">
        <v>103</v>
      </c>
      <c r="B123" t="s">
        <v>212</v>
      </c>
      <c r="C123" t="s">
        <v>213</v>
      </c>
      <c r="J123" s="14"/>
    </row>
    <row r="124" spans="1:10">
      <c r="A124" s="2">
        <v>104</v>
      </c>
      <c r="B124" t="s">
        <v>214</v>
      </c>
      <c r="C124" t="s">
        <v>215</v>
      </c>
      <c r="J124" s="14"/>
    </row>
    <row r="125" spans="1:10">
      <c r="A125" s="2">
        <v>105</v>
      </c>
      <c r="B125" t="s">
        <v>216</v>
      </c>
      <c r="C125" t="s">
        <v>217</v>
      </c>
      <c r="J125" s="14"/>
    </row>
    <row r="126" spans="1:10">
      <c r="A126" s="2">
        <v>106</v>
      </c>
      <c r="B126" t="s">
        <v>218</v>
      </c>
      <c r="C126" t="s">
        <v>219</v>
      </c>
      <c r="J126" s="14"/>
    </row>
    <row r="127" spans="1:10">
      <c r="A127" s="2">
        <v>107</v>
      </c>
      <c r="B127" t="s">
        <v>220</v>
      </c>
      <c r="C127" t="s">
        <v>221</v>
      </c>
      <c r="J127" s="14"/>
    </row>
    <row r="128" spans="1:10">
      <c r="A128" s="2">
        <v>108</v>
      </c>
      <c r="B128" t="s">
        <v>222</v>
      </c>
      <c r="C128" t="s">
        <v>223</v>
      </c>
      <c r="J128" s="14"/>
    </row>
    <row r="129" spans="1:10">
      <c r="A129" s="2">
        <v>109</v>
      </c>
      <c r="B129" t="s">
        <v>224</v>
      </c>
      <c r="C129" t="s">
        <v>225</v>
      </c>
      <c r="J129" s="14"/>
    </row>
    <row r="130" spans="1:10">
      <c r="A130" s="2">
        <v>110</v>
      </c>
      <c r="B130" t="s">
        <v>226</v>
      </c>
      <c r="C130" t="s">
        <v>227</v>
      </c>
      <c r="J130" s="14"/>
    </row>
    <row r="131" spans="1:10">
      <c r="A131" s="2">
        <v>111</v>
      </c>
      <c r="B131" t="s">
        <v>228</v>
      </c>
      <c r="C131" t="s">
        <v>229</v>
      </c>
      <c r="J131" s="14"/>
    </row>
    <row r="132" spans="1:10">
      <c r="A132" s="2">
        <v>112</v>
      </c>
      <c r="B132" t="s">
        <v>230</v>
      </c>
      <c r="C132" t="s">
        <v>231</v>
      </c>
      <c r="J132" s="14"/>
    </row>
    <row r="133" spans="1:10">
      <c r="A133" s="2">
        <v>113</v>
      </c>
      <c r="B133" t="s">
        <v>232</v>
      </c>
      <c r="C133" t="s">
        <v>233</v>
      </c>
      <c r="J133" s="14"/>
    </row>
    <row r="134" spans="1:10">
      <c r="A134" s="2">
        <v>114</v>
      </c>
      <c r="B134" t="s">
        <v>234</v>
      </c>
      <c r="C134" t="s">
        <v>235</v>
      </c>
      <c r="J134" s="14"/>
    </row>
    <row r="135" spans="1:10">
      <c r="A135" s="2">
        <v>115</v>
      </c>
      <c r="B135" t="s">
        <v>236</v>
      </c>
      <c r="C135" t="s">
        <v>237</v>
      </c>
      <c r="J135" s="14"/>
    </row>
    <row r="136" spans="1:10">
      <c r="A136" s="2">
        <v>116</v>
      </c>
      <c r="B136" t="s">
        <v>238</v>
      </c>
      <c r="C136" t="s">
        <v>239</v>
      </c>
      <c r="J136" s="14"/>
    </row>
    <row r="137" spans="1:10">
      <c r="A137" s="2">
        <v>117</v>
      </c>
      <c r="B137" t="s">
        <v>240</v>
      </c>
      <c r="C137" t="s">
        <v>241</v>
      </c>
      <c r="J137" s="14"/>
    </row>
    <row r="138" spans="1:10">
      <c r="A138" s="2">
        <v>118</v>
      </c>
      <c r="B138" t="s">
        <v>242</v>
      </c>
      <c r="C138" t="s">
        <v>243</v>
      </c>
      <c r="J138" s="14"/>
    </row>
    <row r="139" spans="1:10">
      <c r="A139" s="2">
        <v>119</v>
      </c>
      <c r="B139" t="s">
        <v>244</v>
      </c>
      <c r="C139" t="s">
        <v>245</v>
      </c>
      <c r="J139" s="14"/>
    </row>
    <row r="140" spans="1:10">
      <c r="A140" s="2">
        <v>120</v>
      </c>
      <c r="B140" t="s">
        <v>246</v>
      </c>
      <c r="C140" t="s">
        <v>247</v>
      </c>
      <c r="J140" s="14"/>
    </row>
    <row r="141" spans="1:10">
      <c r="A141" s="2">
        <v>56</v>
      </c>
      <c r="B141" t="s">
        <v>248</v>
      </c>
      <c r="C141" t="s">
        <v>249</v>
      </c>
      <c r="J141" s="14"/>
    </row>
    <row r="142" spans="1:10">
      <c r="A142" s="2">
        <v>122</v>
      </c>
      <c r="B142" t="s">
        <v>250</v>
      </c>
      <c r="C142" t="s">
        <v>251</v>
      </c>
      <c r="J142" s="14"/>
    </row>
    <row r="143" spans="1:10">
      <c r="A143" s="2">
        <v>123</v>
      </c>
      <c r="B143" t="s">
        <v>252</v>
      </c>
      <c r="C143" t="s">
        <v>253</v>
      </c>
      <c r="J143" s="14"/>
    </row>
    <row r="144" spans="1:10">
      <c r="A144" s="2">
        <v>124</v>
      </c>
      <c r="B144" t="s">
        <v>254</v>
      </c>
      <c r="C144" t="s">
        <v>255</v>
      </c>
      <c r="J144" s="14"/>
    </row>
    <row r="145" spans="1:10">
      <c r="A145" s="2">
        <v>125</v>
      </c>
      <c r="B145" t="s">
        <v>256</v>
      </c>
      <c r="C145" t="s">
        <v>257</v>
      </c>
      <c r="J145" s="14"/>
    </row>
    <row r="146" spans="1:10">
      <c r="A146" s="2">
        <v>126</v>
      </c>
      <c r="B146" t="s">
        <v>258</v>
      </c>
      <c r="C146" t="s">
        <v>259</v>
      </c>
      <c r="J146" s="14"/>
    </row>
    <row r="147" spans="1:10">
      <c r="A147" s="2">
        <v>127</v>
      </c>
      <c r="B147" t="s">
        <v>260</v>
      </c>
      <c r="C147" t="s">
        <v>261</v>
      </c>
      <c r="J147" s="14"/>
    </row>
    <row r="148" spans="1:10">
      <c r="A148" s="2">
        <v>128</v>
      </c>
      <c r="B148" t="s">
        <v>262</v>
      </c>
      <c r="C148" t="s">
        <v>263</v>
      </c>
      <c r="J148" s="14"/>
    </row>
    <row r="149" spans="1:10">
      <c r="A149" s="2">
        <v>129</v>
      </c>
      <c r="B149" t="s">
        <v>264</v>
      </c>
      <c r="C149" t="s">
        <v>265</v>
      </c>
      <c r="J149" s="14"/>
    </row>
    <row r="150" spans="1:10">
      <c r="A150" s="2">
        <v>130</v>
      </c>
      <c r="B150" t="s">
        <v>266</v>
      </c>
      <c r="C150" t="s">
        <v>267</v>
      </c>
      <c r="J150" s="14"/>
    </row>
    <row r="151" spans="1:10">
      <c r="A151" s="2">
        <v>131</v>
      </c>
      <c r="B151" t="s">
        <v>268</v>
      </c>
      <c r="C151" t="s">
        <v>269</v>
      </c>
      <c r="J151" s="14"/>
    </row>
    <row r="152" spans="1:10">
      <c r="A152" s="2">
        <v>132</v>
      </c>
      <c r="B152" t="s">
        <v>270</v>
      </c>
      <c r="C152" t="s">
        <v>271</v>
      </c>
      <c r="J152" s="14"/>
    </row>
    <row r="153" spans="1:10">
      <c r="A153" s="2">
        <v>133</v>
      </c>
      <c r="B153" t="s">
        <v>272</v>
      </c>
      <c r="C153" t="s">
        <v>273</v>
      </c>
      <c r="J153" s="14"/>
    </row>
    <row r="154" spans="1:10">
      <c r="A154" s="2">
        <v>134</v>
      </c>
      <c r="B154" t="s">
        <v>274</v>
      </c>
      <c r="C154" t="s">
        <v>275</v>
      </c>
      <c r="J154" s="14"/>
    </row>
    <row r="155" spans="1:10">
      <c r="A155" s="2">
        <v>135</v>
      </c>
      <c r="B155" t="s">
        <v>276</v>
      </c>
      <c r="C155" t="s">
        <v>277</v>
      </c>
      <c r="J155" s="14"/>
    </row>
    <row r="156" spans="1:10">
      <c r="A156" s="2">
        <v>136</v>
      </c>
      <c r="B156" t="s">
        <v>278</v>
      </c>
      <c r="C156" t="s">
        <v>279</v>
      </c>
      <c r="J156" s="14"/>
    </row>
    <row r="157" spans="1:10">
      <c r="A157" s="2">
        <v>137</v>
      </c>
      <c r="B157" t="s">
        <v>280</v>
      </c>
      <c r="C157" t="s">
        <v>281</v>
      </c>
      <c r="J157" s="14"/>
    </row>
    <row r="158" spans="1:10">
      <c r="A158" s="2">
        <v>138</v>
      </c>
      <c r="B158" t="s">
        <v>282</v>
      </c>
      <c r="C158" t="s">
        <v>283</v>
      </c>
      <c r="J158" s="14"/>
    </row>
    <row r="159" spans="1:10">
      <c r="A159" s="2">
        <v>139</v>
      </c>
      <c r="B159" t="s">
        <v>284</v>
      </c>
      <c r="C159" t="s">
        <v>285</v>
      </c>
      <c r="J159" s="14"/>
    </row>
    <row r="160" spans="1:10">
      <c r="A160" s="2">
        <v>140</v>
      </c>
      <c r="B160" t="s">
        <v>286</v>
      </c>
      <c r="C160" t="s">
        <v>287</v>
      </c>
      <c r="J160" s="14"/>
    </row>
    <row r="161" spans="1:10">
      <c r="A161" s="2">
        <v>141</v>
      </c>
      <c r="B161" t="s">
        <v>288</v>
      </c>
      <c r="C161" t="s">
        <v>289</v>
      </c>
      <c r="J161" s="14"/>
    </row>
    <row r="162" spans="1:10">
      <c r="A162" s="2">
        <v>142</v>
      </c>
      <c r="B162" t="s">
        <v>290</v>
      </c>
      <c r="C162" t="s">
        <v>291</v>
      </c>
      <c r="J162" s="14"/>
    </row>
    <row r="163" spans="1:10">
      <c r="A163" s="2">
        <v>143</v>
      </c>
      <c r="B163" t="s">
        <v>292</v>
      </c>
      <c r="C163" t="s">
        <v>293</v>
      </c>
      <c r="J163" s="14"/>
    </row>
    <row r="164" spans="1:10">
      <c r="A164" s="2">
        <v>144</v>
      </c>
      <c r="B164" t="s">
        <v>294</v>
      </c>
      <c r="C164" t="s">
        <v>295</v>
      </c>
      <c r="J164" s="14"/>
    </row>
    <row r="165" spans="1:10">
      <c r="A165" s="2">
        <v>145</v>
      </c>
      <c r="B165" t="s">
        <v>296</v>
      </c>
      <c r="C165" t="s">
        <v>297</v>
      </c>
      <c r="J165" s="14"/>
    </row>
    <row r="166" spans="1:10">
      <c r="A166" s="2">
        <v>146</v>
      </c>
      <c r="B166" t="s">
        <v>298</v>
      </c>
      <c r="C166" t="s">
        <v>299</v>
      </c>
      <c r="J166" s="14"/>
    </row>
    <row r="167" spans="1:10">
      <c r="A167" s="2">
        <v>147</v>
      </c>
      <c r="B167" t="s">
        <v>300</v>
      </c>
      <c r="C167" t="s">
        <v>301</v>
      </c>
      <c r="J167" s="14"/>
    </row>
    <row r="168" spans="1:10">
      <c r="A168" s="2">
        <v>148</v>
      </c>
      <c r="B168" t="s">
        <v>302</v>
      </c>
      <c r="C168" t="s">
        <v>303</v>
      </c>
      <c r="J168" s="14"/>
    </row>
    <row r="169" spans="1:10">
      <c r="A169" s="2">
        <v>149</v>
      </c>
      <c r="B169" t="s">
        <v>304</v>
      </c>
      <c r="C169" t="s">
        <v>305</v>
      </c>
      <c r="J169" s="14"/>
    </row>
    <row r="170" spans="1:10">
      <c r="A170" s="2">
        <v>150</v>
      </c>
      <c r="B170" t="s">
        <v>306</v>
      </c>
      <c r="C170" t="s">
        <v>307</v>
      </c>
      <c r="J170" s="14"/>
    </row>
    <row r="171" spans="1:10">
      <c r="A171" s="2">
        <v>151</v>
      </c>
      <c r="B171" t="s">
        <v>308</v>
      </c>
      <c r="C171" t="s">
        <v>309</v>
      </c>
      <c r="J171" s="14"/>
    </row>
    <row r="172" spans="1:10">
      <c r="A172" s="2">
        <v>152</v>
      </c>
      <c r="B172" t="s">
        <v>310</v>
      </c>
      <c r="C172" t="s">
        <v>311</v>
      </c>
      <c r="J172" s="14"/>
    </row>
    <row r="173" spans="1:10">
      <c r="A173" s="2">
        <v>153</v>
      </c>
      <c r="B173" t="s">
        <v>312</v>
      </c>
      <c r="C173" t="s">
        <v>313</v>
      </c>
      <c r="J173" s="14"/>
    </row>
    <row r="174" spans="1:10">
      <c r="A174" s="2">
        <v>154</v>
      </c>
      <c r="B174" t="s">
        <v>314</v>
      </c>
      <c r="C174" t="s">
        <v>315</v>
      </c>
      <c r="J174" s="14"/>
    </row>
    <row r="175" spans="1:10">
      <c r="A175" s="2">
        <v>155</v>
      </c>
      <c r="B175" t="s">
        <v>316</v>
      </c>
      <c r="C175" t="s">
        <v>317</v>
      </c>
      <c r="J175" s="14"/>
    </row>
    <row r="176" spans="1:10">
      <c r="A176" s="2">
        <v>156</v>
      </c>
      <c r="B176" t="s">
        <v>318</v>
      </c>
      <c r="C176" t="s">
        <v>319</v>
      </c>
      <c r="J176" s="14"/>
    </row>
    <row r="177" spans="1:10">
      <c r="A177" s="2">
        <v>157</v>
      </c>
      <c r="B177" t="s">
        <v>320</v>
      </c>
      <c r="C177" t="s">
        <v>321</v>
      </c>
      <c r="J177" s="14"/>
    </row>
    <row r="178" spans="1:10">
      <c r="A178" s="2">
        <v>158</v>
      </c>
      <c r="B178" t="s">
        <v>322</v>
      </c>
      <c r="C178" t="s">
        <v>323</v>
      </c>
      <c r="J178" s="14"/>
    </row>
    <row r="179" spans="1:10">
      <c r="A179" s="2">
        <v>159</v>
      </c>
      <c r="B179" t="s">
        <v>324</v>
      </c>
      <c r="C179" t="s">
        <v>325</v>
      </c>
      <c r="J179" s="14"/>
    </row>
    <row r="180" spans="1:10">
      <c r="A180" s="2">
        <v>160</v>
      </c>
      <c r="B180" t="s">
        <v>326</v>
      </c>
      <c r="C180" t="s">
        <v>327</v>
      </c>
      <c r="J180" s="14"/>
    </row>
    <row r="181" spans="1:10">
      <c r="A181" s="2">
        <v>161</v>
      </c>
      <c r="B181" t="s">
        <v>328</v>
      </c>
      <c r="C181" t="s">
        <v>329</v>
      </c>
      <c r="J181" s="14"/>
    </row>
    <row r="182" spans="1:10">
      <c r="A182" s="2">
        <v>162</v>
      </c>
      <c r="B182" t="s">
        <v>330</v>
      </c>
      <c r="C182" t="s">
        <v>331</v>
      </c>
      <c r="J182" s="14"/>
    </row>
    <row r="183" spans="1:10">
      <c r="A183" s="2">
        <v>163</v>
      </c>
      <c r="B183" t="s">
        <v>369</v>
      </c>
      <c r="C183" t="s">
        <v>332</v>
      </c>
      <c r="J183" s="14"/>
    </row>
    <row r="184" spans="1:10">
      <c r="A184" s="2">
        <v>164</v>
      </c>
      <c r="B184" t="s">
        <v>367</v>
      </c>
      <c r="C184" t="s">
        <v>368</v>
      </c>
      <c r="J184" s="14"/>
    </row>
    <row r="185" spans="1:10">
      <c r="A185" s="2">
        <v>165</v>
      </c>
      <c r="B185" t="s">
        <v>333</v>
      </c>
      <c r="C185" t="s">
        <v>334</v>
      </c>
      <c r="J185" s="14"/>
    </row>
    <row r="186" spans="1:10">
      <c r="A186" s="2">
        <v>166</v>
      </c>
      <c r="B186" t="s">
        <v>335</v>
      </c>
      <c r="C186" t="s">
        <v>336</v>
      </c>
      <c r="J186" s="14"/>
    </row>
    <row r="187" spans="1:10">
      <c r="A187" s="2">
        <v>167</v>
      </c>
      <c r="B187" t="s">
        <v>337</v>
      </c>
      <c r="C187" t="s">
        <v>338</v>
      </c>
      <c r="J187" s="14"/>
    </row>
    <row r="188" spans="1:10">
      <c r="A188" s="2">
        <v>168</v>
      </c>
      <c r="B188" t="s">
        <v>339</v>
      </c>
      <c r="C188" t="s">
        <v>340</v>
      </c>
      <c r="J188" s="14"/>
    </row>
    <row r="189" spans="1:10">
      <c r="A189" s="2">
        <v>169</v>
      </c>
      <c r="B189" t="s">
        <v>341</v>
      </c>
      <c r="C189" t="s">
        <v>342</v>
      </c>
      <c r="J189" s="14"/>
    </row>
    <row r="190" spans="1:10">
      <c r="A190" s="2">
        <v>170</v>
      </c>
      <c r="B190" t="s">
        <v>343</v>
      </c>
      <c r="C190" t="s">
        <v>344</v>
      </c>
      <c r="J190" s="14"/>
    </row>
    <row r="191" spans="1:10">
      <c r="A191" s="2">
        <v>171</v>
      </c>
      <c r="B191" t="s">
        <v>345</v>
      </c>
      <c r="C191" t="s">
        <v>346</v>
      </c>
      <c r="J191" s="14"/>
    </row>
    <row r="192" spans="1:10">
      <c r="A192" s="2">
        <v>172</v>
      </c>
      <c r="B192" t="s">
        <v>347</v>
      </c>
      <c r="C192" t="s">
        <v>348</v>
      </c>
      <c r="J192" s="14"/>
    </row>
    <row r="193" spans="1:10">
      <c r="A193" s="2">
        <v>173</v>
      </c>
      <c r="B193" t="s">
        <v>349</v>
      </c>
      <c r="C193" t="s">
        <v>350</v>
      </c>
      <c r="J193" s="14"/>
    </row>
    <row r="194" spans="1:10">
      <c r="A194" s="2">
        <v>174</v>
      </c>
      <c r="B194" t="s">
        <v>351</v>
      </c>
      <c r="C194" t="s">
        <v>352</v>
      </c>
      <c r="J194" s="14"/>
    </row>
    <row r="195" spans="1:10">
      <c r="A195" s="2">
        <v>175</v>
      </c>
      <c r="B195" t="s">
        <v>353</v>
      </c>
      <c r="C195" t="s">
        <v>354</v>
      </c>
      <c r="J195" s="14"/>
    </row>
    <row r="196" spans="1:10">
      <c r="A196" s="2">
        <v>176</v>
      </c>
      <c r="B196" t="s">
        <v>355</v>
      </c>
      <c r="C196" t="s">
        <v>356</v>
      </c>
      <c r="J196" s="14"/>
    </row>
    <row r="197" spans="1:10">
      <c r="A197" s="2">
        <v>177</v>
      </c>
      <c r="B197" t="s">
        <v>357</v>
      </c>
      <c r="C197" t="s">
        <v>358</v>
      </c>
      <c r="J197" s="14"/>
    </row>
    <row r="198" spans="1:10">
      <c r="A198" s="2">
        <v>178</v>
      </c>
      <c r="B198" t="s">
        <v>359</v>
      </c>
      <c r="C198" t="s">
        <v>360</v>
      </c>
      <c r="J198" s="14"/>
    </row>
    <row r="199" spans="1:10">
      <c r="A199" s="2">
        <v>179</v>
      </c>
      <c r="B199" t="s">
        <v>361</v>
      </c>
      <c r="C199" t="s">
        <v>362</v>
      </c>
      <c r="J199" s="14"/>
    </row>
    <row r="200" spans="1:10">
      <c r="J200" s="14"/>
    </row>
    <row r="201" spans="1:10">
      <c r="J201" s="14"/>
    </row>
    <row r="202" spans="1:10">
      <c r="J202" s="14"/>
    </row>
    <row r="203" spans="1:10">
      <c r="J203" s="14"/>
    </row>
    <row r="204" spans="1:10">
      <c r="J204" s="14"/>
    </row>
    <row r="205" spans="1:10">
      <c r="J205" s="14"/>
    </row>
    <row r="206" spans="1:10">
      <c r="J206" s="14"/>
    </row>
    <row r="207" spans="1:10">
      <c r="J207" s="14"/>
    </row>
    <row r="208" spans="1:10">
      <c r="J208" s="14"/>
    </row>
    <row r="209" spans="10:10">
      <c r="J209" s="14"/>
    </row>
    <row r="210" spans="10:10">
      <c r="J210" s="14"/>
    </row>
    <row r="211" spans="10:10">
      <c r="J211" s="14"/>
    </row>
    <row r="212" spans="10:10">
      <c r="J212" s="14"/>
    </row>
    <row r="213" spans="10:10">
      <c r="J213" s="14"/>
    </row>
    <row r="214" spans="10:10">
      <c r="J214" s="14"/>
    </row>
    <row r="215" spans="10:10">
      <c r="J215" s="14"/>
    </row>
    <row r="216" spans="10:10">
      <c r="J216" s="14"/>
    </row>
    <row r="217" spans="10:10">
      <c r="J217" s="14"/>
    </row>
    <row r="218" spans="10:10">
      <c r="J218" s="14"/>
    </row>
    <row r="219" spans="10:10">
      <c r="J219" s="14"/>
    </row>
    <row r="220" spans="10:10">
      <c r="J220" s="14"/>
    </row>
    <row r="221" spans="10:10">
      <c r="J221" s="14"/>
    </row>
    <row r="222" spans="10:10">
      <c r="J222" s="14"/>
    </row>
    <row r="223" spans="10:10">
      <c r="J223" s="14"/>
    </row>
    <row r="224" spans="10:10">
      <c r="J224" s="14"/>
    </row>
    <row r="225" spans="10:10">
      <c r="J225" s="14"/>
    </row>
    <row r="226" spans="10:10">
      <c r="J226" s="14"/>
    </row>
    <row r="227" spans="10:10">
      <c r="J227" s="14"/>
    </row>
    <row r="228" spans="10:10">
      <c r="J228" s="14"/>
    </row>
    <row r="229" spans="10:10">
      <c r="J229" s="14"/>
    </row>
    <row r="230" spans="10:10">
      <c r="J230" s="14"/>
    </row>
    <row r="231" spans="10:10">
      <c r="J231" s="14"/>
    </row>
    <row r="232" spans="10:10">
      <c r="J232" s="14"/>
    </row>
    <row r="233" spans="10:10">
      <c r="J233" s="14"/>
    </row>
    <row r="234" spans="10:10">
      <c r="J234" s="14"/>
    </row>
    <row r="235" spans="10:10">
      <c r="J235" s="14"/>
    </row>
    <row r="236" spans="10:10">
      <c r="J236" s="14"/>
    </row>
    <row r="237" spans="10:10">
      <c r="J237" s="14"/>
    </row>
    <row r="238" spans="10:10">
      <c r="J238" s="14"/>
    </row>
    <row r="239" spans="10:10">
      <c r="J239" s="14"/>
    </row>
    <row r="240" spans="10:10">
      <c r="J240" s="14"/>
    </row>
    <row r="241" spans="10:10">
      <c r="J241" s="14"/>
    </row>
    <row r="242" spans="10:10">
      <c r="J242" s="14"/>
    </row>
    <row r="243" spans="10:10">
      <c r="J243" s="14"/>
    </row>
    <row r="244" spans="10:10">
      <c r="J244" s="14"/>
    </row>
    <row r="245" spans="10:10">
      <c r="J245" s="14"/>
    </row>
    <row r="246" spans="10:10">
      <c r="J246" s="14"/>
    </row>
    <row r="247" spans="10:10">
      <c r="J247" s="14"/>
    </row>
    <row r="248" spans="10:10">
      <c r="J248" s="14"/>
    </row>
    <row r="249" spans="10:10">
      <c r="J249" s="14"/>
    </row>
    <row r="250" spans="10:10">
      <c r="J250" s="14"/>
    </row>
    <row r="251" spans="10:10">
      <c r="J251" s="14"/>
    </row>
    <row r="252" spans="10:10">
      <c r="J252" s="14"/>
    </row>
    <row r="253" spans="10:10">
      <c r="J253" s="14"/>
    </row>
    <row r="254" spans="10:10">
      <c r="J254" s="14"/>
    </row>
    <row r="255" spans="10:10">
      <c r="J255" s="14"/>
    </row>
    <row r="256" spans="10:10">
      <c r="J256" s="14"/>
    </row>
    <row r="257" spans="10:10">
      <c r="J257" s="14"/>
    </row>
    <row r="258" spans="10:10">
      <c r="J258" s="14"/>
    </row>
    <row r="259" spans="10:10">
      <c r="J259" s="14"/>
    </row>
    <row r="260" spans="10:10">
      <c r="J260" s="14"/>
    </row>
    <row r="261" spans="10:10">
      <c r="J261" s="14"/>
    </row>
    <row r="262" spans="10:10">
      <c r="J262" s="14"/>
    </row>
    <row r="263" spans="10:10">
      <c r="J263" s="14"/>
    </row>
    <row r="264" spans="10:10">
      <c r="J264" s="14"/>
    </row>
    <row r="265" spans="10:10">
      <c r="J265" s="14"/>
    </row>
    <row r="266" spans="10:10">
      <c r="J266" s="14"/>
    </row>
    <row r="267" spans="10:10">
      <c r="J267" s="14"/>
    </row>
    <row r="268" spans="10:10">
      <c r="J268" s="14"/>
    </row>
    <row r="269" spans="10:10">
      <c r="J269" s="14"/>
    </row>
    <row r="270" spans="10:10">
      <c r="J270" s="14"/>
    </row>
    <row r="271" spans="10:10">
      <c r="J271" s="14"/>
    </row>
    <row r="272" spans="10:10">
      <c r="J272" s="14"/>
    </row>
    <row r="273" spans="10:10">
      <c r="J273" s="14"/>
    </row>
    <row r="274" spans="10:10">
      <c r="J274" s="14"/>
    </row>
    <row r="275" spans="10:10">
      <c r="J275" s="14"/>
    </row>
    <row r="276" spans="10:10">
      <c r="J276" s="14"/>
    </row>
    <row r="277" spans="10:10">
      <c r="J277" s="14"/>
    </row>
    <row r="278" spans="10:10">
      <c r="J278" s="14"/>
    </row>
    <row r="279" spans="10:10">
      <c r="J279" s="14"/>
    </row>
    <row r="280" spans="10:10">
      <c r="J280" s="14"/>
    </row>
    <row r="281" spans="10:10">
      <c r="J281" s="14"/>
    </row>
    <row r="282" spans="10:10">
      <c r="J282" s="14"/>
    </row>
    <row r="283" spans="10:10">
      <c r="J283" s="14"/>
    </row>
    <row r="284" spans="10:10">
      <c r="J284" s="14"/>
    </row>
    <row r="285" spans="10:10">
      <c r="J285" s="14"/>
    </row>
    <row r="286" spans="10:10">
      <c r="J286" s="14"/>
    </row>
    <row r="287" spans="10:10">
      <c r="J287" s="14"/>
    </row>
    <row r="288" spans="10:10">
      <c r="J288" s="14"/>
    </row>
    <row r="289" spans="10:10">
      <c r="J289" s="14"/>
    </row>
    <row r="290" spans="10:10">
      <c r="J290" s="14"/>
    </row>
    <row r="291" spans="10:10">
      <c r="J291" s="14"/>
    </row>
    <row r="292" spans="10:10">
      <c r="J292" s="14"/>
    </row>
    <row r="293" spans="10:10">
      <c r="J293" s="14"/>
    </row>
    <row r="294" spans="10:10">
      <c r="J294" s="14"/>
    </row>
    <row r="295" spans="10:10">
      <c r="J295" s="14"/>
    </row>
    <row r="296" spans="10:10">
      <c r="J296" s="14"/>
    </row>
    <row r="297" spans="10:10">
      <c r="J297" s="14"/>
    </row>
    <row r="298" spans="10:10">
      <c r="J298" s="14"/>
    </row>
    <row r="299" spans="10:10">
      <c r="J299" s="14"/>
    </row>
    <row r="300" spans="10:10">
      <c r="J300" s="14"/>
    </row>
    <row r="301" spans="10:10">
      <c r="J301" s="14"/>
    </row>
    <row r="302" spans="10:10">
      <c r="J302" s="14"/>
    </row>
    <row r="303" spans="10:10">
      <c r="J303" s="14"/>
    </row>
    <row r="304" spans="10:10">
      <c r="J304" s="14"/>
    </row>
    <row r="305" spans="10:10">
      <c r="J305" s="14"/>
    </row>
    <row r="306" spans="10:10">
      <c r="J306" s="14"/>
    </row>
    <row r="307" spans="10:10">
      <c r="J307" s="14"/>
    </row>
    <row r="308" spans="10:10">
      <c r="J308" s="14"/>
    </row>
    <row r="309" spans="10:10">
      <c r="J309" s="14"/>
    </row>
    <row r="310" spans="10:10">
      <c r="J310" s="14"/>
    </row>
    <row r="311" spans="10:10">
      <c r="J311" s="14"/>
    </row>
    <row r="312" spans="10:10">
      <c r="J312" s="14"/>
    </row>
    <row r="313" spans="10:10">
      <c r="J313" s="14"/>
    </row>
    <row r="314" spans="10:10">
      <c r="J314" s="14"/>
    </row>
    <row r="315" spans="10:10">
      <c r="J315" s="14"/>
    </row>
    <row r="316" spans="10:10">
      <c r="J316" s="14"/>
    </row>
    <row r="317" spans="10:10">
      <c r="J317" s="14"/>
    </row>
    <row r="318" spans="10:10">
      <c r="J318" s="14"/>
    </row>
    <row r="319" spans="10:10">
      <c r="J319" s="14"/>
    </row>
    <row r="320" spans="10:10">
      <c r="J320" s="14"/>
    </row>
    <row r="321" spans="10:10">
      <c r="J321" s="14"/>
    </row>
    <row r="322" spans="10:10">
      <c r="J322" s="14"/>
    </row>
    <row r="323" spans="10:10">
      <c r="J323" s="14"/>
    </row>
    <row r="324" spans="10:10">
      <c r="J324" s="14"/>
    </row>
    <row r="325" spans="10:10">
      <c r="J325" s="14"/>
    </row>
    <row r="326" spans="10:10">
      <c r="J326" s="14"/>
    </row>
    <row r="327" spans="10:10">
      <c r="J327" s="14"/>
    </row>
    <row r="328" spans="10:10">
      <c r="J328" s="14"/>
    </row>
    <row r="329" spans="10:10">
      <c r="J329" s="14"/>
    </row>
    <row r="330" spans="10:10">
      <c r="J330" s="14"/>
    </row>
    <row r="331" spans="10:10">
      <c r="J331" s="14"/>
    </row>
    <row r="332" spans="10:10">
      <c r="J332" s="14"/>
    </row>
    <row r="333" spans="10:10">
      <c r="J333" s="14"/>
    </row>
    <row r="334" spans="10:10">
      <c r="J334" s="14"/>
    </row>
    <row r="335" spans="10:10">
      <c r="J335" s="14"/>
    </row>
    <row r="336" spans="10:10">
      <c r="J336" s="14"/>
    </row>
    <row r="337" spans="10:10">
      <c r="J337" s="14"/>
    </row>
    <row r="338" spans="10:10">
      <c r="J338" s="14"/>
    </row>
    <row r="339" spans="10:10">
      <c r="J339" s="14"/>
    </row>
    <row r="340" spans="10:10">
      <c r="J340" s="14"/>
    </row>
    <row r="341" spans="10:10">
      <c r="J341" s="14"/>
    </row>
    <row r="342" spans="10:10">
      <c r="J342" s="14"/>
    </row>
    <row r="343" spans="10:10">
      <c r="J343" s="14"/>
    </row>
    <row r="344" spans="10:10">
      <c r="J344" s="14"/>
    </row>
    <row r="345" spans="10:10">
      <c r="J345" s="14"/>
    </row>
    <row r="346" spans="10:10">
      <c r="J346" s="14"/>
    </row>
    <row r="347" spans="10:10">
      <c r="J347" s="14"/>
    </row>
    <row r="348" spans="10:10">
      <c r="J348" s="14"/>
    </row>
    <row r="349" spans="10:10">
      <c r="J349" s="14"/>
    </row>
    <row r="350" spans="10:10">
      <c r="J350" s="14"/>
    </row>
    <row r="351" spans="10:10">
      <c r="J351" s="14"/>
    </row>
    <row r="352" spans="10:10">
      <c r="J352" s="14"/>
    </row>
    <row r="353" spans="10:10">
      <c r="J353" s="14"/>
    </row>
    <row r="354" spans="10:10">
      <c r="J354" s="14"/>
    </row>
    <row r="355" spans="10:10">
      <c r="J355" s="14"/>
    </row>
    <row r="356" spans="10:10">
      <c r="J356" s="14"/>
    </row>
    <row r="357" spans="10:10">
      <c r="J357" s="14"/>
    </row>
    <row r="358" spans="10:10">
      <c r="J358" s="14"/>
    </row>
    <row r="359" spans="10:10">
      <c r="J359" s="14"/>
    </row>
    <row r="360" spans="10:10">
      <c r="J360" s="14"/>
    </row>
    <row r="361" spans="10:10">
      <c r="J361" s="14"/>
    </row>
    <row r="362" spans="10:10">
      <c r="J362" s="14"/>
    </row>
    <row r="363" spans="10:10">
      <c r="J363" s="14"/>
    </row>
    <row r="364" spans="10:10">
      <c r="J364" s="14"/>
    </row>
    <row r="365" spans="10:10">
      <c r="J365" s="14"/>
    </row>
    <row r="366" spans="10:10">
      <c r="J366" s="14"/>
    </row>
    <row r="367" spans="10:10">
      <c r="J367" s="14"/>
    </row>
    <row r="368" spans="10:10">
      <c r="J368" s="14"/>
    </row>
    <row r="369" spans="10:10">
      <c r="J369" s="14"/>
    </row>
    <row r="370" spans="10:10">
      <c r="J370" s="14"/>
    </row>
    <row r="371" spans="10:10">
      <c r="J371" s="14"/>
    </row>
    <row r="372" spans="10:10">
      <c r="J372" s="14"/>
    </row>
    <row r="373" spans="10:10">
      <c r="J373" s="14"/>
    </row>
    <row r="374" spans="10:10">
      <c r="J374" s="14"/>
    </row>
    <row r="375" spans="10:10">
      <c r="J375" s="14"/>
    </row>
    <row r="376" spans="10:10">
      <c r="J376" s="14"/>
    </row>
    <row r="377" spans="10:10">
      <c r="J377" s="14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DataH"/>
  <dimension ref="A1:DS680"/>
  <sheetViews>
    <sheetView topLeftCell="B1" workbookViewId="0">
      <selection activeCell="DL8" sqref="DL8:DP8"/>
    </sheetView>
  </sheetViews>
  <sheetFormatPr baseColWidth="10" defaultColWidth="9.1640625" defaultRowHeight="15"/>
  <cols>
    <col min="1" max="1" width="21.5" style="38" customWidth="1"/>
    <col min="2" max="2" width="17.83203125" style="38" customWidth="1"/>
    <col min="3" max="3" width="135.83203125" style="38" bestFit="1" customWidth="1"/>
    <col min="4" max="5" width="9.1640625" style="38"/>
    <col min="6" max="6" width="22.5" style="38" bestFit="1" customWidth="1"/>
    <col min="7" max="7" width="9.6640625" style="38" bestFit="1" customWidth="1"/>
    <col min="8" max="8" width="33" style="38" bestFit="1" customWidth="1"/>
    <col min="9" max="9" width="22.5" style="38" bestFit="1" customWidth="1"/>
    <col min="10" max="10" width="9.1640625" style="38"/>
    <col min="11" max="11" width="9.6640625" style="38" bestFit="1" customWidth="1"/>
    <col min="12" max="12" width="9.1640625" style="38"/>
    <col min="13" max="13" width="10.6640625" style="38" customWidth="1"/>
    <col min="14" max="15" width="9.1640625" style="38"/>
    <col min="22" max="22" width="10.6640625" bestFit="1" customWidth="1"/>
    <col min="47" max="48" width="10.6640625" bestFit="1" customWidth="1"/>
    <col min="50" max="50" width="10.6640625" bestFit="1" customWidth="1"/>
    <col min="52" max="53" width="10.6640625" bestFit="1" customWidth="1"/>
    <col min="55" max="55" width="10.6640625" bestFit="1" customWidth="1"/>
    <col min="57" max="58" width="10.6640625" bestFit="1" customWidth="1"/>
    <col min="60" max="60" width="10.6640625" bestFit="1" customWidth="1"/>
    <col min="62" max="63" width="10.6640625" bestFit="1" customWidth="1"/>
    <col min="65" max="65" width="10.6640625" bestFit="1" customWidth="1"/>
    <col min="67" max="68" width="10.6640625" bestFit="1" customWidth="1"/>
    <col min="70" max="70" width="10.6640625" bestFit="1" customWidth="1"/>
    <col min="72" max="73" width="10.6640625" bestFit="1" customWidth="1"/>
    <col min="75" max="75" width="10.6640625" bestFit="1" customWidth="1"/>
    <col min="77" max="78" width="10.6640625" bestFit="1" customWidth="1"/>
    <col min="80" max="80" width="10.6640625" bestFit="1" customWidth="1"/>
    <col min="82" max="83" width="10.6640625" bestFit="1" customWidth="1"/>
    <col min="85" max="85" width="10.6640625" bestFit="1" customWidth="1"/>
    <col min="87" max="88" width="10.6640625" bestFit="1" customWidth="1"/>
    <col min="90" max="90" width="10.6640625" bestFit="1" customWidth="1"/>
    <col min="92" max="93" width="10.6640625" bestFit="1" customWidth="1"/>
    <col min="95" max="95" width="10.6640625" bestFit="1" customWidth="1"/>
    <col min="97" max="98" width="10.6640625" bestFit="1" customWidth="1"/>
    <col min="100" max="100" width="10.6640625" bestFit="1" customWidth="1"/>
    <col min="102" max="103" width="10.6640625" bestFit="1" customWidth="1"/>
    <col min="105" max="105" width="10.6640625" bestFit="1" customWidth="1"/>
    <col min="107" max="108" width="10.6640625" bestFit="1" customWidth="1"/>
    <col min="110" max="110" width="10.6640625" bestFit="1" customWidth="1"/>
    <col min="112" max="113" width="10.6640625" bestFit="1" customWidth="1"/>
    <col min="115" max="115" width="10.6640625" bestFit="1" customWidth="1"/>
    <col min="117" max="118" width="10.6640625" bestFit="1" customWidth="1"/>
    <col min="120" max="120" width="10.6640625" bestFit="1" customWidth="1"/>
    <col min="124" max="16384" width="9.1640625" style="38"/>
  </cols>
  <sheetData>
    <row r="1" spans="1:123" ht="18.75" customHeight="1">
      <c r="A1" s="37" t="s">
        <v>382</v>
      </c>
      <c r="I1" s="38" t="s">
        <v>550</v>
      </c>
      <c r="U1" t="s">
        <v>375</v>
      </c>
      <c r="V1" t="e">
        <f ca="1">_xll.BDP(TICKER &amp; " EQUITY", "EQY_FUND_CRNCY")</f>
        <v>#NAME?</v>
      </c>
      <c r="DR1" t="e">
        <f>"2"&amp;VLOOKUP(DR2,DR3:DS5, 2, FALSE)</f>
        <v>#REF!</v>
      </c>
      <c r="DS1" t="e">
        <f>"3"&amp;VLOOKUP(DR2,DR3:DS5, 2, FALSE)</f>
        <v>#REF!</v>
      </c>
    </row>
    <row r="2" spans="1:123">
      <c r="A2" s="39" t="s">
        <v>498</v>
      </c>
      <c r="B2" s="40"/>
      <c r="P2" s="66" t="s">
        <v>504</v>
      </c>
      <c r="Q2" s="67"/>
      <c r="V2" t="s">
        <v>393</v>
      </c>
      <c r="W2" t="e">
        <f>$R$3</f>
        <v>#REF!</v>
      </c>
      <c r="X2" t="e">
        <f>$Q$3 &amp; " FY1"</f>
        <v>#REF!</v>
      </c>
      <c r="Y2" t="e">
        <f>$Q$3 &amp; " FY2"</f>
        <v>#REF!</v>
      </c>
      <c r="Z2" t="e">
        <f>$Q$3 &amp; " FY3"</f>
        <v>#REF!</v>
      </c>
      <c r="AA2" t="e">
        <f>$R$22</f>
        <v>#REF!</v>
      </c>
      <c r="AB2" t="e">
        <f>$Q$22 &amp; " FY1"</f>
        <v>#REF!</v>
      </c>
      <c r="AC2" t="e">
        <f>$Q$22 &amp; " FY2"</f>
        <v>#REF!</v>
      </c>
      <c r="AD2" t="e">
        <f>$Q$22 &amp; " FY3"</f>
        <v>#REF!</v>
      </c>
      <c r="AF2" t="s">
        <v>393</v>
      </c>
      <c r="AG2" t="e">
        <f>$S$3 &amp; " FY1"</f>
        <v>#REF!</v>
      </c>
      <c r="AH2" t="e">
        <f>$S$3 &amp; " FY2"</f>
        <v>#REF!</v>
      </c>
      <c r="AI2" t="e">
        <f>$S$3 &amp; " FY3"</f>
        <v>#REF!</v>
      </c>
      <c r="AJ2" t="e">
        <f>$S$22 &amp; " FY1"</f>
        <v>#REF!</v>
      </c>
      <c r="AK2" t="e">
        <f>$S$22 &amp; " FY2"</f>
        <v>#REF!</v>
      </c>
      <c r="AL2" t="e">
        <f>$S$22 &amp; " FY3"</f>
        <v>#REF!</v>
      </c>
      <c r="AN2" s="66" t="s">
        <v>560</v>
      </c>
      <c r="AO2" s="67"/>
      <c r="DR2" s="64" t="e">
        <f>ESTDetailPeriod</f>
        <v>#REF!</v>
      </c>
      <c r="DS2" t="e">
        <f>"1"&amp;VLOOKUP(DR2,DR3:DS5, 2, FALSE)</f>
        <v>#REF!</v>
      </c>
    </row>
    <row r="3" spans="1:123">
      <c r="A3" s="41" t="e">
        <f>ViewYear</f>
        <v>#REF!</v>
      </c>
      <c r="B3" s="38" t="s">
        <v>394</v>
      </c>
      <c r="D3" s="42" t="e">
        <f>VLOOKUP(A3, A4:D10, 4, FALSE)</f>
        <v>#REF!</v>
      </c>
      <c r="F3" s="59" t="e">
        <f ca="1">_xll.BDS(TICKER&amp;" Equity","PG_REVENUE","PG_HIERARCHY_LEVEL=1","PRODUCT_GEO_OVERRIDE=P","EQY_FUND_CRNCY="&amp;CURRENCY,"EQY_CONSOLIDATED=Y","EQY_FUND_YEAR="&amp;$D$3,"FUND_PER=y","headers=FALSE","STARTCOL=1","ENDCOL=1","STARTROW=1","ENDROW=8","cols=1;rows=2")</f>
        <v>#NAME?</v>
      </c>
      <c r="G3" s="43" t="e">
        <f ca="1">_xll.BDS(TICKER&amp;" Equity","PG_REVENUE","PG_HIERARCHY_LEVEL=1","PRODUCT_GEO_OVERRIDE=P","EQY_FUND_CRNCY="&amp;CURRENCY,"EQY_CONSOLIDATED=Y","EQY_FUND_YEAR="&amp;$D$3,"FUND_PER=y","headers=FALSE","STARTCOL=3","ENDCOL=3","STARTROW=1","ENDROW=8","cols=1;rows=2")</f>
        <v>#NAME?</v>
      </c>
      <c r="H3" s="43" t="e">
        <f ca="1">_xll.BDS(TICKER&amp;" Equity","PG_REVENUE","PG_HIERARCHY_LEVEL=1","PRODUCT_GEO_OVERRIDE=G","EQY_FUND_CRNCY="&amp;CURRENCY,"EQY_CONSOLIDATED=Y","EQY_FUND_YEAR="&amp;$D$3,"FUND_PER=y","headers=FALSE","STARTCOL=1","ENDCOL=1","STARTROW=1","ENDROW=8","cols=1;rows=5")</f>
        <v>#NAME?</v>
      </c>
      <c r="I3" s="44" t="e">
        <f ca="1">_xll.BDS(TICKER&amp;" Equity","PG_REVENUE","PG_HIERARCHY_LEVEL=1","PRODUCT_GEO_OVERRIDE=G","EQY_FUND_CRNCY="&amp;CURRENCY,"EQY_CONSOLIDATED=Y","EQY_FUND_YEAR="&amp;$D$3,"FUND_PER=y","headers=FALSE","STARTCOL=3","ENDCOL=3","STARTROW=1","ENDROW=8","cols=1;rows=5")</f>
        <v>#NAME?</v>
      </c>
      <c r="K3" s="59" t="e">
        <f ca="1">_xll.BDS(TICKER&amp;" Equity","PG_NET_REVENUE", "PG_HIERARCHY_LEVEL=1", "PRODUCT_GEO_OVERRIDE=P", "EQY_FUND_CRNCY="&amp;CURRENCY, "EQY_CONSOLIDATED=Y", "EQY_FUND_YEAR="&amp;$D$3, "FUND_PER=y","headers=FALSE","STARTCOL=1","ENDCOL=1","STARTROW=1","ENDROW=8")</f>
        <v>#NAME?</v>
      </c>
      <c r="L3" s="43" t="e">
        <f ca="1">_xll.BDS(TICKER&amp;" Equity","PG_NET_REVENUE", "PG_HIERARCHY_LEVEL=1", "PRODUCT_GEO_OVERRIDE=P", "EQY_FUND_CRNCY="&amp;CURRENCY, "EQY_CONSOLIDATED=Y", "EQY_FUND_YEAR="&amp;$D$3, "FUND_PER=y","headers=FALSE","STARTCOL=3","ENDCOL=3","STARTROW=1","ENDROW=8")</f>
        <v>#NAME?</v>
      </c>
      <c r="M3" s="43" t="e">
        <f ca="1">_xll.BDS(TICKER&amp;" Equity","PG_NET_REVENUE", "PG_HIERARCHY_LEVEL=1", "PRODUCT_GEO_OVERRIDE=G", "EQY_FUND_CRNCY="&amp;CURRENCY, "EQY_CONSOLIDATED=Y", "EQY_FUND_YEAR="&amp;$D$3, "FUND_PER=y","headers=FALSE","STARTCOL=1","ENDCOL=1","STARTROW=1","ENDROW=8")</f>
        <v>#NAME?</v>
      </c>
      <c r="N3" s="44" t="e">
        <f ca="1">_xll.BDS(TICKER&amp;" Equity","PG_NET_REVENUE", "PG_HIERARCHY_LEVEL=1", "PRODUCT_GEO_OVERRIDE=G", "EQY_FUND_CRNCY="&amp;CURRENCY, "EQY_CONSOLIDATED=Y", "EQY_FUND_YEAR="&amp;$D$3, "FUND_PER=y","headers=FALSE","STARTCOL=3","ENDCOL=3","STARTROW=1","ENDROW=8")</f>
        <v>#NAME?</v>
      </c>
      <c r="P3" s="64" t="e">
        <f>GraphValRatio1</f>
        <v>#REF!</v>
      </c>
      <c r="Q3" t="e">
        <f>VLOOKUP($P3, $P4:$T9, 2, FALSE)</f>
        <v>#REF!</v>
      </c>
      <c r="R3" t="e">
        <f>VLOOKUP($P3, $P4:$T9, 3, FALSE)</f>
        <v>#REF!</v>
      </c>
      <c r="S3" t="e">
        <f>VLOOKUP($P3, $P4:$T9, 4, FALSE)</f>
        <v>#REF!</v>
      </c>
      <c r="T3" t="e">
        <f>VLOOKUP($P3, $P4:$T9, 5, FALSE)</f>
        <v>#REF!</v>
      </c>
      <c r="V3" s="14" t="e">
        <f ca="1">_xll.BDH(fundTICKER &amp;" EQUITY",$R$3,SD,ED,"PER=CW","SORT=D","DAYS=A","Fill=P","FX",$V$1,"cols=2;rows=52")</f>
        <v>#NAME?</v>
      </c>
      <c r="W3">
        <v>3644101.0252</v>
      </c>
      <c r="X3" t="e">
        <f ca="1">_xll.BDH(TICKER&amp;" EQUITY",$Q$3,SD,ED,"BEST FPERIOD OVERRIDE","1GY","BEST_CONSOLIDATED_OVERRIDE",$D$19,"PER=CW","SORT=D","DAYS=A","Fill=P","DTS=H","cols=1;rows=52")</f>
        <v>#NAME?</v>
      </c>
      <c r="Y3" t="e">
        <f ca="1">_xll.BDH(TICKER&amp;" EQUITY",$Q$3,SD,ED,"BEST FPERIOD OVERRIDE","2GY","BEST_CONSOLIDATED_OVERRIDE",$D$19,"PER=CW","SORT=D","DAYS=A","Fill=P","DTS=H","cols=1;rows=52")</f>
        <v>#NAME?</v>
      </c>
      <c r="Z3" t="e">
        <f ca="1">_xll.BDH(TICKER&amp;" EQUITY",$Q$3,SD,ED,"BEST FPERIOD OVERRIDE","3GY","BEST_CONSOLIDATED_OVERRIDE",$D$19,"PER=CW","SORT=D","DAYS=A","Fill=P","DTS=H","cols=1;rows=52")</f>
        <v>#NAME?</v>
      </c>
      <c r="AA3" t="e">
        <f ca="1">_xll.BDH(TICKER &amp;" EQUITY",$R$22,SD,ED,"PER=CW","SORT=D","DAYS=A","Fill=P","DATES=H","FX=" &amp; _xll.BDP(TICKER &amp; " EQUITY", "EQY_FUND_CRNCY"),"cols=1;rows=52")</f>
        <v>#NAME?</v>
      </c>
      <c r="AB3" t="e">
        <f ca="1">_xll.BDH(TICKER&amp;" EQUITY",$Q$22,SD,ED,"BEST FPERIOD OVERRIDE","1GY","BEST_CONSOLIDATED_OVERRIDE",$D$19,"PER=CW","SORT=D","DAYS=A","Fill=P","DTS=H","cols=1;rows=52")</f>
        <v>#NAME?</v>
      </c>
      <c r="AC3" t="e">
        <f ca="1">_xll.BDH(TICKER&amp;" EQUITY",$Q$22,SD,ED,"BEST FPERIOD OVERRIDE","2GY","BEST_CONSOLIDATED_OVERRIDE",$D$19,"PER=CW","SORT=D","DAYS=A","Fill=P","DTS=H","cols=1;rows=52")</f>
        <v>#NAME?</v>
      </c>
      <c r="AD3" t="e">
        <f ca="1">_xll.BDH(TICKER&amp;" EQUITY",$Q$22,SD,ED,"BEST FPERIOD OVERRIDE","3GY","BEST_CONSOLIDATED_OVERRIDE",$D$19,"PER=CW","SORT=D","DAYS=A","Fill=P","DTS=H","cols=1;rows=52")</f>
        <v>#NAME?</v>
      </c>
      <c r="AF3" s="14" t="e">
        <f ca="1">IF($V3="", "", $V3)</f>
        <v>#NAME?</v>
      </c>
      <c r="AG3" t="e">
        <f ca="1">IF($X3&lt;0, "NA", IF(ISERROR($W3/$X3), "", $W3/$X3))</f>
        <v>#NAME?</v>
      </c>
      <c r="AH3" t="e">
        <f ca="1">IF($Y3&lt;0, "NA", IF(ISERROR($W3/$Y3), "", $W3/$Y3))</f>
        <v>#NAME?</v>
      </c>
      <c r="AI3" t="e">
        <f ca="1">IF($Z3&lt;0, "NA", IF(ISERROR($W3/$Z3), "", $W3/$Z3))</f>
        <v>#NAME?</v>
      </c>
      <c r="AJ3" t="e">
        <f ca="1">IF($AB3&lt;0, "NA", IF(ISERROR($AA3/$AB3), "", $AA3/$AB3))</f>
        <v>#NAME?</v>
      </c>
      <c r="AK3" t="e">
        <f ca="1">IF($AC3&lt;0, "NA", IF(ISERROR($AA3/$AC3), "", $AA3/$AC3))</f>
        <v>#NAME?</v>
      </c>
      <c r="AL3" t="e">
        <f ca="1">IF($AD3&lt;0, "NA", IF(ISERROR($AA3/$AD3), "", $AA3/$AD3))</f>
        <v>#NAME?</v>
      </c>
      <c r="AN3" s="64" t="e">
        <f>ESTDetailBroker</f>
        <v>#REF!</v>
      </c>
      <c r="AO3" t="s">
        <v>495</v>
      </c>
      <c r="AQ3" s="64" t="e">
        <f>ESTDetailBroker2</f>
        <v>#REF!</v>
      </c>
      <c r="AR3" t="s">
        <v>495</v>
      </c>
      <c r="AT3" t="s">
        <v>495</v>
      </c>
      <c r="AU3" t="e">
        <f ca="1">_xll.BDP(TICKER &amp; " EQUITY", AT$6, "BEST_FPERIOD_OVERRIDE", EstDetPerO, "BEST_DATA_SOURCE_OVERRIDE", "BST", "EQY_FUND_CRNCY",CURRENCY, "BEST_CONSOLIDATED_OVERRIDE", $D$19)</f>
        <v>#NAME?</v>
      </c>
      <c r="AV3" t="e">
        <f ca="1">_xll.BDP(TICKER &amp; " EQUITY", AT$6, "BEST_FPERIOD_OVERRIDE", $DR$1, "BEST_DATA_SOURCE_OVERRIDE", "BST", "EQY_FUND_CRNCY",CURRENCY, "BEST_CONSOLIDATED_OVERRIDE", $D$19)</f>
        <v>#NAME?</v>
      </c>
      <c r="AW3" t="s">
        <v>495</v>
      </c>
      <c r="AX3" t="e">
        <f ca="1">_xll.BDP(TICKER &amp; " EQUITY", AT$6, "BEST_FPERIOD_OVERRIDE", EstDetPerT, "BEST_DATA_SOURCE_OVERRIDE", "BST", "EQY_FUND_CRNCY",CURRENCY, "BEST_CONSOLIDATED_OVERRIDE", $D$19)</f>
        <v>#NAME?</v>
      </c>
      <c r="AY3" t="s">
        <v>495</v>
      </c>
      <c r="AZ3" t="e">
        <f ca="1">_xll.BDP(TICKER &amp; " EQUITY", AY$6, "BEST_FPERIOD_OVERRIDE", EstDetPerO, "BEST_DATA_SOURCE_OVERRIDE", "BST", "EQY_FUND_CRNCY",CURRENCY, "BEST_CONSOLIDATED_OVERRIDE", $D$19)</f>
        <v>#NAME?</v>
      </c>
      <c r="BA3" t="e">
        <f ca="1">_xll.BDP(TICKER &amp; " EQUITY", AY$6, "BEST_FPERIOD_OVERRIDE", $DR$1, "BEST_DATA_SOURCE_OVERRIDE", "BST", "EQY_FUND_CRNCY",CURRENCY, "BEST_CONSOLIDATED_OVERRIDE", $D$19)</f>
        <v>#NAME?</v>
      </c>
      <c r="BB3" t="s">
        <v>495</v>
      </c>
      <c r="BC3" t="e">
        <f ca="1">_xll.BDP(TICKER &amp; " EQUITY", AY$6, "BEST_FPERIOD_OVERRIDE", EstDetPerT, "BEST_DATA_SOURCE_OVERRIDE", "BST", "EQY_FUND_CRNCY",CURRENCY, "BEST_CONSOLIDATED_OVERRIDE", $D$19)</f>
        <v>#NAME?</v>
      </c>
      <c r="BD3" t="s">
        <v>495</v>
      </c>
      <c r="BE3" t="e">
        <f ca="1">_xll.BDP(TICKER &amp; " EQUITY", BD$6, "BEST_FPERIOD_OVERRIDE", EstDetPerO, "BEST_DATA_SOURCE_OVERRIDE", "BST", "EQY_FUND_CRNCY",CURRENCY, "BEST_CONSOLIDATED_OVERRIDE", $D$19)</f>
        <v>#NAME?</v>
      </c>
      <c r="BF3" t="e">
        <f ca="1">_xll.BDP(TICKER &amp; " EQUITY", BD$6, "BEST_FPERIOD_OVERRIDE", $DR$1, "BEST_DATA_SOURCE_OVERRIDE", "BST", "EQY_FUND_CRNCY",CURRENCY, "BEST_CONSOLIDATED_OVERRIDE", $D$19)</f>
        <v>#NAME?</v>
      </c>
      <c r="BG3" t="s">
        <v>495</v>
      </c>
      <c r="BH3" t="e">
        <f ca="1">_xll.BDP(TICKER &amp; " EQUITY", BD$6, "BEST_FPERIOD_OVERRIDE", EstDetPerT, "BEST_DATA_SOURCE_OVERRIDE", "BST", "EQY_FUND_CRNCY",CURRENCY, "BEST_CONSOLIDATED_OVERRIDE", $D$19)</f>
        <v>#NAME?</v>
      </c>
      <c r="BI3" t="s">
        <v>495</v>
      </c>
      <c r="BJ3" t="e">
        <f ca="1">_xll.BDP(TICKER &amp; " EQUITY", BI$6, "BEST_FPERIOD_OVERRIDE", EstDetPerO, "BEST_DATA_SOURCE_OVERRIDE", "BST", "EQY_FUND_CRNCY",CURRENCY, "BEST_CONSOLIDATED_OVERRIDE", $D$19)</f>
        <v>#NAME?</v>
      </c>
      <c r="BK3" t="e">
        <f ca="1">_xll.BDP(TICKER &amp; " EQUITY", BI$6, "BEST_FPERIOD_OVERRIDE", $DR$1, "BEST_DATA_SOURCE_OVERRIDE", "BST", "EQY_FUND_CRNCY",CURRENCY, "BEST_CONSOLIDATED_OVERRIDE", $D$19)</f>
        <v>#NAME?</v>
      </c>
      <c r="BL3" t="s">
        <v>495</v>
      </c>
      <c r="BM3" t="e">
        <f ca="1">_xll.BDP(TICKER &amp; " EQUITY", BI$6, "BEST_FPERIOD_OVERRIDE", EstDetPerT, "BEST_DATA_SOURCE_OVERRIDE", "BST", "EQY_FUND_CRNCY",CURRENCY, "BEST_CONSOLIDATED_OVERRIDE", $D$19)</f>
        <v>#NAME?</v>
      </c>
      <c r="BN3" t="s">
        <v>495</v>
      </c>
      <c r="BO3" t="e">
        <f ca="1">_xll.BDP(TICKER &amp; " EQUITY", BN$6, "BEST_FPERIOD_OVERRIDE", EstDetPerO, "BEST_DATA_SOURCE_OVERRIDE", "BST", "EQY_FUND_CRNCY",CURRENCY, "BEST_CONSOLIDATED_OVERRIDE", $D$19)</f>
        <v>#NAME?</v>
      </c>
      <c r="BP3" t="e">
        <f ca="1">_xll.BDP(TICKER &amp; " EQUITY", BN$6, "BEST_FPERIOD_OVERRIDE", $DR$1, "BEST_DATA_SOURCE_OVERRIDE", "BST", "EQY_FUND_CRNCY",CURRENCY, "BEST_CONSOLIDATED_OVERRIDE", $D$19)</f>
        <v>#NAME?</v>
      </c>
      <c r="BQ3" t="s">
        <v>495</v>
      </c>
      <c r="BR3" t="e">
        <f ca="1">_xll.BDP(TICKER &amp; " EQUITY", BN$6, "BEST_FPERIOD_OVERRIDE", EstDetPerT, "BEST_DATA_SOURCE_OVERRIDE", "BST", "EQY_FUND_CRNCY",CURRENCY, "BEST_CONSOLIDATED_OVERRIDE", $D$19)</f>
        <v>#NAME?</v>
      </c>
      <c r="BS3" t="s">
        <v>495</v>
      </c>
      <c r="BT3" t="e">
        <f ca="1">_xll.BDP(TICKER &amp; " EQUITY", BS$6, "BEST_FPERIOD_OVERRIDE", EstDetPerO, "BEST_DATA_SOURCE_OVERRIDE", "BST", "EQY_FUND_CRNCY",CURRENCY, "BEST_CONSOLIDATED_OVERRIDE", $D$19)</f>
        <v>#NAME?</v>
      </c>
      <c r="BU3" t="e">
        <f ca="1">_xll.BDP(TICKER &amp; " EQUITY", BS$6, "BEST_FPERIOD_OVERRIDE", $DR$1, "BEST_DATA_SOURCE_OVERRIDE", "BST", "EQY_FUND_CRNCY",CURRENCY, "BEST_CONSOLIDATED_OVERRIDE", $D$19)</f>
        <v>#NAME?</v>
      </c>
      <c r="BV3" t="s">
        <v>495</v>
      </c>
      <c r="BW3" t="e">
        <f ca="1">_xll.BDP(TICKER &amp; " EQUITY", BS$6, "BEST_FPERIOD_OVERRIDE", EstDetPerT, "BEST_DATA_SOURCE_OVERRIDE", "BST", "EQY_FUND_CRNCY",CURRENCY, "BEST_CONSOLIDATED_OVERRIDE", $D$19)</f>
        <v>#NAME?</v>
      </c>
      <c r="BX3" t="s">
        <v>495</v>
      </c>
      <c r="BY3" t="e">
        <f ca="1">_xll.BDP(TICKER &amp; " EQUITY", BX$6, "BEST_FPERIOD_OVERRIDE", EstDetPerO, "BEST_DATA_SOURCE_OVERRIDE", "BST", "EQY_FUND_CRNCY",CURRENCY, "BEST_CONSOLIDATED_OVERRIDE", $D$19)</f>
        <v>#NAME?</v>
      </c>
      <c r="BZ3" t="e">
        <f ca="1">_xll.BDP(TICKER &amp; " EQUITY", BX$6, "BEST_FPERIOD_OVERRIDE", $DR$1, "BEST_DATA_SOURCE_OVERRIDE", "BST", "EQY_FUND_CRNCY",CURRENCY, "BEST_CONSOLIDATED_OVERRIDE", $D$19)</f>
        <v>#NAME?</v>
      </c>
      <c r="CA3" t="s">
        <v>495</v>
      </c>
      <c r="CB3" t="e">
        <f ca="1">_xll.BDP(TICKER &amp; " EQUITY", BX$6, "BEST_FPERIOD_OVERRIDE", EstDetPerT, "BEST_DATA_SOURCE_OVERRIDE", "BST", "EQY_FUND_CRNCY",CURRENCY, "BEST_CONSOLIDATED_OVERRIDE", $D$19)</f>
        <v>#NAME?</v>
      </c>
      <c r="CC3" t="s">
        <v>495</v>
      </c>
      <c r="CD3" t="e">
        <f ca="1">_xll.BDP(TICKER &amp; " EQUITY", CC$6, "BEST_FPERIOD_OVERRIDE", EstDetPerO, "BEST_DATA_SOURCE_OVERRIDE", "BST", "EQY_FUND_CRNCY",CURRENCY, "BEST_CONSOLIDATED_OVERRIDE", $D$19)</f>
        <v>#NAME?</v>
      </c>
      <c r="CE3" t="e">
        <f ca="1">_xll.BDP(TICKER &amp; " EQUITY", CC$6, "BEST_FPERIOD_OVERRIDE", $DR$1, "BEST_DATA_SOURCE_OVERRIDE", "BST", "EQY_FUND_CRNCY",CURRENCY, "BEST_CONSOLIDATED_OVERRIDE", $D$19)</f>
        <v>#NAME?</v>
      </c>
      <c r="CF3" t="s">
        <v>495</v>
      </c>
      <c r="CG3" t="e">
        <f ca="1">_xll.BDP(TICKER &amp; " EQUITY", CC$6, "BEST_FPERIOD_OVERRIDE", EstDetPerT, "BEST_DATA_SOURCE_OVERRIDE", "BST", "EQY_FUND_CRNCY",CURRENCY, "BEST_CONSOLIDATED_OVERRIDE", $D$19)</f>
        <v>#NAME?</v>
      </c>
      <c r="CH3" t="s">
        <v>495</v>
      </c>
      <c r="CI3" t="e">
        <f ca="1">_xll.BDP(TICKER &amp; " EQUITY", CH$6, "BEST_FPERIOD_OVERRIDE", EstDetPerO, "BEST_DATA_SOURCE_OVERRIDE", "BST", "EQY_FUND_CRNCY",CURRENCY, "BEST_CONSOLIDATED_OVERRIDE", $D$19)</f>
        <v>#NAME?</v>
      </c>
      <c r="CJ3" t="e">
        <f ca="1">_xll.BDP(TICKER &amp; " EQUITY", CH$6, "BEST_FPERIOD_OVERRIDE", $DR$1, "BEST_DATA_SOURCE_OVERRIDE", "BST", "EQY_FUND_CRNCY",CURRENCY, "BEST_CONSOLIDATED_OVERRIDE", $D$19)</f>
        <v>#NAME?</v>
      </c>
      <c r="CK3" t="s">
        <v>495</v>
      </c>
      <c r="CL3" t="e">
        <f ca="1">_xll.BDP(TICKER &amp; " EQUITY", CH$6, "BEST_FPERIOD_OVERRIDE", EstDetPerT, "BEST_DATA_SOURCE_OVERRIDE", "BST", "EQY_FUND_CRNCY",CURRENCY, "BEST_CONSOLIDATED_OVERRIDE", $D$19)</f>
        <v>#NAME?</v>
      </c>
      <c r="CM3" t="s">
        <v>495</v>
      </c>
      <c r="CN3" t="e">
        <f ca="1">_xll.BDP(TICKER &amp; " EQUITY", CM$6, "BEST_FPERIOD_OVERRIDE", EstDetPerO, "BEST_DATA_SOURCE_OVERRIDE", "BST", "EQY_FUND_CRNCY",CURRENCY, "BEST_CONSOLIDATED_OVERRIDE", $D$19)</f>
        <v>#NAME?</v>
      </c>
      <c r="CO3" t="e">
        <f ca="1">_xll.BDP(TICKER &amp; " EQUITY", CM$6, "BEST_FPERIOD_OVERRIDE", $DR$1, "BEST_DATA_SOURCE_OVERRIDE", "BST", "EQY_FUND_CRNCY",CURRENCY, "BEST_CONSOLIDATED_OVERRIDE", $D$19)</f>
        <v>#NAME?</v>
      </c>
      <c r="CP3" t="s">
        <v>495</v>
      </c>
      <c r="CQ3" t="e">
        <f ca="1">_xll.BDP(TICKER &amp; " EQUITY", CM$6, "BEST_FPERIOD_OVERRIDE", EstDetPerT, "BEST_DATA_SOURCE_OVERRIDE", "BST", "EQY_FUND_CRNCY",CURRENCY, "BEST_CONSOLIDATED_OVERRIDE", $D$19)</f>
        <v>#NAME?</v>
      </c>
      <c r="CR3" t="s">
        <v>495</v>
      </c>
      <c r="CS3" t="e">
        <f ca="1">_xll.BDP(TICKER &amp; " EQUITY", CR$6, "BEST_FPERIOD_OVERRIDE", EstDetPerO, "BEST_DATA_SOURCE_OVERRIDE", "BST", "EQY_FUND_CRNCY",CURRENCY, "BEST_CONSOLIDATED_OVERRIDE", $D$19)</f>
        <v>#NAME?</v>
      </c>
      <c r="CT3" t="e">
        <f ca="1">_xll.BDP(TICKER &amp; " EQUITY", CR$6, "BEST_FPERIOD_OVERRIDE", $DR$1, "BEST_DATA_SOURCE_OVERRIDE", "BST", "EQY_FUND_CRNCY",CURRENCY, "BEST_CONSOLIDATED_OVERRIDE", $D$19)</f>
        <v>#NAME?</v>
      </c>
      <c r="CU3" t="s">
        <v>495</v>
      </c>
      <c r="CV3" t="e">
        <f ca="1">_xll.BDP(TICKER &amp; " EQUITY", CR$6, "BEST_FPERIOD_OVERRIDE", EstDetPerT, "BEST_DATA_SOURCE_OVERRIDE", "BST", "EQY_FUND_CRNCY",CURRENCY, "BEST_CONSOLIDATED_OVERRIDE", $D$19)</f>
        <v>#NAME?</v>
      </c>
      <c r="CW3" t="s">
        <v>495</v>
      </c>
      <c r="CX3" t="e">
        <f ca="1">_xll.BDP(TICKER &amp; " EQUITY", CW$6, "BEST_FPERIOD_OVERRIDE", EstDetPerO, "BEST_DATA_SOURCE_OVERRIDE", "BST", "EQY_FUND_CRNCY",CURRENCY, "BEST_CONSOLIDATED_OVERRIDE", $D$19)</f>
        <v>#NAME?</v>
      </c>
      <c r="CY3" t="e">
        <f ca="1">_xll.BDP(TICKER &amp; " EQUITY", CW$6, "BEST_FPERIOD_OVERRIDE", $DR$1, "BEST_DATA_SOURCE_OVERRIDE", "BST", "EQY_FUND_CRNCY",CURRENCY, "BEST_CONSOLIDATED_OVERRIDE", $D$19)</f>
        <v>#NAME?</v>
      </c>
      <c r="CZ3" t="s">
        <v>495</v>
      </c>
      <c r="DA3" t="e">
        <f ca="1">_xll.BDP(TICKER &amp; " EQUITY", CW$6, "BEST_FPERIOD_OVERRIDE", EstDetPerT, "BEST_DATA_SOURCE_OVERRIDE", "BST", "EQY_FUND_CRNCY",CURRENCY, "BEST_CONSOLIDATED_OVERRIDE", $D$19)</f>
        <v>#NAME?</v>
      </c>
      <c r="DB3" t="s">
        <v>495</v>
      </c>
      <c r="DC3" t="e">
        <f ca="1">_xll.BDP(TICKER &amp; " EQUITY", DB$6, "BEST_FPERIOD_OVERRIDE", EstDetPerO, "BEST_DATA_SOURCE_OVERRIDE", "BST", "EQY_FUND_CRNCY",CURRENCY, "BEST_CONSOLIDATED_OVERRIDE", $D$19)</f>
        <v>#NAME?</v>
      </c>
      <c r="DD3" t="e">
        <f ca="1">_xll.BDP(TICKER &amp; " EQUITY", DB$6, "BEST_FPERIOD_OVERRIDE", $DR$1, "BEST_DATA_SOURCE_OVERRIDE", "BST", "EQY_FUND_CRNCY",CURRENCY, "BEST_CONSOLIDATED_OVERRIDE", $D$19)</f>
        <v>#NAME?</v>
      </c>
      <c r="DE3" t="s">
        <v>495</v>
      </c>
      <c r="DF3" t="e">
        <f ca="1">_xll.BDP(TICKER &amp; " EQUITY", DB$6, "BEST_FPERIOD_OVERRIDE", EstDetPerT, "BEST_DATA_SOURCE_OVERRIDE", "BST", "EQY_FUND_CRNCY",CURRENCY, "BEST_CONSOLIDATED_OVERRIDE", $D$19)</f>
        <v>#NAME?</v>
      </c>
      <c r="DG3" t="s">
        <v>495</v>
      </c>
      <c r="DH3" t="e">
        <f ca="1">_xll.BDP(TICKER &amp; " EQUITY", DG$6, "BEST_FPERIOD_OVERRIDE", EstDetPerO, "BEST_DATA_SOURCE_OVERRIDE", "BST", "EQY_FUND_CRNCY",CURRENCY, "BEST_CONSOLIDATED_OVERRIDE", $D$19)</f>
        <v>#NAME?</v>
      </c>
      <c r="DI3" t="e">
        <f ca="1">_xll.BDP(TICKER &amp; " EQUITY", DG$6, "BEST_FPERIOD_OVERRIDE", $DR$1, "BEST_DATA_SOURCE_OVERRIDE", "BST", "EQY_FUND_CRNCY",CURRENCY, "BEST_CONSOLIDATED_OVERRIDE", $D$19)</f>
        <v>#NAME?</v>
      </c>
      <c r="DJ3" t="s">
        <v>495</v>
      </c>
      <c r="DK3" t="e">
        <f ca="1">_xll.BDP(TICKER &amp; " EQUITY", DG$6, "BEST_FPERIOD_OVERRIDE", EstDetPerT, "BEST_DATA_SOURCE_OVERRIDE", "BST", "EQY_FUND_CRNCY",CURRENCY, "BEST_CONSOLIDATED_OVERRIDE", $D$19)</f>
        <v>#NAME?</v>
      </c>
      <c r="DL3" t="s">
        <v>495</v>
      </c>
      <c r="DM3" t="e">
        <f ca="1">_xll.BDP(TICKER &amp; " EQUITY", DL$6, "BEST_FPERIOD_OVERRIDE", EstDetPerO, "BEST_DATA_SOURCE_OVERRIDE", "BST", "EQY_FUND_CRNCY",CURRENCY, "BEST_CONSOLIDATED_OVERRIDE", $D$19)</f>
        <v>#NAME?</v>
      </c>
      <c r="DN3" t="e">
        <f ca="1">_xll.BDP(TICKER &amp; " EQUITY", DL$6, "BEST_FPERIOD_OVERRIDE", $DR$1, "BEST_DATA_SOURCE_OVERRIDE", "BST", "EQY_FUND_CRNCY",CURRENCY, "BEST_CONSOLIDATED_OVERRIDE", $D$19)</f>
        <v>#NAME?</v>
      </c>
      <c r="DO3" t="s">
        <v>495</v>
      </c>
      <c r="DP3" t="e">
        <f ca="1">_xll.BDP(TICKER &amp; " EQUITY", DL$6, "BEST_FPERIOD_OVERRIDE", EstDetPerT, "BEST_DATA_SOURCE_OVERRIDE", "BST", "EQY_FUND_CRNCY",CURRENCY, "BEST_CONSOLIDATED_OVERRIDE", $D$19)</f>
        <v>#NAME?</v>
      </c>
      <c r="DR3" t="s">
        <v>404</v>
      </c>
      <c r="DS3" t="s">
        <v>395</v>
      </c>
    </row>
    <row r="4" spans="1:123">
      <c r="A4" s="38" t="s">
        <v>512</v>
      </c>
      <c r="B4" s="45" t="e">
        <f ca="1">_xll.BDH(TICKER &amp; " EQUITY","SALES_REV_TURN","-6FY","-0FY","Sort=D","PER=FY","cols=2;rows=7")</f>
        <v>#NAME?</v>
      </c>
      <c r="C4" s="38">
        <v>394328</v>
      </c>
      <c r="D4" s="38" t="e">
        <f t="shared" ref="D4:D10" ca="1" si="0">YEAR(B4)</f>
        <v>#NAME?</v>
      </c>
      <c r="F4" s="52" t="s">
        <v>588</v>
      </c>
      <c r="G4" s="38">
        <v>78129</v>
      </c>
      <c r="H4" s="38" t="s">
        <v>589</v>
      </c>
      <c r="I4" s="53">
        <v>95118</v>
      </c>
      <c r="K4" s="52"/>
      <c r="N4" s="53"/>
      <c r="P4" t="s">
        <v>400</v>
      </c>
      <c r="Q4" t="s">
        <v>419</v>
      </c>
      <c r="R4" t="s">
        <v>491</v>
      </c>
      <c r="S4" t="s">
        <v>385</v>
      </c>
      <c r="T4" t="s">
        <v>485</v>
      </c>
      <c r="V4" s="14">
        <v>45702</v>
      </c>
      <c r="W4">
        <v>3629830.0558000002</v>
      </c>
      <c r="X4">
        <v>409835.31300000002</v>
      </c>
      <c r="Y4">
        <v>441910.55300000001</v>
      </c>
      <c r="Z4">
        <v>468282.96299999999</v>
      </c>
      <c r="AA4">
        <v>3629830.0558000002</v>
      </c>
      <c r="AB4">
        <v>143150.90299999999</v>
      </c>
      <c r="AC4">
        <v>155870.73300000001</v>
      </c>
      <c r="AD4">
        <v>164407.217</v>
      </c>
      <c r="AF4" s="14">
        <f t="shared" ref="AF4:AF67" si="1">IF($V4="", "", $V4)</f>
        <v>45702</v>
      </c>
      <c r="AG4">
        <f t="shared" ref="AG4:AG67" si="2">IF($X4&lt;0, "NA", IF(ISERROR($W4/$X4), "", $W4/$X4))</f>
        <v>8.8568015997196419</v>
      </c>
      <c r="AH4">
        <f t="shared" ref="AH4:AH67" si="3">IF($Y4&lt;0, "NA", IF(ISERROR($W4/$Y4), "", $W4/$Y4))</f>
        <v>8.2139474406260682</v>
      </c>
      <c r="AI4">
        <f t="shared" ref="AI4:AI67" si="4">IF($Z4&lt;0, "NA", IF(ISERROR($W4/$Z4), "", $W4/$Z4))</f>
        <v>7.7513604862878607</v>
      </c>
      <c r="AJ4">
        <f t="shared" ref="AJ4:AJ67" si="5">IF($AB4&lt;0, "NA", IF(ISERROR($AA4/$AB4), "", $AA4/$AB4))</f>
        <v>25.356668939769108</v>
      </c>
      <c r="AK4">
        <f t="shared" ref="AK4:AK67" si="6">IF($AC4&lt;0, "NA", IF(ISERROR($AA4/$AC4), "", $AA4/$AC4))</f>
        <v>23.287438160696915</v>
      </c>
      <c r="AL4">
        <f t="shared" ref="AL4:AL67" si="7">IF($AD4&lt;0, "NA", IF(ISERROR($AA4/$AD4), "", $AA4/$AD4))</f>
        <v>22.078289031557539</v>
      </c>
      <c r="AO4" t="s">
        <v>496</v>
      </c>
      <c r="AR4" t="s">
        <v>496</v>
      </c>
      <c r="AT4" t="s">
        <v>496</v>
      </c>
      <c r="AU4" t="e">
        <f ca="1">_xll.BDP(TICKER &amp; " EQUITY", AT$6, "BEST_FPERIOD_OVERRIDE", EstDetPerO, "BEST_DATA_SOURCE_OVERRIDE", "BLI", "EQY_FUND_CRNCY",CURRENCY, "BEST_CONSOLIDATED_OVERRIDE", $D$19)</f>
        <v>#NAME?</v>
      </c>
      <c r="AV4" t="e">
        <f ca="1">_xll.BDP(TICKER &amp; " EQUITY", AT$6, "BEST_FPERIOD_OVERRIDE", $DR$1, "BEST_DATA_SOURCE_OVERRIDE", "BLI", "EQY_FUND_CRNCY",CURRENCY, "BEST_CONSOLIDATED_OVERRIDE", $D$19)</f>
        <v>#NAME?</v>
      </c>
      <c r="AW4" t="s">
        <v>496</v>
      </c>
      <c r="AX4" t="e">
        <f ca="1">_xll.BDP(TICKER &amp; " EQUITY", AT$6, "BEST_FPERIOD_OVERRIDE", EstDetPerT, "BEST_DATA_SOURCE_OVERRIDE", "BLI", "EQY_FUND_CRNCY",CURRENCY, "BEST_CONSOLIDATED_OVERRIDE", $D$19)</f>
        <v>#NAME?</v>
      </c>
      <c r="AY4" t="s">
        <v>496</v>
      </c>
      <c r="AZ4" t="e">
        <f ca="1">_xll.BDP(TICKER &amp; " EQUITY", AY$6, "BEST_FPERIOD_OVERRIDE", EstDetPerO, "BEST_DATA_SOURCE_OVERRIDE", "BLI", "EQY_FUND_CRNCY",CURRENCY, "BEST_CONSOLIDATED_OVERRIDE", $D$19)</f>
        <v>#NAME?</v>
      </c>
      <c r="BA4" t="e">
        <f ca="1">_xll.BDP(TICKER &amp; " EQUITY", AY$6, "BEST_FPERIOD_OVERRIDE", $DR$1, "BEST_DATA_SOURCE_OVERRIDE", "BLI", "EQY_FUND_CRNCY",CURRENCY, "BEST_CONSOLIDATED_OVERRIDE", $D$19)</f>
        <v>#NAME?</v>
      </c>
      <c r="BB4" t="s">
        <v>496</v>
      </c>
      <c r="BC4" t="e">
        <f ca="1">_xll.BDP(TICKER &amp; " EQUITY", AY$6, "BEST_FPERIOD_OVERRIDE", EstDetPerT, "BEST_DATA_SOURCE_OVERRIDE", "BLI", "EQY_FUND_CRNCY",CURRENCY, "BEST_CONSOLIDATED_OVERRIDE", $D$19)</f>
        <v>#NAME?</v>
      </c>
      <c r="BD4" t="s">
        <v>496</v>
      </c>
      <c r="BE4" t="e">
        <f ca="1">_xll.BDP(TICKER &amp; " EQUITY", BD$6, "BEST_FPERIOD_OVERRIDE", EstDetPerO, "BEST_DATA_SOURCE_OVERRIDE", "BLI", "EQY_FUND_CRNCY",CURRENCY, "BEST_CONSOLIDATED_OVERRIDE", $D$19)</f>
        <v>#NAME?</v>
      </c>
      <c r="BF4" t="e">
        <f ca="1">_xll.BDP(TICKER &amp; " EQUITY", BD$6, "BEST_FPERIOD_OVERRIDE", $DR$1, "BEST_DATA_SOURCE_OVERRIDE", "BLI", "EQY_FUND_CRNCY",CURRENCY, "BEST_CONSOLIDATED_OVERRIDE", $D$19)</f>
        <v>#NAME?</v>
      </c>
      <c r="BG4" t="s">
        <v>496</v>
      </c>
      <c r="BH4" t="e">
        <f ca="1">_xll.BDP(TICKER &amp; " EQUITY", BD$6, "BEST_FPERIOD_OVERRIDE", EstDetPerT, "BEST_DATA_SOURCE_OVERRIDE", "BLI", "EQY_FUND_CRNCY",CURRENCY, "BEST_CONSOLIDATED_OVERRIDE", $D$19)</f>
        <v>#NAME?</v>
      </c>
      <c r="BI4" t="s">
        <v>496</v>
      </c>
      <c r="BJ4" t="e">
        <f ca="1">_xll.BDP(TICKER &amp; " EQUITY", BI$6, "BEST_FPERIOD_OVERRIDE", EstDetPerO, "BEST_DATA_SOURCE_OVERRIDE", "BLI", "EQY_FUND_CRNCY",CURRENCY, "BEST_CONSOLIDATED_OVERRIDE", $D$19)</f>
        <v>#NAME?</v>
      </c>
      <c r="BK4" t="e">
        <f ca="1">_xll.BDP(TICKER &amp; " EQUITY", BI$6, "BEST_FPERIOD_OVERRIDE", $DR$1, "BEST_DATA_SOURCE_OVERRIDE", "BLI", "EQY_FUND_CRNCY",CURRENCY, "BEST_CONSOLIDATED_OVERRIDE", $D$19)</f>
        <v>#NAME?</v>
      </c>
      <c r="BL4" t="s">
        <v>496</v>
      </c>
      <c r="BM4" t="e">
        <f ca="1">_xll.BDP(TICKER &amp; " EQUITY", BI$6, "BEST_FPERIOD_OVERRIDE", EstDetPerT, "BEST_DATA_SOURCE_OVERRIDE", "BLI", "EQY_FUND_CRNCY",CURRENCY, "BEST_CONSOLIDATED_OVERRIDE", $D$19)</f>
        <v>#NAME?</v>
      </c>
      <c r="BN4" t="s">
        <v>496</v>
      </c>
      <c r="BO4" t="e">
        <f ca="1">_xll.BDP(TICKER &amp; " EQUITY", BN$6, "BEST_FPERIOD_OVERRIDE", EstDetPerO, "BEST_DATA_SOURCE_OVERRIDE", "BLI", "EQY_FUND_CRNCY",CURRENCY, "BEST_CONSOLIDATED_OVERRIDE", $D$19)</f>
        <v>#NAME?</v>
      </c>
      <c r="BP4" t="e">
        <f ca="1">_xll.BDP(TICKER &amp; " EQUITY", BN$6, "BEST_FPERIOD_OVERRIDE", $DR$1, "BEST_DATA_SOURCE_OVERRIDE", "BLI", "EQY_FUND_CRNCY",CURRENCY, "BEST_CONSOLIDATED_OVERRIDE", $D$19)</f>
        <v>#NAME?</v>
      </c>
      <c r="BQ4" t="s">
        <v>496</v>
      </c>
      <c r="BR4" t="e">
        <f ca="1">_xll.BDP(TICKER &amp; " EQUITY", BN$6, "BEST_FPERIOD_OVERRIDE", EstDetPerT, "BEST_DATA_SOURCE_OVERRIDE", "BLI", "EQY_FUND_CRNCY",CURRENCY, "BEST_CONSOLIDATED_OVERRIDE", $D$19)</f>
        <v>#NAME?</v>
      </c>
      <c r="BS4" t="s">
        <v>496</v>
      </c>
      <c r="BT4" t="e">
        <f ca="1">_xll.BDP(TICKER &amp; " EQUITY", BS$6, "BEST_FPERIOD_OVERRIDE", EstDetPerO, "BEST_DATA_SOURCE_OVERRIDE", "BLI", "EQY_FUND_CRNCY",CURRENCY, "BEST_CONSOLIDATED_OVERRIDE", $D$19)</f>
        <v>#NAME?</v>
      </c>
      <c r="BU4" t="e">
        <f ca="1">_xll.BDP(TICKER &amp; " EQUITY", BS$6, "BEST_FPERIOD_OVERRIDE", $DR$1, "BEST_DATA_SOURCE_OVERRIDE", "BLI", "EQY_FUND_CRNCY",CURRENCY, "BEST_CONSOLIDATED_OVERRIDE", $D$19)</f>
        <v>#NAME?</v>
      </c>
      <c r="BV4" t="s">
        <v>496</v>
      </c>
      <c r="BW4" t="e">
        <f ca="1">_xll.BDP(TICKER &amp; " EQUITY", BS$6, "BEST_FPERIOD_OVERRIDE", EstDetPerT, "BEST_DATA_SOURCE_OVERRIDE", "BLI", "EQY_FUND_CRNCY",CURRENCY, "BEST_CONSOLIDATED_OVERRIDE", $D$19)</f>
        <v>#NAME?</v>
      </c>
      <c r="BX4" t="s">
        <v>496</v>
      </c>
      <c r="BY4" t="e">
        <f ca="1">_xll.BDP(TICKER &amp; " EQUITY", BX$6, "BEST_FPERIOD_OVERRIDE", EstDetPerO, "BEST_DATA_SOURCE_OVERRIDE", "BLI", "EQY_FUND_CRNCY",CURRENCY, "BEST_CONSOLIDATED_OVERRIDE", $D$19)</f>
        <v>#NAME?</v>
      </c>
      <c r="BZ4" t="e">
        <f ca="1">_xll.BDP(TICKER &amp; " EQUITY", BX$6, "BEST_FPERIOD_OVERRIDE", $DR$1, "BEST_DATA_SOURCE_OVERRIDE", "BLI", "EQY_FUND_CRNCY",CURRENCY, "BEST_CONSOLIDATED_OVERRIDE", $D$19)</f>
        <v>#NAME?</v>
      </c>
      <c r="CA4" t="s">
        <v>496</v>
      </c>
      <c r="CB4" t="e">
        <f ca="1">_xll.BDP(TICKER &amp; " EQUITY", BX$6, "BEST_FPERIOD_OVERRIDE", EstDetPerT, "BEST_DATA_SOURCE_OVERRIDE", "BLI", "EQY_FUND_CRNCY",CURRENCY, "BEST_CONSOLIDATED_OVERRIDE", $D$19)</f>
        <v>#NAME?</v>
      </c>
      <c r="CC4" t="s">
        <v>496</v>
      </c>
      <c r="CD4" t="e">
        <f ca="1">_xll.BDP(TICKER &amp; " EQUITY", CC$6, "BEST_FPERIOD_OVERRIDE", EstDetPerO, "BEST_DATA_SOURCE_OVERRIDE", "BLI", "EQY_FUND_CRNCY",CURRENCY, "BEST_CONSOLIDATED_OVERRIDE", $D$19)</f>
        <v>#NAME?</v>
      </c>
      <c r="CE4" t="e">
        <f ca="1">_xll.BDP(TICKER &amp; " EQUITY", CC$6, "BEST_FPERIOD_OVERRIDE", $DR$1, "BEST_DATA_SOURCE_OVERRIDE", "BLI", "EQY_FUND_CRNCY",CURRENCY, "BEST_CONSOLIDATED_OVERRIDE", $D$19)</f>
        <v>#NAME?</v>
      </c>
      <c r="CF4" t="s">
        <v>496</v>
      </c>
      <c r="CG4" t="e">
        <f ca="1">_xll.BDP(TICKER &amp; " EQUITY", CC$6, "BEST_FPERIOD_OVERRIDE", EstDetPerT, "BEST_DATA_SOURCE_OVERRIDE", "BLI", "EQY_FUND_CRNCY",CURRENCY, "BEST_CONSOLIDATED_OVERRIDE", $D$19)</f>
        <v>#NAME?</v>
      </c>
      <c r="CH4" t="s">
        <v>496</v>
      </c>
      <c r="CI4" t="e">
        <f ca="1">_xll.BDP(TICKER &amp; " EQUITY", CH$6, "BEST_FPERIOD_OVERRIDE", EstDetPerO, "BEST_DATA_SOURCE_OVERRIDE", "BLI", "EQY_FUND_CRNCY",CURRENCY, "BEST_CONSOLIDATED_OVERRIDE", $D$19)</f>
        <v>#NAME?</v>
      </c>
      <c r="CJ4" t="e">
        <f ca="1">_xll.BDP(TICKER &amp; " EQUITY", CH$6, "BEST_FPERIOD_OVERRIDE", $DR$1, "BEST_DATA_SOURCE_OVERRIDE", "BLI", "EQY_FUND_CRNCY",CURRENCY, "BEST_CONSOLIDATED_OVERRIDE", $D$19)</f>
        <v>#NAME?</v>
      </c>
      <c r="CK4" t="s">
        <v>496</v>
      </c>
      <c r="CL4" t="e">
        <f ca="1">_xll.BDP(TICKER &amp; " EQUITY", CH$6, "BEST_FPERIOD_OVERRIDE", EstDetPerT, "BEST_DATA_SOURCE_OVERRIDE", "BLI", "EQY_FUND_CRNCY",CURRENCY, "BEST_CONSOLIDATED_OVERRIDE", $D$19)</f>
        <v>#NAME?</v>
      </c>
      <c r="CM4" t="s">
        <v>496</v>
      </c>
      <c r="CN4" t="e">
        <f ca="1">_xll.BDP(TICKER &amp; " EQUITY", CM$6, "BEST_FPERIOD_OVERRIDE", EstDetPerO, "BEST_DATA_SOURCE_OVERRIDE", "BLI", "EQY_FUND_CRNCY",CURRENCY, "BEST_CONSOLIDATED_OVERRIDE", $D$19)</f>
        <v>#NAME?</v>
      </c>
      <c r="CO4" t="e">
        <f ca="1">_xll.BDP(TICKER &amp; " EQUITY", CM$6, "BEST_FPERIOD_OVERRIDE", $DR$1, "BEST_DATA_SOURCE_OVERRIDE", "BLI", "EQY_FUND_CRNCY",CURRENCY, "BEST_CONSOLIDATED_OVERRIDE", $D$19)</f>
        <v>#NAME?</v>
      </c>
      <c r="CP4" t="s">
        <v>496</v>
      </c>
      <c r="CQ4" t="e">
        <f ca="1">_xll.BDP(TICKER &amp; " EQUITY", CM$6, "BEST_FPERIOD_OVERRIDE", EstDetPerT, "BEST_DATA_SOURCE_OVERRIDE", "BLI", "EQY_FUND_CRNCY",CURRENCY, "BEST_CONSOLIDATED_OVERRIDE", $D$19)</f>
        <v>#NAME?</v>
      </c>
      <c r="CR4" t="s">
        <v>496</v>
      </c>
      <c r="CS4" t="e">
        <f ca="1">_xll.BDP(TICKER &amp; " EQUITY", CR$6, "BEST_FPERIOD_OVERRIDE", EstDetPerO, "BEST_DATA_SOURCE_OVERRIDE", "BLI", "EQY_FUND_CRNCY",CURRENCY, "BEST_CONSOLIDATED_OVERRIDE", $D$19)</f>
        <v>#NAME?</v>
      </c>
      <c r="CT4" t="e">
        <f ca="1">_xll.BDP(TICKER &amp; " EQUITY", CR$6, "BEST_FPERIOD_OVERRIDE", $DR$1, "BEST_DATA_SOURCE_OVERRIDE", "BLI", "EQY_FUND_CRNCY",CURRENCY, "BEST_CONSOLIDATED_OVERRIDE", $D$19)</f>
        <v>#NAME?</v>
      </c>
      <c r="CU4" t="s">
        <v>496</v>
      </c>
      <c r="CV4" t="e">
        <f ca="1">_xll.BDP(TICKER &amp; " EQUITY", CR$6, "BEST_FPERIOD_OVERRIDE", EstDetPerT, "BEST_DATA_SOURCE_OVERRIDE", "BLI", "EQY_FUND_CRNCY",CURRENCY, "BEST_CONSOLIDATED_OVERRIDE", $D$19)</f>
        <v>#NAME?</v>
      </c>
      <c r="CW4" t="s">
        <v>496</v>
      </c>
      <c r="CX4" t="e">
        <f ca="1">_xll.BDP(TICKER &amp; " EQUITY", CW$6, "BEST_FPERIOD_OVERRIDE", EstDetPerO, "BEST_DATA_SOURCE_OVERRIDE", "BLI", "EQY_FUND_CRNCY",CURRENCY, "BEST_CONSOLIDATED_OVERRIDE", $D$19)</f>
        <v>#NAME?</v>
      </c>
      <c r="CY4" t="e">
        <f ca="1">_xll.BDP(TICKER &amp; " EQUITY", CW$6, "BEST_FPERIOD_OVERRIDE", $DR$1, "BEST_DATA_SOURCE_OVERRIDE", "BLI", "EQY_FUND_CRNCY",CURRENCY, "BEST_CONSOLIDATED_OVERRIDE", $D$19)</f>
        <v>#NAME?</v>
      </c>
      <c r="CZ4" t="s">
        <v>496</v>
      </c>
      <c r="DA4" t="e">
        <f ca="1">_xll.BDP(TICKER &amp; " EQUITY", CW$6, "BEST_FPERIOD_OVERRIDE", EstDetPerT, "BEST_DATA_SOURCE_OVERRIDE", "BLI", "EQY_FUND_CRNCY",CURRENCY, "BEST_CONSOLIDATED_OVERRIDE", $D$19)</f>
        <v>#NAME?</v>
      </c>
      <c r="DB4" t="s">
        <v>496</v>
      </c>
      <c r="DC4" t="e">
        <f ca="1">_xll.BDP(TICKER &amp; " EQUITY", DB$6, "BEST_FPERIOD_OVERRIDE", EstDetPerO, "BEST_DATA_SOURCE_OVERRIDE", "BLI", "EQY_FUND_CRNCY",CURRENCY, "BEST_CONSOLIDATED_OVERRIDE", $D$19)</f>
        <v>#NAME?</v>
      </c>
      <c r="DD4" t="e">
        <f ca="1">_xll.BDP(TICKER &amp; " EQUITY", DB$6, "BEST_FPERIOD_OVERRIDE", $DR$1, "BEST_DATA_SOURCE_OVERRIDE", "BLI", "EQY_FUND_CRNCY",CURRENCY, "BEST_CONSOLIDATED_OVERRIDE", $D$19)</f>
        <v>#NAME?</v>
      </c>
      <c r="DE4" t="s">
        <v>496</v>
      </c>
      <c r="DF4" t="e">
        <f ca="1">_xll.BDP(TICKER &amp; " EQUITY", DB$6, "BEST_FPERIOD_OVERRIDE", EstDetPerT, "BEST_DATA_SOURCE_OVERRIDE", "BLI", "EQY_FUND_CRNCY",CURRENCY, "BEST_CONSOLIDATED_OVERRIDE", $D$19)</f>
        <v>#NAME?</v>
      </c>
      <c r="DG4" t="s">
        <v>496</v>
      </c>
      <c r="DH4" t="e">
        <f ca="1">_xll.BDP(TICKER &amp; " EQUITY", DG$6, "BEST_FPERIOD_OVERRIDE", EstDetPerO, "BEST_DATA_SOURCE_OVERRIDE", "BLI", "EQY_FUND_CRNCY",CURRENCY, "BEST_CONSOLIDATED_OVERRIDE", $D$19)</f>
        <v>#NAME?</v>
      </c>
      <c r="DI4" t="e">
        <f ca="1">_xll.BDP(TICKER &amp; " EQUITY", DG$6, "BEST_FPERIOD_OVERRIDE", $DR$1, "BEST_DATA_SOURCE_OVERRIDE", "BLI", "EQY_FUND_CRNCY",CURRENCY, "BEST_CONSOLIDATED_OVERRIDE", $D$19)</f>
        <v>#NAME?</v>
      </c>
      <c r="DJ4" t="s">
        <v>496</v>
      </c>
      <c r="DK4" t="e">
        <f ca="1">_xll.BDP(TICKER &amp; " EQUITY", DG$6, "BEST_FPERIOD_OVERRIDE", EstDetPerT, "BEST_DATA_SOURCE_OVERRIDE", "BLI", "EQY_FUND_CRNCY",CURRENCY, "BEST_CONSOLIDATED_OVERRIDE", $D$19)</f>
        <v>#NAME?</v>
      </c>
      <c r="DL4" t="s">
        <v>496</v>
      </c>
      <c r="DM4" t="e">
        <f ca="1">_xll.BDP(TICKER &amp; " EQUITY", DL$6, "BEST_FPERIOD_OVERRIDE", EstDetPerO, "BEST_DATA_SOURCE_OVERRIDE", "BLI", "EQY_FUND_CRNCY",CURRENCY, "BEST_CONSOLIDATED_OVERRIDE", $D$19)</f>
        <v>#NAME?</v>
      </c>
      <c r="DN4" t="e">
        <f ca="1">_xll.BDP(TICKER &amp; " EQUITY", DL$6, "BEST_FPERIOD_OVERRIDE", $DR$1, "BEST_DATA_SOURCE_OVERRIDE", "BLI", "EQY_FUND_CRNCY",CURRENCY, "BEST_CONSOLIDATED_OVERRIDE", $D$19)</f>
        <v>#NAME?</v>
      </c>
      <c r="DO4" t="s">
        <v>496</v>
      </c>
      <c r="DP4" t="e">
        <f ca="1">_xll.BDP(TICKER &amp; " EQUITY", DL$6, "BEST_FPERIOD_OVERRIDE", EstDetPerT, "BEST_DATA_SOURCE_OVERRIDE", "BLI", "EQY_FUND_CRNCY",CURRENCY, "BEST_CONSOLIDATED_OVERRIDE", $D$19)</f>
        <v>#NAME?</v>
      </c>
      <c r="DR4" t="s">
        <v>405</v>
      </c>
      <c r="DS4" t="s">
        <v>396</v>
      </c>
    </row>
    <row r="5" spans="1:123">
      <c r="A5" s="46" t="s">
        <v>513</v>
      </c>
      <c r="B5" s="45">
        <v>44464</v>
      </c>
      <c r="C5" s="38">
        <v>365817</v>
      </c>
      <c r="D5" s="38">
        <f t="shared" si="0"/>
        <v>2021</v>
      </c>
      <c r="F5" s="52"/>
      <c r="H5" s="38" t="s">
        <v>590</v>
      </c>
      <c r="I5" s="53">
        <v>74200</v>
      </c>
      <c r="K5" s="52"/>
      <c r="N5" s="53"/>
      <c r="P5" t="s">
        <v>402</v>
      </c>
      <c r="Q5" t="s">
        <v>421</v>
      </c>
      <c r="R5" t="s">
        <v>493</v>
      </c>
      <c r="S5" t="s">
        <v>483</v>
      </c>
      <c r="T5" t="s">
        <v>486</v>
      </c>
      <c r="V5" s="14">
        <v>45695</v>
      </c>
      <c r="W5">
        <v>3374905.477</v>
      </c>
      <c r="X5">
        <v>410010.40399999998</v>
      </c>
      <c r="Y5">
        <v>441854.022</v>
      </c>
      <c r="Z5">
        <v>468211.185</v>
      </c>
      <c r="AA5">
        <v>3374905.477</v>
      </c>
      <c r="AB5">
        <v>142874.72399999999</v>
      </c>
      <c r="AC5">
        <v>155530.75</v>
      </c>
      <c r="AD5">
        <v>164404.95699999999</v>
      </c>
      <c r="AF5" s="14">
        <f t="shared" si="1"/>
        <v>45695</v>
      </c>
      <c r="AG5">
        <f t="shared" si="2"/>
        <v>8.2312678997287101</v>
      </c>
      <c r="AH5">
        <f t="shared" si="3"/>
        <v>7.6380553507782709</v>
      </c>
      <c r="AI5">
        <f t="shared" si="4"/>
        <v>7.2080838414827699</v>
      </c>
      <c r="AJ5">
        <f t="shared" si="5"/>
        <v>23.621431296693181</v>
      </c>
      <c r="AK5">
        <f t="shared" si="6"/>
        <v>21.699281183945939</v>
      </c>
      <c r="AL5">
        <f t="shared" si="7"/>
        <v>20.52800316112123</v>
      </c>
      <c r="AN5" t="e">
        <f ca="1">_xll.BDS(TICKER &amp;" EQUITY","BEST_EPS_BRK_GRID","BEST_FPERIOD_OVERRIDE",EstDetPerO,"EQY_FUND_CRNCY",CURRENCY,"BEST_CONSOLIDATED_OVERRIDE",$D$19,"STARTCOL=1","ENDCOL=1","cols=1;rows=37")</f>
        <v>#NAME?</v>
      </c>
      <c r="AO5" t="s">
        <v>497</v>
      </c>
      <c r="AQ5" t="e">
        <f ca="1">_xll.BDS(TICKER &amp;" EQUITY","BEST_EPS_BRK_GRID","BEST_FPERIOD_OVERRIDE",EstDetPerO,"EQY_FUND_CRNCY",CURRENCY,"BEST_CONSOLIDATED_OVERRIDE",$D$19,"STARTCOL=1","ENDCOL=1","cols=1;rows=37")</f>
        <v>#NAME?</v>
      </c>
      <c r="AR5" t="s">
        <v>497</v>
      </c>
      <c r="AT5" t="s">
        <v>497</v>
      </c>
      <c r="AU5" t="e">
        <f ca="1">_xll.BDP(TICKER &amp; " EQUITY", AT$6, "BEST_FPERIOD_OVERRIDE", EstDetPerO, "BEST_DATA_SOURCE_OVERRIDE", "BPE", "EQY_FUND_CRNCY",CURRENCY, "BEST_CONSOLIDATED_OVERRIDE", $D$19)</f>
        <v>#NAME?</v>
      </c>
      <c r="AV5" t="e">
        <f ca="1">_xll.BDP(TICKER &amp; " EQUITY", AT$6, "BEST_FPERIOD_OVERRIDE", $DR$1, "BEST_DATA_SOURCE_OVERRIDE", "BPE", "EQY_FUND_CRNCY",CURRENCY, "BEST_CONSOLIDATED_OVERRIDE", $D$19)</f>
        <v>#NAME?</v>
      </c>
      <c r="AW5" t="s">
        <v>497</v>
      </c>
      <c r="AX5" t="e">
        <f ca="1">_xll.BDP(TICKER &amp; " EQUITY", AT$6, "BEST_FPERIOD_OVERRIDE", EstDetPerT, "BEST_DATA_SOURCE_OVERRIDE", "BPE", "EQY_FUND_CRNCY",CURRENCY, "BEST_CONSOLIDATED_OVERRIDE", $D$19)</f>
        <v>#NAME?</v>
      </c>
      <c r="AY5" t="s">
        <v>497</v>
      </c>
      <c r="AZ5" t="e">
        <f ca="1">_xll.BDP(TICKER &amp; " EQUITY", AY$6, "BEST_FPERIOD_OVERRIDE", EstDetPerO, "BEST_DATA_SOURCE_OVERRIDE", "BPE", "EQY_FUND_CRNCY",CURRENCY, "BEST_CONSOLIDATED_OVERRIDE", $D$19)</f>
        <v>#NAME?</v>
      </c>
      <c r="BA5" t="e">
        <f ca="1">_xll.BDP(TICKER &amp; " EQUITY", AY$6, "BEST_FPERIOD_OVERRIDE", $DR$1, "BEST_DATA_SOURCE_OVERRIDE", "BPE", "EQY_FUND_CRNCY",CURRENCY, "BEST_CONSOLIDATED_OVERRIDE", $D$19)</f>
        <v>#NAME?</v>
      </c>
      <c r="BB5" t="s">
        <v>497</v>
      </c>
      <c r="BC5" t="e">
        <f ca="1">_xll.BDP(TICKER &amp; " EQUITY", AY$6, "BEST_FPERIOD_OVERRIDE", EstDetPerT, "BEST_DATA_SOURCE_OVERRIDE", "BPE", "EQY_FUND_CRNCY",CURRENCY, "BEST_CONSOLIDATED_OVERRIDE", $D$19)</f>
        <v>#NAME?</v>
      </c>
      <c r="BD5" t="s">
        <v>497</v>
      </c>
      <c r="BE5" t="e">
        <f ca="1">_xll.BDP(TICKER &amp; " EQUITY", BD$6, "BEST_FPERIOD_OVERRIDE", EstDetPerO, "BEST_DATA_SOURCE_OVERRIDE", "BPE", "EQY_FUND_CRNCY",CURRENCY, "BEST_CONSOLIDATED_OVERRIDE", $D$19)</f>
        <v>#NAME?</v>
      </c>
      <c r="BF5" t="e">
        <f ca="1">_xll.BDP(TICKER &amp; " EQUITY", BD$6, "BEST_FPERIOD_OVERRIDE", $DR$1, "BEST_DATA_SOURCE_OVERRIDE", "BPE", "EQY_FUND_CRNCY",CURRENCY, "BEST_CONSOLIDATED_OVERRIDE", $D$19)</f>
        <v>#NAME?</v>
      </c>
      <c r="BG5" t="s">
        <v>497</v>
      </c>
      <c r="BH5" t="e">
        <f ca="1">_xll.BDP(TICKER &amp; " EQUITY", BD$6, "BEST_FPERIOD_OVERRIDE", EstDetPerT, "BEST_DATA_SOURCE_OVERRIDE", "BPE", "EQY_FUND_CRNCY",CURRENCY, "BEST_CONSOLIDATED_OVERRIDE", $D$19)</f>
        <v>#NAME?</v>
      </c>
      <c r="BI5" t="s">
        <v>497</v>
      </c>
      <c r="BJ5" t="e">
        <f ca="1">_xll.BDP(TICKER &amp; " EQUITY", BI$6, "BEST_FPERIOD_OVERRIDE", EstDetPerO, "BEST_DATA_SOURCE_OVERRIDE", "BPE", "EQY_FUND_CRNCY",CURRENCY, "BEST_CONSOLIDATED_OVERRIDE", $D$19)</f>
        <v>#NAME?</v>
      </c>
      <c r="BK5" t="e">
        <f ca="1">_xll.BDP(TICKER &amp; " EQUITY", BI$6, "BEST_FPERIOD_OVERRIDE", $DR$1, "BEST_DATA_SOURCE_OVERRIDE", "BPE", "EQY_FUND_CRNCY",CURRENCY, "BEST_CONSOLIDATED_OVERRIDE", $D$19)</f>
        <v>#NAME?</v>
      </c>
      <c r="BL5" t="s">
        <v>497</v>
      </c>
      <c r="BM5" t="e">
        <f ca="1">_xll.BDP(TICKER &amp; " EQUITY", BI$6, "BEST_FPERIOD_OVERRIDE", EstDetPerT, "BEST_DATA_SOURCE_OVERRIDE", "BPE", "EQY_FUND_CRNCY",CURRENCY, "BEST_CONSOLIDATED_OVERRIDE", $D$19)</f>
        <v>#NAME?</v>
      </c>
      <c r="BN5" t="s">
        <v>497</v>
      </c>
      <c r="BO5" t="e">
        <f ca="1">_xll.BDP(TICKER &amp; " EQUITY", BN$6, "BEST_FPERIOD_OVERRIDE", EstDetPerO, "BEST_DATA_SOURCE_OVERRIDE", "BPE", "EQY_FUND_CRNCY",CURRENCY, "BEST_CONSOLIDATED_OVERRIDE", $D$19)</f>
        <v>#NAME?</v>
      </c>
      <c r="BP5" t="e">
        <f ca="1">_xll.BDP(TICKER &amp; " EQUITY", BN$6, "BEST_FPERIOD_OVERRIDE", $DR$1, "BEST_DATA_SOURCE_OVERRIDE", "BPE", "EQY_FUND_CRNCY",CURRENCY, "BEST_CONSOLIDATED_OVERRIDE", $D$19)</f>
        <v>#NAME?</v>
      </c>
      <c r="BQ5" t="s">
        <v>497</v>
      </c>
      <c r="BR5" t="e">
        <f ca="1">_xll.BDP(TICKER &amp; " EQUITY", BN$6, "BEST_FPERIOD_OVERRIDE", EstDetPerT, "BEST_DATA_SOURCE_OVERRIDE", "BPE", "EQY_FUND_CRNCY",CURRENCY, "BEST_CONSOLIDATED_OVERRIDE", $D$19)</f>
        <v>#NAME?</v>
      </c>
      <c r="BS5" t="s">
        <v>497</v>
      </c>
      <c r="BT5" t="e">
        <f ca="1">_xll.BDP(TICKER &amp; " EQUITY", BS$6, "BEST_FPERIOD_OVERRIDE", EstDetPerO, "BEST_DATA_SOURCE_OVERRIDE", "BPE", "EQY_FUND_CRNCY",CURRENCY, "BEST_CONSOLIDATED_OVERRIDE", $D$19)</f>
        <v>#NAME?</v>
      </c>
      <c r="BU5" t="e">
        <f ca="1">_xll.BDP(TICKER &amp; " EQUITY", BS$6, "BEST_FPERIOD_OVERRIDE", $DR$1, "BEST_DATA_SOURCE_OVERRIDE", "BPE", "EQY_FUND_CRNCY",CURRENCY, "BEST_CONSOLIDATED_OVERRIDE", $D$19)</f>
        <v>#NAME?</v>
      </c>
      <c r="BV5" t="s">
        <v>497</v>
      </c>
      <c r="BW5" t="e">
        <f ca="1">_xll.BDP(TICKER &amp; " EQUITY", BS$6, "BEST_FPERIOD_OVERRIDE", EstDetPerT, "BEST_DATA_SOURCE_OVERRIDE", "BPE", "EQY_FUND_CRNCY",CURRENCY, "BEST_CONSOLIDATED_OVERRIDE", $D$19)</f>
        <v>#NAME?</v>
      </c>
      <c r="BX5" t="s">
        <v>497</v>
      </c>
      <c r="BY5" t="e">
        <f ca="1">_xll.BDP(TICKER &amp; " EQUITY", BX$6, "BEST_FPERIOD_OVERRIDE", EstDetPerO, "BEST_DATA_SOURCE_OVERRIDE", "BPE", "EQY_FUND_CRNCY",CURRENCY, "BEST_CONSOLIDATED_OVERRIDE", $D$19)</f>
        <v>#NAME?</v>
      </c>
      <c r="BZ5" t="e">
        <f ca="1">_xll.BDP(TICKER &amp; " EQUITY", BX$6, "BEST_FPERIOD_OVERRIDE", $DR$1, "BEST_DATA_SOURCE_OVERRIDE", "BPE", "EQY_FUND_CRNCY",CURRENCY, "BEST_CONSOLIDATED_OVERRIDE", $D$19)</f>
        <v>#NAME?</v>
      </c>
      <c r="CA5" t="s">
        <v>497</v>
      </c>
      <c r="CB5" t="e">
        <f ca="1">_xll.BDP(TICKER &amp; " EQUITY", BX$6, "BEST_FPERIOD_OVERRIDE", EstDetPerT, "BEST_DATA_SOURCE_OVERRIDE", "BPE", "EQY_FUND_CRNCY",CURRENCY, "BEST_CONSOLIDATED_OVERRIDE", $D$19)</f>
        <v>#NAME?</v>
      </c>
      <c r="CC5" t="s">
        <v>497</v>
      </c>
      <c r="CD5" t="e">
        <f ca="1">_xll.BDP(TICKER &amp; " EQUITY", CC$6, "BEST_FPERIOD_OVERRIDE", EstDetPerO, "BEST_DATA_SOURCE_OVERRIDE", "BPE", "EQY_FUND_CRNCY",CURRENCY, "BEST_CONSOLIDATED_OVERRIDE", $D$19)</f>
        <v>#NAME?</v>
      </c>
      <c r="CE5" t="e">
        <f ca="1">_xll.BDP(TICKER &amp; " EQUITY", CC$6, "BEST_FPERIOD_OVERRIDE", $DR$1, "BEST_DATA_SOURCE_OVERRIDE", "BPE", "EQY_FUND_CRNCY",CURRENCY, "BEST_CONSOLIDATED_OVERRIDE", $D$19)</f>
        <v>#NAME?</v>
      </c>
      <c r="CF5" t="s">
        <v>497</v>
      </c>
      <c r="CG5" t="e">
        <f ca="1">_xll.BDP(TICKER &amp; " EQUITY", CC$6, "BEST_FPERIOD_OVERRIDE", EstDetPerT, "BEST_DATA_SOURCE_OVERRIDE", "BPE", "EQY_FUND_CRNCY",CURRENCY, "BEST_CONSOLIDATED_OVERRIDE", $D$19)</f>
        <v>#NAME?</v>
      </c>
      <c r="CH5" t="s">
        <v>497</v>
      </c>
      <c r="CI5" t="e">
        <f ca="1">_xll.BDP(TICKER &amp; " EQUITY", CH$6, "BEST_FPERIOD_OVERRIDE", EstDetPerO, "BEST_DATA_SOURCE_OVERRIDE", "BPE", "EQY_FUND_CRNCY",CURRENCY, "BEST_CONSOLIDATED_OVERRIDE", $D$19)</f>
        <v>#NAME?</v>
      </c>
      <c r="CJ5" t="e">
        <f ca="1">_xll.BDP(TICKER &amp; " EQUITY", CH$6, "BEST_FPERIOD_OVERRIDE", $DR$1, "BEST_DATA_SOURCE_OVERRIDE", "BPE", "EQY_FUND_CRNCY",CURRENCY, "BEST_CONSOLIDATED_OVERRIDE", $D$19)</f>
        <v>#NAME?</v>
      </c>
      <c r="CK5" t="s">
        <v>497</v>
      </c>
      <c r="CL5" t="e">
        <f ca="1">_xll.BDP(TICKER &amp; " EQUITY", CH$6, "BEST_FPERIOD_OVERRIDE", EstDetPerT, "BEST_DATA_SOURCE_OVERRIDE", "BPE", "EQY_FUND_CRNCY",CURRENCY, "BEST_CONSOLIDATED_OVERRIDE", $D$19)</f>
        <v>#NAME?</v>
      </c>
      <c r="CM5" t="s">
        <v>497</v>
      </c>
      <c r="CN5" t="e">
        <f ca="1">_xll.BDP(TICKER &amp; " EQUITY", CM$6, "BEST_FPERIOD_OVERRIDE", EstDetPerO, "BEST_DATA_SOURCE_OVERRIDE", "BPE", "EQY_FUND_CRNCY",CURRENCY, "BEST_CONSOLIDATED_OVERRIDE", $D$19)</f>
        <v>#NAME?</v>
      </c>
      <c r="CO5" t="e">
        <f ca="1">_xll.BDP(TICKER &amp; " EQUITY", CM$6, "BEST_FPERIOD_OVERRIDE", $DR$1, "BEST_DATA_SOURCE_OVERRIDE", "BPE", "EQY_FUND_CRNCY",CURRENCY, "BEST_CONSOLIDATED_OVERRIDE", $D$19)</f>
        <v>#NAME?</v>
      </c>
      <c r="CP5" t="s">
        <v>497</v>
      </c>
      <c r="CQ5" t="e">
        <f ca="1">_xll.BDP(TICKER &amp; " EQUITY", CM$6, "BEST_FPERIOD_OVERRIDE", EstDetPerT, "BEST_DATA_SOURCE_OVERRIDE", "BPE", "EQY_FUND_CRNCY",CURRENCY, "BEST_CONSOLIDATED_OVERRIDE", $D$19)</f>
        <v>#NAME?</v>
      </c>
      <c r="CR5" t="s">
        <v>497</v>
      </c>
      <c r="CS5" t="e">
        <f ca="1">_xll.BDP(TICKER &amp; " EQUITY", CR$6, "BEST_FPERIOD_OVERRIDE", EstDetPerO, "BEST_DATA_SOURCE_OVERRIDE", "BPE", "EQY_FUND_CRNCY",CURRENCY, "BEST_CONSOLIDATED_OVERRIDE", $D$19)</f>
        <v>#NAME?</v>
      </c>
      <c r="CT5" t="e">
        <f ca="1">_xll.BDP(TICKER &amp; " EQUITY", CR$6, "BEST_FPERIOD_OVERRIDE", $DR$1, "BEST_DATA_SOURCE_OVERRIDE", "BPE", "EQY_FUND_CRNCY",CURRENCY, "BEST_CONSOLIDATED_OVERRIDE", $D$19)</f>
        <v>#NAME?</v>
      </c>
      <c r="CU5" t="s">
        <v>497</v>
      </c>
      <c r="CV5" t="e">
        <f ca="1">_xll.BDP(TICKER &amp; " EQUITY", CR$6, "BEST_FPERIOD_OVERRIDE", EstDetPerT, "BEST_DATA_SOURCE_OVERRIDE", "BPE", "EQY_FUND_CRNCY",CURRENCY, "BEST_CONSOLIDATED_OVERRIDE", $D$19)</f>
        <v>#NAME?</v>
      </c>
      <c r="CW5" t="s">
        <v>497</v>
      </c>
      <c r="CX5" t="e">
        <f ca="1">_xll.BDP(TICKER &amp; " EQUITY", CW$6, "BEST_FPERIOD_OVERRIDE", EstDetPerO, "BEST_DATA_SOURCE_OVERRIDE", "BPE", "EQY_FUND_CRNCY",CURRENCY, "BEST_CONSOLIDATED_OVERRIDE", $D$19)</f>
        <v>#NAME?</v>
      </c>
      <c r="CY5" t="e">
        <f ca="1">_xll.BDP(TICKER &amp; " EQUITY", CW$6, "BEST_FPERIOD_OVERRIDE", $DR$1, "BEST_DATA_SOURCE_OVERRIDE", "BPE", "EQY_FUND_CRNCY",CURRENCY, "BEST_CONSOLIDATED_OVERRIDE", $D$19)</f>
        <v>#NAME?</v>
      </c>
      <c r="CZ5" t="s">
        <v>497</v>
      </c>
      <c r="DA5" t="e">
        <f ca="1">_xll.BDP(TICKER &amp; " EQUITY", CW$6, "BEST_FPERIOD_OVERRIDE", EstDetPerT, "BEST_DATA_SOURCE_OVERRIDE", "BPE", "EQY_FUND_CRNCY",CURRENCY, "BEST_CONSOLIDATED_OVERRIDE", $D$19)</f>
        <v>#NAME?</v>
      </c>
      <c r="DB5" t="s">
        <v>497</v>
      </c>
      <c r="DC5" t="e">
        <f ca="1">_xll.BDP(TICKER &amp; " EQUITY", DB$6, "BEST_FPERIOD_OVERRIDE", EstDetPerO, "BEST_DATA_SOURCE_OVERRIDE", "BPE", "EQY_FUND_CRNCY",CURRENCY, "BEST_CONSOLIDATED_OVERRIDE", $D$19)</f>
        <v>#NAME?</v>
      </c>
      <c r="DD5" t="e">
        <f ca="1">_xll.BDP(TICKER &amp; " EQUITY", DB$6, "BEST_FPERIOD_OVERRIDE", $DR$1, "BEST_DATA_SOURCE_OVERRIDE", "BPE", "EQY_FUND_CRNCY",CURRENCY, "BEST_CONSOLIDATED_OVERRIDE", $D$19)</f>
        <v>#NAME?</v>
      </c>
      <c r="DE5" t="s">
        <v>497</v>
      </c>
      <c r="DF5" t="e">
        <f ca="1">_xll.BDP(TICKER &amp; " EQUITY", DB$6, "BEST_FPERIOD_OVERRIDE", EstDetPerT, "BEST_DATA_SOURCE_OVERRIDE", "BPE", "EQY_FUND_CRNCY",CURRENCY, "BEST_CONSOLIDATED_OVERRIDE", $D$19)</f>
        <v>#NAME?</v>
      </c>
      <c r="DG5" t="s">
        <v>497</v>
      </c>
      <c r="DH5" t="e">
        <f ca="1">_xll.BDP(TICKER &amp; " EQUITY", DG$6, "BEST_FPERIOD_OVERRIDE", EstDetPerO, "BEST_DATA_SOURCE_OVERRIDE", "BPE", "EQY_FUND_CRNCY",CURRENCY, "BEST_CONSOLIDATED_OVERRIDE", $D$19)</f>
        <v>#NAME?</v>
      </c>
      <c r="DI5" t="e">
        <f ca="1">_xll.BDP(TICKER &amp; " EQUITY", DG$6, "BEST_FPERIOD_OVERRIDE", $DR$1, "BEST_DATA_SOURCE_OVERRIDE", "BPE", "EQY_FUND_CRNCY",CURRENCY, "BEST_CONSOLIDATED_OVERRIDE", $D$19)</f>
        <v>#NAME?</v>
      </c>
      <c r="DJ5" t="s">
        <v>497</v>
      </c>
      <c r="DK5" t="e">
        <f ca="1">_xll.BDP(TICKER &amp; " EQUITY", DG$6, "BEST_FPERIOD_OVERRIDE", EstDetPerT, "BEST_DATA_SOURCE_OVERRIDE", "BPE", "EQY_FUND_CRNCY",CURRENCY, "BEST_CONSOLIDATED_OVERRIDE", $D$19)</f>
        <v>#NAME?</v>
      </c>
      <c r="DL5" t="s">
        <v>497</v>
      </c>
      <c r="DM5" t="e">
        <f ca="1">_xll.BDP(TICKER &amp; " EQUITY", DL$6, "BEST_FPERIOD_OVERRIDE", EstDetPerO, "BEST_DATA_SOURCE_OVERRIDE", "BPE", "EQY_FUND_CRNCY",CURRENCY, "BEST_CONSOLIDATED_OVERRIDE", $D$19)</f>
        <v>#NAME?</v>
      </c>
      <c r="DN5" t="e">
        <f ca="1">_xll.BDP(TICKER &amp; " EQUITY", DL$6, "BEST_FPERIOD_OVERRIDE", $DR$1, "BEST_DATA_SOURCE_OVERRIDE", "BPE", "EQY_FUND_CRNCY",CURRENCY, "BEST_CONSOLIDATED_OVERRIDE", $D$19)</f>
        <v>#NAME?</v>
      </c>
      <c r="DO5" t="s">
        <v>497</v>
      </c>
      <c r="DP5" t="e">
        <f ca="1">_xll.BDP(TICKER &amp; " EQUITY", DL$6, "BEST_FPERIOD_OVERRIDE", EstDetPerT, "BEST_DATA_SOURCE_OVERRIDE", "BPE", "EQY_FUND_CRNCY",CURRENCY, "BEST_CONSOLIDATED_OVERRIDE", $D$19)</f>
        <v>#NAME?</v>
      </c>
      <c r="DR5" t="s">
        <v>406</v>
      </c>
      <c r="DS5" t="s">
        <v>397</v>
      </c>
    </row>
    <row r="6" spans="1:123">
      <c r="A6" s="46" t="s">
        <v>514</v>
      </c>
      <c r="B6" s="45">
        <v>44100</v>
      </c>
      <c r="C6" s="38">
        <v>274515</v>
      </c>
      <c r="D6" s="38">
        <f t="shared" si="0"/>
        <v>2020</v>
      </c>
      <c r="F6" s="52"/>
      <c r="H6" s="38" t="s">
        <v>631</v>
      </c>
      <c r="I6" s="53">
        <v>29375</v>
      </c>
      <c r="K6" s="52"/>
      <c r="N6" s="53"/>
      <c r="P6" t="s">
        <v>403</v>
      </c>
      <c r="Q6" t="s">
        <v>425</v>
      </c>
      <c r="R6" t="s">
        <v>491</v>
      </c>
      <c r="S6" t="s">
        <v>388</v>
      </c>
      <c r="T6" t="s">
        <v>487</v>
      </c>
      <c r="V6" s="14">
        <v>45688</v>
      </c>
      <c r="W6">
        <v>3500640.2280000001</v>
      </c>
      <c r="X6">
        <v>409571.44400000002</v>
      </c>
      <c r="Y6">
        <v>440746.65899999999</v>
      </c>
      <c r="Z6">
        <v>467780.76</v>
      </c>
      <c r="AA6">
        <v>3500640.2280000001</v>
      </c>
      <c r="AB6">
        <v>142898.78599999999</v>
      </c>
      <c r="AC6">
        <v>155391.111</v>
      </c>
      <c r="AD6">
        <v>164995.818</v>
      </c>
      <c r="AF6" s="14">
        <f t="shared" si="1"/>
        <v>45688</v>
      </c>
      <c r="AG6">
        <f t="shared" si="2"/>
        <v>8.5470808067371031</v>
      </c>
      <c r="AH6">
        <f t="shared" si="3"/>
        <v>7.9425224366817044</v>
      </c>
      <c r="AI6">
        <f t="shared" si="4"/>
        <v>7.4835062220173398</v>
      </c>
      <c r="AJ6">
        <f t="shared" si="5"/>
        <v>24.497340572228516</v>
      </c>
      <c r="AK6">
        <f t="shared" si="6"/>
        <v>22.527931008872187</v>
      </c>
      <c r="AL6">
        <f t="shared" si="7"/>
        <v>21.216539124646179</v>
      </c>
      <c r="AN6" t="s">
        <v>600</v>
      </c>
      <c r="AO6" t="str">
        <f>IF($AN6="", "", $AN6)</f>
        <v>BofA Securities</v>
      </c>
      <c r="AQ6" t="s">
        <v>600</v>
      </c>
      <c r="AR6" t="str">
        <f>IF($AQ6="", "", $AQ6)</f>
        <v>BofA Securities</v>
      </c>
      <c r="AT6" s="66" t="s">
        <v>419</v>
      </c>
      <c r="AU6" s="67"/>
      <c r="AY6" t="s">
        <v>458</v>
      </c>
      <c r="BD6" t="s">
        <v>421</v>
      </c>
      <c r="BI6" t="s">
        <v>424</v>
      </c>
      <c r="BN6" t="s">
        <v>422</v>
      </c>
      <c r="BS6" t="s">
        <v>459</v>
      </c>
      <c r="BX6" t="s">
        <v>427</v>
      </c>
      <c r="CC6" t="s">
        <v>423</v>
      </c>
      <c r="CH6" t="s">
        <v>426</v>
      </c>
      <c r="CM6" t="s">
        <v>460</v>
      </c>
      <c r="CR6" t="s">
        <v>420</v>
      </c>
      <c r="CW6" t="s">
        <v>425</v>
      </c>
      <c r="DB6" t="s">
        <v>392</v>
      </c>
      <c r="DG6" t="s">
        <v>391</v>
      </c>
      <c r="DL6" t="s">
        <v>461</v>
      </c>
      <c r="DR6" t="e">
        <f>VLOOKUP(DR2,DR3:DS5, 2, FALSE)</f>
        <v>#REF!</v>
      </c>
    </row>
    <row r="7" spans="1:123">
      <c r="A7" s="46" t="s">
        <v>515</v>
      </c>
      <c r="B7" s="45">
        <v>43736</v>
      </c>
      <c r="C7" s="38">
        <v>260174</v>
      </c>
      <c r="D7" s="38">
        <f t="shared" si="0"/>
        <v>2019</v>
      </c>
      <c r="F7" s="52"/>
      <c r="H7" s="38" t="s">
        <v>582</v>
      </c>
      <c r="I7" s="53">
        <v>25977</v>
      </c>
      <c r="K7" s="52"/>
      <c r="N7" s="53"/>
      <c r="P7" t="s">
        <v>482</v>
      </c>
      <c r="Q7" t="s">
        <v>421</v>
      </c>
      <c r="R7" t="s">
        <v>492</v>
      </c>
      <c r="S7" t="s">
        <v>484</v>
      </c>
      <c r="T7" t="s">
        <v>489</v>
      </c>
      <c r="V7" s="14">
        <v>45681</v>
      </c>
      <c r="W7">
        <v>3305568.5696999999</v>
      </c>
      <c r="X7">
        <v>412823.54499999998</v>
      </c>
      <c r="Y7">
        <v>444566.54800000001</v>
      </c>
      <c r="Z7">
        <v>469859</v>
      </c>
      <c r="AA7">
        <v>3305568.5696999999</v>
      </c>
      <c r="AB7">
        <v>144121.60699999999</v>
      </c>
      <c r="AC7">
        <v>156753.111</v>
      </c>
      <c r="AD7">
        <v>165059.73699999999</v>
      </c>
      <c r="AF7" s="14">
        <f t="shared" si="1"/>
        <v>45681</v>
      </c>
      <c r="AG7">
        <f t="shared" si="2"/>
        <v>8.0072190884848879</v>
      </c>
      <c r="AH7">
        <f t="shared" si="3"/>
        <v>7.4354865083101123</v>
      </c>
      <c r="AI7">
        <f t="shared" si="4"/>
        <v>7.0352351869390599</v>
      </c>
      <c r="AJ7">
        <f t="shared" si="5"/>
        <v>22.935968023864735</v>
      </c>
      <c r="AK7">
        <f t="shared" si="6"/>
        <v>21.087738218477845</v>
      </c>
      <c r="AL7">
        <f t="shared" si="7"/>
        <v>20.026498465219291</v>
      </c>
      <c r="AN7" t="s">
        <v>542</v>
      </c>
      <c r="AO7" t="str">
        <f t="shared" ref="AO7:AO70" si="8">IF($AN7="", "", $AN7)</f>
        <v>Wedbush</v>
      </c>
      <c r="AQ7" t="s">
        <v>542</v>
      </c>
      <c r="AR7" t="str">
        <f t="shared" ref="AR7:AR70" si="9">IF($AQ7="", "", $AQ7)</f>
        <v>Wedbush</v>
      </c>
      <c r="AT7" s="66" t="s">
        <v>435</v>
      </c>
      <c r="AU7" s="67"/>
      <c r="AY7" t="s">
        <v>447</v>
      </c>
      <c r="BD7" t="s">
        <v>436</v>
      </c>
      <c r="BI7" t="s">
        <v>448</v>
      </c>
      <c r="BN7" t="s">
        <v>437</v>
      </c>
      <c r="BS7" t="s">
        <v>438</v>
      </c>
      <c r="BX7" t="s">
        <v>444</v>
      </c>
      <c r="CC7" t="s">
        <v>440</v>
      </c>
      <c r="CH7" t="s">
        <v>455</v>
      </c>
      <c r="CM7" t="s">
        <v>441</v>
      </c>
      <c r="CR7" t="s">
        <v>442</v>
      </c>
      <c r="CW7" t="s">
        <v>450</v>
      </c>
      <c r="DB7" t="s">
        <v>451</v>
      </c>
      <c r="DG7" t="s">
        <v>452</v>
      </c>
      <c r="DL7" t="s">
        <v>457</v>
      </c>
    </row>
    <row r="8" spans="1:123">
      <c r="A8" s="46" t="s">
        <v>516</v>
      </c>
      <c r="B8" s="45">
        <v>43372</v>
      </c>
      <c r="C8" s="38">
        <v>265595</v>
      </c>
      <c r="D8" s="38">
        <f t="shared" si="0"/>
        <v>2018</v>
      </c>
      <c r="F8" s="52"/>
      <c r="I8" s="53"/>
      <c r="K8" s="52"/>
      <c r="N8" s="53"/>
      <c r="P8" t="s">
        <v>481</v>
      </c>
      <c r="Q8" t="s">
        <v>459</v>
      </c>
      <c r="R8" t="s">
        <v>492</v>
      </c>
      <c r="S8" t="s">
        <v>386</v>
      </c>
      <c r="T8" t="s">
        <v>490</v>
      </c>
      <c r="V8" s="14">
        <v>45674</v>
      </c>
      <c r="W8">
        <v>3413841.2625000002</v>
      </c>
      <c r="X8">
        <v>413891.886</v>
      </c>
      <c r="Y8">
        <v>446396.53700000001</v>
      </c>
      <c r="Z8">
        <v>473550.54200000002</v>
      </c>
      <c r="AA8">
        <v>3413841.2625000002</v>
      </c>
      <c r="AB8">
        <v>144672.03599999999</v>
      </c>
      <c r="AC8">
        <v>157732.231</v>
      </c>
      <c r="AD8">
        <v>167513.579</v>
      </c>
      <c r="AF8" s="14">
        <f t="shared" si="1"/>
        <v>45674</v>
      </c>
      <c r="AG8">
        <f t="shared" si="2"/>
        <v>8.2481473495230588</v>
      </c>
      <c r="AH8">
        <f t="shared" si="3"/>
        <v>7.6475531943922768</v>
      </c>
      <c r="AI8">
        <f t="shared" si="4"/>
        <v>7.2090325313153167</v>
      </c>
      <c r="AJ8">
        <f t="shared" si="5"/>
        <v>23.597105265733596</v>
      </c>
      <c r="AK8">
        <f t="shared" si="6"/>
        <v>21.64326999533786</v>
      </c>
      <c r="AL8">
        <f t="shared" si="7"/>
        <v>20.379489727814843</v>
      </c>
      <c r="AN8" t="s">
        <v>638</v>
      </c>
      <c r="AO8" t="str">
        <f t="shared" si="8"/>
        <v>Maxim Group LLC</v>
      </c>
      <c r="AQ8" t="s">
        <v>638</v>
      </c>
      <c r="AR8" t="str">
        <f t="shared" si="9"/>
        <v>Maxim Group LLC</v>
      </c>
    </row>
    <row r="9" spans="1:123">
      <c r="A9" s="46" t="s">
        <v>517</v>
      </c>
      <c r="B9" s="45">
        <v>43008</v>
      </c>
      <c r="C9" s="38">
        <v>228594</v>
      </c>
      <c r="D9" s="38">
        <f t="shared" si="0"/>
        <v>2017</v>
      </c>
      <c r="F9" s="52"/>
      <c r="I9" s="53"/>
      <c r="K9" s="52"/>
      <c r="N9" s="53"/>
      <c r="P9" t="s">
        <v>401</v>
      </c>
      <c r="Q9" t="s">
        <v>422</v>
      </c>
      <c r="R9" t="s">
        <v>492</v>
      </c>
      <c r="S9" t="s">
        <v>387</v>
      </c>
      <c r="T9" t="s">
        <v>488</v>
      </c>
      <c r="V9" s="14">
        <v>45667</v>
      </c>
      <c r="W9">
        <v>3535613.6776000001</v>
      </c>
      <c r="X9">
        <v>413906.17800000001</v>
      </c>
      <c r="Y9">
        <v>446396.53700000001</v>
      </c>
      <c r="Z9">
        <v>473550.54200000002</v>
      </c>
      <c r="AA9">
        <v>3535613.6776000001</v>
      </c>
      <c r="AB9">
        <v>144263.89300000001</v>
      </c>
      <c r="AC9">
        <v>157277.34599999999</v>
      </c>
      <c r="AD9">
        <v>167513.579</v>
      </c>
      <c r="AF9" s="14">
        <f t="shared" si="1"/>
        <v>45667</v>
      </c>
      <c r="AG9">
        <f t="shared" si="2"/>
        <v>8.5420654861546907</v>
      </c>
      <c r="AH9">
        <f t="shared" si="3"/>
        <v>7.9203429788255724</v>
      </c>
      <c r="AI9">
        <f t="shared" si="4"/>
        <v>7.4661801941301542</v>
      </c>
      <c r="AJ9">
        <f t="shared" si="5"/>
        <v>24.507959712413971</v>
      </c>
      <c r="AK9">
        <f t="shared" si="6"/>
        <v>22.48012042115716</v>
      </c>
      <c r="AL9">
        <f t="shared" si="7"/>
        <v>21.106430288854373</v>
      </c>
      <c r="AN9" t="s">
        <v>639</v>
      </c>
      <c r="AO9" t="str">
        <f t="shared" si="8"/>
        <v>TD Cowen</v>
      </c>
      <c r="AQ9" t="s">
        <v>639</v>
      </c>
      <c r="AR9" t="str">
        <f t="shared" si="9"/>
        <v>TD Cowen</v>
      </c>
    </row>
    <row r="10" spans="1:123">
      <c r="A10" s="46" t="s">
        <v>518</v>
      </c>
      <c r="B10" s="45">
        <v>42637</v>
      </c>
      <c r="C10" s="38">
        <v>215091</v>
      </c>
      <c r="D10" s="38">
        <f t="shared" si="0"/>
        <v>2016</v>
      </c>
      <c r="F10" s="54"/>
      <c r="G10" s="49"/>
      <c r="H10" s="49"/>
      <c r="I10" s="50"/>
      <c r="K10" s="54"/>
      <c r="L10" s="49"/>
      <c r="M10" s="49"/>
      <c r="N10" s="50"/>
      <c r="V10" s="14">
        <v>45660</v>
      </c>
      <c r="W10">
        <v>3634017.6853</v>
      </c>
      <c r="X10">
        <v>414216.44400000002</v>
      </c>
      <c r="Y10">
        <v>446939.51199999999</v>
      </c>
      <c r="Z10">
        <v>473452.783</v>
      </c>
      <c r="AA10">
        <v>3634017.6853</v>
      </c>
      <c r="AB10">
        <v>144785.28599999999</v>
      </c>
      <c r="AC10">
        <v>157916.038</v>
      </c>
      <c r="AD10">
        <v>167208.44399999999</v>
      </c>
      <c r="AF10" s="14">
        <f t="shared" si="1"/>
        <v>45660</v>
      </c>
      <c r="AG10">
        <f t="shared" si="2"/>
        <v>8.7732337475718367</v>
      </c>
      <c r="AH10">
        <f t="shared" si="3"/>
        <v>8.1308937512331649</v>
      </c>
      <c r="AI10">
        <f t="shared" si="4"/>
        <v>7.675565158310623</v>
      </c>
      <c r="AJ10">
        <f t="shared" si="5"/>
        <v>25.099357715810985</v>
      </c>
      <c r="AK10">
        <f t="shared" si="6"/>
        <v>23.012340806701342</v>
      </c>
      <c r="AL10">
        <f t="shared" si="7"/>
        <v>21.733457942470896</v>
      </c>
      <c r="AN10" t="s">
        <v>640</v>
      </c>
      <c r="AO10" t="str">
        <f t="shared" si="8"/>
        <v>MoffettNathanson LLC</v>
      </c>
      <c r="AQ10" t="s">
        <v>640</v>
      </c>
      <c r="AR10" t="str">
        <f t="shared" si="9"/>
        <v>MoffettNathanson LLC</v>
      </c>
    </row>
    <row r="11" spans="1:123">
      <c r="F11" s="52" t="s">
        <v>530</v>
      </c>
      <c r="G11" s="36">
        <f t="array" aca="1" ref="G11" ca="1">SUM(IF(ISNUMBER(G$3:G$10),G$3:G$10))</f>
        <v>78129</v>
      </c>
      <c r="I11" s="36">
        <f t="array" aca="1" ref="I11" ca="1">SUM(IF(ISNUMBER(I$3:I$10),I$3:I$10))</f>
        <v>224670</v>
      </c>
      <c r="V11" s="14">
        <v>45653</v>
      </c>
      <c r="W11">
        <v>3818884.2006000001</v>
      </c>
      <c r="X11">
        <v>414236.35600000003</v>
      </c>
      <c r="Y11">
        <v>446954.049</v>
      </c>
      <c r="Z11">
        <v>473460.826</v>
      </c>
      <c r="AA11">
        <v>3818884.2006000001</v>
      </c>
      <c r="AB11">
        <v>144783.821</v>
      </c>
      <c r="AC11">
        <v>157911.11499999999</v>
      </c>
      <c r="AD11">
        <v>167191.55600000001</v>
      </c>
      <c r="AF11" s="14">
        <f t="shared" si="1"/>
        <v>45653</v>
      </c>
      <c r="AG11">
        <f t="shared" si="2"/>
        <v>9.2190947155782723</v>
      </c>
      <c r="AH11">
        <f t="shared" si="3"/>
        <v>8.5442434387701454</v>
      </c>
      <c r="AI11">
        <f t="shared" si="4"/>
        <v>8.0658926586673925</v>
      </c>
      <c r="AJ11">
        <f t="shared" si="5"/>
        <v>26.376456804520998</v>
      </c>
      <c r="AK11">
        <f t="shared" si="6"/>
        <v>24.183758062882404</v>
      </c>
      <c r="AL11">
        <f t="shared" si="7"/>
        <v>22.841370054597732</v>
      </c>
      <c r="AN11" t="s">
        <v>619</v>
      </c>
      <c r="AO11" t="str">
        <f t="shared" si="8"/>
        <v>Evercore ISI</v>
      </c>
      <c r="AQ11" t="s">
        <v>619</v>
      </c>
      <c r="AR11" t="str">
        <f t="shared" si="9"/>
        <v>Evercore ISI</v>
      </c>
    </row>
    <row r="12" spans="1:123">
      <c r="A12" s="47" t="e">
        <f ca="1">IF(LEFT(B13,1)="#",IF(LEFT(C13,1)="#",D12,C12),B12)</f>
        <v>#NAME?</v>
      </c>
      <c r="B12" s="43" t="s">
        <v>395</v>
      </c>
      <c r="C12" s="43" t="s">
        <v>396</v>
      </c>
      <c r="D12" s="44" t="s">
        <v>397</v>
      </c>
      <c r="F12" s="59" t="e">
        <f ca="1">IF(LEFT(IF(LEFT(F3, 1) = "#", K3, F3), 1) = "#", "Unallocated Sales", IF(LEFT(F3, 1) = "#", K3, F3))</f>
        <v>#NAME?</v>
      </c>
      <c r="G12" s="43" t="e">
        <f ca="1">IF(LEFT(IF(LEFT(G3, 1) = "#", L3, G3), 1) = "#", 1, IF(LEFT(G3, 1) = "#", L3, G3))</f>
        <v>#NAME?</v>
      </c>
      <c r="H12" s="43" t="e">
        <f ca="1">IF(LEFT(IF(LEFT(H3, 1) = "#", M3, H3), 1) = "#", "Unallocated Sales", IF(LEFT(H3, 1) = "#", M3, H3))</f>
        <v>#NAME?</v>
      </c>
      <c r="I12" s="44" t="e">
        <f ca="1">IF(LEFT(IF(LEFT(I3, 1) = "#", N3, I3), 1) = "#", 1, IF(LEFT(I3, 1) = "#", N3, I3))</f>
        <v>#NAME?</v>
      </c>
      <c r="K12" s="38" t="e">
        <f ca="1">IF(LEFT(F12,1)="#","",F12)</f>
        <v>#NAME?</v>
      </c>
      <c r="L12" s="38" t="e">
        <f t="shared" ref="L12:N17" ca="1" si="10">IF(G12="","",IF(LEFT(G12,1)="#","",G12))</f>
        <v>#NAME?</v>
      </c>
      <c r="M12" s="38" t="e">
        <f ca="1">IF(LEFT(H12,1)="#","",H12)</f>
        <v>#NAME?</v>
      </c>
      <c r="N12" s="38" t="e">
        <f t="shared" ca="1" si="10"/>
        <v>#NAME?</v>
      </c>
      <c r="V12" s="14">
        <v>45646</v>
      </c>
      <c r="W12">
        <v>3809234.7952999999</v>
      </c>
      <c r="X12">
        <v>414236.35600000003</v>
      </c>
      <c r="Y12">
        <v>446954.049</v>
      </c>
      <c r="Z12">
        <v>473460.826</v>
      </c>
      <c r="AA12">
        <v>3809234.7952999999</v>
      </c>
      <c r="AB12">
        <v>144783.821</v>
      </c>
      <c r="AC12">
        <v>157911.11499999999</v>
      </c>
      <c r="AD12">
        <v>167191.55600000001</v>
      </c>
      <c r="AF12" s="14">
        <f t="shared" si="1"/>
        <v>45646</v>
      </c>
      <c r="AG12">
        <f t="shared" si="2"/>
        <v>9.1958002722967169</v>
      </c>
      <c r="AH12">
        <f t="shared" si="3"/>
        <v>8.522654182958302</v>
      </c>
      <c r="AI12">
        <f t="shared" si="4"/>
        <v>8.0455120806552216</v>
      </c>
      <c r="AJ12">
        <f t="shared" si="5"/>
        <v>26.309809818460309</v>
      </c>
      <c r="AK12">
        <f t="shared" si="6"/>
        <v>24.122651501130875</v>
      </c>
      <c r="AL12">
        <f t="shared" si="7"/>
        <v>22.783655385682273</v>
      </c>
      <c r="AN12" t="s">
        <v>541</v>
      </c>
      <c r="AO12" t="str">
        <f t="shared" si="8"/>
        <v>KeyBanc Capital Markets</v>
      </c>
      <c r="AQ12" t="s">
        <v>541</v>
      </c>
      <c r="AR12" t="str">
        <f t="shared" si="9"/>
        <v>KeyBanc Capital Markets</v>
      </c>
    </row>
    <row r="13" spans="1:123">
      <c r="A13" s="48" t="e">
        <f ca="1">RIGHT(A12, 1)</f>
        <v>#NAME?</v>
      </c>
      <c r="B13" s="49" t="e">
        <f ca="1">_xll.BDP(TICKER &amp; " EQUITY","CASH_AND_ST_INVESTMENTS", "EQY_FUND_RELATIVE_PERIOD", "-0FQ")</f>
        <v>#NAME?</v>
      </c>
      <c r="C13" s="49" t="e">
        <f ca="1">_xll.BDP(TICKER &amp; " EQUITY","CASH_AND_ST_INVESTMENTS", "EQY_FUND_RELATIVE_PERIOD", "-0FS")</f>
        <v>#NAME?</v>
      </c>
      <c r="D13" s="50" t="e">
        <f ca="1">_xll.BDP(TICKER &amp; " EQUITY","CASH_AND_ST_INVESTMENTS", "EQY_FUND_RELATIVE_PERIOD", "-0FY")</f>
        <v>#NAME?</v>
      </c>
      <c r="F13" s="52" t="str">
        <f>IF(IF(F4 = "", K4, F4) = "", "", IF(F4 = "", K4, F4))</f>
        <v>Services</v>
      </c>
      <c r="G13" s="38">
        <f t="shared" ref="G13:I19" si="11">IF(IF(G4 = "", L4, G4) = "", "", IF(G4 = "", L4, G4))</f>
        <v>78129</v>
      </c>
      <c r="H13" s="38" t="str">
        <f>IF(IF(H4 = "", M4, H4) = "", "", IF(H4 = "", M4, H4))</f>
        <v>Europe</v>
      </c>
      <c r="I13" s="53">
        <f t="shared" si="11"/>
        <v>95118</v>
      </c>
      <c r="K13" s="38" t="str">
        <f>IF(F13="","",F13)</f>
        <v>Services</v>
      </c>
      <c r="L13" s="38">
        <f t="shared" si="10"/>
        <v>78129</v>
      </c>
      <c r="M13" s="38" t="str">
        <f>IF(H13="","",H13)</f>
        <v>Europe</v>
      </c>
      <c r="N13" s="38">
        <f t="shared" si="10"/>
        <v>95118</v>
      </c>
      <c r="V13" s="14">
        <v>45639</v>
      </c>
      <c r="W13">
        <v>3713098.1609999998</v>
      </c>
      <c r="X13">
        <v>414236.35600000003</v>
      </c>
      <c r="Y13">
        <v>446954.049</v>
      </c>
      <c r="Z13">
        <v>473460.826</v>
      </c>
      <c r="AA13">
        <v>3713098.1609999998</v>
      </c>
      <c r="AB13">
        <v>144783.821</v>
      </c>
      <c r="AC13">
        <v>157911.11499999999</v>
      </c>
      <c r="AD13">
        <v>167191.55600000001</v>
      </c>
      <c r="AF13" s="14">
        <f t="shared" si="1"/>
        <v>45639</v>
      </c>
      <c r="AG13">
        <f t="shared" si="2"/>
        <v>8.9637186770733361</v>
      </c>
      <c r="AH13">
        <f t="shared" si="3"/>
        <v>8.3075613014527132</v>
      </c>
      <c r="AI13">
        <f t="shared" si="4"/>
        <v>7.8424612071284647</v>
      </c>
      <c r="AJ13">
        <f t="shared" si="5"/>
        <v>25.645808594870555</v>
      </c>
      <c r="AK13">
        <f t="shared" si="6"/>
        <v>23.513849300601798</v>
      </c>
      <c r="AL13">
        <f t="shared" si="7"/>
        <v>22.208646476141411</v>
      </c>
      <c r="AN13" t="s">
        <v>609</v>
      </c>
      <c r="AO13" t="str">
        <f t="shared" si="8"/>
        <v>BNP Paribas Exane</v>
      </c>
      <c r="AQ13" t="s">
        <v>609</v>
      </c>
      <c r="AR13" t="str">
        <f t="shared" si="9"/>
        <v>BNP Paribas Exane</v>
      </c>
    </row>
    <row r="14" spans="1:123">
      <c r="C14" s="51" t="e">
        <f>OverviewValRatioPeriod</f>
        <v>#REF!</v>
      </c>
      <c r="D14" s="41" t="e">
        <f>VLOOKUP(C14,C15:D17, 2, FALSE)</f>
        <v>#REF!</v>
      </c>
      <c r="E14" s="41" t="e">
        <f>VLOOKUP(D14,D15:E17, 2, FALSE)</f>
        <v>#REF!</v>
      </c>
      <c r="F14" s="52" t="str">
        <f t="shared" ref="F14:F19" si="12">IF(IF(F5 = "", K5, F5) = "", "", IF(F5 = "", K5, F5))</f>
        <v/>
      </c>
      <c r="G14" s="38" t="str">
        <f t="shared" si="11"/>
        <v/>
      </c>
      <c r="H14" s="38" t="str">
        <f t="shared" ref="H14:H19" si="13">IF(IF(H5 = "", M5, H5) = "", "", IF(H5 = "", M5, H5))</f>
        <v>Greater China</v>
      </c>
      <c r="I14" s="53">
        <f t="shared" si="11"/>
        <v>74200</v>
      </c>
      <c r="K14" s="38" t="str">
        <f t="shared" ref="K14:M17" si="14">IF(F14="","",F14)</f>
        <v/>
      </c>
      <c r="L14" s="38" t="str">
        <f t="shared" si="10"/>
        <v/>
      </c>
      <c r="M14" s="38" t="str">
        <f t="shared" si="14"/>
        <v>Greater China</v>
      </c>
      <c r="N14" s="38">
        <f t="shared" si="10"/>
        <v>74200</v>
      </c>
      <c r="V14" s="14">
        <v>45632</v>
      </c>
      <c r="W14">
        <v>3633135.4572999999</v>
      </c>
      <c r="X14">
        <v>414722.15899999999</v>
      </c>
      <c r="Y14">
        <v>448058.77500000002</v>
      </c>
      <c r="Z14">
        <v>473958.25</v>
      </c>
      <c r="AA14">
        <v>3633135.4572999999</v>
      </c>
      <c r="AB14">
        <v>145154.44399999999</v>
      </c>
      <c r="AC14">
        <v>158607.07999999999</v>
      </c>
      <c r="AD14">
        <v>167618.467</v>
      </c>
      <c r="AF14" s="14">
        <f t="shared" si="1"/>
        <v>45632</v>
      </c>
      <c r="AG14">
        <f t="shared" si="2"/>
        <v>8.7604083323167696</v>
      </c>
      <c r="AH14">
        <f t="shared" si="3"/>
        <v>8.1086135570048814</v>
      </c>
      <c r="AI14">
        <f t="shared" si="4"/>
        <v>7.6655179170317211</v>
      </c>
      <c r="AJ14">
        <f t="shared" si="5"/>
        <v>25.029446961334511</v>
      </c>
      <c r="AK14">
        <f t="shared" si="6"/>
        <v>22.906515001095791</v>
      </c>
      <c r="AL14">
        <f t="shared" si="7"/>
        <v>21.675030933793231</v>
      </c>
      <c r="AN14" t="s">
        <v>599</v>
      </c>
      <c r="AO14" t="str">
        <f t="shared" si="8"/>
        <v>Melius Research LLC</v>
      </c>
      <c r="AQ14" t="s">
        <v>599</v>
      </c>
      <c r="AR14" t="str">
        <f t="shared" si="9"/>
        <v>Melius Research LLC</v>
      </c>
    </row>
    <row r="15" spans="1:123">
      <c r="A15" s="39" t="s">
        <v>500</v>
      </c>
      <c r="B15" s="61" t="e">
        <f>VLOOKUP(B16,$D$15:$E$17,2,0)</f>
        <v>#REF!</v>
      </c>
      <c r="C15" s="52" t="s">
        <v>404</v>
      </c>
      <c r="D15" s="53" t="s">
        <v>543</v>
      </c>
      <c r="E15" s="38" t="s">
        <v>543</v>
      </c>
      <c r="F15" s="52" t="str">
        <f t="shared" si="12"/>
        <v/>
      </c>
      <c r="G15" s="38" t="str">
        <f t="shared" si="11"/>
        <v/>
      </c>
      <c r="H15" s="38" t="str">
        <f t="shared" si="13"/>
        <v>Rest of Asia Pacific</v>
      </c>
      <c r="I15" s="53">
        <f t="shared" si="11"/>
        <v>29375</v>
      </c>
      <c r="K15" s="38" t="str">
        <f t="shared" si="14"/>
        <v/>
      </c>
      <c r="L15" s="38" t="str">
        <f t="shared" si="10"/>
        <v/>
      </c>
      <c r="M15" s="38" t="str">
        <f t="shared" si="14"/>
        <v>Rest of Asia Pacific</v>
      </c>
      <c r="N15" s="38">
        <f t="shared" si="10"/>
        <v>29375</v>
      </c>
      <c r="V15" s="14">
        <v>45625</v>
      </c>
      <c r="W15">
        <v>3549847.2725999998</v>
      </c>
      <c r="X15">
        <v>415050.08199999999</v>
      </c>
      <c r="Y15">
        <v>448008.70500000002</v>
      </c>
      <c r="Z15">
        <v>477064.27299999999</v>
      </c>
      <c r="AA15">
        <v>3549847.2725999998</v>
      </c>
      <c r="AB15">
        <v>145114.84400000001</v>
      </c>
      <c r="AC15">
        <v>157954.103</v>
      </c>
      <c r="AD15">
        <v>168216.56299999999</v>
      </c>
      <c r="AF15" s="14">
        <f t="shared" si="1"/>
        <v>45625</v>
      </c>
      <c r="AG15">
        <f t="shared" si="2"/>
        <v>8.5528166998410562</v>
      </c>
      <c r="AH15">
        <f t="shared" si="3"/>
        <v>7.9236122713285218</v>
      </c>
      <c r="AI15">
        <f t="shared" si="4"/>
        <v>7.4410251899118842</v>
      </c>
      <c r="AJ15">
        <f t="shared" si="5"/>
        <v>24.462330487706684</v>
      </c>
      <c r="AK15">
        <f t="shared" si="6"/>
        <v>22.473916189438903</v>
      </c>
      <c r="AL15">
        <f t="shared" si="7"/>
        <v>21.10284034634568</v>
      </c>
      <c r="AN15" t="s">
        <v>632</v>
      </c>
      <c r="AO15" t="str">
        <f t="shared" si="8"/>
        <v>Arete Research</v>
      </c>
      <c r="AQ15" t="s">
        <v>632</v>
      </c>
      <c r="AR15" t="str">
        <f t="shared" si="9"/>
        <v>Arete Research</v>
      </c>
    </row>
    <row r="16" spans="1:123">
      <c r="A16" s="41" t="e">
        <f>FinancialsPeriod</f>
        <v>#REF!</v>
      </c>
      <c r="B16" s="41" t="e">
        <f>VLOOKUP(A16,A17:B19, 2, FALSE)</f>
        <v>#REF!</v>
      </c>
      <c r="C16" s="52" t="s">
        <v>405</v>
      </c>
      <c r="D16" s="53" t="s">
        <v>544</v>
      </c>
      <c r="E16" s="38" t="s">
        <v>544</v>
      </c>
      <c r="F16" s="52" t="str">
        <f t="shared" si="12"/>
        <v/>
      </c>
      <c r="G16" s="38" t="str">
        <f t="shared" si="11"/>
        <v/>
      </c>
      <c r="H16" s="38" t="str">
        <f t="shared" si="13"/>
        <v>Japan</v>
      </c>
      <c r="I16" s="53">
        <f t="shared" si="11"/>
        <v>25977</v>
      </c>
      <c r="K16" s="38" t="str">
        <f t="shared" si="14"/>
        <v/>
      </c>
      <c r="L16" s="38" t="str">
        <f t="shared" si="10"/>
        <v/>
      </c>
      <c r="M16" s="38" t="str">
        <f t="shared" si="14"/>
        <v>Japan</v>
      </c>
      <c r="N16" s="38">
        <f t="shared" si="10"/>
        <v>25977</v>
      </c>
      <c r="V16" s="14">
        <v>45618</v>
      </c>
      <c r="W16">
        <v>3437083.233</v>
      </c>
      <c r="X16">
        <v>415197.93900000001</v>
      </c>
      <c r="Y16">
        <v>448106.5</v>
      </c>
      <c r="Z16">
        <v>477685.04800000001</v>
      </c>
      <c r="AA16">
        <v>3437083.233</v>
      </c>
      <c r="AB16">
        <v>145250.5</v>
      </c>
      <c r="AC16">
        <v>158065.41399999999</v>
      </c>
      <c r="AD16">
        <v>168900.66699999999</v>
      </c>
      <c r="AF16" s="14">
        <f t="shared" si="1"/>
        <v>45618</v>
      </c>
      <c r="AG16">
        <f t="shared" si="2"/>
        <v>8.2781798996357736</v>
      </c>
      <c r="AH16">
        <f t="shared" si="3"/>
        <v>7.6702373944586837</v>
      </c>
      <c r="AI16">
        <f t="shared" si="4"/>
        <v>7.1952916411987005</v>
      </c>
      <c r="AJ16">
        <f t="shared" si="5"/>
        <v>23.663142178512295</v>
      </c>
      <c r="AK16">
        <f t="shared" si="6"/>
        <v>21.744688771700559</v>
      </c>
      <c r="AL16">
        <f t="shared" si="7"/>
        <v>20.349731555530212</v>
      </c>
      <c r="AN16" t="s">
        <v>533</v>
      </c>
      <c r="AO16" t="str">
        <f t="shared" si="8"/>
        <v>Daiwa Securities</v>
      </c>
      <c r="AQ16" t="s">
        <v>533</v>
      </c>
      <c r="AR16" t="str">
        <f t="shared" si="9"/>
        <v>Daiwa Securities</v>
      </c>
    </row>
    <row r="17" spans="1:44">
      <c r="A17" s="38" t="s">
        <v>404</v>
      </c>
      <c r="B17" s="38" t="s">
        <v>543</v>
      </c>
      <c r="C17" s="54" t="s">
        <v>406</v>
      </c>
      <c r="D17" s="50" t="s">
        <v>537</v>
      </c>
      <c r="E17" s="38" t="s">
        <v>557</v>
      </c>
      <c r="F17" s="52" t="str">
        <f t="shared" si="12"/>
        <v/>
      </c>
      <c r="G17" s="38" t="str">
        <f t="shared" si="11"/>
        <v/>
      </c>
      <c r="H17" s="38" t="str">
        <f t="shared" si="13"/>
        <v/>
      </c>
      <c r="I17" s="53" t="str">
        <f t="shared" si="11"/>
        <v/>
      </c>
      <c r="K17" s="38" t="str">
        <f t="shared" si="14"/>
        <v/>
      </c>
      <c r="L17" s="38" t="str">
        <f t="shared" si="10"/>
        <v/>
      </c>
      <c r="M17" s="38" t="str">
        <f t="shared" si="14"/>
        <v/>
      </c>
      <c r="N17" s="38" t="str">
        <f t="shared" si="10"/>
        <v/>
      </c>
      <c r="V17" s="14">
        <v>45611</v>
      </c>
      <c r="W17">
        <v>3363469.1749999998</v>
      </c>
      <c r="X17">
        <v>415284.55099999998</v>
      </c>
      <c r="Y17">
        <v>448381.09100000001</v>
      </c>
      <c r="Z17">
        <v>477884.04800000001</v>
      </c>
      <c r="AA17">
        <v>3363469.1749999998</v>
      </c>
      <c r="AB17">
        <v>144893.375</v>
      </c>
      <c r="AC17">
        <v>157657.58600000001</v>
      </c>
      <c r="AD17">
        <v>168900.66699999999</v>
      </c>
      <c r="AF17" s="14">
        <f t="shared" si="1"/>
        <v>45611</v>
      </c>
      <c r="AG17">
        <f t="shared" si="2"/>
        <v>8.0991916672575659</v>
      </c>
      <c r="AH17">
        <f t="shared" si="3"/>
        <v>7.501362663395633</v>
      </c>
      <c r="AI17">
        <f t="shared" si="4"/>
        <v>7.0382537125407456</v>
      </c>
      <c r="AJ17">
        <f t="shared" si="5"/>
        <v>23.213408998168479</v>
      </c>
      <c r="AK17">
        <f t="shared" si="6"/>
        <v>21.334014178042786</v>
      </c>
      <c r="AL17">
        <f t="shared" si="7"/>
        <v>19.913889238815145</v>
      </c>
      <c r="AN17" t="s">
        <v>607</v>
      </c>
      <c r="AO17" t="str">
        <f t="shared" si="8"/>
        <v>Morningstar</v>
      </c>
      <c r="AQ17" t="s">
        <v>607</v>
      </c>
      <c r="AR17" t="str">
        <f t="shared" si="9"/>
        <v>Morningstar</v>
      </c>
    </row>
    <row r="18" spans="1:44">
      <c r="A18" s="38" t="s">
        <v>405</v>
      </c>
      <c r="B18" s="38" t="s">
        <v>544</v>
      </c>
      <c r="C18" s="51" t="e">
        <f>ViewConsolidatedOrParent</f>
        <v>#REF!</v>
      </c>
      <c r="D18" s="44" t="e">
        <f>IF($C$18="Consolidated", "Y", "N")</f>
        <v>#REF!</v>
      </c>
      <c r="F18" s="52" t="str">
        <f t="shared" si="12"/>
        <v/>
      </c>
      <c r="G18" s="38" t="str">
        <f t="shared" si="11"/>
        <v/>
      </c>
      <c r="H18" s="38" t="str">
        <f t="shared" si="13"/>
        <v/>
      </c>
      <c r="I18" s="53" t="str">
        <f t="shared" si="11"/>
        <v/>
      </c>
      <c r="K18" s="38" t="str">
        <f>IF(F18="","","Others")</f>
        <v/>
      </c>
      <c r="L18" s="38" t="str">
        <f>IF(G18="","",IF(LEFT(G18,1)="#","",G11-SUM(L12:L17)))</f>
        <v/>
      </c>
      <c r="M18" s="38" t="str">
        <f>IF(H18="","","Others")</f>
        <v/>
      </c>
      <c r="N18" s="38" t="str">
        <f>IF(I18="","",IF(LEFT(I18,1)="#","",I11-SUM(N12:N17)))</f>
        <v/>
      </c>
      <c r="V18" s="14">
        <v>45604</v>
      </c>
      <c r="W18">
        <v>3393096.1880999999</v>
      </c>
      <c r="X18">
        <v>415517.77600000001</v>
      </c>
      <c r="Y18">
        <v>448361.69799999997</v>
      </c>
      <c r="Z18">
        <v>477983.05</v>
      </c>
      <c r="AA18">
        <v>3393096.1880999999</v>
      </c>
      <c r="AB18">
        <v>144929.09400000001</v>
      </c>
      <c r="AC18">
        <v>157703.58600000001</v>
      </c>
      <c r="AD18">
        <v>168589</v>
      </c>
      <c r="AF18" s="14">
        <f t="shared" si="1"/>
        <v>45604</v>
      </c>
      <c r="AG18">
        <f t="shared" si="2"/>
        <v>8.1659471244859567</v>
      </c>
      <c r="AH18">
        <f t="shared" si="3"/>
        <v>7.5677654965522949</v>
      </c>
      <c r="AI18">
        <f t="shared" si="4"/>
        <v>7.0987793146639824</v>
      </c>
      <c r="AJ18">
        <f t="shared" si="5"/>
        <v>23.412112050462412</v>
      </c>
      <c r="AK18">
        <f t="shared" si="6"/>
        <v>21.515656518425647</v>
      </c>
      <c r="AL18">
        <f t="shared" si="7"/>
        <v>20.126438783669158</v>
      </c>
      <c r="AN18" t="s">
        <v>641</v>
      </c>
      <c r="AO18" t="str">
        <f t="shared" si="8"/>
        <v>Haitong International Research</v>
      </c>
      <c r="AQ18" t="s">
        <v>641</v>
      </c>
      <c r="AR18" t="str">
        <f t="shared" si="9"/>
        <v>Haitong International Research</v>
      </c>
    </row>
    <row r="19" spans="1:44">
      <c r="A19" s="38" t="s">
        <v>406</v>
      </c>
      <c r="B19" s="38" t="s">
        <v>537</v>
      </c>
      <c r="C19" s="52" t="s">
        <v>510</v>
      </c>
      <c r="D19" s="53" t="e">
        <f>LEFT($C$18, 1)</f>
        <v>#REF!</v>
      </c>
      <c r="F19" s="54" t="str">
        <f t="shared" si="12"/>
        <v/>
      </c>
      <c r="G19" s="49" t="str">
        <f t="shared" si="11"/>
        <v/>
      </c>
      <c r="H19" s="49" t="str">
        <f t="shared" si="13"/>
        <v/>
      </c>
      <c r="I19" s="50" t="str">
        <f t="shared" si="11"/>
        <v/>
      </c>
      <c r="V19" s="14">
        <v>45597</v>
      </c>
      <c r="W19">
        <v>3331877.1049000002</v>
      </c>
      <c r="X19">
        <v>416596.06300000002</v>
      </c>
      <c r="Y19">
        <v>448346.31699999998</v>
      </c>
      <c r="Z19">
        <v>477339.75</v>
      </c>
      <c r="AA19">
        <v>3331877.1049000002</v>
      </c>
      <c r="AB19">
        <v>144775.633</v>
      </c>
      <c r="AC19">
        <v>157525.88500000001</v>
      </c>
      <c r="AD19">
        <v>168872.5</v>
      </c>
      <c r="AF19" s="14">
        <f t="shared" si="1"/>
        <v>45597</v>
      </c>
      <c r="AG19">
        <f t="shared" si="2"/>
        <v>7.997860279586944</v>
      </c>
      <c r="AH19">
        <f t="shared" si="3"/>
        <v>7.4314809301756801</v>
      </c>
      <c r="AI19">
        <f t="shared" si="4"/>
        <v>6.9800956339797811</v>
      </c>
      <c r="AJ19">
        <f t="shared" si="5"/>
        <v>23.014073817933159</v>
      </c>
      <c r="AK19">
        <f t="shared" si="6"/>
        <v>21.151299069990941</v>
      </c>
      <c r="AL19">
        <f t="shared" si="7"/>
        <v>19.730134301914166</v>
      </c>
      <c r="AN19" t="s">
        <v>642</v>
      </c>
      <c r="AO19" t="str">
        <f t="shared" si="8"/>
        <v>CICC</v>
      </c>
      <c r="AQ19" t="s">
        <v>642</v>
      </c>
      <c r="AR19" t="str">
        <f t="shared" si="9"/>
        <v>CICC</v>
      </c>
    </row>
    <row r="20" spans="1:44">
      <c r="C20" s="54" t="s">
        <v>511</v>
      </c>
      <c r="D20" s="50"/>
      <c r="G20" s="60">
        <f ca="1">IF(COUNT(G12:G19)&lt;1, 1, COUNT(G12:G19))</f>
        <v>1</v>
      </c>
      <c r="I20" s="60">
        <f ca="1">IF(COUNT(I12:I19)&lt;1, 1, COUNT(I12:I19))</f>
        <v>4</v>
      </c>
      <c r="V20" s="14">
        <v>45590</v>
      </c>
      <c r="W20">
        <v>3480798.3432</v>
      </c>
      <c r="X20">
        <v>420015.348</v>
      </c>
      <c r="Y20">
        <v>452343.30300000001</v>
      </c>
      <c r="Z20">
        <v>491997.8</v>
      </c>
      <c r="AA20">
        <v>3480798.3432</v>
      </c>
      <c r="AB20">
        <v>146542.481</v>
      </c>
      <c r="AC20">
        <v>160067.40900000001</v>
      </c>
      <c r="AD20">
        <v>183285.2</v>
      </c>
      <c r="AF20" s="14">
        <f t="shared" si="1"/>
        <v>45590</v>
      </c>
      <c r="AG20">
        <f t="shared" si="2"/>
        <v>8.2873122607890988</v>
      </c>
      <c r="AH20">
        <f t="shared" si="3"/>
        <v>7.6950367566290687</v>
      </c>
      <c r="AI20">
        <f t="shared" si="4"/>
        <v>7.0748250158842172</v>
      </c>
      <c r="AJ20">
        <f t="shared" si="5"/>
        <v>23.752827981669014</v>
      </c>
      <c r="AK20">
        <f t="shared" si="6"/>
        <v>21.745827991755647</v>
      </c>
      <c r="AL20">
        <f t="shared" si="7"/>
        <v>18.991158823516574</v>
      </c>
      <c r="AN20" t="s">
        <v>621</v>
      </c>
      <c r="AO20" t="str">
        <f t="shared" si="8"/>
        <v>Needham</v>
      </c>
      <c r="AQ20" t="s">
        <v>621</v>
      </c>
      <c r="AR20" t="str">
        <f t="shared" si="9"/>
        <v>Needham</v>
      </c>
    </row>
    <row r="21" spans="1:44">
      <c r="F21" s="31" t="s">
        <v>540</v>
      </c>
      <c r="H21" s="35"/>
      <c r="I21" s="36"/>
      <c r="J21" s="36"/>
      <c r="K21" s="36"/>
      <c r="L21" s="36"/>
      <c r="M21" s="36"/>
      <c r="N21" s="36"/>
      <c r="V21" s="14">
        <v>45583</v>
      </c>
      <c r="W21">
        <v>3535381.1949999998</v>
      </c>
      <c r="X21">
        <v>420930.391</v>
      </c>
      <c r="Y21">
        <v>452634.39399999997</v>
      </c>
      <c r="Z21">
        <v>491997.8</v>
      </c>
      <c r="AA21">
        <v>3535381.1949999998</v>
      </c>
      <c r="AB21">
        <v>147402.48300000001</v>
      </c>
      <c r="AC21">
        <v>160855.348</v>
      </c>
      <c r="AD21">
        <v>185204.33300000001</v>
      </c>
      <c r="AF21" s="14">
        <f t="shared" si="1"/>
        <v>45583</v>
      </c>
      <c r="AG21">
        <f t="shared" si="2"/>
        <v>8.398968738277679</v>
      </c>
      <c r="AH21">
        <f t="shared" si="3"/>
        <v>7.8106773189666185</v>
      </c>
      <c r="AI21">
        <f t="shared" si="4"/>
        <v>7.1857662676540421</v>
      </c>
      <c r="AJ21">
        <f t="shared" si="5"/>
        <v>23.984543021571756</v>
      </c>
      <c r="AK21">
        <f t="shared" si="6"/>
        <v>21.978636327341754</v>
      </c>
      <c r="AL21">
        <f t="shared" si="7"/>
        <v>19.089084676004852</v>
      </c>
      <c r="AN21" t="s">
        <v>614</v>
      </c>
      <c r="AO21" t="str">
        <f t="shared" si="8"/>
        <v>Itau BBA Securities</v>
      </c>
      <c r="AQ21" t="s">
        <v>614</v>
      </c>
      <c r="AR21" t="str">
        <f t="shared" si="9"/>
        <v>Itau BBA Securities</v>
      </c>
    </row>
    <row r="22" spans="1:44">
      <c r="A22" s="39" t="s">
        <v>499</v>
      </c>
      <c r="B22" s="40"/>
      <c r="F22" s="31" t="s">
        <v>538</v>
      </c>
      <c r="G22" s="31" t="s">
        <v>539</v>
      </c>
      <c r="H22" s="35" t="e">
        <f ca="1">(I22-1)</f>
        <v>#NAME?</v>
      </c>
      <c r="I22" s="35" t="e">
        <f ca="1">J22-1</f>
        <v>#NAME?</v>
      </c>
      <c r="J22" s="35" t="e">
        <f t="shared" ref="J22:K22" ca="1" si="15">K22-1</f>
        <v>#NAME?</v>
      </c>
      <c r="K22" s="35" t="e">
        <f t="shared" ca="1" si="15"/>
        <v>#NAME?</v>
      </c>
      <c r="L22" s="35" t="e">
        <f ca="1">YEAR(_xll.BTODAY())</f>
        <v>#NAME?</v>
      </c>
      <c r="M22" s="35" t="e">
        <f ca="1">L22+1</f>
        <v>#NAME?</v>
      </c>
      <c r="N22" s="35" t="e">
        <f ca="1">M22+1</f>
        <v>#NAME?</v>
      </c>
      <c r="P22" s="64" t="e">
        <f>GraphValRatio2</f>
        <v>#REF!</v>
      </c>
      <c r="Q22" t="e">
        <f>VLOOKUP($P22, $P23:$T28, 2, FALSE)</f>
        <v>#REF!</v>
      </c>
      <c r="R22" t="e">
        <f>VLOOKUP($P22, $P23:$T28, 3, FALSE)</f>
        <v>#REF!</v>
      </c>
      <c r="S22" t="e">
        <f>VLOOKUP($P22, $P23:$T28, 4, FALSE)</f>
        <v>#REF!</v>
      </c>
      <c r="T22" t="e">
        <f>VLOOKUP($P22, $P23:$T28, 5, FALSE)</f>
        <v>#REF!</v>
      </c>
      <c r="V22" s="14">
        <v>45576</v>
      </c>
      <c r="W22">
        <v>3422110.3744000001</v>
      </c>
      <c r="X22">
        <v>420916.37800000003</v>
      </c>
      <c r="Y22">
        <v>452701.375</v>
      </c>
      <c r="Z22">
        <v>493589.88900000002</v>
      </c>
      <c r="AA22">
        <v>3422110.3744000001</v>
      </c>
      <c r="AB22">
        <v>147755.967</v>
      </c>
      <c r="AC22">
        <v>160855.348</v>
      </c>
      <c r="AD22">
        <v>185204.33300000001</v>
      </c>
      <c r="AF22" s="14">
        <f t="shared" si="1"/>
        <v>45576</v>
      </c>
      <c r="AG22">
        <f t="shared" si="2"/>
        <v>8.1301430717908527</v>
      </c>
      <c r="AH22">
        <f t="shared" si="3"/>
        <v>7.5593107584442398</v>
      </c>
      <c r="AI22">
        <f t="shared" si="4"/>
        <v>6.9331046900760152</v>
      </c>
      <c r="AJ22">
        <f t="shared" si="5"/>
        <v>23.160556178418162</v>
      </c>
      <c r="AK22">
        <f t="shared" si="6"/>
        <v>21.274458182142631</v>
      </c>
      <c r="AL22">
        <f t="shared" si="7"/>
        <v>18.47748548302053</v>
      </c>
      <c r="AN22" t="s">
        <v>627</v>
      </c>
      <c r="AO22" t="str">
        <f t="shared" si="8"/>
        <v>Monness Crespi Hardt &amp; Co</v>
      </c>
      <c r="AQ22" t="s">
        <v>627</v>
      </c>
      <c r="AR22" t="str">
        <f t="shared" si="9"/>
        <v>Monness Crespi Hardt &amp; Co</v>
      </c>
    </row>
    <row r="23" spans="1:44">
      <c r="B23" s="41" t="e">
        <f>+#REF!</f>
        <v>#REF!</v>
      </c>
      <c r="C23" s="38" t="e">
        <f>VLOOKUP($B$23,$B$24:$C$34,2,0)</f>
        <v>#REF!</v>
      </c>
      <c r="E23" s="55"/>
      <c r="F23" s="34" t="e">
        <f ca="1">_xll.BQL(#REF! &amp;" EQUITY","TOTAL_RETURN(CALC_INTERVAL=RANGE(-1m,0d),CURRENCY="&amp;CURRENCY&amp;")/1")</f>
        <v>#NAME?</v>
      </c>
      <c r="G23" s="34" t="e">
        <f ca="1">_xll.BQL(#REF! &amp;" EQUITY","TOTAL_RETURN(CALC_INTERVAL=RANGE(-6m,0d),CURRENCY="&amp;CURRENCY&amp;")/1")</f>
        <v>#NAME?</v>
      </c>
      <c r="H23" s="33" t="e">
        <f ca="1">_xll.BQL(#REF!&amp;" Equity",$C$23,"FPO=RANGE(-3Y,3Y),FILL=PREV,FPT=BA","SHOWIDS=FALSE","XLFILL=B","SHOWDATES=FALSE","SHOWIDS=FASLE","SHOWHEADERS=FALSE","FA_CONSOLIDATED="&amp;DataH!$D$18,"CURRENCY",CURRENCY,"transpose=true,SHOWQUERY=false","cols=7;rows=1")</f>
        <v>#NAME?</v>
      </c>
      <c r="I23" s="33">
        <v>21.455578064596033</v>
      </c>
      <c r="J23" s="33">
        <v>33.253421147531647</v>
      </c>
      <c r="K23" s="33">
        <v>38.904344857020916</v>
      </c>
      <c r="L23" s="33">
        <v>34.212918197796228</v>
      </c>
      <c r="M23" s="33">
        <v>31.774504224082563</v>
      </c>
      <c r="N23" s="33">
        <v>28.443069652964677</v>
      </c>
      <c r="P23" t="s">
        <v>400</v>
      </c>
      <c r="Q23" t="s">
        <v>419</v>
      </c>
      <c r="R23" t="s">
        <v>491</v>
      </c>
      <c r="S23" t="s">
        <v>385</v>
      </c>
      <c r="T23" t="s">
        <v>485</v>
      </c>
      <c r="V23" s="14">
        <v>45569</v>
      </c>
      <c r="W23">
        <v>3410707.2716000001</v>
      </c>
      <c r="X23">
        <v>421001.114</v>
      </c>
      <c r="Y23">
        <v>452320</v>
      </c>
      <c r="Z23">
        <v>485997.5</v>
      </c>
      <c r="AA23">
        <v>3410707.2716000001</v>
      </c>
      <c r="AB23">
        <v>147946.79300000001</v>
      </c>
      <c r="AC23">
        <v>160648.54500000001</v>
      </c>
      <c r="AD23">
        <v>180420</v>
      </c>
      <c r="AF23" s="14">
        <f t="shared" si="1"/>
        <v>45569</v>
      </c>
      <c r="AG23">
        <f t="shared" si="2"/>
        <v>8.101421013342021</v>
      </c>
      <c r="AH23">
        <f t="shared" si="3"/>
        <v>7.5404741590024766</v>
      </c>
      <c r="AI23">
        <f t="shared" si="4"/>
        <v>7.01795229728548</v>
      </c>
      <c r="AJ23">
        <f t="shared" si="5"/>
        <v>23.053607330305564</v>
      </c>
      <c r="AK23">
        <f t="shared" si="6"/>
        <v>21.230863134179025</v>
      </c>
      <c r="AL23">
        <f t="shared" si="7"/>
        <v>18.904263782285778</v>
      </c>
      <c r="AN23" t="s">
        <v>552</v>
      </c>
      <c r="AO23" t="str">
        <f t="shared" si="8"/>
        <v>Raymond James</v>
      </c>
      <c r="AQ23" t="s">
        <v>552</v>
      </c>
      <c r="AR23" t="str">
        <f t="shared" si="9"/>
        <v>Raymond James</v>
      </c>
    </row>
    <row r="24" spans="1:44">
      <c r="A24" s="56">
        <v>1</v>
      </c>
      <c r="B24" s="38" t="s">
        <v>407</v>
      </c>
      <c r="C24" s="57" t="s">
        <v>545</v>
      </c>
      <c r="F24" s="34" t="e">
        <f ca="1">_xll.BQL(#REF! &amp;" EQUITY","TOTAL_RETURN(CALC_INTERVAL=RANGE(-1m,0d),CURRENCY="&amp;CURRENCY&amp;")/1")</f>
        <v>#NAME?</v>
      </c>
      <c r="G24" s="34" t="e">
        <f ca="1">_xll.BQL(#REF! &amp;" EQUITY","TOTAL_RETURN(CALC_INTERVAL=RANGE(-6m,0d),CURRENCY="&amp;CURRENCY&amp;")/1")</f>
        <v>#NAME?</v>
      </c>
      <c r="H24" s="33" t="e">
        <f ca="1">_xll.BQL(#REF!&amp;" Equity",$C$23,"FPO=RANGE(-3Y,3Y),FILL=PREV,FPT=BA","SHOWIDS=FALSE","XLFILL=B","SHOWDATES=FALSE","SHOWIDS=FASLE","SHOWHEADERS=FALSE","FA_CONSOLIDATED="&amp;DataH!$D$18,"CURRENCY",CURRENCY,"transpose=true,SHOWQUERY=false","cols=7;rows=1")</f>
        <v>#NAME?</v>
      </c>
      <c r="I24" s="33">
        <v>7.0124232803375213</v>
      </c>
      <c r="J24" s="33">
        <v>37.389913325766187</v>
      </c>
      <c r="K24" s="33">
        <v>9.9370773855973269</v>
      </c>
      <c r="L24" s="33">
        <v>12.425517776540344</v>
      </c>
      <c r="M24" s="33">
        <v>9.1940983640578224</v>
      </c>
      <c r="N24" s="33">
        <v>8.4296611799988153</v>
      </c>
      <c r="P24" t="s">
        <v>402</v>
      </c>
      <c r="Q24" t="s">
        <v>421</v>
      </c>
      <c r="R24" t="s">
        <v>493</v>
      </c>
      <c r="S24" t="s">
        <v>483</v>
      </c>
      <c r="T24" t="s">
        <v>486</v>
      </c>
      <c r="V24" s="14">
        <v>45562</v>
      </c>
      <c r="W24">
        <v>3425759.3672000002</v>
      </c>
      <c r="X24">
        <v>390232.88400000002</v>
      </c>
      <c r="Y24">
        <v>421082.20500000002</v>
      </c>
      <c r="Z24">
        <v>452339.67700000003</v>
      </c>
      <c r="AA24">
        <v>3425759.3672000002</v>
      </c>
      <c r="AB24">
        <v>134194.12</v>
      </c>
      <c r="AC24">
        <v>147982.17199999999</v>
      </c>
      <c r="AD24">
        <v>160649.682</v>
      </c>
      <c r="AF24" s="14">
        <f t="shared" si="1"/>
        <v>45562</v>
      </c>
      <c r="AG24">
        <f t="shared" si="2"/>
        <v>8.7787562444378722</v>
      </c>
      <c r="AH24">
        <f t="shared" si="3"/>
        <v>8.1356070774826499</v>
      </c>
      <c r="AI24">
        <f t="shared" si="4"/>
        <v>7.5734222341941493</v>
      </c>
      <c r="AJ24">
        <f t="shared" si="5"/>
        <v>25.528386543315015</v>
      </c>
      <c r="AK24">
        <f t="shared" si="6"/>
        <v>23.149811365114985</v>
      </c>
      <c r="AL24">
        <f t="shared" si="7"/>
        <v>21.324408019680988</v>
      </c>
      <c r="AN24" t="s">
        <v>553</v>
      </c>
      <c r="AO24" t="str">
        <f t="shared" si="8"/>
        <v>Jefferies</v>
      </c>
      <c r="AQ24" t="s">
        <v>553</v>
      </c>
      <c r="AR24" t="str">
        <f t="shared" si="9"/>
        <v>Jefferies</v>
      </c>
    </row>
    <row r="25" spans="1:44">
      <c r="A25" s="56">
        <v>2</v>
      </c>
      <c r="B25" s="38" t="s">
        <v>408</v>
      </c>
      <c r="C25" s="57" t="s">
        <v>546</v>
      </c>
      <c r="F25" s="34" t="e">
        <f ca="1">_xll.BQL(#REF! &amp;" EQUITY","TOTAL_RETURN(CALC_INTERVAL=RANGE(-1m,0d),CURRENCY="&amp;CURRENCY&amp;")/1")</f>
        <v>#NAME?</v>
      </c>
      <c r="G25" s="34" t="e">
        <f ca="1">_xll.BQL(#REF! &amp;" EQUITY","TOTAL_RETURN(CALC_INTERVAL=RANGE(-6m,0d),CURRENCY="&amp;CURRENCY&amp;")/1")</f>
        <v>#NAME?</v>
      </c>
      <c r="H25" s="33" t="e">
        <f ca="1">_xll.BQL(#REF!&amp;" Equity",$C$23,"FPO=RANGE(-3Y,3Y),FILL=PREV,FPT=BA","SHOWIDS=FALSE","XLFILL=B","SHOWDATES=FALSE","SHOWIDS=FASLE","SHOWHEADERS=FALSE","FA_CONSOLIDATED="&amp;DataH!$D$18,"CURRENCY",CURRENCY,"transpose=true,SHOWQUERY=false","cols=7;rows=1")</f>
        <v>#NAME?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T25" t="s">
        <v>487</v>
      </c>
      <c r="V25" s="14">
        <v>45555</v>
      </c>
      <c r="W25">
        <v>3417847.0633999999</v>
      </c>
      <c r="X25">
        <v>390239.35700000002</v>
      </c>
      <c r="Y25">
        <v>421712.44199999998</v>
      </c>
      <c r="Z25">
        <v>453357.3</v>
      </c>
      <c r="AA25">
        <v>3417847.0633999999</v>
      </c>
      <c r="AB25">
        <v>134194.12</v>
      </c>
      <c r="AC25">
        <v>147982.17199999999</v>
      </c>
      <c r="AD25">
        <v>160649.682</v>
      </c>
      <c r="AF25" s="14">
        <f t="shared" si="1"/>
        <v>45555</v>
      </c>
      <c r="AG25">
        <f t="shared" si="2"/>
        <v>8.7583351143129313</v>
      </c>
      <c r="AH25">
        <f t="shared" si="3"/>
        <v>8.1046863288894855</v>
      </c>
      <c r="AI25">
        <f t="shared" si="4"/>
        <v>7.538969954603135</v>
      </c>
      <c r="AJ25">
        <f t="shared" si="5"/>
        <v>25.469424915190025</v>
      </c>
      <c r="AK25">
        <f t="shared" si="6"/>
        <v>23.096343412232116</v>
      </c>
      <c r="AL25">
        <f t="shared" si="7"/>
        <v>21.275156108930236</v>
      </c>
      <c r="AN25" t="s">
        <v>611</v>
      </c>
      <c r="AO25" t="str">
        <f t="shared" si="8"/>
        <v>JP Morgan</v>
      </c>
      <c r="AQ25" t="s">
        <v>611</v>
      </c>
      <c r="AR25" t="str">
        <f t="shared" si="9"/>
        <v>JP Morgan</v>
      </c>
    </row>
    <row r="26" spans="1:44">
      <c r="A26" s="56">
        <v>3</v>
      </c>
      <c r="B26" s="38" t="s">
        <v>409</v>
      </c>
      <c r="C26" s="57" t="s">
        <v>547</v>
      </c>
      <c r="F26" s="34" t="e">
        <f ca="1">_xll.BQL(#REF! &amp;" EQUITY","TOTAL_RETURN(CALC_INTERVAL=RANGE(-1m,0d),CURRENCY="&amp;CURRENCY&amp;")/1")</f>
        <v>#NAME?</v>
      </c>
      <c r="G26" s="34" t="e">
        <f ca="1">_xll.BQL(#REF! &amp;" EQUITY","TOTAL_RETURN(CALC_INTERVAL=RANGE(-6m,0d),CURRENCY="&amp;CURRENCY&amp;")/1")</f>
        <v>#NAME?</v>
      </c>
      <c r="H26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26" s="33"/>
      <c r="J26" s="33"/>
      <c r="K26" s="33"/>
      <c r="L26" s="33"/>
      <c r="M26" s="33"/>
      <c r="N26" s="33"/>
      <c r="P26" t="s">
        <v>482</v>
      </c>
      <c r="Q26" t="s">
        <v>421</v>
      </c>
      <c r="R26" t="s">
        <v>492</v>
      </c>
      <c r="S26" t="s">
        <v>484</v>
      </c>
      <c r="T26" t="s">
        <v>489</v>
      </c>
      <c r="V26" s="14">
        <v>45548</v>
      </c>
      <c r="W26">
        <v>3331183.4824999999</v>
      </c>
      <c r="X26">
        <v>390319.69</v>
      </c>
      <c r="Y26">
        <v>421834.18599999999</v>
      </c>
      <c r="Z26">
        <v>453357.3</v>
      </c>
      <c r="AA26">
        <v>3331183.4824999999</v>
      </c>
      <c r="AB26">
        <v>134194.12</v>
      </c>
      <c r="AC26">
        <v>147982.17199999999</v>
      </c>
      <c r="AD26">
        <v>160649.682</v>
      </c>
      <c r="AF26" s="14">
        <f t="shared" si="1"/>
        <v>45548</v>
      </c>
      <c r="AG26">
        <f t="shared" si="2"/>
        <v>8.5345002259558047</v>
      </c>
      <c r="AH26">
        <f t="shared" si="3"/>
        <v>7.8969026054706717</v>
      </c>
      <c r="AI26">
        <f t="shared" si="4"/>
        <v>7.3478103970091579</v>
      </c>
      <c r="AJ26">
        <f t="shared" si="5"/>
        <v>24.82361732764446</v>
      </c>
      <c r="AK26">
        <f t="shared" si="6"/>
        <v>22.510708131111901</v>
      </c>
      <c r="AL26">
        <f t="shared" si="7"/>
        <v>20.735699199827859</v>
      </c>
      <c r="AN26" t="s">
        <v>643</v>
      </c>
      <c r="AO26" t="str">
        <f t="shared" si="8"/>
        <v>Redburn Atlantic</v>
      </c>
      <c r="AQ26" t="s">
        <v>643</v>
      </c>
      <c r="AR26" t="str">
        <f t="shared" si="9"/>
        <v>Redburn Atlantic</v>
      </c>
    </row>
    <row r="27" spans="1:44">
      <c r="A27" s="56">
        <v>4</v>
      </c>
      <c r="B27" s="38" t="s">
        <v>410</v>
      </c>
      <c r="C27" s="57" t="s">
        <v>548</v>
      </c>
      <c r="F27" s="34" t="e">
        <f ca="1">_xll.BQL(#REF! &amp;" EQUITY","TOTAL_RETURN(CALC_INTERVAL=RANGE(-1m,0d),CURRENCY="&amp;CURRENCY&amp;")/1")</f>
        <v>#NAME?</v>
      </c>
      <c r="G27" s="34" t="e">
        <f ca="1">_xll.BQL(#REF! &amp;" EQUITY","TOTAL_RETURN(CALC_INTERVAL=RANGE(-6m,0d),CURRENCY="&amp;CURRENCY&amp;")/1")</f>
        <v>#NAME?</v>
      </c>
      <c r="H27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27" s="33"/>
      <c r="J27" s="33"/>
      <c r="K27" s="33"/>
      <c r="L27" s="33"/>
      <c r="M27" s="33"/>
      <c r="N27" s="33"/>
      <c r="P27" t="s">
        <v>481</v>
      </c>
      <c r="Q27" t="s">
        <v>459</v>
      </c>
      <c r="R27" t="s">
        <v>492</v>
      </c>
      <c r="S27" t="s">
        <v>386</v>
      </c>
      <c r="T27" t="s">
        <v>490</v>
      </c>
      <c r="V27" s="14">
        <v>45541</v>
      </c>
      <c r="W27">
        <v>3305640.5323000001</v>
      </c>
      <c r="X27">
        <v>390439.26799999998</v>
      </c>
      <c r="Y27">
        <v>421973.97600000002</v>
      </c>
      <c r="Z27">
        <v>454123.62099999998</v>
      </c>
      <c r="AA27">
        <v>3305640.5323000001</v>
      </c>
      <c r="AB27">
        <v>134461.61499999999</v>
      </c>
      <c r="AC27">
        <v>148004.79300000001</v>
      </c>
      <c r="AD27">
        <v>160155.54500000001</v>
      </c>
      <c r="AF27" s="14">
        <f t="shared" si="1"/>
        <v>45541</v>
      </c>
      <c r="AG27">
        <f t="shared" si="2"/>
        <v>8.4664653461546813</v>
      </c>
      <c r="AH27">
        <f t="shared" si="3"/>
        <v>7.8337544974574449</v>
      </c>
      <c r="AI27">
        <f t="shared" si="4"/>
        <v>7.27916448173481</v>
      </c>
      <c r="AJ27">
        <f t="shared" si="5"/>
        <v>24.584269141048175</v>
      </c>
      <c r="AK27">
        <f t="shared" si="6"/>
        <v>22.334685690212748</v>
      </c>
      <c r="AL27">
        <f t="shared" si="7"/>
        <v>20.640187839265881</v>
      </c>
      <c r="AN27" t="s">
        <v>617</v>
      </c>
      <c r="AO27" t="str">
        <f t="shared" si="8"/>
        <v>Piper Sandler &amp; Co</v>
      </c>
      <c r="AQ27" t="s">
        <v>617</v>
      </c>
      <c r="AR27" t="str">
        <f t="shared" si="9"/>
        <v>Piper Sandler &amp; Co</v>
      </c>
    </row>
    <row r="28" spans="1:44">
      <c r="A28" s="56">
        <v>5</v>
      </c>
      <c r="B28" s="38" t="s">
        <v>411</v>
      </c>
      <c r="C28" s="57" t="s">
        <v>549</v>
      </c>
      <c r="F28" s="34" t="e">
        <f ca="1">_xll.BQL(#REF! &amp;" EQUITY","TOTAL_RETURN(CALC_INTERVAL=RANGE(-1m,0d),CURRENCY="&amp;CURRENCY&amp;")/1")</f>
        <v>#NAME?</v>
      </c>
      <c r="G28" s="34" t="e">
        <f ca="1">_xll.BQL(#REF! &amp;" EQUITY","TOTAL_RETURN(CALC_INTERVAL=RANGE(-6m,0d),CURRENCY="&amp;CURRENCY&amp;")/1")</f>
        <v>#NAME?</v>
      </c>
      <c r="H28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28" s="33"/>
      <c r="J28" s="33"/>
      <c r="K28" s="33"/>
      <c r="L28" s="33"/>
      <c r="M28" s="33"/>
      <c r="N28" s="33"/>
      <c r="P28" t="s">
        <v>401</v>
      </c>
      <c r="Q28" t="s">
        <v>422</v>
      </c>
      <c r="R28" t="s">
        <v>492</v>
      </c>
      <c r="S28" t="s">
        <v>387</v>
      </c>
      <c r="T28" t="s">
        <v>488</v>
      </c>
      <c r="V28" s="14">
        <v>45534</v>
      </c>
      <c r="W28">
        <v>3430010.3730000001</v>
      </c>
      <c r="X28">
        <v>390015.065</v>
      </c>
      <c r="Y28">
        <v>420820.46799999999</v>
      </c>
      <c r="Z28">
        <v>449540.54499999998</v>
      </c>
      <c r="AA28">
        <v>3430010.3730000001</v>
      </c>
      <c r="AB28">
        <v>134368.76699999999</v>
      </c>
      <c r="AC28">
        <v>146629.364</v>
      </c>
      <c r="AD28">
        <v>157741.45800000001</v>
      </c>
      <c r="AF28" s="14">
        <f t="shared" si="1"/>
        <v>45534</v>
      </c>
      <c r="AG28">
        <f t="shared" si="2"/>
        <v>8.7945586742912099</v>
      </c>
      <c r="AH28">
        <f t="shared" si="3"/>
        <v>8.1507688760994395</v>
      </c>
      <c r="AI28">
        <f t="shared" si="4"/>
        <v>7.6300356244841057</v>
      </c>
      <c r="AJ28">
        <f t="shared" si="5"/>
        <v>25.526842655332249</v>
      </c>
      <c r="AK28">
        <f t="shared" si="6"/>
        <v>23.392383895220334</v>
      </c>
      <c r="AL28">
        <f t="shared" si="7"/>
        <v>21.744507857915195</v>
      </c>
      <c r="AN28" t="s">
        <v>529</v>
      </c>
      <c r="AO28" t="str">
        <f t="shared" si="8"/>
        <v>UBS</v>
      </c>
      <c r="AQ28" t="s">
        <v>529</v>
      </c>
      <c r="AR28" t="str">
        <f t="shared" si="9"/>
        <v>UBS</v>
      </c>
    </row>
    <row r="29" spans="1:44">
      <c r="A29" s="56">
        <v>6</v>
      </c>
      <c r="B29" s="38" t="s">
        <v>412</v>
      </c>
      <c r="C29" s="57" t="e">
        <f>"is_div_per_shr/PX_LAST(dates=range("&amp;PeerDate1&amp;"-12-31,"&amp;#REF!&amp;"-12-31,FRQ=y),fill=prev)"</f>
        <v>#REF!</v>
      </c>
      <c r="F29" s="34" t="e">
        <f ca="1">_xll.BQL(#REF! &amp;" EQUITY","TOTAL_RETURN(CALC_INTERVAL=RANGE(-1m,0d),CURRENCY="&amp;CURRENCY&amp;")/1")</f>
        <v>#NAME?</v>
      </c>
      <c r="G29" s="34" t="e">
        <f ca="1">_xll.BQL(#REF! &amp;" EQUITY","TOTAL_RETURN(CALC_INTERVAL=RANGE(-6m,0d),CURRENCY="&amp;CURRENCY&amp;")/1")</f>
        <v>#NAME?</v>
      </c>
      <c r="H29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29" s="33"/>
      <c r="J29" s="33"/>
      <c r="K29" s="33"/>
      <c r="L29" s="33"/>
      <c r="M29" s="33"/>
      <c r="N29" s="33"/>
      <c r="V29" s="14">
        <v>45527</v>
      </c>
      <c r="W29">
        <v>3397169.4371000002</v>
      </c>
      <c r="X29">
        <v>389963</v>
      </c>
      <c r="Y29">
        <v>420653.152</v>
      </c>
      <c r="Z29">
        <v>449284.33299999998</v>
      </c>
      <c r="AA29">
        <v>3397169.4371000002</v>
      </c>
      <c r="AB29">
        <v>134364.27600000001</v>
      </c>
      <c r="AC29">
        <v>146557.56299999999</v>
      </c>
      <c r="AD29">
        <v>157610.04199999999</v>
      </c>
      <c r="AF29" s="14">
        <f t="shared" si="1"/>
        <v>45527</v>
      </c>
      <c r="AG29">
        <f t="shared" si="2"/>
        <v>8.7115173416452336</v>
      </c>
      <c r="AH29">
        <f t="shared" si="3"/>
        <v>8.0759395738463411</v>
      </c>
      <c r="AI29">
        <f t="shared" si="4"/>
        <v>7.5612906740284673</v>
      </c>
      <c r="AJ29">
        <f t="shared" si="5"/>
        <v>25.283278697531181</v>
      </c>
      <c r="AK29">
        <f t="shared" si="6"/>
        <v>23.179762050901463</v>
      </c>
      <c r="AL29">
        <f t="shared" si="7"/>
        <v>21.554270235522178</v>
      </c>
      <c r="AN29" t="s">
        <v>603</v>
      </c>
      <c r="AO29" t="str">
        <f t="shared" si="8"/>
        <v>Rosenblatt Securities Inc.</v>
      </c>
      <c r="AQ29" t="s">
        <v>603</v>
      </c>
      <c r="AR29" t="str">
        <f t="shared" si="9"/>
        <v>Rosenblatt Securities Inc.</v>
      </c>
    </row>
    <row r="30" spans="1:44">
      <c r="A30" s="56">
        <v>7</v>
      </c>
      <c r="B30" s="38" t="s">
        <v>400</v>
      </c>
      <c r="C30" s="62" t="e">
        <f>"IF(IS_DIL_EPS_CONT_OPS&lt;0,0,PX_LAST(dates=range("&amp;PeerDate1&amp;"-12-31,"&amp;#REF!&amp;"-12-31,FRQ=y),fill=prev)/IS_DIL_EPS_CONT_OPS)"</f>
        <v>#REF!</v>
      </c>
      <c r="F30" s="34" t="e">
        <f ca="1">_xll.BQL(#REF! &amp;" EQUITY","TOTAL_RETURN(CALC_INTERVAL=RANGE(-1m,0d),CURRENCY="&amp;CURRENCY&amp;")/1")</f>
        <v>#NAME?</v>
      </c>
      <c r="G30" s="34" t="e">
        <f ca="1">_xll.BQL(#REF! &amp;" EQUITY","TOTAL_RETURN(CALC_INTERVAL=RANGE(-6m,0d),CURRENCY="&amp;CURRENCY&amp;")/1")</f>
        <v>#NAME?</v>
      </c>
      <c r="H30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0" s="33"/>
      <c r="J30" s="33"/>
      <c r="K30" s="33"/>
      <c r="L30" s="33"/>
      <c r="M30" s="33"/>
      <c r="N30" s="33"/>
      <c r="V30" s="14">
        <v>45520</v>
      </c>
      <c r="W30">
        <v>3385158.1688999999</v>
      </c>
      <c r="X30">
        <v>389855.614</v>
      </c>
      <c r="Y30">
        <v>420874.75599999999</v>
      </c>
      <c r="Z30">
        <v>448931.25</v>
      </c>
      <c r="AA30">
        <v>3385158.1688999999</v>
      </c>
      <c r="AB30">
        <v>135118.33300000001</v>
      </c>
      <c r="AC30">
        <v>146617.96900000001</v>
      </c>
      <c r="AD30">
        <v>157610.04199999999</v>
      </c>
      <c r="AF30" s="14">
        <f t="shared" si="1"/>
        <v>45520</v>
      </c>
      <c r="AG30">
        <f t="shared" si="2"/>
        <v>8.6831074052456767</v>
      </c>
      <c r="AH30">
        <f t="shared" si="3"/>
        <v>8.0431485154220077</v>
      </c>
      <c r="AI30">
        <f t="shared" si="4"/>
        <v>7.540482354258029</v>
      </c>
      <c r="AJ30">
        <f t="shared" si="5"/>
        <v>25.053285470151557</v>
      </c>
      <c r="AK30">
        <f t="shared" si="6"/>
        <v>23.088289873255572</v>
      </c>
      <c r="AL30">
        <f t="shared" si="7"/>
        <v>21.47806146070312</v>
      </c>
      <c r="AN30" t="s">
        <v>605</v>
      </c>
      <c r="AO30" t="str">
        <f t="shared" si="8"/>
        <v>D.A. Davidson</v>
      </c>
      <c r="AQ30" t="s">
        <v>605</v>
      </c>
      <c r="AR30" t="str">
        <f t="shared" si="9"/>
        <v>D.A. Davidson</v>
      </c>
    </row>
    <row r="31" spans="1:44">
      <c r="A31" s="56">
        <v>8</v>
      </c>
      <c r="B31" s="38" t="s">
        <v>402</v>
      </c>
      <c r="C31" s="62" t="e">
        <f>"IF(SALES_REV_TURN&lt;0,0,PX_LAST(dates=range("&amp;PeerDate1&amp;"-12-31,"&amp;#REF!&amp;"-12-31,FRQ=y),fill=prev)/(SALES_REV_TURN/FILLNA(IS_AVG_NUM_SH_FOR_EPS,3,ON='PERIOD')))"</f>
        <v>#REF!</v>
      </c>
      <c r="F31" s="34" t="e">
        <f ca="1">_xll.BQL(#REF! &amp;" EQUITY","TOTAL_RETURN(CALC_INTERVAL=RANGE(-1m,0d),CURRENCY="&amp;CURRENCY&amp;")/1")</f>
        <v>#NAME?</v>
      </c>
      <c r="G31" s="34" t="e">
        <f ca="1">_xll.BQL(#REF! &amp;" EQUITY","TOTAL_RETURN(CALC_INTERVAL=RANGE(-6m,0d),CURRENCY="&amp;CURRENCY&amp;")/1")</f>
        <v>#NAME?</v>
      </c>
      <c r="H31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1" s="33"/>
      <c r="J31" s="33"/>
      <c r="K31" s="33"/>
      <c r="L31" s="33"/>
      <c r="M31" s="33"/>
      <c r="N31" s="33"/>
      <c r="V31" s="14">
        <v>45513</v>
      </c>
      <c r="W31">
        <v>3236005.5849000001</v>
      </c>
      <c r="X31">
        <v>389855.614</v>
      </c>
      <c r="Y31">
        <v>420874.75599999999</v>
      </c>
      <c r="Z31">
        <v>448931.25</v>
      </c>
      <c r="AA31">
        <v>3236005.5849000001</v>
      </c>
      <c r="AB31">
        <v>135118.33300000001</v>
      </c>
      <c r="AC31">
        <v>146617.96900000001</v>
      </c>
      <c r="AD31">
        <v>157610.04199999999</v>
      </c>
      <c r="AF31" s="14">
        <f t="shared" si="1"/>
        <v>45513</v>
      </c>
      <c r="AG31">
        <f t="shared" si="2"/>
        <v>8.300523241663516</v>
      </c>
      <c r="AH31">
        <f t="shared" si="3"/>
        <v>7.6887614159971145</v>
      </c>
      <c r="AI31">
        <f t="shared" si="4"/>
        <v>7.208243099360983</v>
      </c>
      <c r="AJ31">
        <f t="shared" si="5"/>
        <v>23.949419098443141</v>
      </c>
      <c r="AK31">
        <f t="shared" si="6"/>
        <v>22.071002667483409</v>
      </c>
      <c r="AL31">
        <f t="shared" si="7"/>
        <v>20.531722115142895</v>
      </c>
      <c r="AN31" t="s">
        <v>623</v>
      </c>
      <c r="AO31" t="str">
        <f t="shared" si="8"/>
        <v>Oppenheimer</v>
      </c>
      <c r="AQ31" t="s">
        <v>623</v>
      </c>
      <c r="AR31" t="str">
        <f t="shared" si="9"/>
        <v>Oppenheimer</v>
      </c>
    </row>
    <row r="32" spans="1:44">
      <c r="A32" s="56">
        <v>9</v>
      </c>
      <c r="B32" s="38" t="s">
        <v>403</v>
      </c>
      <c r="C32" s="62" t="e">
        <f>"IF(BOOK_VAL_PER_SH&lt;0,0,PX_LAST(dates=range("&amp;PeerDate1&amp;"-12-31,"&amp;#REF!&amp;"-12-31,FRQ=y),fill=prev)/BOOK_VAL_PER_SH)"</f>
        <v>#REF!</v>
      </c>
      <c r="F32" s="34" t="e">
        <f ca="1">_xll.BQL(#REF! &amp;" EQUITY","TOTAL_RETURN(CALC_INTERVAL=RANGE(-1m,0d),CURRENCY="&amp;CURRENCY&amp;")/1")</f>
        <v>#NAME?</v>
      </c>
      <c r="G32" s="34" t="e">
        <f ca="1">_xll.BQL(#REF! &amp;" EQUITY","TOTAL_RETURN(CALC_INTERVAL=RANGE(-6m,0d),CURRENCY="&amp;CURRENCY&amp;")/1")</f>
        <v>#NAME?</v>
      </c>
      <c r="H32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2" s="33"/>
      <c r="J32" s="33"/>
      <c r="K32" s="33"/>
      <c r="L32" s="33"/>
      <c r="M32" s="33"/>
      <c r="N32" s="33"/>
      <c r="V32" s="14">
        <v>45506</v>
      </c>
      <c r="W32">
        <v>3291044.5608000001</v>
      </c>
      <c r="X32">
        <v>389440.88400000002</v>
      </c>
      <c r="Y32">
        <v>419870.864</v>
      </c>
      <c r="Z32">
        <v>445885.58100000001</v>
      </c>
      <c r="AA32">
        <v>3291044.5608000001</v>
      </c>
      <c r="AB32">
        <v>135043.75899999999</v>
      </c>
      <c r="AC32">
        <v>146247.71</v>
      </c>
      <c r="AD32">
        <v>156927.16699999999</v>
      </c>
      <c r="AF32" s="14">
        <f t="shared" si="1"/>
        <v>45506</v>
      </c>
      <c r="AG32">
        <f t="shared" si="2"/>
        <v>8.4506909675153672</v>
      </c>
      <c r="AH32">
        <f t="shared" si="3"/>
        <v>7.8382303774238551</v>
      </c>
      <c r="AI32">
        <f t="shared" si="4"/>
        <v>7.3809172151722935</v>
      </c>
      <c r="AJ32">
        <f t="shared" si="5"/>
        <v>24.370208480348953</v>
      </c>
      <c r="AK32">
        <f t="shared" si="6"/>
        <v>22.503221149924332</v>
      </c>
      <c r="AL32">
        <f t="shared" si="7"/>
        <v>20.971796175992907</v>
      </c>
      <c r="AN32" t="s">
        <v>554</v>
      </c>
      <c r="AO32" t="str">
        <f t="shared" si="8"/>
        <v>Loop Capital Markets</v>
      </c>
      <c r="AQ32" t="s">
        <v>554</v>
      </c>
      <c r="AR32" t="str">
        <f t="shared" si="9"/>
        <v>Loop Capital Markets</v>
      </c>
    </row>
    <row r="33" spans="1:44">
      <c r="A33" s="56">
        <v>10</v>
      </c>
      <c r="B33" s="38" t="s">
        <v>520</v>
      </c>
      <c r="C33" s="62" t="e">
        <f>"EV_TO_EBIT(FPR="&amp;PeerDate1&amp;", FPT=BA, FYE=C1231, FILL=PREV)"</f>
        <v>#REF!</v>
      </c>
      <c r="F33" s="34" t="e">
        <f ca="1">_xll.BQL(#REF! &amp;" EQUITY","TOTAL_RETURN(CALC_INTERVAL=RANGE(-1m,0d),CURRENCY="&amp;CURRENCY&amp;")/1")</f>
        <v>#NAME?</v>
      </c>
      <c r="G33" s="34" t="e">
        <f ca="1">_xll.BQL(#REF! &amp;" EQUITY","TOTAL_RETURN(CALC_INTERVAL=RANGE(-6m,0d),CURRENCY="&amp;CURRENCY&amp;")/1")</f>
        <v>#NAME?</v>
      </c>
      <c r="H33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3" s="33"/>
      <c r="J33" s="33"/>
      <c r="K33" s="33"/>
      <c r="L33" s="33"/>
      <c r="M33" s="33"/>
      <c r="N33" s="33"/>
      <c r="V33" s="14">
        <v>45499</v>
      </c>
      <c r="W33">
        <v>3290479.5126999998</v>
      </c>
      <c r="X33">
        <v>387988.51199999999</v>
      </c>
      <c r="Y33">
        <v>417396.071</v>
      </c>
      <c r="Z33">
        <v>431936.2</v>
      </c>
      <c r="AA33">
        <v>3290479.5126999998</v>
      </c>
      <c r="AB33">
        <v>133049.14799999999</v>
      </c>
      <c r="AC33">
        <v>143696.71400000001</v>
      </c>
      <c r="AD33">
        <v>148104.77299999999</v>
      </c>
      <c r="AF33" s="14">
        <f t="shared" si="1"/>
        <v>45499</v>
      </c>
      <c r="AG33">
        <f t="shared" si="2"/>
        <v>8.4808684044232727</v>
      </c>
      <c r="AH33">
        <f t="shared" si="3"/>
        <v>7.8833504704935278</v>
      </c>
      <c r="AI33">
        <f t="shared" si="4"/>
        <v>7.6179757860072845</v>
      </c>
      <c r="AJ33">
        <f t="shared" si="5"/>
        <v>24.731308408679176</v>
      </c>
      <c r="AK33">
        <f t="shared" si="6"/>
        <v>22.898780501689131</v>
      </c>
      <c r="AL33">
        <f t="shared" si="7"/>
        <v>22.217241524687392</v>
      </c>
      <c r="AN33" t="s">
        <v>535</v>
      </c>
      <c r="AO33" t="str">
        <f t="shared" si="8"/>
        <v>Citi</v>
      </c>
      <c r="AQ33" t="s">
        <v>535</v>
      </c>
      <c r="AR33" t="str">
        <f t="shared" si="9"/>
        <v>Citi</v>
      </c>
    </row>
    <row r="34" spans="1:44">
      <c r="A34" s="56">
        <v>11</v>
      </c>
      <c r="B34" s="38" t="s">
        <v>401</v>
      </c>
      <c r="C34" s="62" t="e">
        <f>"EV_TO_EBITDA(FPR="&amp;PeerDate1&amp;", FPT=BA, FYE=C1231, FILL=PREV)"</f>
        <v>#REF!</v>
      </c>
      <c r="F34" s="34" t="e">
        <f ca="1">_xll.BQL(#REF! &amp;" EQUITY","TOTAL_RETURN(CALC_INTERVAL=RANGE(-1m,0d),CURRENCY="&amp;CURRENCY&amp;")/1")</f>
        <v>#NAME?</v>
      </c>
      <c r="G34" s="34" t="e">
        <f ca="1">_xll.BQL(#REF! &amp;" EQUITY","TOTAL_RETURN(CALC_INTERVAL=RANGE(-6m,0d),CURRENCY="&amp;CURRENCY&amp;")/1")</f>
        <v>#NAME?</v>
      </c>
      <c r="H34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4" s="33"/>
      <c r="J34" s="33"/>
      <c r="K34" s="33"/>
      <c r="L34" s="33"/>
      <c r="M34" s="33"/>
      <c r="N34" s="33"/>
      <c r="V34" s="14">
        <v>45492</v>
      </c>
      <c r="W34">
        <v>3387850.9334</v>
      </c>
      <c r="X34">
        <v>387712.17499999999</v>
      </c>
      <c r="Y34">
        <v>416549.12199999997</v>
      </c>
      <c r="Z34">
        <v>431043.58600000001</v>
      </c>
      <c r="AA34">
        <v>3387850.9334</v>
      </c>
      <c r="AB34">
        <v>132876.07699999999</v>
      </c>
      <c r="AC34">
        <v>143398.14799999999</v>
      </c>
      <c r="AD34">
        <v>147853.19</v>
      </c>
      <c r="AF34" s="14">
        <f t="shared" si="1"/>
        <v>45492</v>
      </c>
      <c r="AG34">
        <f t="shared" si="2"/>
        <v>8.7380566096486394</v>
      </c>
      <c r="AH34">
        <f t="shared" si="3"/>
        <v>8.1331366565694019</v>
      </c>
      <c r="AI34">
        <f t="shared" si="4"/>
        <v>7.8596481734912071</v>
      </c>
      <c r="AJ34">
        <f t="shared" si="5"/>
        <v>25.496319652784454</v>
      </c>
      <c r="AK34">
        <f t="shared" si="6"/>
        <v>23.625485967921986</v>
      </c>
      <c r="AL34">
        <f t="shared" si="7"/>
        <v>22.913614061353698</v>
      </c>
      <c r="AN34" t="s">
        <v>620</v>
      </c>
      <c r="AO34" t="str">
        <f t="shared" si="8"/>
        <v>New Street Research LLP</v>
      </c>
      <c r="AQ34" t="s">
        <v>620</v>
      </c>
      <c r="AR34" t="str">
        <f t="shared" si="9"/>
        <v>New Street Research LLP</v>
      </c>
    </row>
    <row r="35" spans="1:44">
      <c r="C35" s="57"/>
      <c r="F35" s="34" t="e">
        <f ca="1">_xll.BQL(#REF! &amp;" EQUITY","TOTAL_RETURN(CALC_INTERVAL=RANGE(-1m,0d),CURRENCY="&amp;CURRENCY&amp;")/1")</f>
        <v>#NAME?</v>
      </c>
      <c r="G35" s="34" t="e">
        <f ca="1">_xll.BQL(#REF! &amp;" EQUITY","TOTAL_RETURN(CALC_INTERVAL=RANGE(-6m,0d),CURRENCY="&amp;CURRENCY&amp;")/1")</f>
        <v>#NAME?</v>
      </c>
      <c r="H35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5" s="33"/>
      <c r="J35" s="33"/>
      <c r="K35" s="33"/>
      <c r="L35" s="33"/>
      <c r="M35" s="33"/>
      <c r="N35" s="33"/>
      <c r="V35" s="14">
        <v>45485</v>
      </c>
      <c r="W35">
        <v>3483382.2642999999</v>
      </c>
      <c r="X35">
        <v>387217.25</v>
      </c>
      <c r="Y35">
        <v>415446.951</v>
      </c>
      <c r="Z35">
        <v>428372.34499999997</v>
      </c>
      <c r="AA35">
        <v>3483382.2642999999</v>
      </c>
      <c r="AB35">
        <v>133222.66699999999</v>
      </c>
      <c r="AC35">
        <v>143389.889</v>
      </c>
      <c r="AD35">
        <v>146599.476</v>
      </c>
      <c r="AF35" s="14">
        <f t="shared" si="1"/>
        <v>45485</v>
      </c>
      <c r="AG35">
        <f t="shared" si="2"/>
        <v>8.995937717909003</v>
      </c>
      <c r="AH35">
        <f t="shared" si="3"/>
        <v>8.3846620029713499</v>
      </c>
      <c r="AI35">
        <f t="shared" si="4"/>
        <v>8.1316693408394514</v>
      </c>
      <c r="AJ35">
        <f t="shared" si="5"/>
        <v>26.147068984139164</v>
      </c>
      <c r="AK35">
        <f t="shared" si="6"/>
        <v>24.293081531711067</v>
      </c>
      <c r="AL35">
        <f t="shared" si="7"/>
        <v>23.761219066703894</v>
      </c>
      <c r="AN35" t="s">
        <v>527</v>
      </c>
      <c r="AO35" t="str">
        <f t="shared" si="8"/>
        <v>Morgan Stanley</v>
      </c>
      <c r="AQ35" t="s">
        <v>527</v>
      </c>
      <c r="AR35" t="str">
        <f t="shared" si="9"/>
        <v>Morgan Stanley</v>
      </c>
    </row>
    <row r="36" spans="1:44">
      <c r="C36" s="1"/>
      <c r="F36" s="34" t="e">
        <f ca="1">_xll.BQL(#REF! &amp;" EQUITY","TOTAL_RETURN(CALC_INTERVAL=RANGE(-1m,0d),CURRENCY="&amp;CURRENCY&amp;")/1")</f>
        <v>#NAME?</v>
      </c>
      <c r="G36" s="34" t="e">
        <f ca="1">_xll.BQL(#REF! &amp;" EQUITY","TOTAL_RETURN(CALC_INTERVAL=RANGE(-6m,0d),CURRENCY="&amp;CURRENCY&amp;")/1")</f>
        <v>#NAME?</v>
      </c>
      <c r="H36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6" s="33"/>
      <c r="J36" s="33"/>
      <c r="K36" s="33"/>
      <c r="L36" s="33"/>
      <c r="M36" s="33"/>
      <c r="N36" s="33"/>
      <c r="V36" s="14">
        <v>45478</v>
      </c>
      <c r="W36">
        <v>3418979.1198999998</v>
      </c>
      <c r="X36">
        <v>387335.3</v>
      </c>
      <c r="Y36">
        <v>415447.46299999999</v>
      </c>
      <c r="Z36">
        <v>428040.21399999998</v>
      </c>
      <c r="AA36">
        <v>3418979.1198999998</v>
      </c>
      <c r="AB36">
        <v>133210.07399999999</v>
      </c>
      <c r="AC36">
        <v>143224.14799999999</v>
      </c>
      <c r="AD36">
        <v>146062.095</v>
      </c>
      <c r="AF36" s="14">
        <f t="shared" si="1"/>
        <v>45478</v>
      </c>
      <c r="AG36">
        <f t="shared" si="2"/>
        <v>8.8269236496131391</v>
      </c>
      <c r="AH36">
        <f t="shared" si="3"/>
        <v>8.2296305174452353</v>
      </c>
      <c r="AI36">
        <f t="shared" si="4"/>
        <v>7.9875184809154405</v>
      </c>
      <c r="AJ36">
        <f t="shared" si="5"/>
        <v>25.666070269580363</v>
      </c>
      <c r="AK36">
        <f t="shared" si="6"/>
        <v>23.871527026992684</v>
      </c>
      <c r="AL36">
        <f t="shared" si="7"/>
        <v>23.407709713461248</v>
      </c>
      <c r="AN36" t="s">
        <v>555</v>
      </c>
      <c r="AO36" t="str">
        <f t="shared" si="8"/>
        <v>Baird</v>
      </c>
      <c r="AQ36" t="s">
        <v>555</v>
      </c>
      <c r="AR36" t="str">
        <f t="shared" si="9"/>
        <v>Baird</v>
      </c>
    </row>
    <row r="37" spans="1:44">
      <c r="C37"/>
      <c r="F37" s="34" t="e">
        <f ca="1">_xll.BQL(#REF! &amp;" EQUITY","TOTAL_RETURN(CALC_INTERVAL=RANGE(-1m,0d),CURRENCY="&amp;CURRENCY&amp;")/1")</f>
        <v>#NAME?</v>
      </c>
      <c r="G37" s="34" t="e">
        <f ca="1">_xll.BQL(#REF! &amp;" EQUITY","TOTAL_RETURN(CALC_INTERVAL=RANGE(-6m,0d),CURRENCY="&amp;CURRENCY&amp;")/1")</f>
        <v>#NAME?</v>
      </c>
      <c r="H37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7" s="33"/>
      <c r="J37" s="33"/>
      <c r="K37" s="33"/>
      <c r="L37" s="33"/>
      <c r="M37" s="33"/>
      <c r="N37" s="33"/>
      <c r="V37" s="14">
        <v>45471</v>
      </c>
      <c r="W37">
        <v>3177927.3508000001</v>
      </c>
      <c r="X37">
        <v>387335.3</v>
      </c>
      <c r="Y37">
        <v>415454.02399999998</v>
      </c>
      <c r="Z37">
        <v>428040.21399999998</v>
      </c>
      <c r="AA37">
        <v>3177927.3508000001</v>
      </c>
      <c r="AB37">
        <v>133648.28599999999</v>
      </c>
      <c r="AC37">
        <v>143674.60699999999</v>
      </c>
      <c r="AD37">
        <v>147445.22700000001</v>
      </c>
      <c r="AF37" s="14">
        <f t="shared" si="1"/>
        <v>45471</v>
      </c>
      <c r="AG37">
        <f t="shared" si="2"/>
        <v>8.2045900562122789</v>
      </c>
      <c r="AH37">
        <f t="shared" si="3"/>
        <v>7.6492876882087923</v>
      </c>
      <c r="AI37">
        <f t="shared" si="4"/>
        <v>7.4243663255434225</v>
      </c>
      <c r="AJ37">
        <f t="shared" si="5"/>
        <v>23.778287368384209</v>
      </c>
      <c r="AK37">
        <f t="shared" si="6"/>
        <v>22.11892147928409</v>
      </c>
      <c r="AL37">
        <f t="shared" si="7"/>
        <v>21.553273818758473</v>
      </c>
      <c r="AN37" t="s">
        <v>528</v>
      </c>
      <c r="AO37" t="str">
        <f t="shared" si="8"/>
        <v>Goldman Sachs</v>
      </c>
      <c r="AQ37" t="s">
        <v>528</v>
      </c>
      <c r="AR37" t="str">
        <f t="shared" si="9"/>
        <v>Goldman Sachs</v>
      </c>
    </row>
    <row r="38" spans="1:44">
      <c r="F38" s="34" t="e">
        <f ca="1">_xll.BQL(#REF! &amp;" EQUITY","TOTAL_RETURN(CALC_INTERVAL=RANGE(-1m,0d),CURRENCY="&amp;CURRENCY&amp;")/1")</f>
        <v>#NAME?</v>
      </c>
      <c r="G38" s="34" t="e">
        <f ca="1">_xll.BQL(#REF! &amp;" EQUITY","TOTAL_RETURN(CALC_INTERVAL=RANGE(-6m,0d),CURRENCY="&amp;CURRENCY&amp;")/1")</f>
        <v>#NAME?</v>
      </c>
      <c r="H38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8" s="33"/>
      <c r="J38" s="33"/>
      <c r="K38" s="33"/>
      <c r="L38" s="33"/>
      <c r="M38" s="33"/>
      <c r="N38" s="33"/>
      <c r="V38" s="14">
        <v>45464</v>
      </c>
      <c r="W38">
        <v>3123921.6741999998</v>
      </c>
      <c r="X38">
        <v>387133.375</v>
      </c>
      <c r="Y38">
        <v>414069.07299999997</v>
      </c>
      <c r="Z38">
        <v>424377.88900000002</v>
      </c>
      <c r="AA38">
        <v>3123921.6741999998</v>
      </c>
      <c r="AB38">
        <v>133624.92600000001</v>
      </c>
      <c r="AC38">
        <v>142605.37</v>
      </c>
      <c r="AD38">
        <v>145405.71400000001</v>
      </c>
      <c r="AF38" s="14">
        <f t="shared" si="1"/>
        <v>45464</v>
      </c>
      <c r="AG38">
        <f t="shared" si="2"/>
        <v>8.0693680161262247</v>
      </c>
      <c r="AH38">
        <f t="shared" si="3"/>
        <v>7.5444457891207923</v>
      </c>
      <c r="AI38">
        <f t="shared" si="4"/>
        <v>7.3611791640728006</v>
      </c>
      <c r="AJ38">
        <f t="shared" si="5"/>
        <v>23.378285531847549</v>
      </c>
      <c r="AK38">
        <f t="shared" si="6"/>
        <v>21.906059177154408</v>
      </c>
      <c r="AL38">
        <f t="shared" si="7"/>
        <v>21.484174096487017</v>
      </c>
      <c r="AN38" t="s">
        <v>618</v>
      </c>
      <c r="AO38" t="str">
        <f t="shared" si="8"/>
        <v>Barclays</v>
      </c>
      <c r="AQ38" t="s">
        <v>618</v>
      </c>
      <c r="AR38" t="str">
        <f t="shared" si="9"/>
        <v>Barclays</v>
      </c>
    </row>
    <row r="39" spans="1:44">
      <c r="A39" s="39" t="s">
        <v>501</v>
      </c>
      <c r="B39" s="40"/>
      <c r="F39" s="34" t="e">
        <f ca="1">_xll.BQL(#REF! &amp;" EQUITY","TOTAL_RETURN(CALC_INTERVAL=RANGE(-1m,0d),CURRENCY="&amp;CURRENCY&amp;")/1")</f>
        <v>#NAME?</v>
      </c>
      <c r="G39" s="34" t="e">
        <f ca="1">_xll.BQL(#REF! &amp;" EQUITY","TOTAL_RETURN(CALC_INTERVAL=RANGE(-6m,0d),CURRENCY="&amp;CURRENCY&amp;")/1")</f>
        <v>#NAME?</v>
      </c>
      <c r="H39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39" s="33"/>
      <c r="J39" s="33"/>
      <c r="K39" s="33"/>
      <c r="L39" s="33"/>
      <c r="M39" s="33"/>
      <c r="N39" s="33"/>
      <c r="V39" s="14">
        <v>45457</v>
      </c>
      <c r="W39">
        <v>3200592.0841999999</v>
      </c>
      <c r="X39">
        <v>387243.902</v>
      </c>
      <c r="Y39">
        <v>412449.43900000001</v>
      </c>
      <c r="Z39">
        <v>421191.96299999999</v>
      </c>
      <c r="AA39">
        <v>3200592.0841999999</v>
      </c>
      <c r="AB39">
        <v>133360.889</v>
      </c>
      <c r="AC39">
        <v>141688.59299999999</v>
      </c>
      <c r="AD39">
        <v>143860.76199999999</v>
      </c>
      <c r="AF39" s="14">
        <f t="shared" si="1"/>
        <v>45457</v>
      </c>
      <c r="AG39">
        <f t="shared" si="2"/>
        <v>8.2650548340978141</v>
      </c>
      <c r="AH39">
        <f t="shared" si="3"/>
        <v>7.7599622682478664</v>
      </c>
      <c r="AI39">
        <f t="shared" si="4"/>
        <v>7.5988916345965514</v>
      </c>
      <c r="AJ39">
        <f t="shared" si="5"/>
        <v>23.999480718818543</v>
      </c>
      <c r="AK39">
        <f t="shared" si="6"/>
        <v>22.588918532065598</v>
      </c>
      <c r="AL39">
        <f t="shared" si="7"/>
        <v>22.24784604018711</v>
      </c>
      <c r="AN39" t="s">
        <v>613</v>
      </c>
      <c r="AO39" t="str">
        <f t="shared" si="8"/>
        <v>Wells Fargo</v>
      </c>
      <c r="AQ39" t="s">
        <v>613</v>
      </c>
      <c r="AR39" t="str">
        <f t="shared" si="9"/>
        <v>Wells Fargo</v>
      </c>
    </row>
    <row r="40" spans="1:44">
      <c r="A40" s="38" t="s">
        <v>393</v>
      </c>
      <c r="B40" s="38" t="s">
        <v>462</v>
      </c>
      <c r="C40" s="38" t="s">
        <v>463</v>
      </c>
      <c r="D40" s="38" t="s">
        <v>464</v>
      </c>
      <c r="F40" s="34" t="e">
        <f ca="1">_xll.BQL(#REF! &amp;" EQUITY","TOTAL_RETURN(CALC_INTERVAL=RANGE(-1m,0d),CURRENCY="&amp;CURRENCY&amp;")/1")</f>
        <v>#NAME?</v>
      </c>
      <c r="G40" s="34" t="e">
        <f ca="1">_xll.BQL(#REF! &amp;" EQUITY","TOTAL_RETURN(CALC_INTERVAL=RANGE(-6m,0d),CURRENCY="&amp;CURRENCY&amp;")/1")</f>
        <v>#NAME?</v>
      </c>
      <c r="H40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0" s="33"/>
      <c r="J40" s="33"/>
      <c r="K40" s="33"/>
      <c r="L40" s="33"/>
      <c r="M40" s="33"/>
      <c r="N40" s="33"/>
      <c r="V40" s="14">
        <v>45450</v>
      </c>
      <c r="W40">
        <v>2961380.4049999998</v>
      </c>
      <c r="X40">
        <v>387251.12199999997</v>
      </c>
      <c r="Y40">
        <v>411853.36599999998</v>
      </c>
      <c r="Z40">
        <v>419917.85700000002</v>
      </c>
      <c r="AA40">
        <v>2961380.4049999998</v>
      </c>
      <c r="AB40">
        <v>133685.10699999999</v>
      </c>
      <c r="AC40">
        <v>141998.429</v>
      </c>
      <c r="AD40">
        <v>143708.95499999999</v>
      </c>
      <c r="AF40" s="14">
        <f t="shared" si="1"/>
        <v>45450</v>
      </c>
      <c r="AG40">
        <f t="shared" si="2"/>
        <v>7.6471835374049606</v>
      </c>
      <c r="AH40">
        <f t="shared" si="3"/>
        <v>7.1903756275237045</v>
      </c>
      <c r="AI40">
        <f t="shared" si="4"/>
        <v>7.0522850020164771</v>
      </c>
      <c r="AJ40">
        <f t="shared" si="5"/>
        <v>22.151909599025117</v>
      </c>
      <c r="AK40">
        <f t="shared" si="6"/>
        <v>20.855022311549657</v>
      </c>
      <c r="AL40">
        <f t="shared" si="7"/>
        <v>20.606791031220009</v>
      </c>
      <c r="AN40" t="s">
        <v>628</v>
      </c>
      <c r="AO40" t="str">
        <f t="shared" si="8"/>
        <v>Aletheia Capital Limited</v>
      </c>
      <c r="AQ40" t="s">
        <v>628</v>
      </c>
      <c r="AR40" t="str">
        <f t="shared" si="9"/>
        <v>Aletheia Capital Limited</v>
      </c>
    </row>
    <row r="41" spans="1:44">
      <c r="A41" s="45" t="e">
        <f ca="1">_xll.BDH(TICKER&amp;" EQUITY","TOT_BUY_REC","ED-13AM","","BEST FPERIOD OVERRIDE","1FY","PER=CM","SORT=A","DAYS=W","Fill=P","DTS=S","cols=2;rows=13")</f>
        <v>#NAME?</v>
      </c>
      <c r="B41" s="38">
        <v>36</v>
      </c>
      <c r="C41" s="38" t="e">
        <f ca="1">_xll.BDH(TICKER&amp;" EQUITY","TOT_HOLD_REC","ED-13AM","","BEST FPERIOD OVERRIDE","1FY","PER=CM","SORT=A","DAYS=W","Fill=P","DTS=H","cols=1;rows=13")</f>
        <v>#NAME?</v>
      </c>
      <c r="D41" s="38" t="e">
        <f ca="1">_xll.BDH(TICKER&amp;" EQUITY","TOT_SELL_REC","ED-13AM","","BEST FPERIOD OVERRIDE","1FY","PER=CM","SORT=A","DAYS=W","Fill=P","DTS=H","cols=1;rows=13")</f>
        <v>#NAME?</v>
      </c>
      <c r="F41" s="34" t="e">
        <f ca="1">_xll.BQL(#REF! &amp;" EQUITY","TOTAL_RETURN(CALC_INTERVAL=RANGE(-1m,0d),CURRENCY="&amp;CURRENCY&amp;")/1")</f>
        <v>#NAME?</v>
      </c>
      <c r="G41" s="34" t="e">
        <f ca="1">_xll.BQL(#REF! &amp;" EQUITY","TOTAL_RETURN(CALC_INTERVAL=RANGE(-6m,0d),CURRENCY="&amp;CURRENCY&amp;")/1")</f>
        <v>#NAME?</v>
      </c>
      <c r="H41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1" s="33"/>
      <c r="J41" s="33"/>
      <c r="K41" s="33"/>
      <c r="L41" s="33"/>
      <c r="M41" s="33"/>
      <c r="N41" s="33"/>
      <c r="V41" s="14">
        <v>45443</v>
      </c>
      <c r="W41">
        <v>2890230.2645</v>
      </c>
      <c r="X41">
        <v>387580.739</v>
      </c>
      <c r="Y41">
        <v>411198.89399999997</v>
      </c>
      <c r="Z41">
        <v>419917.85700000002</v>
      </c>
      <c r="AA41">
        <v>2890230.2645</v>
      </c>
      <c r="AB41">
        <v>133222.40599999999</v>
      </c>
      <c r="AC41">
        <v>141114.96900000001</v>
      </c>
      <c r="AD41">
        <v>143708.95499999999</v>
      </c>
      <c r="AF41" s="14">
        <f t="shared" si="1"/>
        <v>45443</v>
      </c>
      <c r="AG41">
        <f t="shared" si="2"/>
        <v>7.4571049943222283</v>
      </c>
      <c r="AH41">
        <f t="shared" si="3"/>
        <v>7.0287890037466889</v>
      </c>
      <c r="AI41">
        <f t="shared" si="4"/>
        <v>6.8828467670999753</v>
      </c>
      <c r="AJ41">
        <f t="shared" si="5"/>
        <v>21.694776061167971</v>
      </c>
      <c r="AK41">
        <f t="shared" si="6"/>
        <v>20.481386808085539</v>
      </c>
      <c r="AL41">
        <f t="shared" si="7"/>
        <v>20.111692166295416</v>
      </c>
      <c r="AN41" t="s">
        <v>637</v>
      </c>
      <c r="AO41" t="str">
        <f t="shared" si="8"/>
        <v>Cleveland Research</v>
      </c>
      <c r="AQ41" t="s">
        <v>637</v>
      </c>
      <c r="AR41" t="str">
        <f t="shared" si="9"/>
        <v>Cleveland Research</v>
      </c>
    </row>
    <row r="42" spans="1:44">
      <c r="A42" s="45">
        <v>44771</v>
      </c>
      <c r="B42" s="38">
        <v>37</v>
      </c>
      <c r="C42" s="38">
        <v>10</v>
      </c>
      <c r="D42" s="38">
        <v>2</v>
      </c>
      <c r="F42" s="34" t="e">
        <f ca="1">_xll.BQL(#REF! &amp;" EQUITY","TOTAL_RETURN(CALC_INTERVAL=RANGE(-1m,0d),CURRENCY="&amp;CURRENCY&amp;")/1")</f>
        <v>#NAME?</v>
      </c>
      <c r="G42" s="34" t="e">
        <f ca="1">_xll.BQL(#REF! &amp;" EQUITY","TOTAL_RETURN(CALC_INTERVAL=RANGE(-6m,0d),CURRENCY="&amp;CURRENCY&amp;")/1")</f>
        <v>#NAME?</v>
      </c>
      <c r="H42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2" s="33"/>
      <c r="J42" s="33"/>
      <c r="K42" s="33"/>
      <c r="L42" s="33"/>
      <c r="M42" s="33"/>
      <c r="N42" s="33"/>
      <c r="V42" s="14">
        <v>45436</v>
      </c>
      <c r="W42">
        <v>2855421.8983999998</v>
      </c>
      <c r="X42">
        <v>387585.95699999999</v>
      </c>
      <c r="Y42">
        <v>411336.45799999998</v>
      </c>
      <c r="Z42">
        <v>418971.55200000003</v>
      </c>
      <c r="AA42">
        <v>2855421.8983999998</v>
      </c>
      <c r="AB42">
        <v>133222.40599999999</v>
      </c>
      <c r="AC42">
        <v>141114.96900000001</v>
      </c>
      <c r="AD42">
        <v>143708.95499999999</v>
      </c>
      <c r="AF42" s="14">
        <f t="shared" si="1"/>
        <v>45436</v>
      </c>
      <c r="AG42">
        <f t="shared" si="2"/>
        <v>7.3671964807538162</v>
      </c>
      <c r="AH42">
        <f t="shared" si="3"/>
        <v>6.9418157395617968</v>
      </c>
      <c r="AI42">
        <f t="shared" si="4"/>
        <v>6.8153121250580746</v>
      </c>
      <c r="AJ42">
        <f t="shared" si="5"/>
        <v>21.433495942116526</v>
      </c>
      <c r="AK42">
        <f t="shared" si="6"/>
        <v>20.234720091247013</v>
      </c>
      <c r="AL42">
        <f t="shared" si="7"/>
        <v>19.86947785125847</v>
      </c>
      <c r="AO42" t="str">
        <f t="shared" si="8"/>
        <v/>
      </c>
      <c r="AR42" t="str">
        <f t="shared" si="9"/>
        <v/>
      </c>
    </row>
    <row r="43" spans="1:44">
      <c r="A43" s="45">
        <v>44804</v>
      </c>
      <c r="B43" s="38">
        <v>37</v>
      </c>
      <c r="C43" s="38">
        <v>10</v>
      </c>
      <c r="D43" s="38">
        <v>2</v>
      </c>
      <c r="F43" s="34" t="e">
        <f ca="1">_xll.BQL(#REF! &amp;" EQUITY","TOTAL_RETURN(CALC_INTERVAL=RANGE(-1m,0d),CURRENCY="&amp;CURRENCY&amp;")/1")</f>
        <v>#NAME?</v>
      </c>
      <c r="G43" s="34" t="e">
        <f ca="1">_xll.BQL(#REF! &amp;" EQUITY","TOTAL_RETURN(CALC_INTERVAL=RANGE(-6m,0d),CURRENCY="&amp;CURRENCY&amp;")/1")</f>
        <v>#NAME?</v>
      </c>
      <c r="H43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3" s="33"/>
      <c r="J43" s="33"/>
      <c r="K43" s="33"/>
      <c r="L43" s="33"/>
      <c r="M43" s="33"/>
      <c r="N43" s="33"/>
      <c r="V43" s="14">
        <v>45429</v>
      </c>
      <c r="W43">
        <v>2853735.1493000002</v>
      </c>
      <c r="X43">
        <v>387838.63</v>
      </c>
      <c r="Y43">
        <v>411552.14899999998</v>
      </c>
      <c r="Z43">
        <v>418696.10700000002</v>
      </c>
      <c r="AA43">
        <v>2853735.1493000002</v>
      </c>
      <c r="AB43">
        <v>133408.56700000001</v>
      </c>
      <c r="AC43">
        <v>141277.66699999999</v>
      </c>
      <c r="AD43">
        <v>143579.54999999999</v>
      </c>
      <c r="AF43" s="14">
        <f t="shared" si="1"/>
        <v>45429</v>
      </c>
      <c r="AG43">
        <f t="shared" si="2"/>
        <v>7.3580477254161094</v>
      </c>
      <c r="AH43">
        <f t="shared" si="3"/>
        <v>6.9340790862933881</v>
      </c>
      <c r="AI43">
        <f t="shared" si="4"/>
        <v>6.8157670959668133</v>
      </c>
      <c r="AJ43">
        <f t="shared" si="5"/>
        <v>21.39094372627509</v>
      </c>
      <c r="AK43">
        <f t="shared" si="6"/>
        <v>20.19947816168284</v>
      </c>
      <c r="AL43">
        <f t="shared" si="7"/>
        <v>19.875637925456658</v>
      </c>
      <c r="AO43" t="str">
        <f t="shared" si="8"/>
        <v/>
      </c>
      <c r="AR43" t="str">
        <f t="shared" si="9"/>
        <v/>
      </c>
    </row>
    <row r="44" spans="1:44">
      <c r="A44" s="45">
        <v>44834</v>
      </c>
      <c r="B44" s="38">
        <v>36</v>
      </c>
      <c r="C44" s="38">
        <v>10</v>
      </c>
      <c r="D44" s="38">
        <v>2</v>
      </c>
      <c r="F44" s="34" t="e">
        <f ca="1">_xll.BQL(#REF! &amp;" EQUITY","TOTAL_RETURN(CALC_INTERVAL=RANGE(-1m,0d),CURRENCY="&amp;CURRENCY&amp;")/1")</f>
        <v>#NAME?</v>
      </c>
      <c r="G44" s="34" t="e">
        <f ca="1">_xll.BQL(#REF! &amp;" EQUITY","TOTAL_RETURN(CALC_INTERVAL=RANGE(-6m,0d),CURRENCY="&amp;CURRENCY&amp;")/1")</f>
        <v>#NAME?</v>
      </c>
      <c r="H44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4" s="33"/>
      <c r="J44" s="33"/>
      <c r="K44" s="33"/>
      <c r="L44" s="33"/>
      <c r="M44" s="33"/>
      <c r="N44" s="33"/>
      <c r="V44" s="14">
        <v>45422</v>
      </c>
      <c r="W44">
        <v>2749156.7100999998</v>
      </c>
      <c r="X44">
        <v>387835.13299999997</v>
      </c>
      <c r="Y44">
        <v>411600.239</v>
      </c>
      <c r="Z44">
        <v>418587.815</v>
      </c>
      <c r="AA44">
        <v>2749156.7100999998</v>
      </c>
      <c r="AB44">
        <v>133881.13800000001</v>
      </c>
      <c r="AC44">
        <v>141714.48300000001</v>
      </c>
      <c r="AD44">
        <v>143506.842</v>
      </c>
      <c r="AF44" s="14">
        <f t="shared" si="1"/>
        <v>45422</v>
      </c>
      <c r="AG44">
        <f t="shared" si="2"/>
        <v>7.0884674341764704</v>
      </c>
      <c r="AH44">
        <f t="shared" si="3"/>
        <v>6.6791912385162631</v>
      </c>
      <c r="AI44">
        <f t="shared" si="4"/>
        <v>6.5676940694033332</v>
      </c>
      <c r="AJ44">
        <f t="shared" si="5"/>
        <v>20.534309396892038</v>
      </c>
      <c r="AK44">
        <f t="shared" si="6"/>
        <v>19.399264294673394</v>
      </c>
      <c r="AL44">
        <f t="shared" si="7"/>
        <v>19.156973087736123</v>
      </c>
      <c r="AO44" t="str">
        <f t="shared" si="8"/>
        <v/>
      </c>
      <c r="AR44" t="str">
        <f t="shared" si="9"/>
        <v/>
      </c>
    </row>
    <row r="45" spans="1:44">
      <c r="A45" s="45">
        <v>44865</v>
      </c>
      <c r="B45" s="38">
        <v>35</v>
      </c>
      <c r="C45" s="38">
        <v>10</v>
      </c>
      <c r="D45" s="38">
        <v>2</v>
      </c>
      <c r="F45" s="34" t="e">
        <f ca="1">_xll.BQL(#REF! &amp;" EQUITY","TOTAL_RETURN(CALC_INTERVAL=RANGE(-1m,0d),CURRENCY="&amp;CURRENCY&amp;")/1")</f>
        <v>#NAME?</v>
      </c>
      <c r="G45" s="34" t="e">
        <f ca="1">_xll.BQL(#REF! &amp;" EQUITY","TOTAL_RETURN(CALC_INTERVAL=RANGE(-6m,0d),CURRENCY="&amp;CURRENCY&amp;")/1")</f>
        <v>#NAME?</v>
      </c>
      <c r="H45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5" s="33"/>
      <c r="J45" s="33"/>
      <c r="K45" s="33"/>
      <c r="L45" s="33"/>
      <c r="M45" s="33"/>
      <c r="N45" s="33"/>
      <c r="V45" s="14">
        <v>45415</v>
      </c>
      <c r="W45">
        <v>2754216.9572000001</v>
      </c>
      <c r="X45">
        <v>387709.11599999998</v>
      </c>
      <c r="Y45">
        <v>411512.47700000001</v>
      </c>
      <c r="Z45">
        <v>429374.304</v>
      </c>
      <c r="AA45">
        <v>2754216.9572000001</v>
      </c>
      <c r="AB45">
        <v>133737.41399999999</v>
      </c>
      <c r="AC45">
        <v>140734.429</v>
      </c>
      <c r="AD45">
        <v>148344.47099999999</v>
      </c>
      <c r="AF45" s="14">
        <f t="shared" si="1"/>
        <v>45415</v>
      </c>
      <c r="AG45">
        <f t="shared" si="2"/>
        <v>7.1038230558396265</v>
      </c>
      <c r="AH45">
        <f t="shared" si="3"/>
        <v>6.6929123930305519</v>
      </c>
      <c r="AI45">
        <f t="shared" si="4"/>
        <v>6.414489482817304</v>
      </c>
      <c r="AJ45">
        <f t="shared" si="5"/>
        <v>20.594214250321905</v>
      </c>
      <c r="AK45">
        <f t="shared" si="6"/>
        <v>19.570313936471081</v>
      </c>
      <c r="AL45">
        <f t="shared" si="7"/>
        <v>18.566360705145527</v>
      </c>
      <c r="AO45" t="str">
        <f t="shared" si="8"/>
        <v/>
      </c>
      <c r="AR45" t="str">
        <f t="shared" si="9"/>
        <v/>
      </c>
    </row>
    <row r="46" spans="1:44">
      <c r="A46" s="45">
        <v>44895</v>
      </c>
      <c r="B46" s="38">
        <v>36</v>
      </c>
      <c r="C46" s="38">
        <v>9</v>
      </c>
      <c r="D46" s="38">
        <v>1</v>
      </c>
      <c r="F46" s="34" t="e">
        <f ca="1">_xll.BQL(#REF! &amp;" EQUITY","TOTAL_RETURN(CALC_INTERVAL=RANGE(-1m,0d),CURRENCY="&amp;CURRENCY&amp;")/1")</f>
        <v>#NAME?</v>
      </c>
      <c r="G46" s="34" t="e">
        <f ca="1">_xll.BQL(#REF! &amp;" EQUITY","TOTAL_RETURN(CALC_INTERVAL=RANGE(-6m,0d),CURRENCY="&amp;CURRENCY&amp;")/1")</f>
        <v>#NAME?</v>
      </c>
      <c r="H46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6" s="33"/>
      <c r="J46" s="33"/>
      <c r="K46" s="33"/>
      <c r="L46" s="33"/>
      <c r="M46" s="33"/>
      <c r="N46" s="33"/>
      <c r="V46" s="14">
        <v>45408</v>
      </c>
      <c r="W46">
        <v>2556563.4533000002</v>
      </c>
      <c r="X46">
        <v>388119.85700000002</v>
      </c>
      <c r="Y46">
        <v>412061.17099999997</v>
      </c>
      <c r="Z46">
        <v>430003.26299999998</v>
      </c>
      <c r="AA46">
        <v>2556563.4533000002</v>
      </c>
      <c r="AB46">
        <v>132447.04000000001</v>
      </c>
      <c r="AC46">
        <v>140627.15400000001</v>
      </c>
      <c r="AD46">
        <v>148229.71400000001</v>
      </c>
      <c r="AF46" s="14">
        <f t="shared" si="1"/>
        <v>45408</v>
      </c>
      <c r="AG46">
        <f t="shared" si="2"/>
        <v>6.5870462621035131</v>
      </c>
      <c r="AH46">
        <f t="shared" si="3"/>
        <v>6.2043299228987543</v>
      </c>
      <c r="AI46">
        <f t="shared" si="4"/>
        <v>5.945451286726632</v>
      </c>
      <c r="AJ46">
        <f t="shared" si="5"/>
        <v>19.302533701772422</v>
      </c>
      <c r="AK46">
        <f t="shared" si="6"/>
        <v>18.179728314063727</v>
      </c>
      <c r="AL46">
        <f t="shared" si="7"/>
        <v>17.247307468325818</v>
      </c>
      <c r="AO46" t="str">
        <f t="shared" si="8"/>
        <v/>
      </c>
      <c r="AR46" t="str">
        <f t="shared" si="9"/>
        <v/>
      </c>
    </row>
    <row r="47" spans="1:44">
      <c r="A47" s="45">
        <v>44925</v>
      </c>
      <c r="B47" s="38">
        <v>37</v>
      </c>
      <c r="C47" s="38">
        <v>7</v>
      </c>
      <c r="D47" s="38">
        <v>2</v>
      </c>
      <c r="F47" s="34" t="e">
        <f ca="1">_xll.BQL(#REF! &amp;" EQUITY","TOTAL_RETURN(CALC_INTERVAL=RANGE(-1m,0d),CURRENCY="&amp;CURRENCY&amp;")/1")</f>
        <v>#NAME?</v>
      </c>
      <c r="G47" s="34" t="e">
        <f ca="1">_xll.BQL(#REF! &amp;" EQUITY","TOTAL_RETURN(CALC_INTERVAL=RANGE(-6m,0d),CURRENCY="&amp;CURRENCY&amp;")/1")</f>
        <v>#NAME?</v>
      </c>
      <c r="H47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7" s="33"/>
      <c r="J47" s="33"/>
      <c r="K47" s="33"/>
      <c r="L47" s="33"/>
      <c r="M47" s="33"/>
      <c r="N47" s="33"/>
      <c r="V47" s="14">
        <v>45401</v>
      </c>
      <c r="W47">
        <v>2490163.3650000002</v>
      </c>
      <c r="X47">
        <v>388235.071</v>
      </c>
      <c r="Y47">
        <v>412144.92700000003</v>
      </c>
      <c r="Z47">
        <v>430436.10499999998</v>
      </c>
      <c r="AA47">
        <v>2490163.3650000002</v>
      </c>
      <c r="AB47">
        <v>132478.92000000001</v>
      </c>
      <c r="AC47">
        <v>140709.92300000001</v>
      </c>
      <c r="AD47">
        <v>148469.78599999999</v>
      </c>
      <c r="AF47" s="14">
        <f t="shared" si="1"/>
        <v>45401</v>
      </c>
      <c r="AG47">
        <f t="shared" si="2"/>
        <v>6.4140608384140556</v>
      </c>
      <c r="AH47">
        <f t="shared" si="3"/>
        <v>6.0419604897866428</v>
      </c>
      <c r="AI47">
        <f t="shared" si="4"/>
        <v>5.7852102462454917</v>
      </c>
      <c r="AJ47">
        <f t="shared" si="5"/>
        <v>18.796676218374969</v>
      </c>
      <c r="AK47">
        <f t="shared" si="6"/>
        <v>17.697141124865798</v>
      </c>
      <c r="AL47">
        <f t="shared" si="7"/>
        <v>16.77218935979338</v>
      </c>
      <c r="AO47" t="str">
        <f t="shared" si="8"/>
        <v/>
      </c>
      <c r="AR47" t="str">
        <f t="shared" si="9"/>
        <v/>
      </c>
    </row>
    <row r="48" spans="1:44">
      <c r="A48" s="45">
        <v>44957</v>
      </c>
      <c r="B48" s="38">
        <v>36</v>
      </c>
      <c r="C48" s="38">
        <v>8</v>
      </c>
      <c r="D48" s="38">
        <v>2</v>
      </c>
      <c r="F48" s="34" t="e">
        <f ca="1">_xll.BQL(#REF! &amp;" EQUITY","TOTAL_RETURN(CALC_INTERVAL=RANGE(-1m,0d),CURRENCY="&amp;CURRENCY&amp;")/1")</f>
        <v>#NAME?</v>
      </c>
      <c r="G48" s="34" t="e">
        <f ca="1">_xll.BQL(#REF! &amp;" EQUITY","TOTAL_RETURN(CALC_INTERVAL=RANGE(-6m,0d),CURRENCY="&amp;CURRENCY&amp;")/1")</f>
        <v>#NAME?</v>
      </c>
      <c r="H48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8" s="33"/>
      <c r="J48" s="33"/>
      <c r="K48" s="33"/>
      <c r="L48" s="33"/>
      <c r="M48" s="33"/>
      <c r="N48" s="33"/>
      <c r="V48" s="14">
        <v>45394</v>
      </c>
      <c r="W48">
        <v>2668517.0906000002</v>
      </c>
      <c r="X48">
        <v>388635.05</v>
      </c>
      <c r="Y48">
        <v>412753.538</v>
      </c>
      <c r="Z48">
        <v>431238</v>
      </c>
      <c r="AA48">
        <v>2668517.0906000002</v>
      </c>
      <c r="AB48">
        <v>132187.625</v>
      </c>
      <c r="AC48">
        <v>140441.35999999999</v>
      </c>
      <c r="AD48">
        <v>149095.538</v>
      </c>
      <c r="AF48" s="14">
        <f t="shared" si="1"/>
        <v>45394</v>
      </c>
      <c r="AG48">
        <f t="shared" si="2"/>
        <v>6.8663829744640896</v>
      </c>
      <c r="AH48">
        <f t="shared" si="3"/>
        <v>6.465158611432666</v>
      </c>
      <c r="AI48">
        <f t="shared" si="4"/>
        <v>6.1880379062142028</v>
      </c>
      <c r="AJ48">
        <f t="shared" si="5"/>
        <v>20.18734424345698</v>
      </c>
      <c r="AK48">
        <f t="shared" si="6"/>
        <v>19.000934558024792</v>
      </c>
      <c r="AL48">
        <f t="shared" si="7"/>
        <v>17.89803455151019</v>
      </c>
      <c r="AO48" t="str">
        <f t="shared" si="8"/>
        <v/>
      </c>
      <c r="AR48" t="str">
        <f t="shared" si="9"/>
        <v/>
      </c>
    </row>
    <row r="49" spans="1:44">
      <c r="A49" s="45">
        <v>44985</v>
      </c>
      <c r="B49" s="38">
        <v>36</v>
      </c>
      <c r="C49" s="38">
        <v>8</v>
      </c>
      <c r="D49" s="38">
        <v>2</v>
      </c>
      <c r="F49" s="34" t="e">
        <f ca="1">_xll.BQL(#REF! &amp;" EQUITY","TOTAL_RETURN(CALC_INTERVAL=RANGE(-1m,0d),CURRENCY="&amp;CURRENCY&amp;")/1")</f>
        <v>#NAME?</v>
      </c>
      <c r="G49" s="34" t="e">
        <f ca="1">_xll.BQL(#REF! &amp;" EQUITY","TOTAL_RETURN(CALC_INTERVAL=RANGE(-6m,0d),CURRENCY="&amp;CURRENCY&amp;")/1")</f>
        <v>#NAME?</v>
      </c>
      <c r="H49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49" s="33"/>
      <c r="J49" s="33"/>
      <c r="K49" s="33"/>
      <c r="L49" s="33"/>
      <c r="M49" s="33"/>
      <c r="N49" s="33"/>
      <c r="V49" s="14">
        <v>45387</v>
      </c>
      <c r="W49">
        <v>2560887.1800000002</v>
      </c>
      <c r="X49">
        <v>389067</v>
      </c>
      <c r="Y49">
        <v>413685</v>
      </c>
      <c r="Z49">
        <v>431843.70600000001</v>
      </c>
      <c r="AA49">
        <v>2560887.1800000002</v>
      </c>
      <c r="AB49">
        <v>132413.261</v>
      </c>
      <c r="AC49">
        <v>141704.72</v>
      </c>
      <c r="AD49">
        <v>150149.84599999999</v>
      </c>
      <c r="AF49" s="14">
        <f t="shared" si="1"/>
        <v>45387</v>
      </c>
      <c r="AG49">
        <f t="shared" si="2"/>
        <v>6.5821238501337822</v>
      </c>
      <c r="AH49">
        <f t="shared" si="3"/>
        <v>6.1904279342978361</v>
      </c>
      <c r="AI49">
        <f t="shared" si="4"/>
        <v>5.9301250531598582</v>
      </c>
      <c r="AJ49">
        <f t="shared" si="5"/>
        <v>19.340111108660032</v>
      </c>
      <c r="AK49">
        <f t="shared" si="6"/>
        <v>18.071996331526574</v>
      </c>
      <c r="AL49">
        <f t="shared" si="7"/>
        <v>17.055543167190464</v>
      </c>
      <c r="AO49" t="str">
        <f t="shared" si="8"/>
        <v/>
      </c>
      <c r="AR49" t="str">
        <f t="shared" si="9"/>
        <v/>
      </c>
    </row>
    <row r="50" spans="1:44">
      <c r="A50" s="45">
        <v>45016</v>
      </c>
      <c r="B50" s="38">
        <v>38</v>
      </c>
      <c r="C50" s="38">
        <v>8</v>
      </c>
      <c r="D50" s="38">
        <v>3</v>
      </c>
      <c r="F50" s="34" t="e">
        <f ca="1">_xll.BQL(#REF! &amp;" EQUITY","TOTAL_RETURN(CALC_INTERVAL=RANGE(-1m,0d),CURRENCY="&amp;CURRENCY&amp;")/1")</f>
        <v>#NAME?</v>
      </c>
      <c r="G50" s="34" t="e">
        <f ca="1">_xll.BQL(#REF! &amp;" EQUITY","TOTAL_RETURN(CALC_INTERVAL=RANGE(-6m,0d),CURRENCY="&amp;CURRENCY&amp;")/1")</f>
        <v>#NAME?</v>
      </c>
      <c r="H50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50" s="33"/>
      <c r="J50" s="33"/>
      <c r="K50" s="33"/>
      <c r="L50" s="33"/>
      <c r="M50" s="33"/>
      <c r="N50" s="33"/>
      <c r="V50" s="14">
        <v>45380</v>
      </c>
      <c r="W50">
        <v>2590226.7538999999</v>
      </c>
      <c r="X50">
        <v>389113.95</v>
      </c>
      <c r="Y50">
        <v>413685</v>
      </c>
      <c r="Z50">
        <v>431843.70600000001</v>
      </c>
      <c r="AA50">
        <v>2590226.7538999999</v>
      </c>
      <c r="AB50">
        <v>132923.5</v>
      </c>
      <c r="AC50">
        <v>141704.72</v>
      </c>
      <c r="AD50">
        <v>150149.84599999999</v>
      </c>
      <c r="AF50" s="14">
        <f t="shared" si="1"/>
        <v>45380</v>
      </c>
      <c r="AG50">
        <f t="shared" si="2"/>
        <v>6.6567306412427509</v>
      </c>
      <c r="AH50">
        <f t="shared" si="3"/>
        <v>6.2613504330589693</v>
      </c>
      <c r="AI50">
        <f t="shared" si="4"/>
        <v>5.9980653137040276</v>
      </c>
      <c r="AJ50">
        <f t="shared" si="5"/>
        <v>19.486597583572504</v>
      </c>
      <c r="AK50">
        <f t="shared" si="6"/>
        <v>18.279043590785118</v>
      </c>
      <c r="AL50">
        <f t="shared" si="7"/>
        <v>17.250945125178482</v>
      </c>
      <c r="AO50" t="str">
        <f t="shared" si="8"/>
        <v/>
      </c>
      <c r="AR50" t="str">
        <f t="shared" si="9"/>
        <v/>
      </c>
    </row>
    <row r="51" spans="1:44">
      <c r="A51" s="45">
        <v>45044</v>
      </c>
      <c r="B51" s="38">
        <v>38</v>
      </c>
      <c r="C51" s="38">
        <v>8</v>
      </c>
      <c r="D51" s="38">
        <v>3</v>
      </c>
      <c r="F51" s="34" t="e">
        <f ca="1">_xll.BQL(#REF! &amp;" EQUITY","TOTAL_RETURN(CALC_INTERVAL=RANGE(-1m,0d),CURRENCY="&amp;CURRENCY&amp;")/1")</f>
        <v>#NAME?</v>
      </c>
      <c r="G51" s="34" t="e">
        <f ca="1">_xll.BQL(#REF! &amp;" EQUITY","TOTAL_RETURN(CALC_INTERVAL=RANGE(-6m,0d),CURRENCY="&amp;CURRENCY&amp;")/1")</f>
        <v>#NAME?</v>
      </c>
      <c r="H51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51" s="33"/>
      <c r="J51" s="33"/>
      <c r="K51" s="33"/>
      <c r="L51" s="33"/>
      <c r="M51" s="33"/>
      <c r="N51" s="33"/>
      <c r="V51" s="14">
        <v>45373</v>
      </c>
      <c r="W51">
        <v>2595792.2587000001</v>
      </c>
      <c r="X51">
        <v>389268.55</v>
      </c>
      <c r="Y51">
        <v>413809.538</v>
      </c>
      <c r="Z51">
        <v>432608.41200000001</v>
      </c>
      <c r="AA51">
        <v>2595792.2587000001</v>
      </c>
      <c r="AB51">
        <v>132934.5</v>
      </c>
      <c r="AC51">
        <v>141793.875</v>
      </c>
      <c r="AD51">
        <v>150149.84599999999</v>
      </c>
      <c r="AF51" s="14">
        <f t="shared" si="1"/>
        <v>45373</v>
      </c>
      <c r="AG51">
        <f t="shared" si="2"/>
        <v>6.6683842265191995</v>
      </c>
      <c r="AH51">
        <f t="shared" si="3"/>
        <v>6.2729154848528408</v>
      </c>
      <c r="AI51">
        <f t="shared" si="4"/>
        <v>6.0003277483656516</v>
      </c>
      <c r="AJ51">
        <f t="shared" si="5"/>
        <v>19.526851635203805</v>
      </c>
      <c r="AK51">
        <f t="shared" si="6"/>
        <v>18.306801042710767</v>
      </c>
      <c r="AL51">
        <f t="shared" si="7"/>
        <v>17.288011462229541</v>
      </c>
      <c r="AO51" t="str">
        <f t="shared" si="8"/>
        <v/>
      </c>
      <c r="AR51" t="str">
        <f t="shared" si="9"/>
        <v/>
      </c>
    </row>
    <row r="52" spans="1:44">
      <c r="A52" s="45">
        <v>45077</v>
      </c>
      <c r="B52" s="38">
        <v>35</v>
      </c>
      <c r="C52" s="38">
        <v>11</v>
      </c>
      <c r="D52" s="38">
        <v>3</v>
      </c>
      <c r="F52" s="34" t="e">
        <f ca="1">_xll.BQL(#REF! &amp;" EQUITY","TOTAL_RETURN(CALC_INTERVAL=RANGE(-1m,0d),CURRENCY="&amp;CURRENCY&amp;")/1")</f>
        <v>#NAME?</v>
      </c>
      <c r="G52" s="34" t="e">
        <f ca="1">_xll.BQL(#REF! &amp;" EQUITY","TOTAL_RETURN(CALC_INTERVAL=RANGE(-6m,0d),CURRENCY="&amp;CURRENCY&amp;")/1")</f>
        <v>#NAME?</v>
      </c>
      <c r="H52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52" s="33"/>
      <c r="J52" s="33"/>
      <c r="K52" s="33"/>
      <c r="L52" s="33"/>
      <c r="M52" s="33"/>
      <c r="N52" s="33"/>
      <c r="V52" s="14">
        <v>45366</v>
      </c>
      <c r="W52">
        <v>2601042.4981999998</v>
      </c>
      <c r="X52">
        <v>389268.5</v>
      </c>
      <c r="Y52">
        <v>413814.92300000001</v>
      </c>
      <c r="Z52">
        <v>432608.41200000001</v>
      </c>
      <c r="AA52">
        <v>2601042.4981999998</v>
      </c>
      <c r="AB52">
        <v>133413.79999999999</v>
      </c>
      <c r="AC52">
        <v>141794.375</v>
      </c>
      <c r="AD52">
        <v>150149.84599999999</v>
      </c>
      <c r="AF52" s="14">
        <f t="shared" si="1"/>
        <v>45366</v>
      </c>
      <c r="AG52">
        <f t="shared" si="2"/>
        <v>6.6818725332257802</v>
      </c>
      <c r="AH52">
        <f t="shared" si="3"/>
        <v>6.2855212647804866</v>
      </c>
      <c r="AI52">
        <f t="shared" si="4"/>
        <v>6.0124639883331712</v>
      </c>
      <c r="AJ52">
        <f t="shared" si="5"/>
        <v>19.496052868593804</v>
      </c>
      <c r="AK52">
        <f t="shared" si="6"/>
        <v>18.34376362390962</v>
      </c>
      <c r="AL52">
        <f t="shared" si="7"/>
        <v>17.322978128129414</v>
      </c>
      <c r="AO52" t="str">
        <f t="shared" si="8"/>
        <v/>
      </c>
      <c r="AR52" t="str">
        <f t="shared" si="9"/>
        <v/>
      </c>
    </row>
    <row r="53" spans="1:44">
      <c r="A53" s="45">
        <v>45107</v>
      </c>
      <c r="B53" s="38">
        <v>34</v>
      </c>
      <c r="C53" s="38">
        <v>12</v>
      </c>
      <c r="D53" s="38">
        <v>4</v>
      </c>
      <c r="F53" s="34" t="e">
        <f ca="1">_xll.BQL(#REF! &amp;" EQUITY","TOTAL_RETURN(CALC_INTERVAL=RANGE(-1m,0d),CURRENCY="&amp;CURRENCY&amp;")/1")</f>
        <v>#NAME?</v>
      </c>
      <c r="G53" s="34" t="e">
        <f ca="1">_xll.BQL(#REF! &amp;" EQUITY","TOTAL_RETURN(CALC_INTERVAL=RANGE(-1m,0d),CURRENCY="&amp;CURRENCY&amp;")/1")</f>
        <v>#NAME?</v>
      </c>
      <c r="H53" s="33" t="e">
        <f ca="1">_xll.BQL(#REF!&amp;" Equity",$C$23,"FPO=RANGE(-3Y,3Y),FILL=PREV,FPT=BA","SHOWIDS=FALSE","XLFILL=B","SHOWDATES=FALSE","SHOWIDS=FASLE","SHOWHEADERS=FALSE","FA_CONSOLIDATED="&amp;DataH!$D$18,"CURRENCY",CURRENCY,"transpose=true,SHOWQUERY=false")</f>
        <v>#NAME?</v>
      </c>
      <c r="I53" s="33"/>
      <c r="J53" s="33"/>
      <c r="K53" s="33"/>
      <c r="L53" s="33"/>
      <c r="M53" s="33"/>
      <c r="N53" s="33"/>
      <c r="V53" s="14">
        <v>45359</v>
      </c>
      <c r="W53">
        <v>2571857.3431000002</v>
      </c>
      <c r="X53">
        <v>389021.33299999998</v>
      </c>
      <c r="Y53">
        <v>413845.7</v>
      </c>
      <c r="Z53">
        <v>432728.94400000002</v>
      </c>
      <c r="AA53">
        <v>2571857.3431000002</v>
      </c>
      <c r="AB53">
        <v>133370.30799999999</v>
      </c>
      <c r="AC53">
        <v>141751.92000000001</v>
      </c>
      <c r="AD53">
        <v>150023.78599999999</v>
      </c>
      <c r="AF53" s="14">
        <f t="shared" si="1"/>
        <v>45359</v>
      </c>
      <c r="AG53">
        <f t="shared" si="2"/>
        <v>6.6110959089742263</v>
      </c>
      <c r="AH53">
        <f t="shared" si="3"/>
        <v>6.214531993687503</v>
      </c>
      <c r="AI53">
        <f t="shared" si="4"/>
        <v>5.9433448553882728</v>
      </c>
      <c r="AJ53">
        <f t="shared" si="5"/>
        <v>19.283582542975012</v>
      </c>
      <c r="AK53">
        <f t="shared" si="6"/>
        <v>18.143368661955336</v>
      </c>
      <c r="AL53">
        <f t="shared" si="7"/>
        <v>17.142997198457586</v>
      </c>
      <c r="AO53" t="str">
        <f t="shared" si="8"/>
        <v/>
      </c>
      <c r="AR53" t="str">
        <f t="shared" si="9"/>
        <v/>
      </c>
    </row>
    <row r="54" spans="1:44">
      <c r="A54" s="45"/>
      <c r="V54" s="14">
        <v>45352</v>
      </c>
      <c r="W54">
        <v>2709753.3404999999</v>
      </c>
      <c r="X54" t="s">
        <v>591</v>
      </c>
      <c r="Y54" t="s">
        <v>591</v>
      </c>
      <c r="Z54" t="s">
        <v>591</v>
      </c>
      <c r="AA54">
        <v>2709753.3404999999</v>
      </c>
      <c r="AB54" t="s">
        <v>591</v>
      </c>
      <c r="AC54" t="s">
        <v>591</v>
      </c>
      <c r="AD54" t="s">
        <v>591</v>
      </c>
      <c r="AF54" s="14">
        <f t="shared" si="1"/>
        <v>45352</v>
      </c>
      <c r="AG54" t="str">
        <f t="shared" si="2"/>
        <v/>
      </c>
      <c r="AH54" t="str">
        <f t="shared" si="3"/>
        <v/>
      </c>
      <c r="AI54" t="str">
        <f t="shared" si="4"/>
        <v/>
      </c>
      <c r="AJ54" t="str">
        <f t="shared" si="5"/>
        <v/>
      </c>
      <c r="AK54" t="str">
        <f t="shared" si="6"/>
        <v/>
      </c>
      <c r="AL54" t="str">
        <f t="shared" si="7"/>
        <v/>
      </c>
      <c r="AO54" t="str">
        <f t="shared" si="8"/>
        <v/>
      </c>
      <c r="AR54" t="str">
        <f t="shared" si="9"/>
        <v/>
      </c>
    </row>
    <row r="55" spans="1:44">
      <c r="A55" s="39" t="s">
        <v>502</v>
      </c>
      <c r="B55" s="40"/>
      <c r="V55" s="14"/>
      <c r="AF55" s="14" t="str">
        <f t="shared" si="1"/>
        <v/>
      </c>
      <c r="AG55" t="str">
        <f t="shared" si="2"/>
        <v/>
      </c>
      <c r="AH55" t="str">
        <f t="shared" si="3"/>
        <v/>
      </c>
      <c r="AI55" t="str">
        <f t="shared" si="4"/>
        <v/>
      </c>
      <c r="AJ55" t="str">
        <f t="shared" si="5"/>
        <v/>
      </c>
      <c r="AK55" t="str">
        <f t="shared" si="6"/>
        <v/>
      </c>
      <c r="AL55" t="str">
        <f t="shared" si="7"/>
        <v/>
      </c>
      <c r="AO55" t="str">
        <f t="shared" si="8"/>
        <v/>
      </c>
      <c r="AR55" t="str">
        <f t="shared" si="9"/>
        <v/>
      </c>
    </row>
    <row r="56" spans="1:44">
      <c r="A56" s="38" t="e">
        <f ca="1">_xll.BDS(TICKER&amp;" EQUITY","TOP_20_HOLDERS_PUBLIC_FILINGS","TOP_HOLDERS_INST_TYPE_OVERRIDE",$J$56,"startcol=1","endcol=1","startrow=1","endrow=20","cols=1;rows=20")</f>
        <v>#NAME?</v>
      </c>
      <c r="B56" s="38" t="e">
        <f ca="1">_xll.BDS(TICKER&amp;" EQUITY","TOP_20_HOLDERS_PUBLIC_FILINGS","TOP_HOLDERS_INST_TYPE_OVERRIDE",$J$56,"startcol=4","endcol=4","startrow=1","endrow=20","cols=1;rows=20")</f>
        <v>#NAME?</v>
      </c>
      <c r="C56" s="38" t="e">
        <f ca="1">_xll.BDS(TICKER&amp;" EQUITY","TOP_20_HOLDERS_PUBLIC_FILINGS","TOP_HOLDERS_INST_TYPE_OVERRIDE",$J$56,"startcol=6","endcol=6","startrow=1","endrow=20","cols=1;rows=20")</f>
        <v>#NAME?</v>
      </c>
      <c r="D56" s="58" t="e">
        <f t="shared" ref="D56:D75" ca="1" si="16">IF(OR(ISERROR(B56*currPRICE), B56=""), "", B56*currPRICE)</f>
        <v>#NAME?</v>
      </c>
      <c r="E56" s="38" t="e">
        <f ca="1">_xll.BDS(TICKER&amp;" EQUITY","TOP_20_HOLDERS_PUBLIC_FILINGS","TOP_HOLDERS_INST_TYPE_OVERRIDE",$J$56,"startcol=5","endcol=5","startrow=1","endrow=20","cols=1;rows=20")</f>
        <v>#NAME?</v>
      </c>
      <c r="F56" s="45" t="e">
        <f ca="1">_xll.BDS(TICKER&amp;" EQUITY","TOP_20_HOLDERS_PUBLIC_FILINGS","TOP_HOLDERS_INST_TYPE_OVERRIDE",$J$56,"startcol=7","endcol=7","startrow=1","endrow=20","cols=1;rows=20")</f>
        <v>#NAME?</v>
      </c>
      <c r="G56" s="38" t="e">
        <f ca="1">_xll.BDS(TICKER&amp;" EQUITY","TOP_20_HOLDERS_PUBLIC_FILINGS","TOP_HOLDERS_INST_TYPE_OVERRIDE",$J$56,"startcol=3","endcol=3","startrow=1","endrow=20","cols=1;rows=20")</f>
        <v>#NAME?</v>
      </c>
      <c r="H56" s="38" t="e">
        <f ca="1">_xll.BDS(TICKER&amp;" EQUITY","TOP_20_HOLDERS_PUBLIC_FILINGS","TOP_HOLDERS_INST_TYPE_OVERRIDE",$J$56,"startcol=9","endcol=9","startrow=1","endrow=20","cols=1;rows=20")</f>
        <v>#NAME?</v>
      </c>
      <c r="J56" s="41" t="e">
        <f>Top20OwnerType</f>
        <v>#REF!</v>
      </c>
      <c r="K56" s="38" t="e">
        <f>VLOOKUP($J56, $J$57:$K$71, 2, FALSE)</f>
        <v>#REF!</v>
      </c>
      <c r="V56" s="14"/>
      <c r="AF56" s="14" t="str">
        <f t="shared" si="1"/>
        <v/>
      </c>
      <c r="AG56" t="str">
        <f t="shared" si="2"/>
        <v/>
      </c>
      <c r="AH56" t="str">
        <f t="shared" si="3"/>
        <v/>
      </c>
      <c r="AI56" t="str">
        <f t="shared" si="4"/>
        <v/>
      </c>
      <c r="AJ56" t="str">
        <f t="shared" si="5"/>
        <v/>
      </c>
      <c r="AK56" t="str">
        <f t="shared" si="6"/>
        <v/>
      </c>
      <c r="AL56" t="str">
        <f t="shared" si="7"/>
        <v/>
      </c>
      <c r="AO56" t="str">
        <f t="shared" si="8"/>
        <v/>
      </c>
      <c r="AR56" t="str">
        <f t="shared" si="9"/>
        <v/>
      </c>
    </row>
    <row r="57" spans="1:44">
      <c r="A57" s="38" t="s">
        <v>561</v>
      </c>
      <c r="B57" s="38">
        <v>1035008939</v>
      </c>
      <c r="C57" s="38">
        <v>5800617</v>
      </c>
      <c r="D57" s="58" t="str">
        <f t="shared" si="16"/>
        <v/>
      </c>
      <c r="E57" s="38">
        <v>6.58</v>
      </c>
      <c r="F57" s="45">
        <v>45016</v>
      </c>
      <c r="G57" s="38" t="s">
        <v>523</v>
      </c>
      <c r="H57" s="38" t="s">
        <v>521</v>
      </c>
      <c r="J57" s="38" t="s">
        <v>479</v>
      </c>
      <c r="V57" s="14"/>
      <c r="AF57" s="14" t="str">
        <f t="shared" si="1"/>
        <v/>
      </c>
      <c r="AG57" t="str">
        <f t="shared" si="2"/>
        <v/>
      </c>
      <c r="AH57" t="str">
        <f t="shared" si="3"/>
        <v/>
      </c>
      <c r="AI57" t="str">
        <f t="shared" si="4"/>
        <v/>
      </c>
      <c r="AJ57" t="str">
        <f t="shared" si="5"/>
        <v/>
      </c>
      <c r="AK57" t="str">
        <f t="shared" si="6"/>
        <v/>
      </c>
      <c r="AL57" t="str">
        <f t="shared" si="7"/>
        <v/>
      </c>
      <c r="AO57" t="str">
        <f t="shared" si="8"/>
        <v/>
      </c>
      <c r="AR57" t="str">
        <f t="shared" si="9"/>
        <v/>
      </c>
    </row>
    <row r="58" spans="1:44">
      <c r="A58" s="38" t="s">
        <v>585</v>
      </c>
      <c r="B58" s="38">
        <v>915578266</v>
      </c>
      <c r="C58" s="38">
        <v>-20428607</v>
      </c>
      <c r="D58" s="58" t="str">
        <f t="shared" si="16"/>
        <v/>
      </c>
      <c r="E58" s="38">
        <v>5.82</v>
      </c>
      <c r="F58" s="45">
        <v>45016</v>
      </c>
      <c r="G58" s="38" t="s">
        <v>523</v>
      </c>
      <c r="H58" s="38" t="s">
        <v>521</v>
      </c>
      <c r="J58" s="38" t="s">
        <v>465</v>
      </c>
      <c r="K58" s="38" t="s">
        <v>465</v>
      </c>
      <c r="V58" s="14"/>
      <c r="AF58" s="14" t="str">
        <f t="shared" si="1"/>
        <v/>
      </c>
      <c r="AG58" t="str">
        <f t="shared" si="2"/>
        <v/>
      </c>
      <c r="AH58" t="str">
        <f t="shared" si="3"/>
        <v/>
      </c>
      <c r="AI58" t="str">
        <f t="shared" si="4"/>
        <v/>
      </c>
      <c r="AJ58" t="str">
        <f t="shared" si="5"/>
        <v/>
      </c>
      <c r="AK58" t="str">
        <f t="shared" si="6"/>
        <v/>
      </c>
      <c r="AL58" t="str">
        <f t="shared" si="7"/>
        <v/>
      </c>
      <c r="AO58" t="str">
        <f t="shared" si="8"/>
        <v/>
      </c>
      <c r="AR58" t="str">
        <f t="shared" si="9"/>
        <v/>
      </c>
    </row>
    <row r="59" spans="1:44">
      <c r="A59" s="38" t="s">
        <v>569</v>
      </c>
      <c r="B59" s="38">
        <v>576281774</v>
      </c>
      <c r="C59" s="38">
        <v>-10575631</v>
      </c>
      <c r="D59" s="58" t="str">
        <f t="shared" si="16"/>
        <v/>
      </c>
      <c r="E59" s="38">
        <v>3.66</v>
      </c>
      <c r="F59" s="45">
        <v>45016</v>
      </c>
      <c r="G59" s="38" t="s">
        <v>523</v>
      </c>
      <c r="H59" s="38" t="s">
        <v>521</v>
      </c>
      <c r="J59" s="38" t="s">
        <v>466</v>
      </c>
      <c r="K59" s="38" t="s">
        <v>466</v>
      </c>
      <c r="V59" s="14"/>
      <c r="AF59" s="14" t="str">
        <f t="shared" si="1"/>
        <v/>
      </c>
      <c r="AG59" t="str">
        <f t="shared" si="2"/>
        <v/>
      </c>
      <c r="AH59" t="str">
        <f t="shared" si="3"/>
        <v/>
      </c>
      <c r="AI59" t="str">
        <f t="shared" si="4"/>
        <v/>
      </c>
      <c r="AJ59" t="str">
        <f t="shared" si="5"/>
        <v/>
      </c>
      <c r="AK59" t="str">
        <f t="shared" si="6"/>
        <v/>
      </c>
      <c r="AL59" t="str">
        <f t="shared" si="7"/>
        <v/>
      </c>
      <c r="AO59" t="str">
        <f t="shared" si="8"/>
        <v/>
      </c>
      <c r="AR59" t="str">
        <f t="shared" si="9"/>
        <v/>
      </c>
    </row>
    <row r="60" spans="1:44">
      <c r="A60" s="38" t="s">
        <v>586</v>
      </c>
      <c r="B60" s="38">
        <v>311824569</v>
      </c>
      <c r="C60" s="38">
        <v>-9751380</v>
      </c>
      <c r="D60" s="58" t="str">
        <f t="shared" si="16"/>
        <v/>
      </c>
      <c r="E60" s="38">
        <v>1.98</v>
      </c>
      <c r="F60" s="45">
        <v>45077</v>
      </c>
      <c r="G60" s="38" t="s">
        <v>523</v>
      </c>
      <c r="H60" s="38" t="s">
        <v>521</v>
      </c>
      <c r="J60" s="38" t="s">
        <v>467</v>
      </c>
      <c r="K60" s="38" t="s">
        <v>467</v>
      </c>
      <c r="V60" s="14"/>
      <c r="AF60" s="14" t="str">
        <f t="shared" si="1"/>
        <v/>
      </c>
      <c r="AG60" t="str">
        <f t="shared" si="2"/>
        <v/>
      </c>
      <c r="AH60" t="str">
        <f t="shared" si="3"/>
        <v/>
      </c>
      <c r="AI60" t="str">
        <f t="shared" si="4"/>
        <v/>
      </c>
      <c r="AJ60" t="str">
        <f t="shared" si="5"/>
        <v/>
      </c>
      <c r="AK60" t="str">
        <f t="shared" si="6"/>
        <v/>
      </c>
      <c r="AL60" t="str">
        <f t="shared" si="7"/>
        <v/>
      </c>
      <c r="AO60" t="str">
        <f t="shared" si="8"/>
        <v/>
      </c>
      <c r="AR60" t="str">
        <f t="shared" si="9"/>
        <v/>
      </c>
    </row>
    <row r="61" spans="1:44">
      <c r="A61" s="38" t="s">
        <v>572</v>
      </c>
      <c r="B61" s="38">
        <v>285171112</v>
      </c>
      <c r="C61" s="38">
        <v>2421295</v>
      </c>
      <c r="D61" s="58" t="str">
        <f t="shared" si="16"/>
        <v/>
      </c>
      <c r="E61" s="38">
        <v>1.81</v>
      </c>
      <c r="F61" s="45">
        <v>45016</v>
      </c>
      <c r="G61" s="38" t="s">
        <v>568</v>
      </c>
      <c r="H61" s="38" t="s">
        <v>521</v>
      </c>
      <c r="J61" s="38" t="s">
        <v>468</v>
      </c>
      <c r="K61" s="38" t="s">
        <v>468</v>
      </c>
      <c r="V61" s="14"/>
      <c r="AF61" s="14" t="str">
        <f t="shared" si="1"/>
        <v/>
      </c>
      <c r="AG61" t="str">
        <f t="shared" si="2"/>
        <v/>
      </c>
      <c r="AH61" t="str">
        <f t="shared" si="3"/>
        <v/>
      </c>
      <c r="AI61" t="str">
        <f t="shared" si="4"/>
        <v/>
      </c>
      <c r="AJ61" t="str">
        <f t="shared" si="5"/>
        <v/>
      </c>
      <c r="AK61" t="str">
        <f t="shared" si="6"/>
        <v/>
      </c>
      <c r="AL61" t="str">
        <f t="shared" si="7"/>
        <v/>
      </c>
      <c r="AO61" t="str">
        <f t="shared" si="8"/>
        <v/>
      </c>
      <c r="AR61" t="str">
        <f t="shared" si="9"/>
        <v/>
      </c>
    </row>
    <row r="62" spans="1:44">
      <c r="A62" s="38" t="s">
        <v>562</v>
      </c>
      <c r="B62" s="38">
        <v>249393543</v>
      </c>
      <c r="C62" s="38">
        <v>9306051</v>
      </c>
      <c r="D62" s="58" t="str">
        <f t="shared" si="16"/>
        <v/>
      </c>
      <c r="E62" s="38">
        <v>1.59</v>
      </c>
      <c r="F62" s="45">
        <v>45124</v>
      </c>
      <c r="G62" s="38" t="s">
        <v>523</v>
      </c>
      <c r="H62" s="38" t="s">
        <v>521</v>
      </c>
      <c r="J62" s="38" t="s">
        <v>469</v>
      </c>
      <c r="K62" s="38" t="s">
        <v>469</v>
      </c>
      <c r="V62" s="14"/>
      <c r="AF62" s="14" t="str">
        <f t="shared" si="1"/>
        <v/>
      </c>
      <c r="AG62" t="str">
        <f t="shared" si="2"/>
        <v/>
      </c>
      <c r="AH62" t="str">
        <f t="shared" si="3"/>
        <v/>
      </c>
      <c r="AI62" t="str">
        <f t="shared" si="4"/>
        <v/>
      </c>
      <c r="AJ62" t="str">
        <f t="shared" si="5"/>
        <v/>
      </c>
      <c r="AK62" t="str">
        <f t="shared" si="6"/>
        <v/>
      </c>
      <c r="AL62" t="str">
        <f t="shared" si="7"/>
        <v/>
      </c>
      <c r="AO62" t="str">
        <f t="shared" si="8"/>
        <v/>
      </c>
      <c r="AR62" t="str">
        <f t="shared" si="9"/>
        <v/>
      </c>
    </row>
    <row r="63" spans="1:44">
      <c r="A63" s="38" t="s">
        <v>527</v>
      </c>
      <c r="B63" s="38">
        <v>200581903</v>
      </c>
      <c r="C63" s="38">
        <v>-8073420</v>
      </c>
      <c r="D63" s="58" t="str">
        <f t="shared" si="16"/>
        <v/>
      </c>
      <c r="E63" s="38">
        <v>1.28</v>
      </c>
      <c r="F63" s="45">
        <v>45016</v>
      </c>
      <c r="G63" s="38" t="s">
        <v>523</v>
      </c>
      <c r="H63" s="38" t="s">
        <v>521</v>
      </c>
      <c r="J63" s="38" t="s">
        <v>470</v>
      </c>
      <c r="K63" s="38" t="s">
        <v>470</v>
      </c>
      <c r="V63" s="14"/>
      <c r="AF63" s="14" t="str">
        <f t="shared" si="1"/>
        <v/>
      </c>
      <c r="AG63" t="str">
        <f t="shared" si="2"/>
        <v/>
      </c>
      <c r="AH63" t="str">
        <f t="shared" si="3"/>
        <v/>
      </c>
      <c r="AI63" t="str">
        <f t="shared" si="4"/>
        <v/>
      </c>
      <c r="AJ63" t="str">
        <f t="shared" si="5"/>
        <v/>
      </c>
      <c r="AK63" t="str">
        <f t="shared" si="6"/>
        <v/>
      </c>
      <c r="AL63" t="str">
        <f t="shared" si="7"/>
        <v/>
      </c>
      <c r="AO63" t="str">
        <f t="shared" si="8"/>
        <v/>
      </c>
      <c r="AR63" t="str">
        <f t="shared" si="9"/>
        <v/>
      </c>
    </row>
    <row r="64" spans="1:44">
      <c r="A64" s="38" t="s">
        <v>573</v>
      </c>
      <c r="B64" s="38">
        <v>173130542</v>
      </c>
      <c r="C64" s="38">
        <v>-1145687</v>
      </c>
      <c r="D64" s="58" t="str">
        <f t="shared" si="16"/>
        <v/>
      </c>
      <c r="E64" s="38">
        <v>1.1000000000000001</v>
      </c>
      <c r="F64" s="45">
        <v>45016</v>
      </c>
      <c r="G64" s="38" t="s">
        <v>568</v>
      </c>
      <c r="H64" s="38" t="s">
        <v>521</v>
      </c>
      <c r="J64" s="38" t="s">
        <v>471</v>
      </c>
      <c r="K64" s="38" t="s">
        <v>471</v>
      </c>
      <c r="V64" s="14"/>
      <c r="AF64" s="14" t="str">
        <f t="shared" si="1"/>
        <v/>
      </c>
      <c r="AG64" t="str">
        <f t="shared" si="2"/>
        <v/>
      </c>
      <c r="AH64" t="str">
        <f t="shared" si="3"/>
        <v/>
      </c>
      <c r="AI64" t="str">
        <f t="shared" si="4"/>
        <v/>
      </c>
      <c r="AJ64" t="str">
        <f t="shared" si="5"/>
        <v/>
      </c>
      <c r="AK64" t="str">
        <f t="shared" si="6"/>
        <v/>
      </c>
      <c r="AL64" t="str">
        <f t="shared" si="7"/>
        <v/>
      </c>
      <c r="AO64" t="str">
        <f t="shared" si="8"/>
        <v/>
      </c>
      <c r="AR64" t="str">
        <f t="shared" si="9"/>
        <v/>
      </c>
    </row>
    <row r="65" spans="1:44">
      <c r="A65" s="38" t="s">
        <v>563</v>
      </c>
      <c r="B65" s="38">
        <v>167374278</v>
      </c>
      <c r="C65" s="38">
        <v>23126332</v>
      </c>
      <c r="D65" s="58" t="str">
        <f t="shared" si="16"/>
        <v/>
      </c>
      <c r="E65" s="38">
        <v>1.06</v>
      </c>
      <c r="F65" s="45">
        <v>44926</v>
      </c>
      <c r="G65" s="38" t="s">
        <v>568</v>
      </c>
      <c r="H65" s="38" t="s">
        <v>522</v>
      </c>
      <c r="J65" s="38" t="s">
        <v>472</v>
      </c>
      <c r="K65" s="38" t="s">
        <v>472</v>
      </c>
      <c r="V65" s="14"/>
      <c r="AF65" s="14" t="str">
        <f t="shared" si="1"/>
        <v/>
      </c>
      <c r="AG65" t="str">
        <f t="shared" si="2"/>
        <v/>
      </c>
      <c r="AH65" t="str">
        <f t="shared" si="3"/>
        <v/>
      </c>
      <c r="AI65" t="str">
        <f t="shared" si="4"/>
        <v/>
      </c>
      <c r="AJ65" t="str">
        <f t="shared" si="5"/>
        <v/>
      </c>
      <c r="AK65" t="str">
        <f t="shared" si="6"/>
        <v/>
      </c>
      <c r="AL65" t="str">
        <f t="shared" si="7"/>
        <v/>
      </c>
      <c r="AO65" t="str">
        <f t="shared" si="8"/>
        <v/>
      </c>
      <c r="AR65" t="str">
        <f t="shared" si="9"/>
        <v/>
      </c>
    </row>
    <row r="66" spans="1:44">
      <c r="A66" s="38" t="s">
        <v>571</v>
      </c>
      <c r="B66" s="38">
        <v>141923140</v>
      </c>
      <c r="C66" s="38">
        <v>15426122</v>
      </c>
      <c r="D66" s="58" t="str">
        <f t="shared" si="16"/>
        <v/>
      </c>
      <c r="E66" s="38">
        <v>0.9</v>
      </c>
      <c r="F66" s="45">
        <v>45016</v>
      </c>
      <c r="G66" s="38" t="s">
        <v>568</v>
      </c>
      <c r="H66" s="38" t="s">
        <v>521</v>
      </c>
      <c r="J66" s="38" t="s">
        <v>473</v>
      </c>
      <c r="K66" s="38" t="s">
        <v>473</v>
      </c>
      <c r="V66" s="14"/>
      <c r="AF66" s="14" t="str">
        <f t="shared" si="1"/>
        <v/>
      </c>
      <c r="AG66" t="str">
        <f t="shared" si="2"/>
        <v/>
      </c>
      <c r="AH66" t="str">
        <f t="shared" si="3"/>
        <v/>
      </c>
      <c r="AI66" t="str">
        <f t="shared" si="4"/>
        <v/>
      </c>
      <c r="AJ66" t="str">
        <f t="shared" si="5"/>
        <v/>
      </c>
      <c r="AK66" t="str">
        <f t="shared" si="6"/>
        <v/>
      </c>
      <c r="AL66" t="str">
        <f t="shared" si="7"/>
        <v/>
      </c>
      <c r="AO66" t="str">
        <f t="shared" si="8"/>
        <v/>
      </c>
      <c r="AR66" t="str">
        <f t="shared" si="9"/>
        <v/>
      </c>
    </row>
    <row r="67" spans="1:44">
      <c r="A67" s="38" t="s">
        <v>587</v>
      </c>
      <c r="B67" s="38">
        <v>135284153</v>
      </c>
      <c r="C67" s="38">
        <v>7015776</v>
      </c>
      <c r="D67" s="58" t="str">
        <f t="shared" si="16"/>
        <v/>
      </c>
      <c r="E67" s="38">
        <v>0.86</v>
      </c>
      <c r="F67" s="45">
        <v>45016</v>
      </c>
      <c r="G67" s="38" t="s">
        <v>523</v>
      </c>
      <c r="H67" s="38" t="s">
        <v>521</v>
      </c>
      <c r="J67" s="38" t="s">
        <v>474</v>
      </c>
      <c r="K67" s="38" t="s">
        <v>474</v>
      </c>
      <c r="V67" s="14"/>
      <c r="AF67" s="14" t="str">
        <f t="shared" si="1"/>
        <v/>
      </c>
      <c r="AG67" t="str">
        <f t="shared" si="2"/>
        <v/>
      </c>
      <c r="AH67" t="str">
        <f t="shared" si="3"/>
        <v/>
      </c>
      <c r="AI67" t="str">
        <f t="shared" si="4"/>
        <v/>
      </c>
      <c r="AJ67" t="str">
        <f t="shared" si="5"/>
        <v/>
      </c>
      <c r="AK67" t="str">
        <f t="shared" si="6"/>
        <v/>
      </c>
      <c r="AL67" t="str">
        <f t="shared" si="7"/>
        <v/>
      </c>
      <c r="AO67" t="str">
        <f t="shared" si="8"/>
        <v/>
      </c>
      <c r="AR67" t="str">
        <f t="shared" si="9"/>
        <v/>
      </c>
    </row>
    <row r="68" spans="1:44">
      <c r="A68" s="38" t="s">
        <v>570</v>
      </c>
      <c r="B68" s="38">
        <v>129739608</v>
      </c>
      <c r="C68" s="38">
        <v>-3749463</v>
      </c>
      <c r="D68" s="58" t="str">
        <f t="shared" si="16"/>
        <v/>
      </c>
      <c r="E68" s="38">
        <v>0.82</v>
      </c>
      <c r="F68" s="45">
        <v>45077</v>
      </c>
      <c r="G68" s="38" t="s">
        <v>523</v>
      </c>
      <c r="H68" s="38" t="s">
        <v>521</v>
      </c>
      <c r="J68" s="38" t="s">
        <v>475</v>
      </c>
      <c r="K68" s="38" t="s">
        <v>475</v>
      </c>
      <c r="V68" s="14"/>
      <c r="AF68" s="14" t="str">
        <f t="shared" ref="AF68:AF131" si="17">IF($V68="", "", $V68)</f>
        <v/>
      </c>
      <c r="AG68" t="str">
        <f t="shared" ref="AG68:AG131" si="18">IF($X68&lt;0, "NA", IF(ISERROR($W68/$X68), "", $W68/$X68))</f>
        <v/>
      </c>
      <c r="AH68" t="str">
        <f t="shared" ref="AH68:AH131" si="19">IF($Y68&lt;0, "NA", IF(ISERROR($W68/$Y68), "", $W68/$Y68))</f>
        <v/>
      </c>
      <c r="AI68" t="str">
        <f t="shared" ref="AI68:AI131" si="20">IF($Z68&lt;0, "NA", IF(ISERROR($W68/$Z68), "", $W68/$Z68))</f>
        <v/>
      </c>
      <c r="AJ68" t="str">
        <f t="shared" ref="AJ68:AJ131" si="21">IF($AB68&lt;0, "NA", IF(ISERROR($AA68/$AB68), "", $AA68/$AB68))</f>
        <v/>
      </c>
      <c r="AK68" t="str">
        <f t="shared" ref="AK68:AK131" si="22">IF($AC68&lt;0, "NA", IF(ISERROR($AA68/$AC68), "", $AA68/$AC68))</f>
        <v/>
      </c>
      <c r="AL68" t="str">
        <f t="shared" ref="AL68:AL131" si="23">IF($AD68&lt;0, "NA", IF(ISERROR($AA68/$AD68), "", $AA68/$AD68))</f>
        <v/>
      </c>
      <c r="AO68" t="str">
        <f t="shared" si="8"/>
        <v/>
      </c>
      <c r="AR68" t="str">
        <f t="shared" si="9"/>
        <v/>
      </c>
    </row>
    <row r="69" spans="1:44">
      <c r="A69" s="38" t="s">
        <v>633</v>
      </c>
      <c r="B69" s="38">
        <v>113465216</v>
      </c>
      <c r="C69" s="38">
        <v>1241088</v>
      </c>
      <c r="D69" s="58" t="str">
        <f t="shared" si="16"/>
        <v/>
      </c>
      <c r="E69" s="38">
        <v>0.72</v>
      </c>
      <c r="F69" s="45">
        <v>45016</v>
      </c>
      <c r="G69" s="38" t="s">
        <v>568</v>
      </c>
      <c r="H69" s="38" t="s">
        <v>636</v>
      </c>
      <c r="J69" s="38" t="s">
        <v>476</v>
      </c>
      <c r="K69" s="38" t="s">
        <v>476</v>
      </c>
      <c r="V69" s="14"/>
      <c r="AF69" s="14" t="str">
        <f t="shared" si="17"/>
        <v/>
      </c>
      <c r="AG69" t="str">
        <f t="shared" si="18"/>
        <v/>
      </c>
      <c r="AH69" t="str">
        <f t="shared" si="19"/>
        <v/>
      </c>
      <c r="AI69" t="str">
        <f t="shared" si="20"/>
        <v/>
      </c>
      <c r="AJ69" t="str">
        <f t="shared" si="21"/>
        <v/>
      </c>
      <c r="AK69" t="str">
        <f t="shared" si="22"/>
        <v/>
      </c>
      <c r="AL69" t="str">
        <f t="shared" si="23"/>
        <v/>
      </c>
      <c r="AO69" t="str">
        <f t="shared" si="8"/>
        <v/>
      </c>
      <c r="AR69" t="str">
        <f t="shared" si="9"/>
        <v/>
      </c>
    </row>
    <row r="70" spans="1:44">
      <c r="A70" s="38" t="s">
        <v>574</v>
      </c>
      <c r="B70" s="38">
        <v>111464430</v>
      </c>
      <c r="C70" s="38">
        <v>-2708810</v>
      </c>
      <c r="D70" s="58" t="str">
        <f t="shared" si="16"/>
        <v/>
      </c>
      <c r="E70" s="38">
        <v>0.71</v>
      </c>
      <c r="F70" s="45">
        <v>45077</v>
      </c>
      <c r="G70" s="38" t="s">
        <v>523</v>
      </c>
      <c r="H70" s="38" t="s">
        <v>581</v>
      </c>
      <c r="J70" s="38" t="s">
        <v>477</v>
      </c>
      <c r="K70" s="38" t="s">
        <v>477</v>
      </c>
      <c r="V70" s="14"/>
      <c r="AF70" s="14" t="str">
        <f t="shared" si="17"/>
        <v/>
      </c>
      <c r="AG70" t="str">
        <f t="shared" si="18"/>
        <v/>
      </c>
      <c r="AH70" t="str">
        <f t="shared" si="19"/>
        <v/>
      </c>
      <c r="AI70" t="str">
        <f t="shared" si="20"/>
        <v/>
      </c>
      <c r="AJ70" t="str">
        <f t="shared" si="21"/>
        <v/>
      </c>
      <c r="AK70" t="str">
        <f t="shared" si="22"/>
        <v/>
      </c>
      <c r="AL70" t="str">
        <f t="shared" si="23"/>
        <v/>
      </c>
      <c r="AO70" t="str">
        <f t="shared" si="8"/>
        <v/>
      </c>
      <c r="AR70" t="str">
        <f t="shared" si="9"/>
        <v/>
      </c>
    </row>
    <row r="71" spans="1:44">
      <c r="A71" s="38" t="s">
        <v>575</v>
      </c>
      <c r="B71" s="38">
        <v>99297286</v>
      </c>
      <c r="C71" s="38">
        <v>-15469792</v>
      </c>
      <c r="D71" s="58" t="str">
        <f t="shared" si="16"/>
        <v/>
      </c>
      <c r="E71" s="38">
        <v>0.63</v>
      </c>
      <c r="F71" s="45">
        <v>44651</v>
      </c>
      <c r="G71" s="38" t="s">
        <v>524</v>
      </c>
      <c r="H71" s="38" t="s">
        <v>582</v>
      </c>
      <c r="J71" s="38" t="s">
        <v>478</v>
      </c>
      <c r="K71" s="38" t="s">
        <v>478</v>
      </c>
      <c r="V71" s="14"/>
      <c r="AF71" s="14" t="str">
        <f t="shared" si="17"/>
        <v/>
      </c>
      <c r="AG71" t="str">
        <f t="shared" si="18"/>
        <v/>
      </c>
      <c r="AH71" t="str">
        <f t="shared" si="19"/>
        <v/>
      </c>
      <c r="AI71" t="str">
        <f t="shared" si="20"/>
        <v/>
      </c>
      <c r="AJ71" t="str">
        <f t="shared" si="21"/>
        <v/>
      </c>
      <c r="AK71" t="str">
        <f t="shared" si="22"/>
        <v/>
      </c>
      <c r="AL71" t="str">
        <f t="shared" si="23"/>
        <v/>
      </c>
      <c r="AO71" t="str">
        <f t="shared" ref="AO71:AO100" si="24">IF($AN71="", "", $AN71)</f>
        <v/>
      </c>
      <c r="AR71" t="str">
        <f t="shared" ref="AR71:AR100" si="25">IF($AQ71="", "", $AQ71)</f>
        <v/>
      </c>
    </row>
    <row r="72" spans="1:44">
      <c r="A72" s="38" t="s">
        <v>576</v>
      </c>
      <c r="B72" s="38">
        <v>89307594</v>
      </c>
      <c r="C72" s="38">
        <v>7559846</v>
      </c>
      <c r="D72" s="58" t="str">
        <f t="shared" si="16"/>
        <v/>
      </c>
      <c r="E72" s="38">
        <v>0.56999999999999995</v>
      </c>
      <c r="F72" s="45">
        <v>45016</v>
      </c>
      <c r="G72" s="38" t="s">
        <v>523</v>
      </c>
      <c r="H72" s="38" t="s">
        <v>521</v>
      </c>
      <c r="V72" s="14"/>
      <c r="AF72" s="14" t="str">
        <f t="shared" si="17"/>
        <v/>
      </c>
      <c r="AG72" t="str">
        <f t="shared" si="18"/>
        <v/>
      </c>
      <c r="AH72" t="str">
        <f t="shared" si="19"/>
        <v/>
      </c>
      <c r="AI72" t="str">
        <f t="shared" si="20"/>
        <v/>
      </c>
      <c r="AJ72" t="str">
        <f t="shared" si="21"/>
        <v/>
      </c>
      <c r="AK72" t="str">
        <f t="shared" si="22"/>
        <v/>
      </c>
      <c r="AL72" t="str">
        <f t="shared" si="23"/>
        <v/>
      </c>
      <c r="AO72" t="str">
        <f t="shared" si="24"/>
        <v/>
      </c>
      <c r="AR72" t="str">
        <f t="shared" si="25"/>
        <v/>
      </c>
    </row>
    <row r="73" spans="1:44">
      <c r="A73" s="38" t="s">
        <v>634</v>
      </c>
      <c r="B73" s="38">
        <v>82926718</v>
      </c>
      <c r="C73" s="38">
        <v>832532</v>
      </c>
      <c r="D73" s="58" t="str">
        <f t="shared" si="16"/>
        <v/>
      </c>
      <c r="E73" s="38">
        <v>0.53</v>
      </c>
      <c r="F73" s="45">
        <v>45016</v>
      </c>
      <c r="G73" s="38" t="s">
        <v>523</v>
      </c>
      <c r="H73" s="38" t="s">
        <v>521</v>
      </c>
      <c r="V73" s="14"/>
      <c r="AF73" s="14" t="str">
        <f t="shared" si="17"/>
        <v/>
      </c>
      <c r="AG73" t="str">
        <f t="shared" si="18"/>
        <v/>
      </c>
      <c r="AH73" t="str">
        <f t="shared" si="19"/>
        <v/>
      </c>
      <c r="AI73" t="str">
        <f t="shared" si="20"/>
        <v/>
      </c>
      <c r="AJ73" t="str">
        <f t="shared" si="21"/>
        <v/>
      </c>
      <c r="AK73" t="str">
        <f t="shared" si="22"/>
        <v/>
      </c>
      <c r="AL73" t="str">
        <f t="shared" si="23"/>
        <v/>
      </c>
      <c r="AO73" t="str">
        <f t="shared" si="24"/>
        <v/>
      </c>
      <c r="AR73" t="str">
        <f t="shared" si="25"/>
        <v/>
      </c>
    </row>
    <row r="74" spans="1:44">
      <c r="A74" s="38" t="s">
        <v>635</v>
      </c>
      <c r="B74" s="38">
        <v>82561414</v>
      </c>
      <c r="C74" s="38">
        <v>45019</v>
      </c>
      <c r="D74" s="58" t="str">
        <f t="shared" si="16"/>
        <v/>
      </c>
      <c r="E74" s="38">
        <v>0.52</v>
      </c>
      <c r="F74" s="45">
        <v>45016</v>
      </c>
      <c r="G74" s="38" t="s">
        <v>568</v>
      </c>
      <c r="H74" s="38" t="s">
        <v>521</v>
      </c>
      <c r="J74" s="38" t="e">
        <f ca="1">_xll.BDS(TICKER&amp;" EQUITY","PCT_GEO_OWNERSHIP","StartCol=1","EndCol=2","StartRow=1","EndRow=8","cols=2;rows=8")</f>
        <v>#NAME?</v>
      </c>
      <c r="K74" s="38">
        <v>80.983000000000004</v>
      </c>
      <c r="M74" s="38" t="e">
        <f ca="1">_xll.BDS(TICKER&amp;" Equity","PCT_OWNERSHIP_TYP","StartCol=1","EndCol=2","StartRow=1","EndRow=8","cols=2;rows=8")</f>
        <v>#NAME?</v>
      </c>
      <c r="N74" s="38">
        <v>67.302000000000007</v>
      </c>
      <c r="V74" s="14"/>
      <c r="AF74" s="14" t="str">
        <f t="shared" si="17"/>
        <v/>
      </c>
      <c r="AG74" t="str">
        <f t="shared" si="18"/>
        <v/>
      </c>
      <c r="AH74" t="str">
        <f t="shared" si="19"/>
        <v/>
      </c>
      <c r="AI74" t="str">
        <f t="shared" si="20"/>
        <v/>
      </c>
      <c r="AJ74" t="str">
        <f t="shared" si="21"/>
        <v/>
      </c>
      <c r="AK74" t="str">
        <f t="shared" si="22"/>
        <v/>
      </c>
      <c r="AL74" t="str">
        <f t="shared" si="23"/>
        <v/>
      </c>
      <c r="AO74" t="str">
        <f t="shared" si="24"/>
        <v/>
      </c>
      <c r="AR74" t="str">
        <f t="shared" si="25"/>
        <v/>
      </c>
    </row>
    <row r="75" spans="1:44">
      <c r="A75" s="38" t="s">
        <v>577</v>
      </c>
      <c r="B75" s="38">
        <v>82474743</v>
      </c>
      <c r="C75" s="38">
        <v>-157809</v>
      </c>
      <c r="D75" s="58" t="str">
        <f t="shared" si="16"/>
        <v/>
      </c>
      <c r="E75" s="38">
        <v>0.52</v>
      </c>
      <c r="F75" s="45">
        <v>45016</v>
      </c>
      <c r="G75" s="38" t="s">
        <v>523</v>
      </c>
      <c r="H75" s="38" t="s">
        <v>521</v>
      </c>
      <c r="J75" s="38" t="s">
        <v>526</v>
      </c>
      <c r="K75" s="38">
        <v>5.2850000000000001</v>
      </c>
      <c r="M75" s="38" t="s">
        <v>592</v>
      </c>
      <c r="N75" s="38">
        <v>9.8670000000000009</v>
      </c>
      <c r="V75" s="14"/>
      <c r="AF75" s="14" t="str">
        <f t="shared" si="17"/>
        <v/>
      </c>
      <c r="AG75" t="str">
        <f t="shared" si="18"/>
        <v/>
      </c>
      <c r="AH75" t="str">
        <f t="shared" si="19"/>
        <v/>
      </c>
      <c r="AI75" t="str">
        <f t="shared" si="20"/>
        <v/>
      </c>
      <c r="AJ75" t="str">
        <f t="shared" si="21"/>
        <v/>
      </c>
      <c r="AK75" t="str">
        <f t="shared" si="22"/>
        <v/>
      </c>
      <c r="AL75" t="str">
        <f t="shared" si="23"/>
        <v/>
      </c>
      <c r="AO75" t="str">
        <f t="shared" si="24"/>
        <v/>
      </c>
      <c r="AR75" t="str">
        <f t="shared" si="25"/>
        <v/>
      </c>
    </row>
    <row r="76" spans="1:44">
      <c r="J76" s="38" t="s">
        <v>532</v>
      </c>
      <c r="K76" s="38">
        <v>2.3570000000000002</v>
      </c>
      <c r="M76" s="38" t="s">
        <v>578</v>
      </c>
      <c r="N76" s="38">
        <v>8.6259999999999994</v>
      </c>
      <c r="V76" s="14"/>
      <c r="AF76" s="14" t="str">
        <f t="shared" si="17"/>
        <v/>
      </c>
      <c r="AG76" t="str">
        <f t="shared" si="18"/>
        <v/>
      </c>
      <c r="AH76" t="str">
        <f t="shared" si="19"/>
        <v/>
      </c>
      <c r="AI76" t="str">
        <f t="shared" si="20"/>
        <v/>
      </c>
      <c r="AJ76" t="str">
        <f t="shared" si="21"/>
        <v/>
      </c>
      <c r="AK76" t="str">
        <f t="shared" si="22"/>
        <v/>
      </c>
      <c r="AL76" t="str">
        <f t="shared" si="23"/>
        <v/>
      </c>
      <c r="AO76" t="str">
        <f t="shared" si="24"/>
        <v/>
      </c>
      <c r="AR76" t="str">
        <f t="shared" si="25"/>
        <v/>
      </c>
    </row>
    <row r="77" spans="1:44">
      <c r="A77" s="38" t="e">
        <f ca="1">_xll.BDS(TICKER &amp;" EQUITY","INSIDER_HOLDING","FILL=B","startcol=1","endcol=1","startrow=1","endrow=5","cols=1;rows=5")</f>
        <v>#NAME?</v>
      </c>
      <c r="B77" s="38" t="e">
        <f ca="1">_xll.BDS(TICKER &amp;" EQUITY","INSIDER_HOLDING","FILL=B","startcol=3","endcol=3","startrow=1","endrow=5","cols=1;rows=5")</f>
        <v>#NAME?</v>
      </c>
      <c r="C77" s="38" t="e">
        <f ca="1">_xll.BDS(TICKER &amp;" EQUITY","INSIDER_HOLDING","FILL=B","startcol=5","endcol=5","startrow=1","endrow=5","cols=1;rows=5")</f>
        <v>#NAME?</v>
      </c>
      <c r="D77" s="38" t="e">
        <f ca="1">IF(OR(ISERROR(B77*currPRICE), B77=""), "", B77*currPRICE)</f>
        <v>#NAME?</v>
      </c>
      <c r="E77" s="38" t="e">
        <f ca="1">_xll.BDS(TICKER &amp;" EQUITY","INSIDER_HOLDING","FILL=B","startcol=4","endcol=4","startrow=1","endrow=5","cols=1;rows=5")</f>
        <v>#NAME?</v>
      </c>
      <c r="F77" s="45" t="e">
        <f ca="1">_xll.BDS(TICKER &amp;" EQUITY","INSIDER_HOLDING","FILL=B","startcol=6","endcol=6","startrow=1","endrow=5","cols=1;rows=5")</f>
        <v>#NAME?</v>
      </c>
      <c r="G77" s="38" t="e">
        <f ca="1">_xll.BDS(TICKER &amp; " EQUITY","INSIDER_HOLDING","FILL=B","startcol=2","endcol=2","startrow=1","endrow=5","cols=1;rows=5")</f>
        <v>#NAME?</v>
      </c>
      <c r="J77" s="38" t="s">
        <v>564</v>
      </c>
      <c r="K77" s="38">
        <v>2.0550000000000002</v>
      </c>
      <c r="M77" s="38" t="s">
        <v>525</v>
      </c>
      <c r="N77" s="38">
        <v>4.2300000000000004</v>
      </c>
      <c r="V77" s="14"/>
      <c r="AF77" s="14" t="str">
        <f t="shared" si="17"/>
        <v/>
      </c>
      <c r="AG77" t="str">
        <f t="shared" si="18"/>
        <v/>
      </c>
      <c r="AH77" t="str">
        <f t="shared" si="19"/>
        <v/>
      </c>
      <c r="AI77" t="str">
        <f t="shared" si="20"/>
        <v/>
      </c>
      <c r="AJ77" t="str">
        <f t="shared" si="21"/>
        <v/>
      </c>
      <c r="AK77" t="str">
        <f t="shared" si="22"/>
        <v/>
      </c>
      <c r="AL77" t="str">
        <f t="shared" si="23"/>
        <v/>
      </c>
      <c r="AO77" t="str">
        <f t="shared" si="24"/>
        <v/>
      </c>
      <c r="AR77" t="str">
        <f t="shared" si="25"/>
        <v/>
      </c>
    </row>
    <row r="78" spans="1:44">
      <c r="A78" s="38" t="s">
        <v>595</v>
      </c>
      <c r="B78" s="38">
        <v>3280052</v>
      </c>
      <c r="C78" s="38">
        <v>154</v>
      </c>
      <c r="D78" s="38" t="str">
        <f>IF(OR(ISERROR(B78*currPRICE), B78=""), "", B78*currPRICE)</f>
        <v/>
      </c>
      <c r="E78" s="38">
        <v>2.1000000000000001E-2</v>
      </c>
      <c r="F78" s="45">
        <v>45019</v>
      </c>
      <c r="G78" s="38" t="s">
        <v>567</v>
      </c>
      <c r="J78" s="38" t="s">
        <v>508</v>
      </c>
      <c r="K78" s="38">
        <v>1.7889999999999999</v>
      </c>
      <c r="M78" s="38" t="s">
        <v>531</v>
      </c>
      <c r="N78" s="38">
        <v>2.8050000000000002</v>
      </c>
      <c r="V78" s="14"/>
      <c r="AF78" s="14" t="str">
        <f t="shared" si="17"/>
        <v/>
      </c>
      <c r="AG78" t="str">
        <f t="shared" si="18"/>
        <v/>
      </c>
      <c r="AH78" t="str">
        <f t="shared" si="19"/>
        <v/>
      </c>
      <c r="AI78" t="str">
        <f t="shared" si="20"/>
        <v/>
      </c>
      <c r="AJ78" t="str">
        <f t="shared" si="21"/>
        <v/>
      </c>
      <c r="AK78" t="str">
        <f t="shared" si="22"/>
        <v/>
      </c>
      <c r="AL78" t="str">
        <f t="shared" si="23"/>
        <v/>
      </c>
      <c r="AO78" t="str">
        <f t="shared" si="24"/>
        <v/>
      </c>
      <c r="AR78" t="str">
        <f t="shared" si="25"/>
        <v/>
      </c>
    </row>
    <row r="79" spans="1:44">
      <c r="A79" s="38" t="s">
        <v>596</v>
      </c>
      <c r="B79" s="38">
        <v>489816</v>
      </c>
      <c r="D79" s="38" t="str">
        <f>IF(OR(ISERROR(B79*currPRICE), B79=""), "", B79*currPRICE)</f>
        <v/>
      </c>
      <c r="E79" s="38">
        <v>3.0000000000000001E-3</v>
      </c>
      <c r="F79" s="45">
        <v>45020</v>
      </c>
      <c r="G79" s="38" t="s">
        <v>567</v>
      </c>
      <c r="J79" s="38" t="s">
        <v>565</v>
      </c>
      <c r="K79" s="38">
        <v>1.6859999999999999</v>
      </c>
      <c r="M79" s="38" t="s">
        <v>580</v>
      </c>
      <c r="N79" s="38">
        <v>2.5</v>
      </c>
      <c r="V79" s="14"/>
      <c r="AF79" s="14" t="str">
        <f t="shared" si="17"/>
        <v/>
      </c>
      <c r="AG79" t="str">
        <f t="shared" si="18"/>
        <v/>
      </c>
      <c r="AH79" t="str">
        <f t="shared" si="19"/>
        <v/>
      </c>
      <c r="AI79" t="str">
        <f t="shared" si="20"/>
        <v/>
      </c>
      <c r="AJ79" t="str">
        <f t="shared" si="21"/>
        <v/>
      </c>
      <c r="AK79" t="str">
        <f t="shared" si="22"/>
        <v/>
      </c>
      <c r="AL79" t="str">
        <f t="shared" si="23"/>
        <v/>
      </c>
      <c r="AO79" t="str">
        <f t="shared" si="24"/>
        <v/>
      </c>
      <c r="AR79" t="str">
        <f t="shared" si="25"/>
        <v/>
      </c>
    </row>
    <row r="80" spans="1:44">
      <c r="A80" s="38" t="s">
        <v>597</v>
      </c>
      <c r="B80" s="38">
        <v>467143</v>
      </c>
      <c r="C80" s="38">
        <v>1685</v>
      </c>
      <c r="D80" s="38" t="str">
        <f>IF(OR(ISERROR(B80*currPRICE), B80=""), "", B80*currPRICE)</f>
        <v/>
      </c>
      <c r="E80" s="38">
        <v>3.0000000000000001E-3</v>
      </c>
      <c r="F80" s="45">
        <v>44958</v>
      </c>
      <c r="G80" s="38" t="s">
        <v>567</v>
      </c>
      <c r="J80" s="38" t="s">
        <v>566</v>
      </c>
      <c r="K80" s="38">
        <v>1.089</v>
      </c>
      <c r="M80" s="38" t="s">
        <v>593</v>
      </c>
      <c r="N80" s="38">
        <v>2.137</v>
      </c>
      <c r="V80" s="14"/>
      <c r="AF80" s="14" t="str">
        <f t="shared" si="17"/>
        <v/>
      </c>
      <c r="AG80" t="str">
        <f t="shared" si="18"/>
        <v/>
      </c>
      <c r="AH80" t="str">
        <f t="shared" si="19"/>
        <v/>
      </c>
      <c r="AI80" t="str">
        <f t="shared" si="20"/>
        <v/>
      </c>
      <c r="AJ80" t="str">
        <f t="shared" si="21"/>
        <v/>
      </c>
      <c r="AK80" t="str">
        <f t="shared" si="22"/>
        <v/>
      </c>
      <c r="AL80" t="str">
        <f t="shared" si="23"/>
        <v/>
      </c>
      <c r="AO80" t="str">
        <f t="shared" si="24"/>
        <v/>
      </c>
      <c r="AR80" t="str">
        <f t="shared" si="25"/>
        <v/>
      </c>
    </row>
    <row r="81" spans="1:44">
      <c r="A81" s="38" t="s">
        <v>598</v>
      </c>
      <c r="B81" s="38">
        <v>422313</v>
      </c>
      <c r="C81" s="38">
        <v>-2900</v>
      </c>
      <c r="D81" s="38" t="str">
        <f>IF(OR(ISERROR(B81*currPRICE), B81=""), "", B81*currPRICE)</f>
        <v/>
      </c>
      <c r="E81" s="38">
        <v>3.0000000000000001E-3</v>
      </c>
      <c r="F81" s="45">
        <v>45056</v>
      </c>
      <c r="G81" s="38" t="s">
        <v>567</v>
      </c>
      <c r="J81" s="38" t="s">
        <v>594</v>
      </c>
      <c r="K81" s="38">
        <v>0.72699999999999998</v>
      </c>
      <c r="M81" s="38" t="s">
        <v>579</v>
      </c>
      <c r="N81" s="38">
        <v>1.0820000000000001</v>
      </c>
      <c r="V81" s="14"/>
      <c r="AF81" s="14" t="str">
        <f t="shared" si="17"/>
        <v/>
      </c>
      <c r="AG81" t="str">
        <f t="shared" si="18"/>
        <v/>
      </c>
      <c r="AH81" t="str">
        <f t="shared" si="19"/>
        <v/>
      </c>
      <c r="AI81" t="str">
        <f t="shared" si="20"/>
        <v/>
      </c>
      <c r="AJ81" t="str">
        <f t="shared" si="21"/>
        <v/>
      </c>
      <c r="AK81" t="str">
        <f t="shared" si="22"/>
        <v/>
      </c>
      <c r="AL81" t="str">
        <f t="shared" si="23"/>
        <v/>
      </c>
      <c r="AO81" t="str">
        <f t="shared" si="24"/>
        <v/>
      </c>
      <c r="AR81" t="str">
        <f t="shared" si="25"/>
        <v/>
      </c>
    </row>
    <row r="82" spans="1:44">
      <c r="V82" s="14"/>
      <c r="AF82" s="14" t="str">
        <f t="shared" si="17"/>
        <v/>
      </c>
      <c r="AG82" t="str">
        <f t="shared" si="18"/>
        <v/>
      </c>
      <c r="AH82" t="str">
        <f t="shared" si="19"/>
        <v/>
      </c>
      <c r="AI82" t="str">
        <f t="shared" si="20"/>
        <v/>
      </c>
      <c r="AJ82" t="str">
        <f t="shared" si="21"/>
        <v/>
      </c>
      <c r="AK82" t="str">
        <f t="shared" si="22"/>
        <v/>
      </c>
      <c r="AL82" t="str">
        <f t="shared" si="23"/>
        <v/>
      </c>
      <c r="AO82" t="str">
        <f t="shared" si="24"/>
        <v/>
      </c>
      <c r="AR82" t="str">
        <f t="shared" si="25"/>
        <v/>
      </c>
    </row>
    <row r="83" spans="1:44">
      <c r="A83" s="39" t="s">
        <v>503</v>
      </c>
      <c r="B83" s="40"/>
      <c r="V83" s="14"/>
      <c r="AF83" s="14" t="str">
        <f t="shared" si="17"/>
        <v/>
      </c>
      <c r="AG83" t="str">
        <f t="shared" si="18"/>
        <v/>
      </c>
      <c r="AH83" t="str">
        <f t="shared" si="19"/>
        <v/>
      </c>
      <c r="AI83" t="str">
        <f t="shared" si="20"/>
        <v/>
      </c>
      <c r="AJ83" t="str">
        <f t="shared" si="21"/>
        <v/>
      </c>
      <c r="AK83" t="str">
        <f t="shared" si="22"/>
        <v/>
      </c>
      <c r="AL83" t="str">
        <f t="shared" si="23"/>
        <v/>
      </c>
      <c r="AO83" t="str">
        <f t="shared" si="24"/>
        <v/>
      </c>
      <c r="AR83" t="str">
        <f t="shared" si="25"/>
        <v/>
      </c>
    </row>
    <row r="84" spans="1:44">
      <c r="A84" s="38" t="e">
        <f ca="1">_xll.BDS(TICKER &amp;" EQUITY",$N$84,"BEST_FPERIOD_OVERRIDE","1"&amp;$N$107,"EQY_CONSOLIDATED",$D$18,"STARTCOL=1","ENDCOL=1","cols=1;rows=49")</f>
        <v>#NAME?</v>
      </c>
      <c r="B84" s="38" t="e">
        <f ca="1">_xll.BDS(TICKER &amp;" EQUITY",$N$84,"BEST_FPERIOD_OVERRIDE","1"&amp;$N$107,"EQY_CONSOLIDATED",$D$18,"STARTCOL=3","ENDCOL=3","cols=1;rows=49")</f>
        <v>#NAME?</v>
      </c>
      <c r="C84" s="45" t="e">
        <f ca="1">_xll.BDS(TICKER &amp;" EQUITY",$N$84,"BEST_FPERIOD_OVERRIDE","1"&amp;$N$107,"EQY_CONSOLIDATED",$D$18,"STARTCOL=4","ENDCOL=4","EQY_FUND_CRNCY",CURRENCY,"cols=1;rows=48")</f>
        <v>#NAME?</v>
      </c>
      <c r="D84" s="38" t="e">
        <f ca="1">_xll.BDS(TICKER &amp;" EQUITY",$N$84,"BEST_FPERIOD_OVERRIDE","1"&amp;$N$107,"EQY_CONSOLIDATED",$D$18,"STARTCOL=5","ENDCOL=5","EQY_FUND_CRNCY",CURRENCY,"cols=1;rows=48")</f>
        <v>#NAME?</v>
      </c>
      <c r="E84" s="38" t="e">
        <f ca="1">_xll.BDS(TICKER &amp;" EQUITY",$N$84,"BEST_FPERIOD_OVERRIDE","2"&amp;$N$107,"EQY_CONSOLIDATED",$D$18,"STARTCOL=1","ENDCOL=1","cols=1;rows=47")</f>
        <v>#NAME?</v>
      </c>
      <c r="F84" s="38" t="e">
        <f ca="1">_xll.BDS(TICKER &amp;" EQUITY",$N$84,"BEST_FPERIOD_OVERRIDE","2"&amp;$N$107,"EQY_CONSOLIDATED",$D$18,"STARTCOL=3","ENDCOL=3","cols=1;rows=47")</f>
        <v>#NAME?</v>
      </c>
      <c r="G84" s="45" t="e">
        <f ca="1">_xll.BDS(TICKER &amp;" EQUITY",$N$84,"BEST_FPERIOD_OVERRIDE","2"&amp;$N$107,"EQY_CONSOLIDATED",$D$18,"STARTCOL=4","ENDCOL=4","EQY_FUND_CRNCY",CURRENCY,"cols=1;rows=48")</f>
        <v>#NAME?</v>
      </c>
      <c r="H84" s="38" t="e">
        <f ca="1">_xll.BDS(TICKER &amp;" EQUITY",$N$84,"BEST_FPERIOD_OVERRIDE","2"&amp;$N$107,"EQY_CONSOLIDATED",$D$18,"STARTCOL=5","ENDCOL=5","EQY_FUND_CRNCY",CURRENCY,"cols=1;rows=48")</f>
        <v>#NAME?</v>
      </c>
      <c r="I84" s="38" t="e">
        <f ca="1">_xll.BDS(TICKER &amp;" EQUITY",$N$84,"BEST_FPERIOD_OVERRIDE","3"&amp;$N$107,"EQY_CONSOLIDATED",$D$18,"STARTCOL=1","ENDCOL=1","cols=1;rows=26")</f>
        <v>#NAME?</v>
      </c>
      <c r="J84" s="38" t="e">
        <f ca="1">_xll.BDS(TICKER &amp;" EQUITY",$N$84,"BEST_FPERIOD_OVERRIDE","3"&amp;$N$107,"EQY_CONSOLIDATED",$D$18,"STARTCOL=3","ENDCOL=3","cols=1;rows=26")</f>
        <v>#NAME?</v>
      </c>
      <c r="K84" s="45" t="e">
        <f ca="1">_xll.BDS(TICKER &amp;" EQUITY",$N$84,"BEST_FPERIOD_OVERRIDE","3"&amp;$N$107,"EQY_CONSOLIDATED",$D$18,"STARTCOL=4","ENDCOL=4","EQY_FUND_CRNCY",CURRENCY,"cols=1;rows=30")</f>
        <v>#NAME?</v>
      </c>
      <c r="L84" s="38" t="e">
        <f ca="1">_xll.BDS(TICKER &amp;" EQUITY",$N$84,"BEST_FPERIOD_OVERRIDE","3"&amp;$N$107,"EQY_CONSOLIDATED",$D$18,"STARTCOL=5","ENDCOL=5","EQY_FUND_CRNCY",CURRENCY,"cols=1;rows=30")</f>
        <v>#NAME?</v>
      </c>
      <c r="M84" s="41" t="e">
        <f>ESTBrokersItem</f>
        <v>#REF!</v>
      </c>
      <c r="N84" s="38" t="e">
        <f>VLOOKUP(M84, M85:N100, 2, FALSE)</f>
        <v>#REF!</v>
      </c>
      <c r="V84" s="14"/>
      <c r="AF84" s="14" t="str">
        <f t="shared" si="17"/>
        <v/>
      </c>
      <c r="AG84" t="str">
        <f t="shared" si="18"/>
        <v/>
      </c>
      <c r="AH84" t="str">
        <f t="shared" si="19"/>
        <v/>
      </c>
      <c r="AI84" t="str">
        <f t="shared" si="20"/>
        <v/>
      </c>
      <c r="AJ84" t="str">
        <f t="shared" si="21"/>
        <v/>
      </c>
      <c r="AK84" t="str">
        <f t="shared" si="22"/>
        <v/>
      </c>
      <c r="AL84" t="str">
        <f t="shared" si="23"/>
        <v/>
      </c>
      <c r="AO84" t="str">
        <f t="shared" si="24"/>
        <v/>
      </c>
      <c r="AR84" t="str">
        <f t="shared" si="25"/>
        <v/>
      </c>
    </row>
    <row r="85" spans="1:44">
      <c r="A85" s="38" t="s">
        <v>553</v>
      </c>
      <c r="B85" s="45">
        <v>45125</v>
      </c>
      <c r="C85" s="38" t="s">
        <v>551</v>
      </c>
      <c r="D85" s="38" t="s">
        <v>551</v>
      </c>
      <c r="E85" s="38" t="s">
        <v>553</v>
      </c>
      <c r="F85" s="45">
        <v>45125</v>
      </c>
      <c r="G85" s="38" t="s">
        <v>551</v>
      </c>
      <c r="H85" s="38" t="s">
        <v>551</v>
      </c>
      <c r="I85" s="38" t="s">
        <v>599</v>
      </c>
      <c r="J85" s="45">
        <v>45124</v>
      </c>
      <c r="K85" s="38" t="s">
        <v>551</v>
      </c>
      <c r="L85" s="38" t="s">
        <v>551</v>
      </c>
      <c r="M85" s="38" t="s">
        <v>445</v>
      </c>
      <c r="N85" s="38" t="s">
        <v>435</v>
      </c>
      <c r="V85" s="14"/>
      <c r="AF85" s="14" t="str">
        <f t="shared" si="17"/>
        <v/>
      </c>
      <c r="AG85" t="str">
        <f t="shared" si="18"/>
        <v/>
      </c>
      <c r="AH85" t="str">
        <f t="shared" si="19"/>
        <v/>
      </c>
      <c r="AI85" t="str">
        <f t="shared" si="20"/>
        <v/>
      </c>
      <c r="AJ85" t="str">
        <f t="shared" si="21"/>
        <v/>
      </c>
      <c r="AK85" t="str">
        <f t="shared" si="22"/>
        <v/>
      </c>
      <c r="AL85" t="str">
        <f t="shared" si="23"/>
        <v/>
      </c>
      <c r="AO85" t="str">
        <f t="shared" si="24"/>
        <v/>
      </c>
      <c r="AR85" t="str">
        <f t="shared" si="25"/>
        <v/>
      </c>
    </row>
    <row r="86" spans="1:44">
      <c r="A86" s="38" t="s">
        <v>599</v>
      </c>
      <c r="B86" s="45">
        <v>45124</v>
      </c>
      <c r="C86" s="38" t="s">
        <v>551</v>
      </c>
      <c r="D86" s="38" t="s">
        <v>551</v>
      </c>
      <c r="E86" s="38" t="s">
        <v>599</v>
      </c>
      <c r="F86" s="45">
        <v>45124</v>
      </c>
      <c r="G86" s="38" t="s">
        <v>551</v>
      </c>
      <c r="H86" s="38" t="s">
        <v>551</v>
      </c>
      <c r="I86" s="38" t="s">
        <v>527</v>
      </c>
      <c r="J86" s="45">
        <v>45123</v>
      </c>
      <c r="K86" s="38" t="s">
        <v>551</v>
      </c>
      <c r="L86" s="38" t="s">
        <v>551</v>
      </c>
      <c r="M86" s="38" t="s">
        <v>446</v>
      </c>
      <c r="N86" s="38" t="s">
        <v>447</v>
      </c>
      <c r="V86" s="14"/>
      <c r="AF86" s="14" t="str">
        <f t="shared" si="17"/>
        <v/>
      </c>
      <c r="AG86" t="str">
        <f t="shared" si="18"/>
        <v/>
      </c>
      <c r="AH86" t="str">
        <f t="shared" si="19"/>
        <v/>
      </c>
      <c r="AI86" t="str">
        <f t="shared" si="20"/>
        <v/>
      </c>
      <c r="AJ86" t="str">
        <f t="shared" si="21"/>
        <v/>
      </c>
      <c r="AK86" t="str">
        <f t="shared" si="22"/>
        <v/>
      </c>
      <c r="AL86" t="str">
        <f t="shared" si="23"/>
        <v/>
      </c>
      <c r="AO86" t="str">
        <f t="shared" si="24"/>
        <v/>
      </c>
      <c r="AR86" t="str">
        <f t="shared" si="25"/>
        <v/>
      </c>
    </row>
    <row r="87" spans="1:44">
      <c r="A87" s="38" t="s">
        <v>527</v>
      </c>
      <c r="B87" s="45">
        <v>45123</v>
      </c>
      <c r="C87" s="38">
        <v>134470</v>
      </c>
      <c r="D87" s="38">
        <v>869</v>
      </c>
      <c r="E87" s="38" t="s">
        <v>527</v>
      </c>
      <c r="F87" s="45">
        <v>45123</v>
      </c>
      <c r="G87" s="38">
        <v>146660</v>
      </c>
      <c r="H87" s="38">
        <v>882</v>
      </c>
      <c r="I87" s="38" t="s">
        <v>600</v>
      </c>
      <c r="J87" s="45">
        <v>45121</v>
      </c>
      <c r="K87" s="38">
        <v>153997</v>
      </c>
      <c r="L87" s="38">
        <v>3584</v>
      </c>
      <c r="M87" s="38" t="s">
        <v>432</v>
      </c>
      <c r="N87" s="38" t="s">
        <v>436</v>
      </c>
      <c r="V87" s="14"/>
      <c r="AF87" s="14" t="str">
        <f t="shared" si="17"/>
        <v/>
      </c>
      <c r="AG87" t="str">
        <f t="shared" si="18"/>
        <v/>
      </c>
      <c r="AH87" t="str">
        <f t="shared" si="19"/>
        <v/>
      </c>
      <c r="AI87" t="str">
        <f t="shared" si="20"/>
        <v/>
      </c>
      <c r="AJ87" t="str">
        <f t="shared" si="21"/>
        <v/>
      </c>
      <c r="AK87" t="str">
        <f t="shared" si="22"/>
        <v/>
      </c>
      <c r="AL87" t="str">
        <f t="shared" si="23"/>
        <v/>
      </c>
      <c r="AO87" t="str">
        <f t="shared" si="24"/>
        <v/>
      </c>
      <c r="AR87" t="str">
        <f t="shared" si="25"/>
        <v/>
      </c>
    </row>
    <row r="88" spans="1:44">
      <c r="A88" s="38" t="s">
        <v>600</v>
      </c>
      <c r="B88" s="45">
        <v>45121</v>
      </c>
      <c r="C88" s="38" t="s">
        <v>551</v>
      </c>
      <c r="D88" s="38" t="s">
        <v>551</v>
      </c>
      <c r="E88" s="38" t="s">
        <v>600</v>
      </c>
      <c r="F88" s="45">
        <v>45121</v>
      </c>
      <c r="G88" s="38" t="s">
        <v>551</v>
      </c>
      <c r="H88" s="38" t="s">
        <v>551</v>
      </c>
      <c r="I88" s="38" t="s">
        <v>541</v>
      </c>
      <c r="J88" s="45">
        <v>45118</v>
      </c>
      <c r="K88" s="38" t="s">
        <v>551</v>
      </c>
      <c r="L88" s="38" t="s">
        <v>551</v>
      </c>
      <c r="M88" s="38" t="s">
        <v>415</v>
      </c>
      <c r="N88" s="38" t="s">
        <v>448</v>
      </c>
      <c r="V88" s="14"/>
      <c r="AF88" s="14" t="str">
        <f t="shared" si="17"/>
        <v/>
      </c>
      <c r="AG88" t="str">
        <f t="shared" si="18"/>
        <v/>
      </c>
      <c r="AH88" t="str">
        <f t="shared" si="19"/>
        <v/>
      </c>
      <c r="AI88" t="str">
        <f t="shared" si="20"/>
        <v/>
      </c>
      <c r="AJ88" t="str">
        <f t="shared" si="21"/>
        <v/>
      </c>
      <c r="AK88" t="str">
        <f t="shared" si="22"/>
        <v/>
      </c>
      <c r="AL88" t="str">
        <f t="shared" si="23"/>
        <v/>
      </c>
      <c r="AO88" t="str">
        <f t="shared" si="24"/>
        <v/>
      </c>
      <c r="AR88" t="str">
        <f t="shared" si="25"/>
        <v/>
      </c>
    </row>
    <row r="89" spans="1:44">
      <c r="A89" s="38" t="s">
        <v>616</v>
      </c>
      <c r="B89" s="45">
        <v>45120</v>
      </c>
      <c r="C89" s="38" t="s">
        <v>551</v>
      </c>
      <c r="D89" s="38" t="s">
        <v>551</v>
      </c>
      <c r="E89" s="38" t="s">
        <v>616</v>
      </c>
      <c r="F89" s="45">
        <v>45120</v>
      </c>
      <c r="G89" s="38" t="s">
        <v>551</v>
      </c>
      <c r="H89" s="38" t="s">
        <v>551</v>
      </c>
      <c r="I89" s="38" t="s">
        <v>601</v>
      </c>
      <c r="J89" s="45">
        <v>45118</v>
      </c>
      <c r="K89" s="38" t="s">
        <v>551</v>
      </c>
      <c r="L89" s="38" t="s">
        <v>551</v>
      </c>
      <c r="M89" s="38" t="s">
        <v>418</v>
      </c>
      <c r="N89" s="38" t="s">
        <v>437</v>
      </c>
      <c r="V89" s="14"/>
      <c r="AF89" s="14" t="str">
        <f t="shared" si="17"/>
        <v/>
      </c>
      <c r="AG89" t="str">
        <f t="shared" si="18"/>
        <v/>
      </c>
      <c r="AH89" t="str">
        <f t="shared" si="19"/>
        <v/>
      </c>
      <c r="AI89" t="str">
        <f t="shared" si="20"/>
        <v/>
      </c>
      <c r="AJ89" t="str">
        <f t="shared" si="21"/>
        <v/>
      </c>
      <c r="AK89" t="str">
        <f t="shared" si="22"/>
        <v/>
      </c>
      <c r="AL89" t="str">
        <f t="shared" si="23"/>
        <v/>
      </c>
      <c r="AO89" t="str">
        <f t="shared" si="24"/>
        <v/>
      </c>
      <c r="AR89" t="str">
        <f t="shared" si="25"/>
        <v/>
      </c>
    </row>
    <row r="90" spans="1:44">
      <c r="A90" s="38" t="s">
        <v>541</v>
      </c>
      <c r="B90" s="45">
        <v>45118</v>
      </c>
      <c r="C90" s="38" t="s">
        <v>551</v>
      </c>
      <c r="D90" s="38" t="s">
        <v>551</v>
      </c>
      <c r="E90" s="38" t="s">
        <v>541</v>
      </c>
      <c r="F90" s="45">
        <v>45118</v>
      </c>
      <c r="G90" s="38">
        <v>144188</v>
      </c>
      <c r="H90" s="38">
        <v>0</v>
      </c>
      <c r="I90" s="38" t="s">
        <v>602</v>
      </c>
      <c r="J90" s="45">
        <v>45110</v>
      </c>
      <c r="K90" s="38" t="s">
        <v>551</v>
      </c>
      <c r="L90" s="38" t="s">
        <v>551</v>
      </c>
      <c r="M90" s="38" t="s">
        <v>433</v>
      </c>
      <c r="N90" s="38" t="s">
        <v>438</v>
      </c>
      <c r="V90" s="14"/>
      <c r="AF90" s="14" t="str">
        <f t="shared" si="17"/>
        <v/>
      </c>
      <c r="AG90" t="str">
        <f t="shared" si="18"/>
        <v/>
      </c>
      <c r="AH90" t="str">
        <f t="shared" si="19"/>
        <v/>
      </c>
      <c r="AI90" t="str">
        <f t="shared" si="20"/>
        <v/>
      </c>
      <c r="AJ90" t="str">
        <f t="shared" si="21"/>
        <v/>
      </c>
      <c r="AK90" t="str">
        <f t="shared" si="22"/>
        <v/>
      </c>
      <c r="AL90" t="str">
        <f t="shared" si="23"/>
        <v/>
      </c>
      <c r="AO90" t="str">
        <f t="shared" si="24"/>
        <v/>
      </c>
      <c r="AR90" t="str">
        <f t="shared" si="25"/>
        <v/>
      </c>
    </row>
    <row r="91" spans="1:44">
      <c r="A91" s="38" t="s">
        <v>601</v>
      </c>
      <c r="B91" s="45">
        <v>45118</v>
      </c>
      <c r="C91" s="38">
        <v>132722</v>
      </c>
      <c r="D91" s="38">
        <v>0</v>
      </c>
      <c r="E91" s="38" t="s">
        <v>601</v>
      </c>
      <c r="F91" s="45">
        <v>45118</v>
      </c>
      <c r="G91" s="38" t="s">
        <v>551</v>
      </c>
      <c r="H91" s="38" t="s">
        <v>551</v>
      </c>
      <c r="I91" s="38" t="s">
        <v>535</v>
      </c>
      <c r="J91" s="45">
        <v>45106</v>
      </c>
      <c r="K91" s="38">
        <v>163608</v>
      </c>
      <c r="L91" s="38">
        <v>0</v>
      </c>
      <c r="M91" s="38" t="s">
        <v>443</v>
      </c>
      <c r="N91" s="38" t="s">
        <v>444</v>
      </c>
      <c r="V91" s="14"/>
      <c r="AF91" s="14" t="str">
        <f t="shared" si="17"/>
        <v/>
      </c>
      <c r="AG91" t="str">
        <f t="shared" si="18"/>
        <v/>
      </c>
      <c r="AH91" t="str">
        <f t="shared" si="19"/>
        <v/>
      </c>
      <c r="AI91" t="str">
        <f t="shared" si="20"/>
        <v/>
      </c>
      <c r="AJ91" t="str">
        <f t="shared" si="21"/>
        <v/>
      </c>
      <c r="AK91" t="str">
        <f t="shared" si="22"/>
        <v/>
      </c>
      <c r="AL91" t="str">
        <f t="shared" si="23"/>
        <v/>
      </c>
      <c r="AO91" t="str">
        <f t="shared" si="24"/>
        <v/>
      </c>
      <c r="AR91" t="str">
        <f t="shared" si="25"/>
        <v/>
      </c>
    </row>
    <row r="92" spans="1:44">
      <c r="A92" s="38" t="s">
        <v>534</v>
      </c>
      <c r="B92" s="45">
        <v>45118</v>
      </c>
      <c r="C92" s="38" t="s">
        <v>551</v>
      </c>
      <c r="D92" s="38" t="s">
        <v>551</v>
      </c>
      <c r="E92" s="38" t="s">
        <v>534</v>
      </c>
      <c r="F92" s="45">
        <v>45118</v>
      </c>
      <c r="G92" s="38" t="s">
        <v>551</v>
      </c>
      <c r="H92" s="38" t="s">
        <v>551</v>
      </c>
      <c r="I92" s="38" t="s">
        <v>529</v>
      </c>
      <c r="J92" s="45">
        <v>45090</v>
      </c>
      <c r="K92" s="38">
        <v>154219</v>
      </c>
      <c r="L92" s="38">
        <v>19</v>
      </c>
      <c r="M92" s="38" t="s">
        <v>416</v>
      </c>
      <c r="N92" s="38" t="s">
        <v>439</v>
      </c>
      <c r="V92" s="14"/>
      <c r="AF92" s="14" t="str">
        <f t="shared" si="17"/>
        <v/>
      </c>
      <c r="AG92" t="str">
        <f t="shared" si="18"/>
        <v/>
      </c>
      <c r="AH92" t="str">
        <f t="shared" si="19"/>
        <v/>
      </c>
      <c r="AI92" t="str">
        <f t="shared" si="20"/>
        <v/>
      </c>
      <c r="AJ92" t="str">
        <f t="shared" si="21"/>
        <v/>
      </c>
      <c r="AK92" t="str">
        <f t="shared" si="22"/>
        <v/>
      </c>
      <c r="AL92" t="str">
        <f t="shared" si="23"/>
        <v/>
      </c>
      <c r="AO92" t="str">
        <f t="shared" si="24"/>
        <v/>
      </c>
      <c r="AR92" t="str">
        <f t="shared" si="25"/>
        <v/>
      </c>
    </row>
    <row r="93" spans="1:44">
      <c r="A93" s="38" t="s">
        <v>602</v>
      </c>
      <c r="B93" s="45">
        <v>45110</v>
      </c>
      <c r="C93" s="38" t="s">
        <v>551</v>
      </c>
      <c r="D93" s="38" t="s">
        <v>551</v>
      </c>
      <c r="E93" s="38" t="s">
        <v>602</v>
      </c>
      <c r="F93" s="45">
        <v>45110</v>
      </c>
      <c r="G93" s="38">
        <v>146890</v>
      </c>
      <c r="H93" s="38">
        <v>0</v>
      </c>
      <c r="I93" s="38" t="s">
        <v>558</v>
      </c>
      <c r="J93" s="45">
        <v>45083</v>
      </c>
      <c r="K93" s="38">
        <v>157147</v>
      </c>
      <c r="L93" s="38" t="s">
        <v>559</v>
      </c>
      <c r="M93" s="38" t="s">
        <v>453</v>
      </c>
      <c r="N93" s="38" t="s">
        <v>440</v>
      </c>
      <c r="V93" s="14"/>
      <c r="AF93" s="14" t="str">
        <f t="shared" si="17"/>
        <v/>
      </c>
      <c r="AG93" t="str">
        <f t="shared" si="18"/>
        <v/>
      </c>
      <c r="AH93" t="str">
        <f t="shared" si="19"/>
        <v/>
      </c>
      <c r="AI93" t="str">
        <f t="shared" si="20"/>
        <v/>
      </c>
      <c r="AJ93" t="str">
        <f t="shared" si="21"/>
        <v/>
      </c>
      <c r="AK93" t="str">
        <f t="shared" si="22"/>
        <v/>
      </c>
      <c r="AL93" t="str">
        <f t="shared" si="23"/>
        <v/>
      </c>
      <c r="AO93" t="str">
        <f t="shared" si="24"/>
        <v/>
      </c>
      <c r="AR93" t="str">
        <f t="shared" si="25"/>
        <v/>
      </c>
    </row>
    <row r="94" spans="1:44">
      <c r="A94" s="38" t="s">
        <v>535</v>
      </c>
      <c r="B94" s="45">
        <v>45106</v>
      </c>
      <c r="C94" s="38">
        <v>131159</v>
      </c>
      <c r="D94" s="38">
        <v>0</v>
      </c>
      <c r="E94" s="38" t="s">
        <v>535</v>
      </c>
      <c r="F94" s="45">
        <v>45106</v>
      </c>
      <c r="G94" s="38">
        <v>146261</v>
      </c>
      <c r="H94" s="63">
        <v>1738</v>
      </c>
      <c r="I94" s="38" t="s">
        <v>603</v>
      </c>
      <c r="J94" s="45">
        <v>45083</v>
      </c>
      <c r="K94" s="38">
        <v>167130</v>
      </c>
      <c r="L94" s="38">
        <v>1453</v>
      </c>
      <c r="M94" s="38" t="s">
        <v>454</v>
      </c>
      <c r="N94" s="38" t="s">
        <v>455</v>
      </c>
      <c r="V94" s="14"/>
      <c r="AF94" s="14" t="str">
        <f t="shared" si="17"/>
        <v/>
      </c>
      <c r="AG94" t="str">
        <f t="shared" si="18"/>
        <v/>
      </c>
      <c r="AH94" t="str">
        <f t="shared" si="19"/>
        <v/>
      </c>
      <c r="AI94" t="str">
        <f t="shared" si="20"/>
        <v/>
      </c>
      <c r="AJ94" t="str">
        <f t="shared" si="21"/>
        <v/>
      </c>
      <c r="AK94" t="str">
        <f t="shared" si="22"/>
        <v/>
      </c>
      <c r="AL94" t="str">
        <f t="shared" si="23"/>
        <v/>
      </c>
      <c r="AO94" t="str">
        <f t="shared" si="24"/>
        <v/>
      </c>
      <c r="AR94" t="str">
        <f t="shared" si="25"/>
        <v/>
      </c>
    </row>
    <row r="95" spans="1:44">
      <c r="A95" s="38" t="s">
        <v>529</v>
      </c>
      <c r="B95" s="45">
        <v>45090</v>
      </c>
      <c r="C95" s="38">
        <v>131513</v>
      </c>
      <c r="D95" s="38">
        <v>-2971</v>
      </c>
      <c r="E95" s="45" t="s">
        <v>529</v>
      </c>
      <c r="F95" s="45">
        <v>45090</v>
      </c>
      <c r="G95" s="38" t="s">
        <v>551</v>
      </c>
      <c r="H95" s="38" t="s">
        <v>551</v>
      </c>
      <c r="I95" s="38" t="s">
        <v>604</v>
      </c>
      <c r="J95" s="45">
        <v>45083</v>
      </c>
      <c r="K95" s="38">
        <v>149720</v>
      </c>
      <c r="L95" s="38" t="s">
        <v>559</v>
      </c>
      <c r="M95" s="38" t="s">
        <v>434</v>
      </c>
      <c r="N95" s="38" t="s">
        <v>441</v>
      </c>
      <c r="V95" s="14"/>
      <c r="AF95" s="14" t="str">
        <f t="shared" si="17"/>
        <v/>
      </c>
      <c r="AG95" t="str">
        <f t="shared" si="18"/>
        <v/>
      </c>
      <c r="AH95" t="str">
        <f t="shared" si="19"/>
        <v/>
      </c>
      <c r="AI95" t="str">
        <f t="shared" si="20"/>
        <v/>
      </c>
      <c r="AJ95" t="str">
        <f t="shared" si="21"/>
        <v/>
      </c>
      <c r="AK95" t="str">
        <f t="shared" si="22"/>
        <v/>
      </c>
      <c r="AL95" t="str">
        <f t="shared" si="23"/>
        <v/>
      </c>
      <c r="AO95" t="str">
        <f t="shared" si="24"/>
        <v/>
      </c>
      <c r="AR95" t="str">
        <f t="shared" si="25"/>
        <v/>
      </c>
    </row>
    <row r="96" spans="1:44">
      <c r="A96" s="38" t="s">
        <v>618</v>
      </c>
      <c r="B96" s="45">
        <v>45084</v>
      </c>
      <c r="C96" s="38" t="s">
        <v>551</v>
      </c>
      <c r="D96" s="38" t="s">
        <v>551</v>
      </c>
      <c r="E96" s="45" t="s">
        <v>618</v>
      </c>
      <c r="F96" s="45">
        <v>45084</v>
      </c>
      <c r="G96" s="38" t="s">
        <v>551</v>
      </c>
      <c r="H96" s="38" t="s">
        <v>551</v>
      </c>
      <c r="I96" s="38" t="s">
        <v>528</v>
      </c>
      <c r="J96" s="45">
        <v>45082</v>
      </c>
      <c r="K96" s="38" t="s">
        <v>551</v>
      </c>
      <c r="L96" s="38" t="s">
        <v>551</v>
      </c>
      <c r="M96" s="38" t="s">
        <v>417</v>
      </c>
      <c r="N96" s="38" t="s">
        <v>442</v>
      </c>
      <c r="V96" s="14"/>
      <c r="AF96" s="14" t="str">
        <f t="shared" si="17"/>
        <v/>
      </c>
      <c r="AG96" t="str">
        <f t="shared" si="18"/>
        <v/>
      </c>
      <c r="AH96" t="str">
        <f t="shared" si="19"/>
        <v/>
      </c>
      <c r="AI96" t="str">
        <f t="shared" si="20"/>
        <v/>
      </c>
      <c r="AJ96" t="str">
        <f t="shared" si="21"/>
        <v/>
      </c>
      <c r="AK96" t="str">
        <f t="shared" si="22"/>
        <v/>
      </c>
      <c r="AL96" t="str">
        <f t="shared" si="23"/>
        <v/>
      </c>
      <c r="AO96" t="str">
        <f t="shared" si="24"/>
        <v/>
      </c>
      <c r="AR96" t="str">
        <f t="shared" si="25"/>
        <v/>
      </c>
    </row>
    <row r="97" spans="1:44">
      <c r="A97" s="38" t="s">
        <v>558</v>
      </c>
      <c r="B97" s="45">
        <v>45083</v>
      </c>
      <c r="C97" s="38" t="s">
        <v>551</v>
      </c>
      <c r="D97" s="38" t="s">
        <v>551</v>
      </c>
      <c r="E97" s="45" t="s">
        <v>558</v>
      </c>
      <c r="F97" s="45">
        <v>45083</v>
      </c>
      <c r="G97" s="38">
        <v>145135</v>
      </c>
      <c r="H97" s="38" t="s">
        <v>559</v>
      </c>
      <c r="I97" s="38" t="s">
        <v>605</v>
      </c>
      <c r="J97" s="45">
        <v>45082</v>
      </c>
      <c r="K97" s="38" t="s">
        <v>551</v>
      </c>
      <c r="L97" s="38" t="s">
        <v>551</v>
      </c>
      <c r="M97" s="38" t="s">
        <v>449</v>
      </c>
      <c r="N97" s="38" t="s">
        <v>450</v>
      </c>
      <c r="V97" s="14"/>
      <c r="AF97" s="14" t="str">
        <f t="shared" si="17"/>
        <v/>
      </c>
      <c r="AG97" t="str">
        <f t="shared" si="18"/>
        <v/>
      </c>
      <c r="AH97" t="str">
        <f t="shared" si="19"/>
        <v/>
      </c>
      <c r="AI97" t="str">
        <f t="shared" si="20"/>
        <v/>
      </c>
      <c r="AJ97" t="str">
        <f t="shared" si="21"/>
        <v/>
      </c>
      <c r="AK97" t="str">
        <f t="shared" si="22"/>
        <v/>
      </c>
      <c r="AL97" t="str">
        <f t="shared" si="23"/>
        <v/>
      </c>
      <c r="AO97" t="str">
        <f t="shared" si="24"/>
        <v/>
      </c>
      <c r="AR97" t="str">
        <f t="shared" si="25"/>
        <v/>
      </c>
    </row>
    <row r="98" spans="1:44">
      <c r="A98" s="38" t="s">
        <v>624</v>
      </c>
      <c r="B98" s="45">
        <v>45083</v>
      </c>
      <c r="C98" s="38">
        <v>132039</v>
      </c>
      <c r="D98" s="38" t="s">
        <v>559</v>
      </c>
      <c r="E98" s="45" t="s">
        <v>624</v>
      </c>
      <c r="F98" s="45">
        <v>45083</v>
      </c>
      <c r="G98" s="38">
        <v>142710</v>
      </c>
      <c r="H98" s="38">
        <v>1577</v>
      </c>
      <c r="I98" s="38" t="s">
        <v>606</v>
      </c>
      <c r="J98" s="45">
        <v>45077</v>
      </c>
      <c r="K98" s="38">
        <v>150786</v>
      </c>
      <c r="L98" s="38" t="s">
        <v>559</v>
      </c>
      <c r="M98" s="38" t="s">
        <v>390</v>
      </c>
      <c r="N98" s="38" t="s">
        <v>451</v>
      </c>
      <c r="V98" s="14"/>
      <c r="AF98" s="14" t="str">
        <f t="shared" si="17"/>
        <v/>
      </c>
      <c r="AG98" t="str">
        <f t="shared" si="18"/>
        <v/>
      </c>
      <c r="AH98" t="str">
        <f t="shared" si="19"/>
        <v/>
      </c>
      <c r="AI98" t="str">
        <f t="shared" si="20"/>
        <v/>
      </c>
      <c r="AJ98" t="str">
        <f t="shared" si="21"/>
        <v/>
      </c>
      <c r="AK98" t="str">
        <f t="shared" si="22"/>
        <v/>
      </c>
      <c r="AL98" t="str">
        <f t="shared" si="23"/>
        <v/>
      </c>
      <c r="AO98" t="str">
        <f t="shared" si="24"/>
        <v/>
      </c>
      <c r="AR98" t="str">
        <f t="shared" si="25"/>
        <v/>
      </c>
    </row>
    <row r="99" spans="1:44">
      <c r="A99" s="38" t="s">
        <v>552</v>
      </c>
      <c r="B99" s="45">
        <v>45083</v>
      </c>
      <c r="C99" s="38">
        <v>132418</v>
      </c>
      <c r="D99" s="38">
        <v>-561</v>
      </c>
      <c r="E99" s="45" t="s">
        <v>552</v>
      </c>
      <c r="F99" s="45">
        <v>45083</v>
      </c>
      <c r="G99" s="38" t="s">
        <v>551</v>
      </c>
      <c r="H99" s="38" t="s">
        <v>551</v>
      </c>
      <c r="I99" s="38" t="s">
        <v>607</v>
      </c>
      <c r="J99" s="45">
        <v>45072</v>
      </c>
      <c r="K99" s="38" t="s">
        <v>551</v>
      </c>
      <c r="L99" s="38" t="s">
        <v>551</v>
      </c>
      <c r="M99" s="38" t="s">
        <v>389</v>
      </c>
      <c r="N99" s="38" t="s">
        <v>452</v>
      </c>
      <c r="V99" s="14"/>
      <c r="AF99" s="14" t="str">
        <f t="shared" si="17"/>
        <v/>
      </c>
      <c r="AG99" t="str">
        <f t="shared" si="18"/>
        <v/>
      </c>
      <c r="AH99" t="str">
        <f t="shared" si="19"/>
        <v/>
      </c>
      <c r="AI99" t="str">
        <f t="shared" si="20"/>
        <v/>
      </c>
      <c r="AJ99" t="str">
        <f t="shared" si="21"/>
        <v/>
      </c>
      <c r="AK99" t="str">
        <f t="shared" si="22"/>
        <v/>
      </c>
      <c r="AL99" t="str">
        <f t="shared" si="23"/>
        <v/>
      </c>
      <c r="AO99" t="str">
        <f t="shared" si="24"/>
        <v/>
      </c>
      <c r="AR99" t="str">
        <f t="shared" si="25"/>
        <v/>
      </c>
    </row>
    <row r="100" spans="1:44">
      <c r="A100" s="38" t="s">
        <v>603</v>
      </c>
      <c r="B100" s="45">
        <v>45083</v>
      </c>
      <c r="C100" s="38" t="s">
        <v>551</v>
      </c>
      <c r="D100" s="38" t="s">
        <v>551</v>
      </c>
      <c r="E100" s="45" t="s">
        <v>603</v>
      </c>
      <c r="F100" s="45">
        <v>45083</v>
      </c>
      <c r="G100" s="38" t="s">
        <v>551</v>
      </c>
      <c r="H100" s="38" t="s">
        <v>551</v>
      </c>
      <c r="I100" s="38" t="s">
        <v>554</v>
      </c>
      <c r="J100" s="45">
        <v>45067</v>
      </c>
      <c r="K100" s="38" t="s">
        <v>551</v>
      </c>
      <c r="L100" s="38" t="s">
        <v>551</v>
      </c>
      <c r="M100" s="38" t="s">
        <v>456</v>
      </c>
      <c r="N100" s="38" t="s">
        <v>457</v>
      </c>
      <c r="V100" s="14"/>
      <c r="AF100" s="14" t="str">
        <f t="shared" si="17"/>
        <v/>
      </c>
      <c r="AG100" t="str">
        <f t="shared" si="18"/>
        <v/>
      </c>
      <c r="AH100" t="str">
        <f t="shared" si="19"/>
        <v/>
      </c>
      <c r="AI100" t="str">
        <f t="shared" si="20"/>
        <v/>
      </c>
      <c r="AJ100" t="str">
        <f t="shared" si="21"/>
        <v/>
      </c>
      <c r="AK100" t="str">
        <f t="shared" si="22"/>
        <v/>
      </c>
      <c r="AL100" t="str">
        <f t="shared" si="23"/>
        <v/>
      </c>
      <c r="AO100" t="str">
        <f t="shared" si="24"/>
        <v/>
      </c>
      <c r="AR100" t="str">
        <f t="shared" si="25"/>
        <v/>
      </c>
    </row>
    <row r="101" spans="1:44">
      <c r="A101" s="38" t="s">
        <v>604</v>
      </c>
      <c r="B101" s="45">
        <v>45083</v>
      </c>
      <c r="C101" s="38" t="s">
        <v>551</v>
      </c>
      <c r="D101" s="38" t="s">
        <v>551</v>
      </c>
      <c r="E101" s="45" t="s">
        <v>604</v>
      </c>
      <c r="F101" s="45">
        <v>45083</v>
      </c>
      <c r="G101" s="38" t="s">
        <v>551</v>
      </c>
      <c r="H101" s="38" t="s">
        <v>551</v>
      </c>
      <c r="I101" s="38" t="s">
        <v>608</v>
      </c>
      <c r="J101" s="45">
        <v>45065</v>
      </c>
      <c r="K101" s="38">
        <v>154062</v>
      </c>
      <c r="L101" s="38">
        <v>-4204</v>
      </c>
      <c r="V101" s="14"/>
      <c r="AF101" s="14" t="str">
        <f t="shared" si="17"/>
        <v/>
      </c>
      <c r="AG101" t="str">
        <f t="shared" si="18"/>
        <v/>
      </c>
      <c r="AH101" t="str">
        <f t="shared" si="19"/>
        <v/>
      </c>
      <c r="AI101" t="str">
        <f t="shared" si="20"/>
        <v/>
      </c>
      <c r="AJ101" t="str">
        <f t="shared" si="21"/>
        <v/>
      </c>
      <c r="AK101" t="str">
        <f t="shared" si="22"/>
        <v/>
      </c>
      <c r="AL101" t="str">
        <f t="shared" si="23"/>
        <v/>
      </c>
    </row>
    <row r="102" spans="1:44">
      <c r="A102" s="38" t="s">
        <v>528</v>
      </c>
      <c r="B102" s="45">
        <v>45082</v>
      </c>
      <c r="C102" s="38" t="s">
        <v>551</v>
      </c>
      <c r="D102" s="38" t="s">
        <v>551</v>
      </c>
      <c r="E102" s="45" t="s">
        <v>528</v>
      </c>
      <c r="F102" s="45">
        <v>45082</v>
      </c>
      <c r="G102" s="38">
        <v>139648</v>
      </c>
      <c r="H102" s="38">
        <v>-8412</v>
      </c>
      <c r="I102" s="38" t="s">
        <v>609</v>
      </c>
      <c r="J102" s="45">
        <v>45063</v>
      </c>
      <c r="K102" s="38" t="s">
        <v>551</v>
      </c>
      <c r="L102" s="38" t="s">
        <v>551</v>
      </c>
      <c r="V102" s="14"/>
      <c r="AF102" s="14" t="str">
        <f t="shared" si="17"/>
        <v/>
      </c>
      <c r="AG102" t="str">
        <f t="shared" si="18"/>
        <v/>
      </c>
      <c r="AH102" t="str">
        <f t="shared" si="19"/>
        <v/>
      </c>
      <c r="AI102" t="str">
        <f t="shared" si="20"/>
        <v/>
      </c>
      <c r="AJ102" t="str">
        <f t="shared" si="21"/>
        <v/>
      </c>
      <c r="AK102" t="str">
        <f t="shared" si="22"/>
        <v/>
      </c>
      <c r="AL102" t="str">
        <f t="shared" si="23"/>
        <v/>
      </c>
    </row>
    <row r="103" spans="1:44">
      <c r="A103" s="38" t="s">
        <v>605</v>
      </c>
      <c r="B103" s="45">
        <v>45082</v>
      </c>
      <c r="C103" s="38">
        <v>129134</v>
      </c>
      <c r="D103" s="38">
        <v>-5643</v>
      </c>
      <c r="E103" s="45" t="s">
        <v>605</v>
      </c>
      <c r="F103" s="45">
        <v>45082</v>
      </c>
      <c r="G103" s="38" t="s">
        <v>551</v>
      </c>
      <c r="H103" s="38" t="s">
        <v>551</v>
      </c>
      <c r="I103" s="38" t="s">
        <v>610</v>
      </c>
      <c r="J103" s="45">
        <v>45053</v>
      </c>
      <c r="K103" s="38" t="s">
        <v>551</v>
      </c>
      <c r="L103" s="38" t="s">
        <v>551</v>
      </c>
      <c r="V103" s="14"/>
      <c r="AF103" s="14" t="str">
        <f t="shared" si="17"/>
        <v/>
      </c>
      <c r="AG103" t="str">
        <f t="shared" si="18"/>
        <v/>
      </c>
      <c r="AH103" t="str">
        <f t="shared" si="19"/>
        <v/>
      </c>
      <c r="AI103" t="str">
        <f t="shared" si="20"/>
        <v/>
      </c>
      <c r="AJ103" t="str">
        <f t="shared" si="21"/>
        <v/>
      </c>
      <c r="AK103" t="str">
        <f t="shared" si="22"/>
        <v/>
      </c>
      <c r="AL103" t="str">
        <f t="shared" si="23"/>
        <v/>
      </c>
    </row>
    <row r="104" spans="1:44">
      <c r="A104" s="38" t="s">
        <v>619</v>
      </c>
      <c r="B104" s="45">
        <v>45081</v>
      </c>
      <c r="C104" s="38" t="s">
        <v>551</v>
      </c>
      <c r="D104" s="38" t="s">
        <v>551</v>
      </c>
      <c r="E104" s="45" t="s">
        <v>619</v>
      </c>
      <c r="F104" s="45">
        <v>45081</v>
      </c>
      <c r="G104" s="38" t="s">
        <v>551</v>
      </c>
      <c r="H104" s="38" t="s">
        <v>551</v>
      </c>
      <c r="I104" s="38" t="s">
        <v>611</v>
      </c>
      <c r="J104" s="45">
        <v>45051</v>
      </c>
      <c r="K104" s="38" t="s">
        <v>551</v>
      </c>
      <c r="L104" s="38" t="s">
        <v>551</v>
      </c>
      <c r="V104" s="14"/>
      <c r="AF104" s="14" t="str">
        <f t="shared" si="17"/>
        <v/>
      </c>
      <c r="AG104" t="str">
        <f t="shared" si="18"/>
        <v/>
      </c>
      <c r="AH104" t="str">
        <f t="shared" si="19"/>
        <v/>
      </c>
      <c r="AI104" t="str">
        <f t="shared" si="20"/>
        <v/>
      </c>
      <c r="AJ104" t="str">
        <f t="shared" si="21"/>
        <v/>
      </c>
      <c r="AK104" t="str">
        <f t="shared" si="22"/>
        <v/>
      </c>
      <c r="AL104" t="str">
        <f t="shared" si="23"/>
        <v/>
      </c>
    </row>
    <row r="105" spans="1:44">
      <c r="A105" s="38" t="s">
        <v>606</v>
      </c>
      <c r="B105" s="45">
        <v>45077</v>
      </c>
      <c r="C105" s="38" t="s">
        <v>551</v>
      </c>
      <c r="D105" s="38" t="s">
        <v>551</v>
      </c>
      <c r="E105" s="45" t="s">
        <v>606</v>
      </c>
      <c r="F105" s="45">
        <v>45077</v>
      </c>
      <c r="G105" s="38">
        <v>141958</v>
      </c>
      <c r="H105" s="38">
        <v>-3699</v>
      </c>
      <c r="I105" s="38" t="s">
        <v>552</v>
      </c>
      <c r="J105" s="45">
        <v>45050</v>
      </c>
      <c r="K105" s="38" t="s">
        <v>551</v>
      </c>
      <c r="L105" s="38" t="s">
        <v>551</v>
      </c>
      <c r="V105" s="14"/>
      <c r="AF105" s="14" t="str">
        <f t="shared" si="17"/>
        <v/>
      </c>
      <c r="AG105" t="str">
        <f t="shared" si="18"/>
        <v/>
      </c>
      <c r="AH105" t="str">
        <f t="shared" si="19"/>
        <v/>
      </c>
      <c r="AI105" t="str">
        <f t="shared" si="20"/>
        <v/>
      </c>
      <c r="AJ105" t="str">
        <f t="shared" si="21"/>
        <v/>
      </c>
      <c r="AK105" t="str">
        <f t="shared" si="22"/>
        <v/>
      </c>
      <c r="AL105" t="str">
        <f t="shared" si="23"/>
        <v/>
      </c>
    </row>
    <row r="106" spans="1:44">
      <c r="A106" s="38" t="s">
        <v>607</v>
      </c>
      <c r="B106" s="45">
        <v>45072</v>
      </c>
      <c r="C106" s="38">
        <v>129848</v>
      </c>
      <c r="D106" s="38">
        <v>-4734</v>
      </c>
      <c r="E106" s="45" t="s">
        <v>607</v>
      </c>
      <c r="F106" s="14">
        <v>45072</v>
      </c>
      <c r="G106" t="s">
        <v>551</v>
      </c>
      <c r="H106" t="s">
        <v>551</v>
      </c>
      <c r="I106" t="s">
        <v>612</v>
      </c>
      <c r="J106" s="14">
        <v>45050</v>
      </c>
      <c r="K106" t="s">
        <v>551</v>
      </c>
      <c r="L106" t="s">
        <v>551</v>
      </c>
      <c r="M106"/>
      <c r="N106"/>
      <c r="O106"/>
      <c r="V106" s="14"/>
      <c r="AF106" s="14" t="str">
        <f t="shared" si="17"/>
        <v/>
      </c>
      <c r="AG106" t="str">
        <f t="shared" si="18"/>
        <v/>
      </c>
      <c r="AH106" t="str">
        <f t="shared" si="19"/>
        <v/>
      </c>
      <c r="AI106" t="str">
        <f t="shared" si="20"/>
        <v/>
      </c>
      <c r="AJ106" t="str">
        <f t="shared" si="21"/>
        <v/>
      </c>
      <c r="AK106" t="str">
        <f t="shared" si="22"/>
        <v/>
      </c>
      <c r="AL106" t="str">
        <f t="shared" si="23"/>
        <v/>
      </c>
    </row>
    <row r="107" spans="1:44">
      <c r="A107" s="38" t="s">
        <v>612</v>
      </c>
      <c r="B107" s="45">
        <v>45072</v>
      </c>
      <c r="C107" s="38" t="s">
        <v>551</v>
      </c>
      <c r="D107" s="38" t="s">
        <v>551</v>
      </c>
      <c r="E107" s="45" t="s">
        <v>612</v>
      </c>
      <c r="F107" s="14">
        <v>45072</v>
      </c>
      <c r="G107" t="s">
        <v>551</v>
      </c>
      <c r="H107" t="s">
        <v>551</v>
      </c>
      <c r="I107" t="s">
        <v>613</v>
      </c>
      <c r="J107" s="14">
        <v>45050</v>
      </c>
      <c r="K107" t="s">
        <v>551</v>
      </c>
      <c r="L107" t="s">
        <v>551</v>
      </c>
      <c r="M107" s="64" t="e">
        <f>ESTBrokersPeriod</f>
        <v>#REF!</v>
      </c>
      <c r="N107" t="e">
        <f>VLOOKUP(M107,M108:N110, 2, FALSE)</f>
        <v>#REF!</v>
      </c>
      <c r="O107"/>
      <c r="V107" s="14"/>
      <c r="AF107" s="14" t="str">
        <f t="shared" si="17"/>
        <v/>
      </c>
      <c r="AG107" t="str">
        <f t="shared" si="18"/>
        <v/>
      </c>
      <c r="AH107" t="str">
        <f t="shared" si="19"/>
        <v/>
      </c>
      <c r="AI107" t="str">
        <f t="shared" si="20"/>
        <v/>
      </c>
      <c r="AJ107" t="str">
        <f t="shared" si="21"/>
        <v/>
      </c>
      <c r="AK107" t="str">
        <f t="shared" si="22"/>
        <v/>
      </c>
      <c r="AL107" t="str">
        <f t="shared" si="23"/>
        <v/>
      </c>
    </row>
    <row r="108" spans="1:44">
      <c r="A108" s="38" t="s">
        <v>554</v>
      </c>
      <c r="B108" s="45">
        <v>45068</v>
      </c>
      <c r="C108" s="38" t="s">
        <v>551</v>
      </c>
      <c r="D108" s="38" t="s">
        <v>551</v>
      </c>
      <c r="E108" s="45" t="s">
        <v>554</v>
      </c>
      <c r="F108" s="14">
        <v>45068</v>
      </c>
      <c r="G108" t="s">
        <v>551</v>
      </c>
      <c r="H108" t="s">
        <v>551</v>
      </c>
      <c r="I108" t="s">
        <v>614</v>
      </c>
      <c r="J108" s="14">
        <v>45002</v>
      </c>
      <c r="K108" t="s">
        <v>551</v>
      </c>
      <c r="L108" t="s">
        <v>551</v>
      </c>
      <c r="M108" t="s">
        <v>404</v>
      </c>
      <c r="N108" t="s">
        <v>395</v>
      </c>
      <c r="O108"/>
      <c r="V108" s="14"/>
      <c r="AF108" s="14" t="str">
        <f t="shared" si="17"/>
        <v/>
      </c>
      <c r="AG108" t="str">
        <f t="shared" si="18"/>
        <v/>
      </c>
      <c r="AH108" t="str">
        <f t="shared" si="19"/>
        <v/>
      </c>
      <c r="AI108" t="str">
        <f t="shared" si="20"/>
        <v/>
      </c>
      <c r="AJ108" t="str">
        <f t="shared" si="21"/>
        <v/>
      </c>
      <c r="AK108" t="str">
        <f t="shared" si="22"/>
        <v/>
      </c>
      <c r="AL108" t="str">
        <f t="shared" si="23"/>
        <v/>
      </c>
    </row>
    <row r="109" spans="1:44">
      <c r="A109" s="38" t="s">
        <v>608</v>
      </c>
      <c r="B109" s="45">
        <v>45065</v>
      </c>
      <c r="C109" s="38" t="s">
        <v>551</v>
      </c>
      <c r="D109" s="38" t="s">
        <v>551</v>
      </c>
      <c r="E109" s="45" t="s">
        <v>608</v>
      </c>
      <c r="F109" s="14">
        <v>45065</v>
      </c>
      <c r="G109">
        <v>143841</v>
      </c>
      <c r="H109">
        <v>-1185</v>
      </c>
      <c r="I109" t="s">
        <v>615</v>
      </c>
      <c r="J109" s="14">
        <v>44993</v>
      </c>
      <c r="K109" t="s">
        <v>551</v>
      </c>
      <c r="L109" t="s">
        <v>551</v>
      </c>
      <c r="M109" t="s">
        <v>405</v>
      </c>
      <c r="N109" t="s">
        <v>396</v>
      </c>
      <c r="O109"/>
      <c r="V109" s="14"/>
      <c r="AF109" s="14" t="str">
        <f t="shared" si="17"/>
        <v/>
      </c>
      <c r="AG109" t="str">
        <f t="shared" si="18"/>
        <v/>
      </c>
      <c r="AH109" t="str">
        <f t="shared" si="19"/>
        <v/>
      </c>
      <c r="AI109" t="str">
        <f t="shared" si="20"/>
        <v/>
      </c>
      <c r="AJ109" t="str">
        <f t="shared" si="21"/>
        <v/>
      </c>
      <c r="AK109" t="str">
        <f t="shared" si="22"/>
        <v/>
      </c>
      <c r="AL109" t="str">
        <f t="shared" si="23"/>
        <v/>
      </c>
    </row>
    <row r="110" spans="1:44">
      <c r="A110" s="38" t="s">
        <v>609</v>
      </c>
      <c r="B110" s="45">
        <v>45063</v>
      </c>
      <c r="C110" s="38">
        <v>131197</v>
      </c>
      <c r="D110" s="38">
        <v>-1168</v>
      </c>
      <c r="E110" s="45" t="s">
        <v>609</v>
      </c>
      <c r="F110" s="14">
        <v>45063</v>
      </c>
      <c r="G110" t="s">
        <v>551</v>
      </c>
      <c r="H110" t="s">
        <v>551</v>
      </c>
      <c r="I110"/>
      <c r="J110" s="14"/>
      <c r="K110" t="s">
        <v>551</v>
      </c>
      <c r="L110" t="s">
        <v>551</v>
      </c>
      <c r="M110" t="s">
        <v>406</v>
      </c>
      <c r="N110" t="s">
        <v>397</v>
      </c>
      <c r="O110"/>
      <c r="V110" s="14"/>
      <c r="AF110" s="14" t="str">
        <f t="shared" si="17"/>
        <v/>
      </c>
      <c r="AG110" t="str">
        <f t="shared" si="18"/>
        <v/>
      </c>
      <c r="AH110" t="str">
        <f t="shared" si="19"/>
        <v/>
      </c>
      <c r="AI110" t="str">
        <f t="shared" si="20"/>
        <v/>
      </c>
      <c r="AJ110" t="str">
        <f t="shared" si="21"/>
        <v/>
      </c>
      <c r="AK110" t="str">
        <f t="shared" si="22"/>
        <v/>
      </c>
      <c r="AL110" t="str">
        <f t="shared" si="23"/>
        <v/>
      </c>
    </row>
    <row r="111" spans="1:44">
      <c r="A111" s="38" t="s">
        <v>533</v>
      </c>
      <c r="B111" s="45">
        <v>45056</v>
      </c>
      <c r="C111" s="38" t="s">
        <v>551</v>
      </c>
      <c r="D111" s="38" t="s">
        <v>551</v>
      </c>
      <c r="E111" s="45" t="s">
        <v>533</v>
      </c>
      <c r="F111" s="14">
        <v>45056</v>
      </c>
      <c r="G111" t="s">
        <v>551</v>
      </c>
      <c r="H111" t="s">
        <v>551</v>
      </c>
      <c r="I111"/>
      <c r="J111" s="14"/>
      <c r="K111" t="s">
        <v>551</v>
      </c>
      <c r="L111" t="s">
        <v>551</v>
      </c>
      <c r="M111"/>
      <c r="N111"/>
      <c r="O111"/>
      <c r="V111" s="14"/>
      <c r="AF111" s="14" t="str">
        <f t="shared" si="17"/>
        <v/>
      </c>
      <c r="AG111" t="str">
        <f t="shared" si="18"/>
        <v/>
      </c>
      <c r="AH111" t="str">
        <f t="shared" si="19"/>
        <v/>
      </c>
      <c r="AI111" t="str">
        <f t="shared" si="20"/>
        <v/>
      </c>
      <c r="AJ111" t="str">
        <f t="shared" si="21"/>
        <v/>
      </c>
      <c r="AK111" t="str">
        <f t="shared" si="22"/>
        <v/>
      </c>
      <c r="AL111" t="str">
        <f t="shared" si="23"/>
        <v/>
      </c>
    </row>
    <row r="112" spans="1:44">
      <c r="A112" s="38" t="s">
        <v>625</v>
      </c>
      <c r="B112" s="45">
        <v>45055</v>
      </c>
      <c r="C112" s="38" t="s">
        <v>551</v>
      </c>
      <c r="D112" s="38" t="s">
        <v>551</v>
      </c>
      <c r="E112" s="45" t="s">
        <v>625</v>
      </c>
      <c r="F112" s="14">
        <v>45055</v>
      </c>
      <c r="G112" t="s">
        <v>551</v>
      </c>
      <c r="H112" t="s">
        <v>551</v>
      </c>
      <c r="I112"/>
      <c r="J112" s="14"/>
      <c r="K112">
        <v>150809</v>
      </c>
      <c r="L112" t="s">
        <v>559</v>
      </c>
      <c r="M112"/>
      <c r="N112"/>
      <c r="O112"/>
      <c r="V112" s="14"/>
      <c r="AF112" s="14" t="str">
        <f t="shared" si="17"/>
        <v/>
      </c>
      <c r="AG112" t="str">
        <f t="shared" si="18"/>
        <v/>
      </c>
      <c r="AH112" t="str">
        <f t="shared" si="19"/>
        <v/>
      </c>
      <c r="AI112" t="str">
        <f t="shared" si="20"/>
        <v/>
      </c>
      <c r="AJ112" t="str">
        <f t="shared" si="21"/>
        <v/>
      </c>
      <c r="AK112" t="str">
        <f t="shared" si="22"/>
        <v/>
      </c>
      <c r="AL112" t="str">
        <f t="shared" si="23"/>
        <v/>
      </c>
    </row>
    <row r="113" spans="1:38">
      <c r="A113" s="38" t="s">
        <v>584</v>
      </c>
      <c r="B113" s="45">
        <v>45054</v>
      </c>
      <c r="C113" s="38" t="s">
        <v>551</v>
      </c>
      <c r="D113" s="38" t="s">
        <v>551</v>
      </c>
      <c r="E113" s="45" t="s">
        <v>584</v>
      </c>
      <c r="F113" s="14">
        <v>45054</v>
      </c>
      <c r="G113" t="s">
        <v>551</v>
      </c>
      <c r="H113" t="s">
        <v>551</v>
      </c>
      <c r="I113"/>
      <c r="J113"/>
      <c r="K113">
        <v>157226</v>
      </c>
      <c r="L113" t="s">
        <v>559</v>
      </c>
      <c r="M113"/>
      <c r="N113"/>
      <c r="O113"/>
      <c r="V113" s="14"/>
      <c r="AF113" s="14" t="str">
        <f t="shared" si="17"/>
        <v/>
      </c>
      <c r="AG113" t="str">
        <f t="shared" si="18"/>
        <v/>
      </c>
      <c r="AH113" t="str">
        <f t="shared" si="19"/>
        <v/>
      </c>
      <c r="AI113" t="str">
        <f t="shared" si="20"/>
        <v/>
      </c>
      <c r="AJ113" t="str">
        <f t="shared" si="21"/>
        <v/>
      </c>
      <c r="AK113" t="str">
        <f t="shared" si="22"/>
        <v/>
      </c>
      <c r="AL113" t="str">
        <f t="shared" si="23"/>
        <v/>
      </c>
    </row>
    <row r="114" spans="1:38">
      <c r="A114" s="38" t="s">
        <v>610</v>
      </c>
      <c r="B114" s="45">
        <v>45053</v>
      </c>
      <c r="C114" s="38" t="s">
        <v>551</v>
      </c>
      <c r="D114" s="38" t="s">
        <v>551</v>
      </c>
      <c r="E114" s="45" t="s">
        <v>610</v>
      </c>
      <c r="F114" s="14">
        <v>45053</v>
      </c>
      <c r="G114">
        <v>146426</v>
      </c>
      <c r="H114">
        <v>0</v>
      </c>
      <c r="I114"/>
      <c r="J114"/>
      <c r="K114"/>
      <c r="L114"/>
      <c r="M114"/>
      <c r="N114"/>
      <c r="O114"/>
      <c r="V114" s="14"/>
      <c r="AF114" s="14" t="str">
        <f t="shared" si="17"/>
        <v/>
      </c>
      <c r="AG114" t="str">
        <f t="shared" si="18"/>
        <v/>
      </c>
      <c r="AH114" t="str">
        <f t="shared" si="19"/>
        <v/>
      </c>
      <c r="AI114" t="str">
        <f t="shared" si="20"/>
        <v/>
      </c>
      <c r="AJ114" t="str">
        <f t="shared" si="21"/>
        <v/>
      </c>
      <c r="AK114" t="str">
        <f t="shared" si="22"/>
        <v/>
      </c>
      <c r="AL114" t="str">
        <f t="shared" si="23"/>
        <v/>
      </c>
    </row>
    <row r="115" spans="1:38">
      <c r="A115" s="38" t="s">
        <v>621</v>
      </c>
      <c r="B115" s="45">
        <v>45051</v>
      </c>
      <c r="C115" s="38">
        <v>133298</v>
      </c>
      <c r="D115" s="38">
        <v>0</v>
      </c>
      <c r="E115" s="45" t="s">
        <v>611</v>
      </c>
      <c r="F115" s="14">
        <v>45051</v>
      </c>
      <c r="G115" t="s">
        <v>551</v>
      </c>
      <c r="H115" t="s">
        <v>551</v>
      </c>
      <c r="I115"/>
      <c r="J115"/>
      <c r="K115"/>
      <c r="L115"/>
      <c r="M115"/>
      <c r="N115"/>
      <c r="O115"/>
      <c r="V115" s="14"/>
      <c r="AF115" s="14" t="str">
        <f t="shared" si="17"/>
        <v/>
      </c>
      <c r="AG115" t="str">
        <f t="shared" si="18"/>
        <v/>
      </c>
      <c r="AH115" t="str">
        <f t="shared" si="19"/>
        <v/>
      </c>
      <c r="AI115" t="str">
        <f t="shared" si="20"/>
        <v/>
      </c>
      <c r="AJ115" t="str">
        <f t="shared" si="21"/>
        <v/>
      </c>
      <c r="AK115" t="str">
        <f t="shared" si="22"/>
        <v/>
      </c>
      <c r="AL115" t="str">
        <f t="shared" si="23"/>
        <v/>
      </c>
    </row>
    <row r="116" spans="1:38">
      <c r="A116" s="38" t="s">
        <v>611</v>
      </c>
      <c r="B116" s="45">
        <v>45051</v>
      </c>
      <c r="C116" s="38" t="s">
        <v>551</v>
      </c>
      <c r="D116" s="38" t="s">
        <v>551</v>
      </c>
      <c r="E116" s="45" t="s">
        <v>556</v>
      </c>
      <c r="F116" s="14">
        <v>45051</v>
      </c>
      <c r="G116" t="s">
        <v>551</v>
      </c>
      <c r="H116" t="s">
        <v>551</v>
      </c>
      <c r="I116"/>
      <c r="J116"/>
      <c r="K116"/>
      <c r="L116"/>
      <c r="M116"/>
      <c r="N116"/>
      <c r="O116"/>
      <c r="V116" s="14"/>
      <c r="AF116" s="14" t="str">
        <f t="shared" si="17"/>
        <v/>
      </c>
      <c r="AG116" t="str">
        <f t="shared" si="18"/>
        <v/>
      </c>
      <c r="AH116" t="str">
        <f t="shared" si="19"/>
        <v/>
      </c>
      <c r="AI116" t="str">
        <f t="shared" si="20"/>
        <v/>
      </c>
      <c r="AJ116" t="str">
        <f t="shared" si="21"/>
        <v/>
      </c>
      <c r="AK116" t="str">
        <f t="shared" si="22"/>
        <v/>
      </c>
      <c r="AL116" t="str">
        <f t="shared" si="23"/>
        <v/>
      </c>
    </row>
    <row r="117" spans="1:38">
      <c r="A117" s="38" t="s">
        <v>556</v>
      </c>
      <c r="B117" s="45">
        <v>45051</v>
      </c>
      <c r="C117" s="38">
        <v>124535</v>
      </c>
      <c r="D117" s="38">
        <v>0</v>
      </c>
      <c r="E117" s="45" t="s">
        <v>617</v>
      </c>
      <c r="F117" s="14">
        <v>45051</v>
      </c>
      <c r="G117" t="s">
        <v>551</v>
      </c>
      <c r="H117" t="s">
        <v>551</v>
      </c>
      <c r="I117"/>
      <c r="J117"/>
      <c r="K117"/>
      <c r="L117"/>
      <c r="M117"/>
      <c r="N117"/>
      <c r="O117"/>
      <c r="V117" s="14"/>
      <c r="AF117" s="14" t="str">
        <f t="shared" si="17"/>
        <v/>
      </c>
      <c r="AG117" t="str">
        <f t="shared" si="18"/>
        <v/>
      </c>
      <c r="AH117" t="str">
        <f t="shared" si="19"/>
        <v/>
      </c>
      <c r="AI117" t="str">
        <f t="shared" si="20"/>
        <v/>
      </c>
      <c r="AJ117" t="str">
        <f t="shared" si="21"/>
        <v/>
      </c>
      <c r="AK117" t="str">
        <f t="shared" si="22"/>
        <v/>
      </c>
      <c r="AL117" t="str">
        <f t="shared" si="23"/>
        <v/>
      </c>
    </row>
    <row r="118" spans="1:38">
      <c r="A118" s="38" t="s">
        <v>617</v>
      </c>
      <c r="B118" s="45">
        <v>45051</v>
      </c>
      <c r="C118" s="38" t="s">
        <v>551</v>
      </c>
      <c r="D118" s="38" t="s">
        <v>551</v>
      </c>
      <c r="E118" s="45" t="s">
        <v>626</v>
      </c>
      <c r="F118" s="45">
        <v>45051</v>
      </c>
      <c r="G118" s="38">
        <v>135712</v>
      </c>
      <c r="H118" s="38">
        <v>4421</v>
      </c>
      <c r="J118" s="45"/>
      <c r="V118" s="14"/>
      <c r="AF118" s="14" t="str">
        <f t="shared" si="17"/>
        <v/>
      </c>
      <c r="AG118" t="str">
        <f t="shared" si="18"/>
        <v/>
      </c>
      <c r="AH118" t="str">
        <f t="shared" si="19"/>
        <v/>
      </c>
      <c r="AI118" t="str">
        <f t="shared" si="20"/>
        <v/>
      </c>
      <c r="AJ118" t="str">
        <f t="shared" si="21"/>
        <v/>
      </c>
      <c r="AK118" t="str">
        <f t="shared" si="22"/>
        <v/>
      </c>
      <c r="AL118" t="str">
        <f t="shared" si="23"/>
        <v/>
      </c>
    </row>
    <row r="119" spans="1:38">
      <c r="A119" s="38" t="s">
        <v>626</v>
      </c>
      <c r="B119" s="45">
        <v>45051</v>
      </c>
      <c r="C119" s="38" t="s">
        <v>551</v>
      </c>
      <c r="D119" s="38" t="s">
        <v>551</v>
      </c>
      <c r="E119" s="45" t="s">
        <v>623</v>
      </c>
      <c r="F119" s="45">
        <v>45051</v>
      </c>
      <c r="G119" s="38" t="s">
        <v>551</v>
      </c>
      <c r="H119" s="38" t="s">
        <v>551</v>
      </c>
      <c r="J119" s="45"/>
      <c r="V119" s="14"/>
      <c r="AF119" s="14" t="str">
        <f t="shared" si="17"/>
        <v/>
      </c>
      <c r="AG119" t="str">
        <f t="shared" si="18"/>
        <v/>
      </c>
      <c r="AH119" t="str">
        <f t="shared" si="19"/>
        <v/>
      </c>
      <c r="AI119" t="str">
        <f t="shared" si="20"/>
        <v/>
      </c>
      <c r="AJ119" t="str">
        <f t="shared" si="21"/>
        <v/>
      </c>
      <c r="AK119" t="str">
        <f t="shared" si="22"/>
        <v/>
      </c>
      <c r="AL119" t="str">
        <f t="shared" si="23"/>
        <v/>
      </c>
    </row>
    <row r="120" spans="1:38">
      <c r="A120" s="38" t="s">
        <v>623</v>
      </c>
      <c r="B120" s="45">
        <v>45051</v>
      </c>
      <c r="C120" s="38">
        <v>126351</v>
      </c>
      <c r="D120" s="38">
        <v>5414</v>
      </c>
      <c r="E120" s="45" t="s">
        <v>542</v>
      </c>
      <c r="F120" s="45">
        <v>45051</v>
      </c>
      <c r="G120" s="38" t="s">
        <v>551</v>
      </c>
      <c r="H120" s="38" t="s">
        <v>551</v>
      </c>
      <c r="J120" s="45"/>
      <c r="V120" s="14"/>
      <c r="AF120" s="14" t="str">
        <f t="shared" si="17"/>
        <v/>
      </c>
      <c r="AG120" t="str">
        <f t="shared" si="18"/>
        <v/>
      </c>
      <c r="AH120" t="str">
        <f t="shared" si="19"/>
        <v/>
      </c>
      <c r="AI120" t="str">
        <f t="shared" si="20"/>
        <v/>
      </c>
      <c r="AJ120" t="str">
        <f t="shared" si="21"/>
        <v/>
      </c>
      <c r="AK120" t="str">
        <f t="shared" si="22"/>
        <v/>
      </c>
      <c r="AL120" t="str">
        <f t="shared" si="23"/>
        <v/>
      </c>
    </row>
    <row r="121" spans="1:38">
      <c r="A121" s="38" t="s">
        <v>542</v>
      </c>
      <c r="B121" s="45">
        <v>45051</v>
      </c>
      <c r="C121" s="38" t="s">
        <v>551</v>
      </c>
      <c r="D121" s="38" t="s">
        <v>551</v>
      </c>
      <c r="E121" s="45" t="s">
        <v>620</v>
      </c>
      <c r="F121" s="45">
        <v>45051</v>
      </c>
      <c r="G121" s="38" t="s">
        <v>551</v>
      </c>
      <c r="H121" s="38" t="s">
        <v>551</v>
      </c>
      <c r="J121" s="45"/>
      <c r="V121" s="14"/>
      <c r="AF121" s="14" t="str">
        <f t="shared" si="17"/>
        <v/>
      </c>
      <c r="AG121" t="str">
        <f t="shared" si="18"/>
        <v/>
      </c>
      <c r="AH121" t="str">
        <f t="shared" si="19"/>
        <v/>
      </c>
      <c r="AI121" t="str">
        <f t="shared" si="20"/>
        <v/>
      </c>
      <c r="AJ121" t="str">
        <f t="shared" si="21"/>
        <v/>
      </c>
      <c r="AK121" t="str">
        <f t="shared" si="22"/>
        <v/>
      </c>
      <c r="AL121" t="str">
        <f t="shared" si="23"/>
        <v/>
      </c>
    </row>
    <row r="122" spans="1:38">
      <c r="A122" s="38" t="s">
        <v>620</v>
      </c>
      <c r="B122" s="45">
        <v>45051</v>
      </c>
      <c r="C122" s="38" t="s">
        <v>551</v>
      </c>
      <c r="D122" s="38" t="s">
        <v>551</v>
      </c>
      <c r="E122" s="38" t="s">
        <v>621</v>
      </c>
      <c r="F122" s="45">
        <v>45050</v>
      </c>
      <c r="G122" s="38" t="s">
        <v>551</v>
      </c>
      <c r="H122" s="38" t="s">
        <v>551</v>
      </c>
      <c r="J122" s="45"/>
      <c r="V122" s="14"/>
      <c r="AF122" s="14" t="str">
        <f t="shared" si="17"/>
        <v/>
      </c>
      <c r="AG122" t="str">
        <f t="shared" si="18"/>
        <v/>
      </c>
      <c r="AH122" t="str">
        <f t="shared" si="19"/>
        <v/>
      </c>
      <c r="AI122" t="str">
        <f t="shared" si="20"/>
        <v/>
      </c>
      <c r="AJ122" t="str">
        <f t="shared" si="21"/>
        <v/>
      </c>
      <c r="AK122" t="str">
        <f t="shared" si="22"/>
        <v/>
      </c>
      <c r="AL122" t="str">
        <f t="shared" si="23"/>
        <v/>
      </c>
    </row>
    <row r="123" spans="1:38">
      <c r="A123" s="38" t="s">
        <v>613</v>
      </c>
      <c r="B123" s="45">
        <v>45050</v>
      </c>
      <c r="C123" s="38" t="s">
        <v>551</v>
      </c>
      <c r="D123" s="38" t="s">
        <v>551</v>
      </c>
      <c r="E123" s="38" t="s">
        <v>613</v>
      </c>
      <c r="F123" s="45">
        <v>45050</v>
      </c>
      <c r="G123" s="38" t="s">
        <v>551</v>
      </c>
      <c r="H123" s="38" t="s">
        <v>551</v>
      </c>
      <c r="J123" s="45"/>
      <c r="V123" s="14"/>
      <c r="AF123" s="14" t="str">
        <f t="shared" si="17"/>
        <v/>
      </c>
      <c r="AG123" t="str">
        <f t="shared" si="18"/>
        <v/>
      </c>
      <c r="AH123" t="str">
        <f t="shared" si="19"/>
        <v/>
      </c>
      <c r="AI123" t="str">
        <f t="shared" si="20"/>
        <v/>
      </c>
      <c r="AJ123" t="str">
        <f t="shared" si="21"/>
        <v/>
      </c>
      <c r="AK123" t="str">
        <f t="shared" si="22"/>
        <v/>
      </c>
      <c r="AL123" t="str">
        <f t="shared" si="23"/>
        <v/>
      </c>
    </row>
    <row r="124" spans="1:38">
      <c r="A124" s="38" t="s">
        <v>555</v>
      </c>
      <c r="B124" s="45">
        <v>45048</v>
      </c>
      <c r="C124" s="38" t="s">
        <v>551</v>
      </c>
      <c r="D124" s="38" t="s">
        <v>551</v>
      </c>
      <c r="E124" s="38" t="s">
        <v>614</v>
      </c>
      <c r="F124" s="45">
        <v>45002</v>
      </c>
      <c r="G124" s="38" t="s">
        <v>551</v>
      </c>
      <c r="H124" s="38" t="s">
        <v>551</v>
      </c>
      <c r="J124" s="45"/>
      <c r="V124" s="14"/>
      <c r="AF124" s="14" t="str">
        <f t="shared" si="17"/>
        <v/>
      </c>
      <c r="AG124" t="str">
        <f t="shared" si="18"/>
        <v/>
      </c>
      <c r="AH124" t="str">
        <f t="shared" si="19"/>
        <v/>
      </c>
      <c r="AI124" t="str">
        <f t="shared" si="20"/>
        <v/>
      </c>
      <c r="AJ124" t="str">
        <f t="shared" si="21"/>
        <v/>
      </c>
      <c r="AK124" t="str">
        <f t="shared" si="22"/>
        <v/>
      </c>
      <c r="AL124" t="str">
        <f t="shared" si="23"/>
        <v/>
      </c>
    </row>
    <row r="125" spans="1:38">
      <c r="A125" s="38" t="s">
        <v>614</v>
      </c>
      <c r="B125" s="45">
        <v>45002</v>
      </c>
      <c r="C125" s="38" t="s">
        <v>551</v>
      </c>
      <c r="D125" s="38" t="s">
        <v>551</v>
      </c>
      <c r="E125" s="38" t="s">
        <v>615</v>
      </c>
      <c r="F125" s="45">
        <v>44993</v>
      </c>
      <c r="G125" s="38" t="s">
        <v>551</v>
      </c>
      <c r="H125" s="38" t="s">
        <v>551</v>
      </c>
      <c r="J125" s="45"/>
      <c r="V125" s="14"/>
      <c r="AF125" s="14" t="str">
        <f t="shared" si="17"/>
        <v/>
      </c>
      <c r="AG125" t="str">
        <f t="shared" si="18"/>
        <v/>
      </c>
      <c r="AH125" t="str">
        <f t="shared" si="19"/>
        <v/>
      </c>
      <c r="AI125" t="str">
        <f t="shared" si="20"/>
        <v/>
      </c>
      <c r="AJ125" t="str">
        <f t="shared" si="21"/>
        <v/>
      </c>
      <c r="AK125" t="str">
        <f t="shared" si="22"/>
        <v/>
      </c>
      <c r="AL125" t="str">
        <f t="shared" si="23"/>
        <v/>
      </c>
    </row>
    <row r="126" spans="1:38">
      <c r="A126" s="38" t="s">
        <v>615</v>
      </c>
      <c r="B126" s="45">
        <v>44993</v>
      </c>
      <c r="C126" s="38" t="s">
        <v>551</v>
      </c>
      <c r="D126" s="38" t="s">
        <v>551</v>
      </c>
      <c r="E126" s="38" t="s">
        <v>622</v>
      </c>
      <c r="F126" s="45">
        <v>44960</v>
      </c>
      <c r="G126" s="38" t="s">
        <v>551</v>
      </c>
      <c r="H126" s="38" t="s">
        <v>551</v>
      </c>
      <c r="J126" s="45"/>
      <c r="V126" s="14"/>
      <c r="AF126" s="14" t="str">
        <f t="shared" si="17"/>
        <v/>
      </c>
      <c r="AG126" t="str">
        <f t="shared" si="18"/>
        <v/>
      </c>
      <c r="AH126" t="str">
        <f t="shared" si="19"/>
        <v/>
      </c>
      <c r="AI126" t="str">
        <f t="shared" si="20"/>
        <v/>
      </c>
      <c r="AJ126" t="str">
        <f t="shared" si="21"/>
        <v/>
      </c>
      <c r="AK126" t="str">
        <f t="shared" si="22"/>
        <v/>
      </c>
      <c r="AL126" t="str">
        <f t="shared" si="23"/>
        <v/>
      </c>
    </row>
    <row r="127" spans="1:38">
      <c r="A127" s="38" t="s">
        <v>628</v>
      </c>
      <c r="B127" s="45">
        <v>44960</v>
      </c>
      <c r="C127" s="38" t="s">
        <v>551</v>
      </c>
      <c r="D127" s="38" t="s">
        <v>551</v>
      </c>
      <c r="E127" s="38" t="s">
        <v>555</v>
      </c>
      <c r="F127" s="45">
        <v>44960</v>
      </c>
      <c r="G127" s="38">
        <v>128600</v>
      </c>
      <c r="H127" s="38">
        <v>-4100</v>
      </c>
      <c r="J127" s="45"/>
      <c r="M127" s="65"/>
      <c r="V127" s="14"/>
      <c r="AF127" s="14" t="str">
        <f t="shared" si="17"/>
        <v/>
      </c>
      <c r="AG127" t="str">
        <f t="shared" si="18"/>
        <v/>
      </c>
      <c r="AH127" t="str">
        <f t="shared" si="19"/>
        <v/>
      </c>
      <c r="AI127" t="str">
        <f t="shared" si="20"/>
        <v/>
      </c>
      <c r="AJ127" t="str">
        <f t="shared" si="21"/>
        <v/>
      </c>
      <c r="AK127" t="str">
        <f t="shared" si="22"/>
        <v/>
      </c>
      <c r="AL127" t="str">
        <f t="shared" si="23"/>
        <v/>
      </c>
    </row>
    <row r="128" spans="1:38">
      <c r="A128" s="38" t="s">
        <v>622</v>
      </c>
      <c r="B128" s="45">
        <v>44960</v>
      </c>
      <c r="C128" s="38">
        <v>123100</v>
      </c>
      <c r="D128" s="38">
        <v>-5200</v>
      </c>
      <c r="E128" s="38" t="s">
        <v>583</v>
      </c>
      <c r="F128" s="45">
        <v>44872</v>
      </c>
      <c r="G128" s="38">
        <v>48227</v>
      </c>
      <c r="H128" s="38">
        <v>-1657</v>
      </c>
      <c r="J128" s="45"/>
      <c r="M128" s="65"/>
      <c r="V128" s="14"/>
      <c r="AF128" s="14" t="str">
        <f t="shared" si="17"/>
        <v/>
      </c>
      <c r="AG128" t="str">
        <f t="shared" si="18"/>
        <v/>
      </c>
      <c r="AH128" t="str">
        <f t="shared" si="19"/>
        <v/>
      </c>
      <c r="AI128" t="str">
        <f t="shared" si="20"/>
        <v/>
      </c>
      <c r="AJ128" t="str">
        <f t="shared" si="21"/>
        <v/>
      </c>
      <c r="AK128" t="str">
        <f t="shared" si="22"/>
        <v/>
      </c>
      <c r="AL128" t="str">
        <f t="shared" si="23"/>
        <v/>
      </c>
    </row>
    <row r="129" spans="1:38">
      <c r="A129" s="38" t="s">
        <v>632</v>
      </c>
      <c r="B129" s="45">
        <v>44873</v>
      </c>
      <c r="C129" s="38">
        <v>133472</v>
      </c>
      <c r="D129" s="38" t="s">
        <v>559</v>
      </c>
      <c r="E129" s="38" t="s">
        <v>629</v>
      </c>
      <c r="F129" s="45">
        <v>44865</v>
      </c>
      <c r="G129" s="38">
        <v>145673</v>
      </c>
      <c r="H129" s="38" t="s">
        <v>559</v>
      </c>
      <c r="J129" s="45"/>
      <c r="V129" s="14"/>
      <c r="AF129" s="14" t="str">
        <f t="shared" si="17"/>
        <v/>
      </c>
      <c r="AG129" t="str">
        <f t="shared" si="18"/>
        <v/>
      </c>
      <c r="AH129" t="str">
        <f t="shared" si="19"/>
        <v/>
      </c>
      <c r="AI129" t="str">
        <f t="shared" si="20"/>
        <v/>
      </c>
      <c r="AJ129" t="str">
        <f t="shared" si="21"/>
        <v/>
      </c>
      <c r="AK129" t="str">
        <f t="shared" si="22"/>
        <v/>
      </c>
      <c r="AL129" t="str">
        <f t="shared" si="23"/>
        <v/>
      </c>
    </row>
    <row r="130" spans="1:38">
      <c r="A130" s="38" t="s">
        <v>583</v>
      </c>
      <c r="B130" s="45">
        <v>44872</v>
      </c>
      <c r="C130" s="38">
        <v>132150</v>
      </c>
      <c r="D130" s="38">
        <v>-1542</v>
      </c>
      <c r="E130" s="38" t="s">
        <v>630</v>
      </c>
      <c r="F130" s="45">
        <v>44774</v>
      </c>
      <c r="G130" s="38">
        <v>142206</v>
      </c>
      <c r="H130" s="38">
        <v>-517</v>
      </c>
      <c r="J130" s="45"/>
      <c r="V130" s="14"/>
      <c r="AF130" s="14" t="str">
        <f t="shared" si="17"/>
        <v/>
      </c>
      <c r="AG130" t="str">
        <f t="shared" si="18"/>
        <v/>
      </c>
      <c r="AH130" t="str">
        <f t="shared" si="19"/>
        <v/>
      </c>
      <c r="AI130" t="str">
        <f t="shared" si="20"/>
        <v/>
      </c>
      <c r="AJ130" t="str">
        <f t="shared" si="21"/>
        <v/>
      </c>
      <c r="AK130" t="str">
        <f t="shared" si="22"/>
        <v/>
      </c>
      <c r="AL130" t="str">
        <f t="shared" si="23"/>
        <v/>
      </c>
    </row>
    <row r="131" spans="1:38">
      <c r="A131" s="38" t="s">
        <v>629</v>
      </c>
      <c r="B131" s="45">
        <v>44865</v>
      </c>
      <c r="C131" s="38">
        <v>133528</v>
      </c>
      <c r="D131" s="38" t="s">
        <v>559</v>
      </c>
      <c r="F131" s="45"/>
      <c r="G131" s="38">
        <v>146041</v>
      </c>
      <c r="H131" s="38" t="s">
        <v>559</v>
      </c>
      <c r="V131" s="14"/>
      <c r="AF131" s="14" t="str">
        <f t="shared" si="17"/>
        <v/>
      </c>
      <c r="AG131" t="str">
        <f t="shared" si="18"/>
        <v/>
      </c>
      <c r="AH131" t="str">
        <f t="shared" si="19"/>
        <v/>
      </c>
      <c r="AI131" t="str">
        <f t="shared" si="20"/>
        <v/>
      </c>
      <c r="AJ131" t="str">
        <f t="shared" si="21"/>
        <v/>
      </c>
      <c r="AK131" t="str">
        <f t="shared" si="22"/>
        <v/>
      </c>
      <c r="AL131" t="str">
        <f t="shared" si="23"/>
        <v/>
      </c>
    </row>
    <row r="132" spans="1:38">
      <c r="A132" s="38" t="s">
        <v>630</v>
      </c>
      <c r="B132" s="45">
        <v>44774</v>
      </c>
      <c r="F132" s="45"/>
      <c r="M132" s="45"/>
      <c r="V132" s="14"/>
      <c r="AF132" s="14" t="str">
        <f t="shared" ref="AF132:AF195" si="26">IF($V132="", "", $V132)</f>
        <v/>
      </c>
      <c r="AG132" t="str">
        <f t="shared" ref="AG132:AG195" si="27">IF($X132&lt;0, "NA", IF(ISERROR($W132/$X132), "", $W132/$X132))</f>
        <v/>
      </c>
      <c r="AH132" t="str">
        <f t="shared" ref="AH132:AH195" si="28">IF($Y132&lt;0, "NA", IF(ISERROR($W132/$Y132), "", $W132/$Y132))</f>
        <v/>
      </c>
      <c r="AI132" t="str">
        <f t="shared" ref="AI132:AI195" si="29">IF($Z132&lt;0, "NA", IF(ISERROR($W132/$Z132), "", $W132/$Z132))</f>
        <v/>
      </c>
      <c r="AJ132" t="str">
        <f t="shared" ref="AJ132:AJ195" si="30">IF($AB132&lt;0, "NA", IF(ISERROR($AA132/$AB132), "", $AA132/$AB132))</f>
        <v/>
      </c>
      <c r="AK132" t="str">
        <f t="shared" ref="AK132:AK195" si="31">IF($AC132&lt;0, "NA", IF(ISERROR($AA132/$AC132), "", $AA132/$AC132))</f>
        <v/>
      </c>
      <c r="AL132" t="str">
        <f t="shared" ref="AL132:AL195" si="32">IF($AD132&lt;0, "NA", IF(ISERROR($AA132/$AD132), "", $AA132/$AD132))</f>
        <v/>
      </c>
    </row>
    <row r="133" spans="1:38">
      <c r="B133" s="45"/>
      <c r="F133" s="45"/>
      <c r="M133" s="45"/>
      <c r="V133" s="14"/>
      <c r="AF133" s="14" t="str">
        <f t="shared" si="26"/>
        <v/>
      </c>
      <c r="AG133" t="str">
        <f t="shared" si="27"/>
        <v/>
      </c>
      <c r="AH133" t="str">
        <f t="shared" si="28"/>
        <v/>
      </c>
      <c r="AI133" t="str">
        <f t="shared" si="29"/>
        <v/>
      </c>
      <c r="AJ133" t="str">
        <f t="shared" si="30"/>
        <v/>
      </c>
      <c r="AK133" t="str">
        <f t="shared" si="31"/>
        <v/>
      </c>
      <c r="AL133" t="str">
        <f t="shared" si="32"/>
        <v/>
      </c>
    </row>
    <row r="134" spans="1:38">
      <c r="B134" s="45"/>
      <c r="F134" s="45"/>
      <c r="M134" s="45"/>
      <c r="V134" s="14"/>
      <c r="AF134" s="14" t="str">
        <f t="shared" si="26"/>
        <v/>
      </c>
      <c r="AG134" t="str">
        <f t="shared" si="27"/>
        <v/>
      </c>
      <c r="AH134" t="str">
        <f t="shared" si="28"/>
        <v/>
      </c>
      <c r="AI134" t="str">
        <f t="shared" si="29"/>
        <v/>
      </c>
      <c r="AJ134" t="str">
        <f t="shared" si="30"/>
        <v/>
      </c>
      <c r="AK134" t="str">
        <f t="shared" si="31"/>
        <v/>
      </c>
      <c r="AL134" t="str">
        <f t="shared" si="32"/>
        <v/>
      </c>
    </row>
    <row r="135" spans="1:38">
      <c r="B135" s="45"/>
      <c r="F135" s="45"/>
      <c r="M135" s="45"/>
      <c r="V135" s="14"/>
      <c r="AF135" s="14" t="str">
        <f t="shared" si="26"/>
        <v/>
      </c>
      <c r="AG135" t="str">
        <f t="shared" si="27"/>
        <v/>
      </c>
      <c r="AH135" t="str">
        <f t="shared" si="28"/>
        <v/>
      </c>
      <c r="AI135" t="str">
        <f t="shared" si="29"/>
        <v/>
      </c>
      <c r="AJ135" t="str">
        <f t="shared" si="30"/>
        <v/>
      </c>
      <c r="AK135" t="str">
        <f t="shared" si="31"/>
        <v/>
      </c>
      <c r="AL135" t="str">
        <f t="shared" si="32"/>
        <v/>
      </c>
    </row>
    <row r="136" spans="1:38">
      <c r="B136" s="45"/>
      <c r="F136" s="45"/>
      <c r="M136" s="45"/>
      <c r="V136" s="14"/>
      <c r="AF136" s="14" t="str">
        <f t="shared" si="26"/>
        <v/>
      </c>
      <c r="AG136" t="str">
        <f t="shared" si="27"/>
        <v/>
      </c>
      <c r="AH136" t="str">
        <f t="shared" si="28"/>
        <v/>
      </c>
      <c r="AI136" t="str">
        <f t="shared" si="29"/>
        <v/>
      </c>
      <c r="AJ136" t="str">
        <f t="shared" si="30"/>
        <v/>
      </c>
      <c r="AK136" t="str">
        <f t="shared" si="31"/>
        <v/>
      </c>
      <c r="AL136" t="str">
        <f t="shared" si="32"/>
        <v/>
      </c>
    </row>
    <row r="137" spans="1:38">
      <c r="B137" s="45"/>
      <c r="F137" s="45"/>
      <c r="M137" s="45"/>
      <c r="V137" s="14"/>
      <c r="AF137" s="14" t="str">
        <f t="shared" si="26"/>
        <v/>
      </c>
      <c r="AG137" t="str">
        <f t="shared" si="27"/>
        <v/>
      </c>
      <c r="AH137" t="str">
        <f t="shared" si="28"/>
        <v/>
      </c>
      <c r="AI137" t="str">
        <f t="shared" si="29"/>
        <v/>
      </c>
      <c r="AJ137" t="str">
        <f t="shared" si="30"/>
        <v/>
      </c>
      <c r="AK137" t="str">
        <f t="shared" si="31"/>
        <v/>
      </c>
      <c r="AL137" t="str">
        <f t="shared" si="32"/>
        <v/>
      </c>
    </row>
    <row r="138" spans="1:38">
      <c r="B138" s="45"/>
      <c r="F138" s="45"/>
      <c r="M138" s="45"/>
      <c r="V138" s="14"/>
      <c r="AF138" s="14" t="str">
        <f t="shared" si="26"/>
        <v/>
      </c>
      <c r="AG138" t="str">
        <f t="shared" si="27"/>
        <v/>
      </c>
      <c r="AH138" t="str">
        <f t="shared" si="28"/>
        <v/>
      </c>
      <c r="AI138" t="str">
        <f t="shared" si="29"/>
        <v/>
      </c>
      <c r="AJ138" t="str">
        <f t="shared" si="30"/>
        <v/>
      </c>
      <c r="AK138" t="str">
        <f t="shared" si="31"/>
        <v/>
      </c>
      <c r="AL138" t="str">
        <f t="shared" si="32"/>
        <v/>
      </c>
    </row>
    <row r="139" spans="1:38">
      <c r="B139" s="45"/>
      <c r="F139" s="45"/>
      <c r="M139" s="45"/>
      <c r="V139" s="14"/>
      <c r="AF139" s="14" t="str">
        <f t="shared" si="26"/>
        <v/>
      </c>
      <c r="AG139" t="str">
        <f t="shared" si="27"/>
        <v/>
      </c>
      <c r="AH139" t="str">
        <f t="shared" si="28"/>
        <v/>
      </c>
      <c r="AI139" t="str">
        <f t="shared" si="29"/>
        <v/>
      </c>
      <c r="AJ139" t="str">
        <f t="shared" si="30"/>
        <v/>
      </c>
      <c r="AK139" t="str">
        <f t="shared" si="31"/>
        <v/>
      </c>
      <c r="AL139" t="str">
        <f t="shared" si="32"/>
        <v/>
      </c>
    </row>
    <row r="140" spans="1:38">
      <c r="B140" s="45"/>
      <c r="F140" s="45"/>
      <c r="M140" s="45"/>
      <c r="V140" s="14"/>
      <c r="AF140" s="14" t="str">
        <f t="shared" si="26"/>
        <v/>
      </c>
      <c r="AG140" t="str">
        <f t="shared" si="27"/>
        <v/>
      </c>
      <c r="AH140" t="str">
        <f t="shared" si="28"/>
        <v/>
      </c>
      <c r="AI140" t="str">
        <f t="shared" si="29"/>
        <v/>
      </c>
      <c r="AJ140" t="str">
        <f t="shared" si="30"/>
        <v/>
      </c>
      <c r="AK140" t="str">
        <f t="shared" si="31"/>
        <v/>
      </c>
      <c r="AL140" t="str">
        <f t="shared" si="32"/>
        <v/>
      </c>
    </row>
    <row r="141" spans="1:38">
      <c r="B141" s="45"/>
      <c r="F141" s="45"/>
      <c r="M141" s="45"/>
      <c r="V141" s="14"/>
      <c r="AF141" s="14" t="str">
        <f t="shared" si="26"/>
        <v/>
      </c>
      <c r="AG141" t="str">
        <f t="shared" si="27"/>
        <v/>
      </c>
      <c r="AH141" t="str">
        <f t="shared" si="28"/>
        <v/>
      </c>
      <c r="AI141" t="str">
        <f t="shared" si="29"/>
        <v/>
      </c>
      <c r="AJ141" t="str">
        <f t="shared" si="30"/>
        <v/>
      </c>
      <c r="AK141" t="str">
        <f t="shared" si="31"/>
        <v/>
      </c>
      <c r="AL141" t="str">
        <f t="shared" si="32"/>
        <v/>
      </c>
    </row>
    <row r="142" spans="1:38">
      <c r="B142" s="45"/>
      <c r="F142" s="45"/>
      <c r="M142" s="45"/>
      <c r="V142" s="14"/>
      <c r="AF142" s="14" t="str">
        <f t="shared" si="26"/>
        <v/>
      </c>
      <c r="AG142" t="str">
        <f t="shared" si="27"/>
        <v/>
      </c>
      <c r="AH142" t="str">
        <f t="shared" si="28"/>
        <v/>
      </c>
      <c r="AI142" t="str">
        <f t="shared" si="29"/>
        <v/>
      </c>
      <c r="AJ142" t="str">
        <f t="shared" si="30"/>
        <v/>
      </c>
      <c r="AK142" t="str">
        <f t="shared" si="31"/>
        <v/>
      </c>
      <c r="AL142" t="str">
        <f t="shared" si="32"/>
        <v/>
      </c>
    </row>
    <row r="143" spans="1:38">
      <c r="B143" s="45"/>
      <c r="F143" s="45"/>
      <c r="M143" s="45"/>
      <c r="V143" s="14"/>
      <c r="AF143" s="14" t="str">
        <f t="shared" si="26"/>
        <v/>
      </c>
      <c r="AG143" t="str">
        <f t="shared" si="27"/>
        <v/>
      </c>
      <c r="AH143" t="str">
        <f t="shared" si="28"/>
        <v/>
      </c>
      <c r="AI143" t="str">
        <f t="shared" si="29"/>
        <v/>
      </c>
      <c r="AJ143" t="str">
        <f t="shared" si="30"/>
        <v/>
      </c>
      <c r="AK143" t="str">
        <f t="shared" si="31"/>
        <v/>
      </c>
      <c r="AL143" t="str">
        <f t="shared" si="32"/>
        <v/>
      </c>
    </row>
    <row r="144" spans="1:38">
      <c r="B144" s="45"/>
      <c r="F144" s="45"/>
      <c r="M144" s="45"/>
      <c r="V144" s="14"/>
      <c r="AF144" s="14" t="str">
        <f t="shared" si="26"/>
        <v/>
      </c>
      <c r="AG144" t="str">
        <f t="shared" si="27"/>
        <v/>
      </c>
      <c r="AH144" t="str">
        <f t="shared" si="28"/>
        <v/>
      </c>
      <c r="AI144" t="str">
        <f t="shared" si="29"/>
        <v/>
      </c>
      <c r="AJ144" t="str">
        <f t="shared" si="30"/>
        <v/>
      </c>
      <c r="AK144" t="str">
        <f t="shared" si="31"/>
        <v/>
      </c>
      <c r="AL144" t="str">
        <f t="shared" si="32"/>
        <v/>
      </c>
    </row>
    <row r="145" spans="2:38">
      <c r="B145" s="45"/>
      <c r="F145" s="45"/>
      <c r="M145" s="45"/>
      <c r="V145" s="14"/>
      <c r="AF145" s="14" t="str">
        <f t="shared" si="26"/>
        <v/>
      </c>
      <c r="AG145" t="str">
        <f t="shared" si="27"/>
        <v/>
      </c>
      <c r="AH145" t="str">
        <f t="shared" si="28"/>
        <v/>
      </c>
      <c r="AI145" t="str">
        <f t="shared" si="29"/>
        <v/>
      </c>
      <c r="AJ145" t="str">
        <f t="shared" si="30"/>
        <v/>
      </c>
      <c r="AK145" t="str">
        <f t="shared" si="31"/>
        <v/>
      </c>
      <c r="AL145" t="str">
        <f t="shared" si="32"/>
        <v/>
      </c>
    </row>
    <row r="146" spans="2:38">
      <c r="B146" s="45"/>
      <c r="F146" s="45"/>
      <c r="M146" s="45"/>
      <c r="V146" s="14"/>
      <c r="AF146" s="14" t="str">
        <f t="shared" si="26"/>
        <v/>
      </c>
      <c r="AG146" t="str">
        <f t="shared" si="27"/>
        <v/>
      </c>
      <c r="AH146" t="str">
        <f t="shared" si="28"/>
        <v/>
      </c>
      <c r="AI146" t="str">
        <f t="shared" si="29"/>
        <v/>
      </c>
      <c r="AJ146" t="str">
        <f t="shared" si="30"/>
        <v/>
      </c>
      <c r="AK146" t="str">
        <f t="shared" si="31"/>
        <v/>
      </c>
      <c r="AL146" t="str">
        <f t="shared" si="32"/>
        <v/>
      </c>
    </row>
    <row r="147" spans="2:38">
      <c r="B147" s="45"/>
      <c r="F147" s="45"/>
      <c r="M147" s="45"/>
      <c r="V147" s="14"/>
      <c r="AF147" s="14" t="str">
        <f t="shared" si="26"/>
        <v/>
      </c>
      <c r="AG147" t="str">
        <f t="shared" si="27"/>
        <v/>
      </c>
      <c r="AH147" t="str">
        <f t="shared" si="28"/>
        <v/>
      </c>
      <c r="AI147" t="str">
        <f t="shared" si="29"/>
        <v/>
      </c>
      <c r="AJ147" t="str">
        <f t="shared" si="30"/>
        <v/>
      </c>
      <c r="AK147" t="str">
        <f t="shared" si="31"/>
        <v/>
      </c>
      <c r="AL147" t="str">
        <f t="shared" si="32"/>
        <v/>
      </c>
    </row>
    <row r="148" spans="2:38">
      <c r="B148" s="45"/>
      <c r="F148" s="45"/>
      <c r="M148" s="45"/>
      <c r="V148" s="14"/>
      <c r="AF148" s="14" t="str">
        <f t="shared" si="26"/>
        <v/>
      </c>
      <c r="AG148" t="str">
        <f t="shared" si="27"/>
        <v/>
      </c>
      <c r="AH148" t="str">
        <f t="shared" si="28"/>
        <v/>
      </c>
      <c r="AI148" t="str">
        <f t="shared" si="29"/>
        <v/>
      </c>
      <c r="AJ148" t="str">
        <f t="shared" si="30"/>
        <v/>
      </c>
      <c r="AK148" t="str">
        <f t="shared" si="31"/>
        <v/>
      </c>
      <c r="AL148" t="str">
        <f t="shared" si="32"/>
        <v/>
      </c>
    </row>
    <row r="149" spans="2:38">
      <c r="B149" s="45"/>
      <c r="F149" s="45"/>
      <c r="M149" s="45"/>
      <c r="V149" s="14"/>
      <c r="AF149" s="14" t="str">
        <f t="shared" si="26"/>
        <v/>
      </c>
      <c r="AG149" t="str">
        <f t="shared" si="27"/>
        <v/>
      </c>
      <c r="AH149" t="str">
        <f t="shared" si="28"/>
        <v/>
      </c>
      <c r="AI149" t="str">
        <f t="shared" si="29"/>
        <v/>
      </c>
      <c r="AJ149" t="str">
        <f t="shared" si="30"/>
        <v/>
      </c>
      <c r="AK149" t="str">
        <f t="shared" si="31"/>
        <v/>
      </c>
      <c r="AL149" t="str">
        <f t="shared" si="32"/>
        <v/>
      </c>
    </row>
    <row r="150" spans="2:38">
      <c r="B150" s="45"/>
      <c r="F150" s="45"/>
      <c r="M150" s="45"/>
      <c r="V150" s="14"/>
      <c r="AF150" s="14" t="str">
        <f t="shared" si="26"/>
        <v/>
      </c>
      <c r="AG150" t="str">
        <f t="shared" si="27"/>
        <v/>
      </c>
      <c r="AH150" t="str">
        <f t="shared" si="28"/>
        <v/>
      </c>
      <c r="AI150" t="str">
        <f t="shared" si="29"/>
        <v/>
      </c>
      <c r="AJ150" t="str">
        <f t="shared" si="30"/>
        <v/>
      </c>
      <c r="AK150" t="str">
        <f t="shared" si="31"/>
        <v/>
      </c>
      <c r="AL150" t="str">
        <f t="shared" si="32"/>
        <v/>
      </c>
    </row>
    <row r="151" spans="2:38">
      <c r="B151" s="45"/>
      <c r="F151" s="45"/>
      <c r="M151" s="45"/>
      <c r="V151" s="14"/>
      <c r="AF151" s="14" t="str">
        <f t="shared" si="26"/>
        <v/>
      </c>
      <c r="AG151" t="str">
        <f t="shared" si="27"/>
        <v/>
      </c>
      <c r="AH151" t="str">
        <f t="shared" si="28"/>
        <v/>
      </c>
      <c r="AI151" t="str">
        <f t="shared" si="29"/>
        <v/>
      </c>
      <c r="AJ151" t="str">
        <f t="shared" si="30"/>
        <v/>
      </c>
      <c r="AK151" t="str">
        <f t="shared" si="31"/>
        <v/>
      </c>
      <c r="AL151" t="str">
        <f t="shared" si="32"/>
        <v/>
      </c>
    </row>
    <row r="152" spans="2:38">
      <c r="B152" s="45"/>
      <c r="F152" s="45"/>
      <c r="M152" s="45"/>
      <c r="V152" s="14"/>
      <c r="AF152" s="14" t="str">
        <f t="shared" si="26"/>
        <v/>
      </c>
      <c r="AG152" t="str">
        <f t="shared" si="27"/>
        <v/>
      </c>
      <c r="AH152" t="str">
        <f t="shared" si="28"/>
        <v/>
      </c>
      <c r="AI152" t="str">
        <f t="shared" si="29"/>
        <v/>
      </c>
      <c r="AJ152" t="str">
        <f t="shared" si="30"/>
        <v/>
      </c>
      <c r="AK152" t="str">
        <f t="shared" si="31"/>
        <v/>
      </c>
      <c r="AL152" t="str">
        <f t="shared" si="32"/>
        <v/>
      </c>
    </row>
    <row r="153" spans="2:38">
      <c r="B153" s="45"/>
      <c r="M153" s="45"/>
      <c r="V153" s="14"/>
      <c r="AF153" s="14" t="str">
        <f t="shared" si="26"/>
        <v/>
      </c>
      <c r="AG153" t="str">
        <f t="shared" si="27"/>
        <v/>
      </c>
      <c r="AH153" t="str">
        <f t="shared" si="28"/>
        <v/>
      </c>
      <c r="AI153" t="str">
        <f t="shared" si="29"/>
        <v/>
      </c>
      <c r="AJ153" t="str">
        <f t="shared" si="30"/>
        <v/>
      </c>
      <c r="AK153" t="str">
        <f t="shared" si="31"/>
        <v/>
      </c>
      <c r="AL153" t="str">
        <f t="shared" si="32"/>
        <v/>
      </c>
    </row>
    <row r="154" spans="2:38">
      <c r="B154" s="45"/>
      <c r="M154" s="45"/>
      <c r="V154" s="14"/>
      <c r="AF154" s="14" t="str">
        <f t="shared" si="26"/>
        <v/>
      </c>
      <c r="AG154" t="str">
        <f t="shared" si="27"/>
        <v/>
      </c>
      <c r="AH154" t="str">
        <f t="shared" si="28"/>
        <v/>
      </c>
      <c r="AI154" t="str">
        <f t="shared" si="29"/>
        <v/>
      </c>
      <c r="AJ154" t="str">
        <f t="shared" si="30"/>
        <v/>
      </c>
      <c r="AK154" t="str">
        <f t="shared" si="31"/>
        <v/>
      </c>
      <c r="AL154" t="str">
        <f t="shared" si="32"/>
        <v/>
      </c>
    </row>
    <row r="155" spans="2:38">
      <c r="B155" s="45"/>
      <c r="M155" s="45"/>
      <c r="V155" s="14"/>
      <c r="AF155" s="14" t="str">
        <f t="shared" si="26"/>
        <v/>
      </c>
      <c r="AG155" t="str">
        <f t="shared" si="27"/>
        <v/>
      </c>
      <c r="AH155" t="str">
        <f t="shared" si="28"/>
        <v/>
      </c>
      <c r="AI155" t="str">
        <f t="shared" si="29"/>
        <v/>
      </c>
      <c r="AJ155" t="str">
        <f t="shared" si="30"/>
        <v/>
      </c>
      <c r="AK155" t="str">
        <f t="shared" si="31"/>
        <v/>
      </c>
      <c r="AL155" t="str">
        <f t="shared" si="32"/>
        <v/>
      </c>
    </row>
    <row r="156" spans="2:38">
      <c r="M156" s="45"/>
      <c r="V156" s="14"/>
      <c r="AF156" s="14" t="str">
        <f t="shared" si="26"/>
        <v/>
      </c>
      <c r="AG156" t="str">
        <f t="shared" si="27"/>
        <v/>
      </c>
      <c r="AH156" t="str">
        <f t="shared" si="28"/>
        <v/>
      </c>
      <c r="AI156" t="str">
        <f t="shared" si="29"/>
        <v/>
      </c>
      <c r="AJ156" t="str">
        <f t="shared" si="30"/>
        <v/>
      </c>
      <c r="AK156" t="str">
        <f t="shared" si="31"/>
        <v/>
      </c>
      <c r="AL156" t="str">
        <f t="shared" si="32"/>
        <v/>
      </c>
    </row>
    <row r="157" spans="2:38">
      <c r="M157" s="45"/>
      <c r="V157" s="14"/>
      <c r="AF157" s="14" t="str">
        <f t="shared" si="26"/>
        <v/>
      </c>
      <c r="AG157" t="str">
        <f t="shared" si="27"/>
        <v/>
      </c>
      <c r="AH157" t="str">
        <f t="shared" si="28"/>
        <v/>
      </c>
      <c r="AI157" t="str">
        <f t="shared" si="29"/>
        <v/>
      </c>
      <c r="AJ157" t="str">
        <f t="shared" si="30"/>
        <v/>
      </c>
      <c r="AK157" t="str">
        <f t="shared" si="31"/>
        <v/>
      </c>
      <c r="AL157" t="str">
        <f t="shared" si="32"/>
        <v/>
      </c>
    </row>
    <row r="158" spans="2:38">
      <c r="M158" s="45"/>
      <c r="V158" s="14"/>
      <c r="AF158" s="14" t="str">
        <f t="shared" si="26"/>
        <v/>
      </c>
      <c r="AG158" t="str">
        <f t="shared" si="27"/>
        <v/>
      </c>
      <c r="AH158" t="str">
        <f t="shared" si="28"/>
        <v/>
      </c>
      <c r="AI158" t="str">
        <f t="shared" si="29"/>
        <v/>
      </c>
      <c r="AJ158" t="str">
        <f t="shared" si="30"/>
        <v/>
      </c>
      <c r="AK158" t="str">
        <f t="shared" si="31"/>
        <v/>
      </c>
      <c r="AL158" t="str">
        <f t="shared" si="32"/>
        <v/>
      </c>
    </row>
    <row r="159" spans="2:38">
      <c r="M159" s="45"/>
      <c r="V159" s="14"/>
      <c r="AF159" s="14" t="str">
        <f t="shared" si="26"/>
        <v/>
      </c>
      <c r="AG159" t="str">
        <f t="shared" si="27"/>
        <v/>
      </c>
      <c r="AH159" t="str">
        <f t="shared" si="28"/>
        <v/>
      </c>
      <c r="AI159" t="str">
        <f t="shared" si="29"/>
        <v/>
      </c>
      <c r="AJ159" t="str">
        <f t="shared" si="30"/>
        <v/>
      </c>
      <c r="AK159" t="str">
        <f t="shared" si="31"/>
        <v/>
      </c>
      <c r="AL159" t="str">
        <f t="shared" si="32"/>
        <v/>
      </c>
    </row>
    <row r="160" spans="2:38">
      <c r="M160" s="45"/>
      <c r="V160" s="14"/>
      <c r="AF160" s="14" t="str">
        <f t="shared" si="26"/>
        <v/>
      </c>
      <c r="AG160" t="str">
        <f t="shared" si="27"/>
        <v/>
      </c>
      <c r="AH160" t="str">
        <f t="shared" si="28"/>
        <v/>
      </c>
      <c r="AI160" t="str">
        <f t="shared" si="29"/>
        <v/>
      </c>
      <c r="AJ160" t="str">
        <f t="shared" si="30"/>
        <v/>
      </c>
      <c r="AK160" t="str">
        <f t="shared" si="31"/>
        <v/>
      </c>
      <c r="AL160" t="str">
        <f t="shared" si="32"/>
        <v/>
      </c>
    </row>
    <row r="161" spans="13:38">
      <c r="M161" s="45"/>
      <c r="V161" s="14"/>
      <c r="AF161" s="14" t="str">
        <f t="shared" si="26"/>
        <v/>
      </c>
      <c r="AG161" t="str">
        <f t="shared" si="27"/>
        <v/>
      </c>
      <c r="AH161" t="str">
        <f t="shared" si="28"/>
        <v/>
      </c>
      <c r="AI161" t="str">
        <f t="shared" si="29"/>
        <v/>
      </c>
      <c r="AJ161" t="str">
        <f t="shared" si="30"/>
        <v/>
      </c>
      <c r="AK161" t="str">
        <f t="shared" si="31"/>
        <v/>
      </c>
      <c r="AL161" t="str">
        <f t="shared" si="32"/>
        <v/>
      </c>
    </row>
    <row r="162" spans="13:38">
      <c r="M162" s="45"/>
      <c r="V162" s="14"/>
      <c r="AF162" s="14" t="str">
        <f t="shared" si="26"/>
        <v/>
      </c>
      <c r="AG162" t="str">
        <f t="shared" si="27"/>
        <v/>
      </c>
      <c r="AH162" t="str">
        <f t="shared" si="28"/>
        <v/>
      </c>
      <c r="AI162" t="str">
        <f t="shared" si="29"/>
        <v/>
      </c>
      <c r="AJ162" t="str">
        <f t="shared" si="30"/>
        <v/>
      </c>
      <c r="AK162" t="str">
        <f t="shared" si="31"/>
        <v/>
      </c>
      <c r="AL162" t="str">
        <f t="shared" si="32"/>
        <v/>
      </c>
    </row>
    <row r="163" spans="13:38">
      <c r="M163" s="45"/>
      <c r="V163" s="14"/>
      <c r="AF163" s="14" t="str">
        <f t="shared" si="26"/>
        <v/>
      </c>
      <c r="AG163" t="str">
        <f t="shared" si="27"/>
        <v/>
      </c>
      <c r="AH163" t="str">
        <f t="shared" si="28"/>
        <v/>
      </c>
      <c r="AI163" t="str">
        <f t="shared" si="29"/>
        <v/>
      </c>
      <c r="AJ163" t="str">
        <f t="shared" si="30"/>
        <v/>
      </c>
      <c r="AK163" t="str">
        <f t="shared" si="31"/>
        <v/>
      </c>
      <c r="AL163" t="str">
        <f t="shared" si="32"/>
        <v/>
      </c>
    </row>
    <row r="164" spans="13:38">
      <c r="M164" s="45"/>
      <c r="V164" s="14"/>
      <c r="AF164" s="14" t="str">
        <f t="shared" si="26"/>
        <v/>
      </c>
      <c r="AG164" t="str">
        <f t="shared" si="27"/>
        <v/>
      </c>
      <c r="AH164" t="str">
        <f t="shared" si="28"/>
        <v/>
      </c>
      <c r="AI164" t="str">
        <f t="shared" si="29"/>
        <v/>
      </c>
      <c r="AJ164" t="str">
        <f t="shared" si="30"/>
        <v/>
      </c>
      <c r="AK164" t="str">
        <f t="shared" si="31"/>
        <v/>
      </c>
      <c r="AL164" t="str">
        <f t="shared" si="32"/>
        <v/>
      </c>
    </row>
    <row r="165" spans="13:38">
      <c r="M165" s="45"/>
      <c r="V165" s="14"/>
      <c r="AF165" s="14" t="str">
        <f t="shared" si="26"/>
        <v/>
      </c>
      <c r="AG165" t="str">
        <f t="shared" si="27"/>
        <v/>
      </c>
      <c r="AH165" t="str">
        <f t="shared" si="28"/>
        <v/>
      </c>
      <c r="AI165" t="str">
        <f t="shared" si="29"/>
        <v/>
      </c>
      <c r="AJ165" t="str">
        <f t="shared" si="30"/>
        <v/>
      </c>
      <c r="AK165" t="str">
        <f t="shared" si="31"/>
        <v/>
      </c>
      <c r="AL165" t="str">
        <f t="shared" si="32"/>
        <v/>
      </c>
    </row>
    <row r="166" spans="13:38">
      <c r="M166" s="45"/>
      <c r="V166" s="14"/>
      <c r="AF166" s="14" t="str">
        <f t="shared" si="26"/>
        <v/>
      </c>
      <c r="AG166" t="str">
        <f t="shared" si="27"/>
        <v/>
      </c>
      <c r="AH166" t="str">
        <f t="shared" si="28"/>
        <v/>
      </c>
      <c r="AI166" t="str">
        <f t="shared" si="29"/>
        <v/>
      </c>
      <c r="AJ166" t="str">
        <f t="shared" si="30"/>
        <v/>
      </c>
      <c r="AK166" t="str">
        <f t="shared" si="31"/>
        <v/>
      </c>
      <c r="AL166" t="str">
        <f t="shared" si="32"/>
        <v/>
      </c>
    </row>
    <row r="167" spans="13:38">
      <c r="M167" s="45"/>
      <c r="V167" s="14"/>
      <c r="AF167" s="14" t="str">
        <f t="shared" si="26"/>
        <v/>
      </c>
      <c r="AG167" t="str">
        <f t="shared" si="27"/>
        <v/>
      </c>
      <c r="AH167" t="str">
        <f t="shared" si="28"/>
        <v/>
      </c>
      <c r="AI167" t="str">
        <f t="shared" si="29"/>
        <v/>
      </c>
      <c r="AJ167" t="str">
        <f t="shared" si="30"/>
        <v/>
      </c>
      <c r="AK167" t="str">
        <f t="shared" si="31"/>
        <v/>
      </c>
      <c r="AL167" t="str">
        <f t="shared" si="32"/>
        <v/>
      </c>
    </row>
    <row r="168" spans="13:38">
      <c r="M168" s="45"/>
      <c r="V168" s="14"/>
      <c r="AF168" s="14" t="str">
        <f t="shared" si="26"/>
        <v/>
      </c>
      <c r="AG168" t="str">
        <f t="shared" si="27"/>
        <v/>
      </c>
      <c r="AH168" t="str">
        <f t="shared" si="28"/>
        <v/>
      </c>
      <c r="AI168" t="str">
        <f t="shared" si="29"/>
        <v/>
      </c>
      <c r="AJ168" t="str">
        <f t="shared" si="30"/>
        <v/>
      </c>
      <c r="AK168" t="str">
        <f t="shared" si="31"/>
        <v/>
      </c>
      <c r="AL168" t="str">
        <f t="shared" si="32"/>
        <v/>
      </c>
    </row>
    <row r="169" spans="13:38">
      <c r="M169" s="45"/>
      <c r="V169" s="14"/>
      <c r="AF169" s="14" t="str">
        <f t="shared" si="26"/>
        <v/>
      </c>
      <c r="AG169" t="str">
        <f t="shared" si="27"/>
        <v/>
      </c>
      <c r="AH169" t="str">
        <f t="shared" si="28"/>
        <v/>
      </c>
      <c r="AI169" t="str">
        <f t="shared" si="29"/>
        <v/>
      </c>
      <c r="AJ169" t="str">
        <f t="shared" si="30"/>
        <v/>
      </c>
      <c r="AK169" t="str">
        <f t="shared" si="31"/>
        <v/>
      </c>
      <c r="AL169" t="str">
        <f t="shared" si="32"/>
        <v/>
      </c>
    </row>
    <row r="170" spans="13:38">
      <c r="M170" s="45"/>
      <c r="V170" s="14"/>
      <c r="AF170" s="14" t="str">
        <f t="shared" si="26"/>
        <v/>
      </c>
      <c r="AG170" t="str">
        <f t="shared" si="27"/>
        <v/>
      </c>
      <c r="AH170" t="str">
        <f t="shared" si="28"/>
        <v/>
      </c>
      <c r="AI170" t="str">
        <f t="shared" si="29"/>
        <v/>
      </c>
      <c r="AJ170" t="str">
        <f t="shared" si="30"/>
        <v/>
      </c>
      <c r="AK170" t="str">
        <f t="shared" si="31"/>
        <v/>
      </c>
      <c r="AL170" t="str">
        <f t="shared" si="32"/>
        <v/>
      </c>
    </row>
    <row r="171" spans="13:38">
      <c r="M171" s="45"/>
      <c r="V171" s="14"/>
      <c r="AF171" s="14" t="str">
        <f t="shared" si="26"/>
        <v/>
      </c>
      <c r="AG171" t="str">
        <f t="shared" si="27"/>
        <v/>
      </c>
      <c r="AH171" t="str">
        <f t="shared" si="28"/>
        <v/>
      </c>
      <c r="AI171" t="str">
        <f t="shared" si="29"/>
        <v/>
      </c>
      <c r="AJ171" t="str">
        <f t="shared" si="30"/>
        <v/>
      </c>
      <c r="AK171" t="str">
        <f t="shared" si="31"/>
        <v/>
      </c>
      <c r="AL171" t="str">
        <f t="shared" si="32"/>
        <v/>
      </c>
    </row>
    <row r="172" spans="13:38">
      <c r="M172" s="45"/>
      <c r="V172" s="14"/>
      <c r="AF172" s="14" t="str">
        <f t="shared" si="26"/>
        <v/>
      </c>
      <c r="AG172" t="str">
        <f t="shared" si="27"/>
        <v/>
      </c>
      <c r="AH172" t="str">
        <f t="shared" si="28"/>
        <v/>
      </c>
      <c r="AI172" t="str">
        <f t="shared" si="29"/>
        <v/>
      </c>
      <c r="AJ172" t="str">
        <f t="shared" si="30"/>
        <v/>
      </c>
      <c r="AK172" t="str">
        <f t="shared" si="31"/>
        <v/>
      </c>
      <c r="AL172" t="str">
        <f t="shared" si="32"/>
        <v/>
      </c>
    </row>
    <row r="173" spans="13:38">
      <c r="M173" s="45"/>
      <c r="V173" s="14"/>
      <c r="AF173" s="14" t="str">
        <f t="shared" si="26"/>
        <v/>
      </c>
      <c r="AG173" t="str">
        <f t="shared" si="27"/>
        <v/>
      </c>
      <c r="AH173" t="str">
        <f t="shared" si="28"/>
        <v/>
      </c>
      <c r="AI173" t="str">
        <f t="shared" si="29"/>
        <v/>
      </c>
      <c r="AJ173" t="str">
        <f t="shared" si="30"/>
        <v/>
      </c>
      <c r="AK173" t="str">
        <f t="shared" si="31"/>
        <v/>
      </c>
      <c r="AL173" t="str">
        <f t="shared" si="32"/>
        <v/>
      </c>
    </row>
    <row r="174" spans="13:38">
      <c r="M174" s="45"/>
      <c r="V174" s="14"/>
      <c r="AF174" s="14" t="str">
        <f t="shared" si="26"/>
        <v/>
      </c>
      <c r="AG174" t="str">
        <f t="shared" si="27"/>
        <v/>
      </c>
      <c r="AH174" t="str">
        <f t="shared" si="28"/>
        <v/>
      </c>
      <c r="AI174" t="str">
        <f t="shared" si="29"/>
        <v/>
      </c>
      <c r="AJ174" t="str">
        <f t="shared" si="30"/>
        <v/>
      </c>
      <c r="AK174" t="str">
        <f t="shared" si="31"/>
        <v/>
      </c>
      <c r="AL174" t="str">
        <f t="shared" si="32"/>
        <v/>
      </c>
    </row>
    <row r="175" spans="13:38">
      <c r="M175" s="45"/>
      <c r="V175" s="14"/>
      <c r="AF175" s="14" t="str">
        <f t="shared" si="26"/>
        <v/>
      </c>
      <c r="AG175" t="str">
        <f t="shared" si="27"/>
        <v/>
      </c>
      <c r="AH175" t="str">
        <f t="shared" si="28"/>
        <v/>
      </c>
      <c r="AI175" t="str">
        <f t="shared" si="29"/>
        <v/>
      </c>
      <c r="AJ175" t="str">
        <f t="shared" si="30"/>
        <v/>
      </c>
      <c r="AK175" t="str">
        <f t="shared" si="31"/>
        <v/>
      </c>
      <c r="AL175" t="str">
        <f t="shared" si="32"/>
        <v/>
      </c>
    </row>
    <row r="176" spans="13:38">
      <c r="M176" s="45"/>
      <c r="V176" s="14"/>
      <c r="AF176" s="14" t="str">
        <f t="shared" si="26"/>
        <v/>
      </c>
      <c r="AG176" t="str">
        <f t="shared" si="27"/>
        <v/>
      </c>
      <c r="AH176" t="str">
        <f t="shared" si="28"/>
        <v/>
      </c>
      <c r="AI176" t="str">
        <f t="shared" si="29"/>
        <v/>
      </c>
      <c r="AJ176" t="str">
        <f t="shared" si="30"/>
        <v/>
      </c>
      <c r="AK176" t="str">
        <f t="shared" si="31"/>
        <v/>
      </c>
      <c r="AL176" t="str">
        <f t="shared" si="32"/>
        <v/>
      </c>
    </row>
    <row r="177" spans="13:38">
      <c r="M177" s="45"/>
      <c r="V177" s="14"/>
      <c r="AF177" s="14" t="str">
        <f t="shared" si="26"/>
        <v/>
      </c>
      <c r="AG177" t="str">
        <f t="shared" si="27"/>
        <v/>
      </c>
      <c r="AH177" t="str">
        <f t="shared" si="28"/>
        <v/>
      </c>
      <c r="AI177" t="str">
        <f t="shared" si="29"/>
        <v/>
      </c>
      <c r="AJ177" t="str">
        <f t="shared" si="30"/>
        <v/>
      </c>
      <c r="AK177" t="str">
        <f t="shared" si="31"/>
        <v/>
      </c>
      <c r="AL177" t="str">
        <f t="shared" si="32"/>
        <v/>
      </c>
    </row>
    <row r="178" spans="13:38">
      <c r="M178" s="45"/>
      <c r="V178" s="14"/>
      <c r="AF178" s="14" t="str">
        <f t="shared" si="26"/>
        <v/>
      </c>
      <c r="AG178" t="str">
        <f t="shared" si="27"/>
        <v/>
      </c>
      <c r="AH178" t="str">
        <f t="shared" si="28"/>
        <v/>
      </c>
      <c r="AI178" t="str">
        <f t="shared" si="29"/>
        <v/>
      </c>
      <c r="AJ178" t="str">
        <f t="shared" si="30"/>
        <v/>
      </c>
      <c r="AK178" t="str">
        <f t="shared" si="31"/>
        <v/>
      </c>
      <c r="AL178" t="str">
        <f t="shared" si="32"/>
        <v/>
      </c>
    </row>
    <row r="179" spans="13:38">
      <c r="M179" s="45"/>
      <c r="V179" s="14"/>
      <c r="AF179" s="14" t="str">
        <f t="shared" si="26"/>
        <v/>
      </c>
      <c r="AG179" t="str">
        <f t="shared" si="27"/>
        <v/>
      </c>
      <c r="AH179" t="str">
        <f t="shared" si="28"/>
        <v/>
      </c>
      <c r="AI179" t="str">
        <f t="shared" si="29"/>
        <v/>
      </c>
      <c r="AJ179" t="str">
        <f t="shared" si="30"/>
        <v/>
      </c>
      <c r="AK179" t="str">
        <f t="shared" si="31"/>
        <v/>
      </c>
      <c r="AL179" t="str">
        <f t="shared" si="32"/>
        <v/>
      </c>
    </row>
    <row r="180" spans="13:38">
      <c r="M180" s="45"/>
      <c r="V180" s="14"/>
      <c r="AF180" s="14" t="str">
        <f t="shared" si="26"/>
        <v/>
      </c>
      <c r="AG180" t="str">
        <f t="shared" si="27"/>
        <v/>
      </c>
      <c r="AH180" t="str">
        <f t="shared" si="28"/>
        <v/>
      </c>
      <c r="AI180" t="str">
        <f t="shared" si="29"/>
        <v/>
      </c>
      <c r="AJ180" t="str">
        <f t="shared" si="30"/>
        <v/>
      </c>
      <c r="AK180" t="str">
        <f t="shared" si="31"/>
        <v/>
      </c>
      <c r="AL180" t="str">
        <f t="shared" si="32"/>
        <v/>
      </c>
    </row>
    <row r="181" spans="13:38">
      <c r="M181" s="45"/>
      <c r="V181" s="14"/>
      <c r="AF181" s="14" t="str">
        <f t="shared" si="26"/>
        <v/>
      </c>
      <c r="AG181" t="str">
        <f t="shared" si="27"/>
        <v/>
      </c>
      <c r="AH181" t="str">
        <f t="shared" si="28"/>
        <v/>
      </c>
      <c r="AI181" t="str">
        <f t="shared" si="29"/>
        <v/>
      </c>
      <c r="AJ181" t="str">
        <f t="shared" si="30"/>
        <v/>
      </c>
      <c r="AK181" t="str">
        <f t="shared" si="31"/>
        <v/>
      </c>
      <c r="AL181" t="str">
        <f t="shared" si="32"/>
        <v/>
      </c>
    </row>
    <row r="182" spans="13:38">
      <c r="M182" s="45"/>
      <c r="V182" s="14"/>
      <c r="AF182" s="14" t="str">
        <f t="shared" si="26"/>
        <v/>
      </c>
      <c r="AG182" t="str">
        <f t="shared" si="27"/>
        <v/>
      </c>
      <c r="AH182" t="str">
        <f t="shared" si="28"/>
        <v/>
      </c>
      <c r="AI182" t="str">
        <f t="shared" si="29"/>
        <v/>
      </c>
      <c r="AJ182" t="str">
        <f t="shared" si="30"/>
        <v/>
      </c>
      <c r="AK182" t="str">
        <f t="shared" si="31"/>
        <v/>
      </c>
      <c r="AL182" t="str">
        <f t="shared" si="32"/>
        <v/>
      </c>
    </row>
    <row r="183" spans="13:38">
      <c r="M183" s="45"/>
      <c r="V183" s="14"/>
      <c r="AF183" s="14" t="str">
        <f t="shared" si="26"/>
        <v/>
      </c>
      <c r="AG183" t="str">
        <f t="shared" si="27"/>
        <v/>
      </c>
      <c r="AH183" t="str">
        <f t="shared" si="28"/>
        <v/>
      </c>
      <c r="AI183" t="str">
        <f t="shared" si="29"/>
        <v/>
      </c>
      <c r="AJ183" t="str">
        <f t="shared" si="30"/>
        <v/>
      </c>
      <c r="AK183" t="str">
        <f t="shared" si="31"/>
        <v/>
      </c>
      <c r="AL183" t="str">
        <f t="shared" si="32"/>
        <v/>
      </c>
    </row>
    <row r="184" spans="13:38">
      <c r="M184" s="45"/>
      <c r="V184" s="14"/>
      <c r="AF184" s="14" t="str">
        <f t="shared" si="26"/>
        <v/>
      </c>
      <c r="AG184" t="str">
        <f t="shared" si="27"/>
        <v/>
      </c>
      <c r="AH184" t="str">
        <f t="shared" si="28"/>
        <v/>
      </c>
      <c r="AI184" t="str">
        <f t="shared" si="29"/>
        <v/>
      </c>
      <c r="AJ184" t="str">
        <f t="shared" si="30"/>
        <v/>
      </c>
      <c r="AK184" t="str">
        <f t="shared" si="31"/>
        <v/>
      </c>
      <c r="AL184" t="str">
        <f t="shared" si="32"/>
        <v/>
      </c>
    </row>
    <row r="185" spans="13:38">
      <c r="M185" s="45"/>
      <c r="V185" s="14"/>
      <c r="AF185" s="14" t="str">
        <f t="shared" si="26"/>
        <v/>
      </c>
      <c r="AG185" t="str">
        <f t="shared" si="27"/>
        <v/>
      </c>
      <c r="AH185" t="str">
        <f t="shared" si="28"/>
        <v/>
      </c>
      <c r="AI185" t="str">
        <f t="shared" si="29"/>
        <v/>
      </c>
      <c r="AJ185" t="str">
        <f t="shared" si="30"/>
        <v/>
      </c>
      <c r="AK185" t="str">
        <f t="shared" si="31"/>
        <v/>
      </c>
      <c r="AL185" t="str">
        <f t="shared" si="32"/>
        <v/>
      </c>
    </row>
    <row r="186" spans="13:38">
      <c r="M186" s="45"/>
      <c r="V186" s="14"/>
      <c r="AF186" s="14" t="str">
        <f t="shared" si="26"/>
        <v/>
      </c>
      <c r="AG186" t="str">
        <f t="shared" si="27"/>
        <v/>
      </c>
      <c r="AH186" t="str">
        <f t="shared" si="28"/>
        <v/>
      </c>
      <c r="AI186" t="str">
        <f t="shared" si="29"/>
        <v/>
      </c>
      <c r="AJ186" t="str">
        <f t="shared" si="30"/>
        <v/>
      </c>
      <c r="AK186" t="str">
        <f t="shared" si="31"/>
        <v/>
      </c>
      <c r="AL186" t="str">
        <f t="shared" si="32"/>
        <v/>
      </c>
    </row>
    <row r="187" spans="13:38">
      <c r="M187" s="45"/>
      <c r="V187" s="14"/>
      <c r="AF187" s="14" t="str">
        <f t="shared" si="26"/>
        <v/>
      </c>
      <c r="AG187" t="str">
        <f t="shared" si="27"/>
        <v/>
      </c>
      <c r="AH187" t="str">
        <f t="shared" si="28"/>
        <v/>
      </c>
      <c r="AI187" t="str">
        <f t="shared" si="29"/>
        <v/>
      </c>
      <c r="AJ187" t="str">
        <f t="shared" si="30"/>
        <v/>
      </c>
      <c r="AK187" t="str">
        <f t="shared" si="31"/>
        <v/>
      </c>
      <c r="AL187" t="str">
        <f t="shared" si="32"/>
        <v/>
      </c>
    </row>
    <row r="188" spans="13:38">
      <c r="M188" s="45"/>
      <c r="V188" s="14"/>
      <c r="AF188" s="14" t="str">
        <f t="shared" si="26"/>
        <v/>
      </c>
      <c r="AG188" t="str">
        <f t="shared" si="27"/>
        <v/>
      </c>
      <c r="AH188" t="str">
        <f t="shared" si="28"/>
        <v/>
      </c>
      <c r="AI188" t="str">
        <f t="shared" si="29"/>
        <v/>
      </c>
      <c r="AJ188" t="str">
        <f t="shared" si="30"/>
        <v/>
      </c>
      <c r="AK188" t="str">
        <f t="shared" si="31"/>
        <v/>
      </c>
      <c r="AL188" t="str">
        <f t="shared" si="32"/>
        <v/>
      </c>
    </row>
    <row r="189" spans="13:38">
      <c r="M189" s="45"/>
      <c r="V189" s="14"/>
      <c r="AF189" s="14" t="str">
        <f t="shared" si="26"/>
        <v/>
      </c>
      <c r="AG189" t="str">
        <f t="shared" si="27"/>
        <v/>
      </c>
      <c r="AH189" t="str">
        <f t="shared" si="28"/>
        <v/>
      </c>
      <c r="AI189" t="str">
        <f t="shared" si="29"/>
        <v/>
      </c>
      <c r="AJ189" t="str">
        <f t="shared" si="30"/>
        <v/>
      </c>
      <c r="AK189" t="str">
        <f t="shared" si="31"/>
        <v/>
      </c>
      <c r="AL189" t="str">
        <f t="shared" si="32"/>
        <v/>
      </c>
    </row>
    <row r="190" spans="13:38">
      <c r="M190" s="45"/>
      <c r="V190" s="14"/>
      <c r="AF190" s="14" t="str">
        <f t="shared" si="26"/>
        <v/>
      </c>
      <c r="AG190" t="str">
        <f t="shared" si="27"/>
        <v/>
      </c>
      <c r="AH190" t="str">
        <f t="shared" si="28"/>
        <v/>
      </c>
      <c r="AI190" t="str">
        <f t="shared" si="29"/>
        <v/>
      </c>
      <c r="AJ190" t="str">
        <f t="shared" si="30"/>
        <v/>
      </c>
      <c r="AK190" t="str">
        <f t="shared" si="31"/>
        <v/>
      </c>
      <c r="AL190" t="str">
        <f t="shared" si="32"/>
        <v/>
      </c>
    </row>
    <row r="191" spans="13:38">
      <c r="M191" s="45"/>
      <c r="V191" s="14"/>
      <c r="AF191" s="14" t="str">
        <f t="shared" si="26"/>
        <v/>
      </c>
      <c r="AG191" t="str">
        <f t="shared" si="27"/>
        <v/>
      </c>
      <c r="AH191" t="str">
        <f t="shared" si="28"/>
        <v/>
      </c>
      <c r="AI191" t="str">
        <f t="shared" si="29"/>
        <v/>
      </c>
      <c r="AJ191" t="str">
        <f t="shared" si="30"/>
        <v/>
      </c>
      <c r="AK191" t="str">
        <f t="shared" si="31"/>
        <v/>
      </c>
      <c r="AL191" t="str">
        <f t="shared" si="32"/>
        <v/>
      </c>
    </row>
    <row r="192" spans="13:38">
      <c r="M192" s="45"/>
      <c r="V192" s="14"/>
      <c r="AF192" s="14" t="str">
        <f t="shared" si="26"/>
        <v/>
      </c>
      <c r="AG192" t="str">
        <f t="shared" si="27"/>
        <v/>
      </c>
      <c r="AH192" t="str">
        <f t="shared" si="28"/>
        <v/>
      </c>
      <c r="AI192" t="str">
        <f t="shared" si="29"/>
        <v/>
      </c>
      <c r="AJ192" t="str">
        <f t="shared" si="30"/>
        <v/>
      </c>
      <c r="AK192" t="str">
        <f t="shared" si="31"/>
        <v/>
      </c>
      <c r="AL192" t="str">
        <f t="shared" si="32"/>
        <v/>
      </c>
    </row>
    <row r="193" spans="13:38">
      <c r="M193" s="45"/>
      <c r="V193" s="14"/>
      <c r="AF193" s="14" t="str">
        <f t="shared" si="26"/>
        <v/>
      </c>
      <c r="AG193" t="str">
        <f t="shared" si="27"/>
        <v/>
      </c>
      <c r="AH193" t="str">
        <f t="shared" si="28"/>
        <v/>
      </c>
      <c r="AI193" t="str">
        <f t="shared" si="29"/>
        <v/>
      </c>
      <c r="AJ193" t="str">
        <f t="shared" si="30"/>
        <v/>
      </c>
      <c r="AK193" t="str">
        <f t="shared" si="31"/>
        <v/>
      </c>
      <c r="AL193" t="str">
        <f t="shared" si="32"/>
        <v/>
      </c>
    </row>
    <row r="194" spans="13:38">
      <c r="M194" s="45"/>
      <c r="V194" s="14"/>
      <c r="AF194" s="14" t="str">
        <f t="shared" si="26"/>
        <v/>
      </c>
      <c r="AG194" t="str">
        <f t="shared" si="27"/>
        <v/>
      </c>
      <c r="AH194" t="str">
        <f t="shared" si="28"/>
        <v/>
      </c>
      <c r="AI194" t="str">
        <f t="shared" si="29"/>
        <v/>
      </c>
      <c r="AJ194" t="str">
        <f t="shared" si="30"/>
        <v/>
      </c>
      <c r="AK194" t="str">
        <f t="shared" si="31"/>
        <v/>
      </c>
      <c r="AL194" t="str">
        <f t="shared" si="32"/>
        <v/>
      </c>
    </row>
    <row r="195" spans="13:38">
      <c r="M195" s="45"/>
      <c r="V195" s="14"/>
      <c r="AF195" s="14" t="str">
        <f t="shared" si="26"/>
        <v/>
      </c>
      <c r="AG195" t="str">
        <f t="shared" si="27"/>
        <v/>
      </c>
      <c r="AH195" t="str">
        <f t="shared" si="28"/>
        <v/>
      </c>
      <c r="AI195" t="str">
        <f t="shared" si="29"/>
        <v/>
      </c>
      <c r="AJ195" t="str">
        <f t="shared" si="30"/>
        <v/>
      </c>
      <c r="AK195" t="str">
        <f t="shared" si="31"/>
        <v/>
      </c>
      <c r="AL195" t="str">
        <f t="shared" si="32"/>
        <v/>
      </c>
    </row>
    <row r="196" spans="13:38">
      <c r="M196" s="45"/>
      <c r="V196" s="14"/>
      <c r="AF196" s="14" t="str">
        <f t="shared" ref="AF196:AF259" si="33">IF($V196="", "", $V196)</f>
        <v/>
      </c>
      <c r="AG196" t="str">
        <f t="shared" ref="AG196:AG259" si="34">IF($X196&lt;0, "NA", IF(ISERROR($W196/$X196), "", $W196/$X196))</f>
        <v/>
      </c>
      <c r="AH196" t="str">
        <f t="shared" ref="AH196:AH259" si="35">IF($Y196&lt;0, "NA", IF(ISERROR($W196/$Y196), "", $W196/$Y196))</f>
        <v/>
      </c>
      <c r="AI196" t="str">
        <f t="shared" ref="AI196:AI259" si="36">IF($Z196&lt;0, "NA", IF(ISERROR($W196/$Z196), "", $W196/$Z196))</f>
        <v/>
      </c>
      <c r="AJ196" t="str">
        <f t="shared" ref="AJ196:AJ259" si="37">IF($AB196&lt;0, "NA", IF(ISERROR($AA196/$AB196), "", $AA196/$AB196))</f>
        <v/>
      </c>
      <c r="AK196" t="str">
        <f t="shared" ref="AK196:AK259" si="38">IF($AC196&lt;0, "NA", IF(ISERROR($AA196/$AC196), "", $AA196/$AC196))</f>
        <v/>
      </c>
      <c r="AL196" t="str">
        <f t="shared" ref="AL196:AL259" si="39">IF($AD196&lt;0, "NA", IF(ISERROR($AA196/$AD196), "", $AA196/$AD196))</f>
        <v/>
      </c>
    </row>
    <row r="197" spans="13:38">
      <c r="M197" s="45"/>
      <c r="V197" s="14"/>
      <c r="AF197" s="14" t="str">
        <f t="shared" si="33"/>
        <v/>
      </c>
      <c r="AG197" t="str">
        <f t="shared" si="34"/>
        <v/>
      </c>
      <c r="AH197" t="str">
        <f t="shared" si="35"/>
        <v/>
      </c>
      <c r="AI197" t="str">
        <f t="shared" si="36"/>
        <v/>
      </c>
      <c r="AJ197" t="str">
        <f t="shared" si="37"/>
        <v/>
      </c>
      <c r="AK197" t="str">
        <f t="shared" si="38"/>
        <v/>
      </c>
      <c r="AL197" t="str">
        <f t="shared" si="39"/>
        <v/>
      </c>
    </row>
    <row r="198" spans="13:38">
      <c r="M198" s="45"/>
      <c r="V198" s="14"/>
      <c r="AF198" s="14" t="str">
        <f t="shared" si="33"/>
        <v/>
      </c>
      <c r="AG198" t="str">
        <f t="shared" si="34"/>
        <v/>
      </c>
      <c r="AH198" t="str">
        <f t="shared" si="35"/>
        <v/>
      </c>
      <c r="AI198" t="str">
        <f t="shared" si="36"/>
        <v/>
      </c>
      <c r="AJ198" t="str">
        <f t="shared" si="37"/>
        <v/>
      </c>
      <c r="AK198" t="str">
        <f t="shared" si="38"/>
        <v/>
      </c>
      <c r="AL198" t="str">
        <f t="shared" si="39"/>
        <v/>
      </c>
    </row>
    <row r="199" spans="13:38">
      <c r="M199" s="45"/>
      <c r="V199" s="14"/>
      <c r="AF199" s="14" t="str">
        <f t="shared" si="33"/>
        <v/>
      </c>
      <c r="AG199" t="str">
        <f t="shared" si="34"/>
        <v/>
      </c>
      <c r="AH199" t="str">
        <f t="shared" si="35"/>
        <v/>
      </c>
      <c r="AI199" t="str">
        <f t="shared" si="36"/>
        <v/>
      </c>
      <c r="AJ199" t="str">
        <f t="shared" si="37"/>
        <v/>
      </c>
      <c r="AK199" t="str">
        <f t="shared" si="38"/>
        <v/>
      </c>
      <c r="AL199" t="str">
        <f t="shared" si="39"/>
        <v/>
      </c>
    </row>
    <row r="200" spans="13:38">
      <c r="M200" s="45"/>
      <c r="V200" s="14"/>
      <c r="AF200" s="14" t="str">
        <f t="shared" si="33"/>
        <v/>
      </c>
      <c r="AG200" t="str">
        <f t="shared" si="34"/>
        <v/>
      </c>
      <c r="AH200" t="str">
        <f t="shared" si="35"/>
        <v/>
      </c>
      <c r="AI200" t="str">
        <f t="shared" si="36"/>
        <v/>
      </c>
      <c r="AJ200" t="str">
        <f t="shared" si="37"/>
        <v/>
      </c>
      <c r="AK200" t="str">
        <f t="shared" si="38"/>
        <v/>
      </c>
      <c r="AL200" t="str">
        <f t="shared" si="39"/>
        <v/>
      </c>
    </row>
    <row r="201" spans="13:38">
      <c r="M201" s="45"/>
      <c r="V201" s="14"/>
      <c r="AF201" s="14" t="str">
        <f t="shared" si="33"/>
        <v/>
      </c>
      <c r="AG201" t="str">
        <f t="shared" si="34"/>
        <v/>
      </c>
      <c r="AH201" t="str">
        <f t="shared" si="35"/>
        <v/>
      </c>
      <c r="AI201" t="str">
        <f t="shared" si="36"/>
        <v/>
      </c>
      <c r="AJ201" t="str">
        <f t="shared" si="37"/>
        <v/>
      </c>
      <c r="AK201" t="str">
        <f t="shared" si="38"/>
        <v/>
      </c>
      <c r="AL201" t="str">
        <f t="shared" si="39"/>
        <v/>
      </c>
    </row>
    <row r="202" spans="13:38">
      <c r="M202" s="45"/>
      <c r="V202" s="14"/>
      <c r="AF202" s="14" t="str">
        <f t="shared" si="33"/>
        <v/>
      </c>
      <c r="AG202" t="str">
        <f t="shared" si="34"/>
        <v/>
      </c>
      <c r="AH202" t="str">
        <f t="shared" si="35"/>
        <v/>
      </c>
      <c r="AI202" t="str">
        <f t="shared" si="36"/>
        <v/>
      </c>
      <c r="AJ202" t="str">
        <f t="shared" si="37"/>
        <v/>
      </c>
      <c r="AK202" t="str">
        <f t="shared" si="38"/>
        <v/>
      </c>
      <c r="AL202" t="str">
        <f t="shared" si="39"/>
        <v/>
      </c>
    </row>
    <row r="203" spans="13:38">
      <c r="M203" s="45"/>
      <c r="V203" s="14"/>
      <c r="AF203" s="14" t="str">
        <f t="shared" si="33"/>
        <v/>
      </c>
      <c r="AG203" t="str">
        <f t="shared" si="34"/>
        <v/>
      </c>
      <c r="AH203" t="str">
        <f t="shared" si="35"/>
        <v/>
      </c>
      <c r="AI203" t="str">
        <f t="shared" si="36"/>
        <v/>
      </c>
      <c r="AJ203" t="str">
        <f t="shared" si="37"/>
        <v/>
      </c>
      <c r="AK203" t="str">
        <f t="shared" si="38"/>
        <v/>
      </c>
      <c r="AL203" t="str">
        <f t="shared" si="39"/>
        <v/>
      </c>
    </row>
    <row r="204" spans="13:38">
      <c r="M204" s="45"/>
      <c r="V204" s="14"/>
      <c r="AF204" s="14" t="str">
        <f t="shared" si="33"/>
        <v/>
      </c>
      <c r="AG204" t="str">
        <f t="shared" si="34"/>
        <v/>
      </c>
      <c r="AH204" t="str">
        <f t="shared" si="35"/>
        <v/>
      </c>
      <c r="AI204" t="str">
        <f t="shared" si="36"/>
        <v/>
      </c>
      <c r="AJ204" t="str">
        <f t="shared" si="37"/>
        <v/>
      </c>
      <c r="AK204" t="str">
        <f t="shared" si="38"/>
        <v/>
      </c>
      <c r="AL204" t="str">
        <f t="shared" si="39"/>
        <v/>
      </c>
    </row>
    <row r="205" spans="13:38">
      <c r="M205" s="45"/>
      <c r="V205" s="14"/>
      <c r="AF205" s="14" t="str">
        <f t="shared" si="33"/>
        <v/>
      </c>
      <c r="AG205" t="str">
        <f t="shared" si="34"/>
        <v/>
      </c>
      <c r="AH205" t="str">
        <f t="shared" si="35"/>
        <v/>
      </c>
      <c r="AI205" t="str">
        <f t="shared" si="36"/>
        <v/>
      </c>
      <c r="AJ205" t="str">
        <f t="shared" si="37"/>
        <v/>
      </c>
      <c r="AK205" t="str">
        <f t="shared" si="38"/>
        <v/>
      </c>
      <c r="AL205" t="str">
        <f t="shared" si="39"/>
        <v/>
      </c>
    </row>
    <row r="206" spans="13:38">
      <c r="M206" s="45"/>
      <c r="V206" s="14"/>
      <c r="AF206" s="14" t="str">
        <f t="shared" si="33"/>
        <v/>
      </c>
      <c r="AG206" t="str">
        <f t="shared" si="34"/>
        <v/>
      </c>
      <c r="AH206" t="str">
        <f t="shared" si="35"/>
        <v/>
      </c>
      <c r="AI206" t="str">
        <f t="shared" si="36"/>
        <v/>
      </c>
      <c r="AJ206" t="str">
        <f t="shared" si="37"/>
        <v/>
      </c>
      <c r="AK206" t="str">
        <f t="shared" si="38"/>
        <v/>
      </c>
      <c r="AL206" t="str">
        <f t="shared" si="39"/>
        <v/>
      </c>
    </row>
    <row r="207" spans="13:38">
      <c r="M207" s="45"/>
      <c r="V207" s="14"/>
      <c r="AF207" s="14" t="str">
        <f t="shared" si="33"/>
        <v/>
      </c>
      <c r="AG207" t="str">
        <f t="shared" si="34"/>
        <v/>
      </c>
      <c r="AH207" t="str">
        <f t="shared" si="35"/>
        <v/>
      </c>
      <c r="AI207" t="str">
        <f t="shared" si="36"/>
        <v/>
      </c>
      <c r="AJ207" t="str">
        <f t="shared" si="37"/>
        <v/>
      </c>
      <c r="AK207" t="str">
        <f t="shared" si="38"/>
        <v/>
      </c>
      <c r="AL207" t="str">
        <f t="shared" si="39"/>
        <v/>
      </c>
    </row>
    <row r="208" spans="13:38">
      <c r="M208" s="45"/>
      <c r="V208" s="14"/>
      <c r="AF208" s="14" t="str">
        <f t="shared" si="33"/>
        <v/>
      </c>
      <c r="AG208" t="str">
        <f t="shared" si="34"/>
        <v/>
      </c>
      <c r="AH208" t="str">
        <f t="shared" si="35"/>
        <v/>
      </c>
      <c r="AI208" t="str">
        <f t="shared" si="36"/>
        <v/>
      </c>
      <c r="AJ208" t="str">
        <f t="shared" si="37"/>
        <v/>
      </c>
      <c r="AK208" t="str">
        <f t="shared" si="38"/>
        <v/>
      </c>
      <c r="AL208" t="str">
        <f t="shared" si="39"/>
        <v/>
      </c>
    </row>
    <row r="209" spans="13:38">
      <c r="M209" s="45"/>
      <c r="V209" s="14"/>
      <c r="AF209" s="14" t="str">
        <f t="shared" si="33"/>
        <v/>
      </c>
      <c r="AG209" t="str">
        <f t="shared" si="34"/>
        <v/>
      </c>
      <c r="AH209" t="str">
        <f t="shared" si="35"/>
        <v/>
      </c>
      <c r="AI209" t="str">
        <f t="shared" si="36"/>
        <v/>
      </c>
      <c r="AJ209" t="str">
        <f t="shared" si="37"/>
        <v/>
      </c>
      <c r="AK209" t="str">
        <f t="shared" si="38"/>
        <v/>
      </c>
      <c r="AL209" t="str">
        <f t="shared" si="39"/>
        <v/>
      </c>
    </row>
    <row r="210" spans="13:38">
      <c r="M210" s="45"/>
      <c r="V210" s="14"/>
      <c r="AF210" s="14" t="str">
        <f t="shared" si="33"/>
        <v/>
      </c>
      <c r="AG210" t="str">
        <f t="shared" si="34"/>
        <v/>
      </c>
      <c r="AH210" t="str">
        <f t="shared" si="35"/>
        <v/>
      </c>
      <c r="AI210" t="str">
        <f t="shared" si="36"/>
        <v/>
      </c>
      <c r="AJ210" t="str">
        <f t="shared" si="37"/>
        <v/>
      </c>
      <c r="AK210" t="str">
        <f t="shared" si="38"/>
        <v/>
      </c>
      <c r="AL210" t="str">
        <f t="shared" si="39"/>
        <v/>
      </c>
    </row>
    <row r="211" spans="13:38">
      <c r="M211" s="45"/>
      <c r="V211" s="14"/>
      <c r="AF211" s="14" t="str">
        <f t="shared" si="33"/>
        <v/>
      </c>
      <c r="AG211" t="str">
        <f t="shared" si="34"/>
        <v/>
      </c>
      <c r="AH211" t="str">
        <f t="shared" si="35"/>
        <v/>
      </c>
      <c r="AI211" t="str">
        <f t="shared" si="36"/>
        <v/>
      </c>
      <c r="AJ211" t="str">
        <f t="shared" si="37"/>
        <v/>
      </c>
      <c r="AK211" t="str">
        <f t="shared" si="38"/>
        <v/>
      </c>
      <c r="AL211" t="str">
        <f t="shared" si="39"/>
        <v/>
      </c>
    </row>
    <row r="212" spans="13:38">
      <c r="M212" s="45"/>
      <c r="V212" s="14"/>
      <c r="AF212" s="14" t="str">
        <f t="shared" si="33"/>
        <v/>
      </c>
      <c r="AG212" t="str">
        <f t="shared" si="34"/>
        <v/>
      </c>
      <c r="AH212" t="str">
        <f t="shared" si="35"/>
        <v/>
      </c>
      <c r="AI212" t="str">
        <f t="shared" si="36"/>
        <v/>
      </c>
      <c r="AJ212" t="str">
        <f t="shared" si="37"/>
        <v/>
      </c>
      <c r="AK212" t="str">
        <f t="shared" si="38"/>
        <v/>
      </c>
      <c r="AL212" t="str">
        <f t="shared" si="39"/>
        <v/>
      </c>
    </row>
    <row r="213" spans="13:38">
      <c r="M213" s="45"/>
      <c r="V213" s="14"/>
      <c r="AF213" s="14" t="str">
        <f t="shared" si="33"/>
        <v/>
      </c>
      <c r="AG213" t="str">
        <f t="shared" si="34"/>
        <v/>
      </c>
      <c r="AH213" t="str">
        <f t="shared" si="35"/>
        <v/>
      </c>
      <c r="AI213" t="str">
        <f t="shared" si="36"/>
        <v/>
      </c>
      <c r="AJ213" t="str">
        <f t="shared" si="37"/>
        <v/>
      </c>
      <c r="AK213" t="str">
        <f t="shared" si="38"/>
        <v/>
      </c>
      <c r="AL213" t="str">
        <f t="shared" si="39"/>
        <v/>
      </c>
    </row>
    <row r="214" spans="13:38">
      <c r="M214" s="45"/>
      <c r="V214" s="14"/>
      <c r="AF214" s="14" t="str">
        <f t="shared" si="33"/>
        <v/>
      </c>
      <c r="AG214" t="str">
        <f t="shared" si="34"/>
        <v/>
      </c>
      <c r="AH214" t="str">
        <f t="shared" si="35"/>
        <v/>
      </c>
      <c r="AI214" t="str">
        <f t="shared" si="36"/>
        <v/>
      </c>
      <c r="AJ214" t="str">
        <f t="shared" si="37"/>
        <v/>
      </c>
      <c r="AK214" t="str">
        <f t="shared" si="38"/>
        <v/>
      </c>
      <c r="AL214" t="str">
        <f t="shared" si="39"/>
        <v/>
      </c>
    </row>
    <row r="215" spans="13:38">
      <c r="M215" s="45"/>
      <c r="V215" s="14"/>
      <c r="AF215" s="14" t="str">
        <f t="shared" si="33"/>
        <v/>
      </c>
      <c r="AG215" t="str">
        <f t="shared" si="34"/>
        <v/>
      </c>
      <c r="AH215" t="str">
        <f t="shared" si="35"/>
        <v/>
      </c>
      <c r="AI215" t="str">
        <f t="shared" si="36"/>
        <v/>
      </c>
      <c r="AJ215" t="str">
        <f t="shared" si="37"/>
        <v/>
      </c>
      <c r="AK215" t="str">
        <f t="shared" si="38"/>
        <v/>
      </c>
      <c r="AL215" t="str">
        <f t="shared" si="39"/>
        <v/>
      </c>
    </row>
    <row r="216" spans="13:38">
      <c r="M216" s="45"/>
      <c r="V216" s="14"/>
      <c r="AF216" s="14" t="str">
        <f t="shared" si="33"/>
        <v/>
      </c>
      <c r="AG216" t="str">
        <f t="shared" si="34"/>
        <v/>
      </c>
      <c r="AH216" t="str">
        <f t="shared" si="35"/>
        <v/>
      </c>
      <c r="AI216" t="str">
        <f t="shared" si="36"/>
        <v/>
      </c>
      <c r="AJ216" t="str">
        <f t="shared" si="37"/>
        <v/>
      </c>
      <c r="AK216" t="str">
        <f t="shared" si="38"/>
        <v/>
      </c>
      <c r="AL216" t="str">
        <f t="shared" si="39"/>
        <v/>
      </c>
    </row>
    <row r="217" spans="13:38">
      <c r="M217" s="45"/>
      <c r="V217" s="14"/>
      <c r="AF217" s="14" t="str">
        <f t="shared" si="33"/>
        <v/>
      </c>
      <c r="AG217" t="str">
        <f t="shared" si="34"/>
        <v/>
      </c>
      <c r="AH217" t="str">
        <f t="shared" si="35"/>
        <v/>
      </c>
      <c r="AI217" t="str">
        <f t="shared" si="36"/>
        <v/>
      </c>
      <c r="AJ217" t="str">
        <f t="shared" si="37"/>
        <v/>
      </c>
      <c r="AK217" t="str">
        <f t="shared" si="38"/>
        <v/>
      </c>
      <c r="AL217" t="str">
        <f t="shared" si="39"/>
        <v/>
      </c>
    </row>
    <row r="218" spans="13:38">
      <c r="M218" s="45"/>
      <c r="V218" s="14"/>
      <c r="AF218" s="14" t="str">
        <f t="shared" si="33"/>
        <v/>
      </c>
      <c r="AG218" t="str">
        <f t="shared" si="34"/>
        <v/>
      </c>
      <c r="AH218" t="str">
        <f t="shared" si="35"/>
        <v/>
      </c>
      <c r="AI218" t="str">
        <f t="shared" si="36"/>
        <v/>
      </c>
      <c r="AJ218" t="str">
        <f t="shared" si="37"/>
        <v/>
      </c>
      <c r="AK218" t="str">
        <f t="shared" si="38"/>
        <v/>
      </c>
      <c r="AL218" t="str">
        <f t="shared" si="39"/>
        <v/>
      </c>
    </row>
    <row r="219" spans="13:38">
      <c r="M219" s="45"/>
      <c r="V219" s="14"/>
      <c r="AF219" s="14" t="str">
        <f t="shared" si="33"/>
        <v/>
      </c>
      <c r="AG219" t="str">
        <f t="shared" si="34"/>
        <v/>
      </c>
      <c r="AH219" t="str">
        <f t="shared" si="35"/>
        <v/>
      </c>
      <c r="AI219" t="str">
        <f t="shared" si="36"/>
        <v/>
      </c>
      <c r="AJ219" t="str">
        <f t="shared" si="37"/>
        <v/>
      </c>
      <c r="AK219" t="str">
        <f t="shared" si="38"/>
        <v/>
      </c>
      <c r="AL219" t="str">
        <f t="shared" si="39"/>
        <v/>
      </c>
    </row>
    <row r="220" spans="13:38">
      <c r="M220" s="45"/>
      <c r="V220" s="14"/>
      <c r="AF220" s="14" t="str">
        <f t="shared" si="33"/>
        <v/>
      </c>
      <c r="AG220" t="str">
        <f t="shared" si="34"/>
        <v/>
      </c>
      <c r="AH220" t="str">
        <f t="shared" si="35"/>
        <v/>
      </c>
      <c r="AI220" t="str">
        <f t="shared" si="36"/>
        <v/>
      </c>
      <c r="AJ220" t="str">
        <f t="shared" si="37"/>
        <v/>
      </c>
      <c r="AK220" t="str">
        <f t="shared" si="38"/>
        <v/>
      </c>
      <c r="AL220" t="str">
        <f t="shared" si="39"/>
        <v/>
      </c>
    </row>
    <row r="221" spans="13:38">
      <c r="M221" s="45"/>
      <c r="V221" s="14"/>
      <c r="AF221" s="14" t="str">
        <f t="shared" si="33"/>
        <v/>
      </c>
      <c r="AG221" t="str">
        <f t="shared" si="34"/>
        <v/>
      </c>
      <c r="AH221" t="str">
        <f t="shared" si="35"/>
        <v/>
      </c>
      <c r="AI221" t="str">
        <f t="shared" si="36"/>
        <v/>
      </c>
      <c r="AJ221" t="str">
        <f t="shared" si="37"/>
        <v/>
      </c>
      <c r="AK221" t="str">
        <f t="shared" si="38"/>
        <v/>
      </c>
      <c r="AL221" t="str">
        <f t="shared" si="39"/>
        <v/>
      </c>
    </row>
    <row r="222" spans="13:38">
      <c r="M222" s="45"/>
      <c r="V222" s="14"/>
      <c r="AF222" s="14" t="str">
        <f t="shared" si="33"/>
        <v/>
      </c>
      <c r="AG222" t="str">
        <f t="shared" si="34"/>
        <v/>
      </c>
      <c r="AH222" t="str">
        <f t="shared" si="35"/>
        <v/>
      </c>
      <c r="AI222" t="str">
        <f t="shared" si="36"/>
        <v/>
      </c>
      <c r="AJ222" t="str">
        <f t="shared" si="37"/>
        <v/>
      </c>
      <c r="AK222" t="str">
        <f t="shared" si="38"/>
        <v/>
      </c>
      <c r="AL222" t="str">
        <f t="shared" si="39"/>
        <v/>
      </c>
    </row>
    <row r="223" spans="13:38">
      <c r="M223" s="45"/>
      <c r="V223" s="14"/>
      <c r="AF223" s="14" t="str">
        <f t="shared" si="33"/>
        <v/>
      </c>
      <c r="AG223" t="str">
        <f t="shared" si="34"/>
        <v/>
      </c>
      <c r="AH223" t="str">
        <f t="shared" si="35"/>
        <v/>
      </c>
      <c r="AI223" t="str">
        <f t="shared" si="36"/>
        <v/>
      </c>
      <c r="AJ223" t="str">
        <f t="shared" si="37"/>
        <v/>
      </c>
      <c r="AK223" t="str">
        <f t="shared" si="38"/>
        <v/>
      </c>
      <c r="AL223" t="str">
        <f t="shared" si="39"/>
        <v/>
      </c>
    </row>
    <row r="224" spans="13:38">
      <c r="M224" s="45"/>
      <c r="V224" s="14"/>
      <c r="AF224" s="14" t="str">
        <f t="shared" si="33"/>
        <v/>
      </c>
      <c r="AG224" t="str">
        <f t="shared" si="34"/>
        <v/>
      </c>
      <c r="AH224" t="str">
        <f t="shared" si="35"/>
        <v/>
      </c>
      <c r="AI224" t="str">
        <f t="shared" si="36"/>
        <v/>
      </c>
      <c r="AJ224" t="str">
        <f t="shared" si="37"/>
        <v/>
      </c>
      <c r="AK224" t="str">
        <f t="shared" si="38"/>
        <v/>
      </c>
      <c r="AL224" t="str">
        <f t="shared" si="39"/>
        <v/>
      </c>
    </row>
    <row r="225" spans="13:38">
      <c r="M225" s="45"/>
      <c r="V225" s="14"/>
      <c r="AF225" s="14" t="str">
        <f t="shared" si="33"/>
        <v/>
      </c>
      <c r="AG225" t="str">
        <f t="shared" si="34"/>
        <v/>
      </c>
      <c r="AH225" t="str">
        <f t="shared" si="35"/>
        <v/>
      </c>
      <c r="AI225" t="str">
        <f t="shared" si="36"/>
        <v/>
      </c>
      <c r="AJ225" t="str">
        <f t="shared" si="37"/>
        <v/>
      </c>
      <c r="AK225" t="str">
        <f t="shared" si="38"/>
        <v/>
      </c>
      <c r="AL225" t="str">
        <f t="shared" si="39"/>
        <v/>
      </c>
    </row>
    <row r="226" spans="13:38">
      <c r="M226" s="45"/>
      <c r="V226" s="14"/>
      <c r="AF226" s="14" t="str">
        <f t="shared" si="33"/>
        <v/>
      </c>
      <c r="AG226" t="str">
        <f t="shared" si="34"/>
        <v/>
      </c>
      <c r="AH226" t="str">
        <f t="shared" si="35"/>
        <v/>
      </c>
      <c r="AI226" t="str">
        <f t="shared" si="36"/>
        <v/>
      </c>
      <c r="AJ226" t="str">
        <f t="shared" si="37"/>
        <v/>
      </c>
      <c r="AK226" t="str">
        <f t="shared" si="38"/>
        <v/>
      </c>
      <c r="AL226" t="str">
        <f t="shared" si="39"/>
        <v/>
      </c>
    </row>
    <row r="227" spans="13:38">
      <c r="M227" s="45"/>
      <c r="V227" s="14"/>
      <c r="AF227" s="14" t="str">
        <f t="shared" si="33"/>
        <v/>
      </c>
      <c r="AG227" t="str">
        <f t="shared" si="34"/>
        <v/>
      </c>
      <c r="AH227" t="str">
        <f t="shared" si="35"/>
        <v/>
      </c>
      <c r="AI227" t="str">
        <f t="shared" si="36"/>
        <v/>
      </c>
      <c r="AJ227" t="str">
        <f t="shared" si="37"/>
        <v/>
      </c>
      <c r="AK227" t="str">
        <f t="shared" si="38"/>
        <v/>
      </c>
      <c r="AL227" t="str">
        <f t="shared" si="39"/>
        <v/>
      </c>
    </row>
    <row r="228" spans="13:38">
      <c r="M228" s="45"/>
      <c r="V228" s="14"/>
      <c r="AF228" s="14" t="str">
        <f t="shared" si="33"/>
        <v/>
      </c>
      <c r="AG228" t="str">
        <f t="shared" si="34"/>
        <v/>
      </c>
      <c r="AH228" t="str">
        <f t="shared" si="35"/>
        <v/>
      </c>
      <c r="AI228" t="str">
        <f t="shared" si="36"/>
        <v/>
      </c>
      <c r="AJ228" t="str">
        <f t="shared" si="37"/>
        <v/>
      </c>
      <c r="AK228" t="str">
        <f t="shared" si="38"/>
        <v/>
      </c>
      <c r="AL228" t="str">
        <f t="shared" si="39"/>
        <v/>
      </c>
    </row>
    <row r="229" spans="13:38">
      <c r="M229" s="45"/>
      <c r="V229" s="14"/>
      <c r="AF229" s="14" t="str">
        <f t="shared" si="33"/>
        <v/>
      </c>
      <c r="AG229" t="str">
        <f t="shared" si="34"/>
        <v/>
      </c>
      <c r="AH229" t="str">
        <f t="shared" si="35"/>
        <v/>
      </c>
      <c r="AI229" t="str">
        <f t="shared" si="36"/>
        <v/>
      </c>
      <c r="AJ229" t="str">
        <f t="shared" si="37"/>
        <v/>
      </c>
      <c r="AK229" t="str">
        <f t="shared" si="38"/>
        <v/>
      </c>
      <c r="AL229" t="str">
        <f t="shared" si="39"/>
        <v/>
      </c>
    </row>
    <row r="230" spans="13:38">
      <c r="M230" s="45"/>
      <c r="V230" s="14"/>
      <c r="AF230" s="14" t="str">
        <f t="shared" si="33"/>
        <v/>
      </c>
      <c r="AG230" t="str">
        <f t="shared" si="34"/>
        <v/>
      </c>
      <c r="AH230" t="str">
        <f t="shared" si="35"/>
        <v/>
      </c>
      <c r="AI230" t="str">
        <f t="shared" si="36"/>
        <v/>
      </c>
      <c r="AJ230" t="str">
        <f t="shared" si="37"/>
        <v/>
      </c>
      <c r="AK230" t="str">
        <f t="shared" si="38"/>
        <v/>
      </c>
      <c r="AL230" t="str">
        <f t="shared" si="39"/>
        <v/>
      </c>
    </row>
    <row r="231" spans="13:38">
      <c r="M231" s="45"/>
      <c r="V231" s="14"/>
      <c r="AF231" s="14" t="str">
        <f t="shared" si="33"/>
        <v/>
      </c>
      <c r="AG231" t="str">
        <f t="shared" si="34"/>
        <v/>
      </c>
      <c r="AH231" t="str">
        <f t="shared" si="35"/>
        <v/>
      </c>
      <c r="AI231" t="str">
        <f t="shared" si="36"/>
        <v/>
      </c>
      <c r="AJ231" t="str">
        <f t="shared" si="37"/>
        <v/>
      </c>
      <c r="AK231" t="str">
        <f t="shared" si="38"/>
        <v/>
      </c>
      <c r="AL231" t="str">
        <f t="shared" si="39"/>
        <v/>
      </c>
    </row>
    <row r="232" spans="13:38">
      <c r="M232" s="45"/>
      <c r="V232" s="14"/>
      <c r="AF232" s="14" t="str">
        <f t="shared" si="33"/>
        <v/>
      </c>
      <c r="AG232" t="str">
        <f t="shared" si="34"/>
        <v/>
      </c>
      <c r="AH232" t="str">
        <f t="shared" si="35"/>
        <v/>
      </c>
      <c r="AI232" t="str">
        <f t="shared" si="36"/>
        <v/>
      </c>
      <c r="AJ232" t="str">
        <f t="shared" si="37"/>
        <v/>
      </c>
      <c r="AK232" t="str">
        <f t="shared" si="38"/>
        <v/>
      </c>
      <c r="AL232" t="str">
        <f t="shared" si="39"/>
        <v/>
      </c>
    </row>
    <row r="233" spans="13:38">
      <c r="M233" s="45"/>
      <c r="V233" s="14"/>
      <c r="AF233" s="14" t="str">
        <f t="shared" si="33"/>
        <v/>
      </c>
      <c r="AG233" t="str">
        <f t="shared" si="34"/>
        <v/>
      </c>
      <c r="AH233" t="str">
        <f t="shared" si="35"/>
        <v/>
      </c>
      <c r="AI233" t="str">
        <f t="shared" si="36"/>
        <v/>
      </c>
      <c r="AJ233" t="str">
        <f t="shared" si="37"/>
        <v/>
      </c>
      <c r="AK233" t="str">
        <f t="shared" si="38"/>
        <v/>
      </c>
      <c r="AL233" t="str">
        <f t="shared" si="39"/>
        <v/>
      </c>
    </row>
    <row r="234" spans="13:38">
      <c r="M234" s="45"/>
      <c r="V234" s="14"/>
      <c r="AF234" s="14" t="str">
        <f t="shared" si="33"/>
        <v/>
      </c>
      <c r="AG234" t="str">
        <f t="shared" si="34"/>
        <v/>
      </c>
      <c r="AH234" t="str">
        <f t="shared" si="35"/>
        <v/>
      </c>
      <c r="AI234" t="str">
        <f t="shared" si="36"/>
        <v/>
      </c>
      <c r="AJ234" t="str">
        <f t="shared" si="37"/>
        <v/>
      </c>
      <c r="AK234" t="str">
        <f t="shared" si="38"/>
        <v/>
      </c>
      <c r="AL234" t="str">
        <f t="shared" si="39"/>
        <v/>
      </c>
    </row>
    <row r="235" spans="13:38">
      <c r="M235" s="45"/>
      <c r="V235" s="14"/>
      <c r="AF235" s="14" t="str">
        <f t="shared" si="33"/>
        <v/>
      </c>
      <c r="AG235" t="str">
        <f t="shared" si="34"/>
        <v/>
      </c>
      <c r="AH235" t="str">
        <f t="shared" si="35"/>
        <v/>
      </c>
      <c r="AI235" t="str">
        <f t="shared" si="36"/>
        <v/>
      </c>
      <c r="AJ235" t="str">
        <f t="shared" si="37"/>
        <v/>
      </c>
      <c r="AK235" t="str">
        <f t="shared" si="38"/>
        <v/>
      </c>
      <c r="AL235" t="str">
        <f t="shared" si="39"/>
        <v/>
      </c>
    </row>
    <row r="236" spans="13:38">
      <c r="M236" s="45"/>
      <c r="V236" s="14"/>
      <c r="AF236" s="14" t="str">
        <f t="shared" si="33"/>
        <v/>
      </c>
      <c r="AG236" t="str">
        <f t="shared" si="34"/>
        <v/>
      </c>
      <c r="AH236" t="str">
        <f t="shared" si="35"/>
        <v/>
      </c>
      <c r="AI236" t="str">
        <f t="shared" si="36"/>
        <v/>
      </c>
      <c r="AJ236" t="str">
        <f t="shared" si="37"/>
        <v/>
      </c>
      <c r="AK236" t="str">
        <f t="shared" si="38"/>
        <v/>
      </c>
      <c r="AL236" t="str">
        <f t="shared" si="39"/>
        <v/>
      </c>
    </row>
    <row r="237" spans="13:38">
      <c r="M237" s="45"/>
      <c r="V237" s="14"/>
      <c r="AF237" s="14" t="str">
        <f t="shared" si="33"/>
        <v/>
      </c>
      <c r="AG237" t="str">
        <f t="shared" si="34"/>
        <v/>
      </c>
      <c r="AH237" t="str">
        <f t="shared" si="35"/>
        <v/>
      </c>
      <c r="AI237" t="str">
        <f t="shared" si="36"/>
        <v/>
      </c>
      <c r="AJ237" t="str">
        <f t="shared" si="37"/>
        <v/>
      </c>
      <c r="AK237" t="str">
        <f t="shared" si="38"/>
        <v/>
      </c>
      <c r="AL237" t="str">
        <f t="shared" si="39"/>
        <v/>
      </c>
    </row>
    <row r="238" spans="13:38">
      <c r="M238" s="45"/>
      <c r="V238" s="14"/>
      <c r="AF238" s="14" t="str">
        <f t="shared" si="33"/>
        <v/>
      </c>
      <c r="AG238" t="str">
        <f t="shared" si="34"/>
        <v/>
      </c>
      <c r="AH238" t="str">
        <f t="shared" si="35"/>
        <v/>
      </c>
      <c r="AI238" t="str">
        <f t="shared" si="36"/>
        <v/>
      </c>
      <c r="AJ238" t="str">
        <f t="shared" si="37"/>
        <v/>
      </c>
      <c r="AK238" t="str">
        <f t="shared" si="38"/>
        <v/>
      </c>
      <c r="AL238" t="str">
        <f t="shared" si="39"/>
        <v/>
      </c>
    </row>
    <row r="239" spans="13:38">
      <c r="M239" s="45"/>
      <c r="V239" s="14"/>
      <c r="AF239" s="14" t="str">
        <f t="shared" si="33"/>
        <v/>
      </c>
      <c r="AG239" t="str">
        <f t="shared" si="34"/>
        <v/>
      </c>
      <c r="AH239" t="str">
        <f t="shared" si="35"/>
        <v/>
      </c>
      <c r="AI239" t="str">
        <f t="shared" si="36"/>
        <v/>
      </c>
      <c r="AJ239" t="str">
        <f t="shared" si="37"/>
        <v/>
      </c>
      <c r="AK239" t="str">
        <f t="shared" si="38"/>
        <v/>
      </c>
      <c r="AL239" t="str">
        <f t="shared" si="39"/>
        <v/>
      </c>
    </row>
    <row r="240" spans="13:38">
      <c r="M240" s="45"/>
      <c r="V240" s="14"/>
      <c r="AF240" s="14" t="str">
        <f t="shared" si="33"/>
        <v/>
      </c>
      <c r="AG240" t="str">
        <f t="shared" si="34"/>
        <v/>
      </c>
      <c r="AH240" t="str">
        <f t="shared" si="35"/>
        <v/>
      </c>
      <c r="AI240" t="str">
        <f t="shared" si="36"/>
        <v/>
      </c>
      <c r="AJ240" t="str">
        <f t="shared" si="37"/>
        <v/>
      </c>
      <c r="AK240" t="str">
        <f t="shared" si="38"/>
        <v/>
      </c>
      <c r="AL240" t="str">
        <f t="shared" si="39"/>
        <v/>
      </c>
    </row>
    <row r="241" spans="13:38">
      <c r="M241" s="45"/>
      <c r="V241" s="14"/>
      <c r="AF241" s="14" t="str">
        <f t="shared" si="33"/>
        <v/>
      </c>
      <c r="AG241" t="str">
        <f t="shared" si="34"/>
        <v/>
      </c>
      <c r="AH241" t="str">
        <f t="shared" si="35"/>
        <v/>
      </c>
      <c r="AI241" t="str">
        <f t="shared" si="36"/>
        <v/>
      </c>
      <c r="AJ241" t="str">
        <f t="shared" si="37"/>
        <v/>
      </c>
      <c r="AK241" t="str">
        <f t="shared" si="38"/>
        <v/>
      </c>
      <c r="AL241" t="str">
        <f t="shared" si="39"/>
        <v/>
      </c>
    </row>
    <row r="242" spans="13:38">
      <c r="M242" s="45"/>
      <c r="V242" s="14"/>
      <c r="AF242" s="14" t="str">
        <f t="shared" si="33"/>
        <v/>
      </c>
      <c r="AG242" t="str">
        <f t="shared" si="34"/>
        <v/>
      </c>
      <c r="AH242" t="str">
        <f t="shared" si="35"/>
        <v/>
      </c>
      <c r="AI242" t="str">
        <f t="shared" si="36"/>
        <v/>
      </c>
      <c r="AJ242" t="str">
        <f t="shared" si="37"/>
        <v/>
      </c>
      <c r="AK242" t="str">
        <f t="shared" si="38"/>
        <v/>
      </c>
      <c r="AL242" t="str">
        <f t="shared" si="39"/>
        <v/>
      </c>
    </row>
    <row r="243" spans="13:38">
      <c r="M243" s="45"/>
      <c r="V243" s="14"/>
      <c r="AF243" s="14" t="str">
        <f t="shared" si="33"/>
        <v/>
      </c>
      <c r="AG243" t="str">
        <f t="shared" si="34"/>
        <v/>
      </c>
      <c r="AH243" t="str">
        <f t="shared" si="35"/>
        <v/>
      </c>
      <c r="AI243" t="str">
        <f t="shared" si="36"/>
        <v/>
      </c>
      <c r="AJ243" t="str">
        <f t="shared" si="37"/>
        <v/>
      </c>
      <c r="AK243" t="str">
        <f t="shared" si="38"/>
        <v/>
      </c>
      <c r="AL243" t="str">
        <f t="shared" si="39"/>
        <v/>
      </c>
    </row>
    <row r="244" spans="13:38">
      <c r="M244" s="45"/>
      <c r="V244" s="14"/>
      <c r="AF244" s="14" t="str">
        <f t="shared" si="33"/>
        <v/>
      </c>
      <c r="AG244" t="str">
        <f t="shared" si="34"/>
        <v/>
      </c>
      <c r="AH244" t="str">
        <f t="shared" si="35"/>
        <v/>
      </c>
      <c r="AI244" t="str">
        <f t="shared" si="36"/>
        <v/>
      </c>
      <c r="AJ244" t="str">
        <f t="shared" si="37"/>
        <v/>
      </c>
      <c r="AK244" t="str">
        <f t="shared" si="38"/>
        <v/>
      </c>
      <c r="AL244" t="str">
        <f t="shared" si="39"/>
        <v/>
      </c>
    </row>
    <row r="245" spans="13:38">
      <c r="M245" s="45"/>
      <c r="V245" s="14"/>
      <c r="AF245" s="14" t="str">
        <f t="shared" si="33"/>
        <v/>
      </c>
      <c r="AG245" t="str">
        <f t="shared" si="34"/>
        <v/>
      </c>
      <c r="AH245" t="str">
        <f t="shared" si="35"/>
        <v/>
      </c>
      <c r="AI245" t="str">
        <f t="shared" si="36"/>
        <v/>
      </c>
      <c r="AJ245" t="str">
        <f t="shared" si="37"/>
        <v/>
      </c>
      <c r="AK245" t="str">
        <f t="shared" si="38"/>
        <v/>
      </c>
      <c r="AL245" t="str">
        <f t="shared" si="39"/>
        <v/>
      </c>
    </row>
    <row r="246" spans="13:38">
      <c r="M246" s="45"/>
      <c r="V246" s="14"/>
      <c r="AF246" s="14" t="str">
        <f t="shared" si="33"/>
        <v/>
      </c>
      <c r="AG246" t="str">
        <f t="shared" si="34"/>
        <v/>
      </c>
      <c r="AH246" t="str">
        <f t="shared" si="35"/>
        <v/>
      </c>
      <c r="AI246" t="str">
        <f t="shared" si="36"/>
        <v/>
      </c>
      <c r="AJ246" t="str">
        <f t="shared" si="37"/>
        <v/>
      </c>
      <c r="AK246" t="str">
        <f t="shared" si="38"/>
        <v/>
      </c>
      <c r="AL246" t="str">
        <f t="shared" si="39"/>
        <v/>
      </c>
    </row>
    <row r="247" spans="13:38">
      <c r="M247" s="45"/>
      <c r="V247" s="14"/>
      <c r="AF247" s="14" t="str">
        <f t="shared" si="33"/>
        <v/>
      </c>
      <c r="AG247" t="str">
        <f t="shared" si="34"/>
        <v/>
      </c>
      <c r="AH247" t="str">
        <f t="shared" si="35"/>
        <v/>
      </c>
      <c r="AI247" t="str">
        <f t="shared" si="36"/>
        <v/>
      </c>
      <c r="AJ247" t="str">
        <f t="shared" si="37"/>
        <v/>
      </c>
      <c r="AK247" t="str">
        <f t="shared" si="38"/>
        <v/>
      </c>
      <c r="AL247" t="str">
        <f t="shared" si="39"/>
        <v/>
      </c>
    </row>
    <row r="248" spans="13:38">
      <c r="M248" s="45"/>
      <c r="V248" s="14"/>
      <c r="AF248" s="14" t="str">
        <f t="shared" si="33"/>
        <v/>
      </c>
      <c r="AG248" t="str">
        <f t="shared" si="34"/>
        <v/>
      </c>
      <c r="AH248" t="str">
        <f t="shared" si="35"/>
        <v/>
      </c>
      <c r="AI248" t="str">
        <f t="shared" si="36"/>
        <v/>
      </c>
      <c r="AJ248" t="str">
        <f t="shared" si="37"/>
        <v/>
      </c>
      <c r="AK248" t="str">
        <f t="shared" si="38"/>
        <v/>
      </c>
      <c r="AL248" t="str">
        <f t="shared" si="39"/>
        <v/>
      </c>
    </row>
    <row r="249" spans="13:38">
      <c r="M249" s="45"/>
      <c r="V249" s="14"/>
      <c r="AF249" s="14" t="str">
        <f t="shared" si="33"/>
        <v/>
      </c>
      <c r="AG249" t="str">
        <f t="shared" si="34"/>
        <v/>
      </c>
      <c r="AH249" t="str">
        <f t="shared" si="35"/>
        <v/>
      </c>
      <c r="AI249" t="str">
        <f t="shared" si="36"/>
        <v/>
      </c>
      <c r="AJ249" t="str">
        <f t="shared" si="37"/>
        <v/>
      </c>
      <c r="AK249" t="str">
        <f t="shared" si="38"/>
        <v/>
      </c>
      <c r="AL249" t="str">
        <f t="shared" si="39"/>
        <v/>
      </c>
    </row>
    <row r="250" spans="13:38">
      <c r="M250" s="45"/>
      <c r="V250" s="14"/>
      <c r="AF250" s="14" t="str">
        <f t="shared" si="33"/>
        <v/>
      </c>
      <c r="AG250" t="str">
        <f t="shared" si="34"/>
        <v/>
      </c>
      <c r="AH250" t="str">
        <f t="shared" si="35"/>
        <v/>
      </c>
      <c r="AI250" t="str">
        <f t="shared" si="36"/>
        <v/>
      </c>
      <c r="AJ250" t="str">
        <f t="shared" si="37"/>
        <v/>
      </c>
      <c r="AK250" t="str">
        <f t="shared" si="38"/>
        <v/>
      </c>
      <c r="AL250" t="str">
        <f t="shared" si="39"/>
        <v/>
      </c>
    </row>
    <row r="251" spans="13:38">
      <c r="M251" s="45"/>
      <c r="V251" s="14"/>
      <c r="AF251" s="14" t="str">
        <f t="shared" si="33"/>
        <v/>
      </c>
      <c r="AG251" t="str">
        <f t="shared" si="34"/>
        <v/>
      </c>
      <c r="AH251" t="str">
        <f t="shared" si="35"/>
        <v/>
      </c>
      <c r="AI251" t="str">
        <f t="shared" si="36"/>
        <v/>
      </c>
      <c r="AJ251" t="str">
        <f t="shared" si="37"/>
        <v/>
      </c>
      <c r="AK251" t="str">
        <f t="shared" si="38"/>
        <v/>
      </c>
      <c r="AL251" t="str">
        <f t="shared" si="39"/>
        <v/>
      </c>
    </row>
    <row r="252" spans="13:38">
      <c r="M252" s="45"/>
      <c r="V252" s="14"/>
      <c r="AF252" s="14" t="str">
        <f t="shared" si="33"/>
        <v/>
      </c>
      <c r="AG252" t="str">
        <f t="shared" si="34"/>
        <v/>
      </c>
      <c r="AH252" t="str">
        <f t="shared" si="35"/>
        <v/>
      </c>
      <c r="AI252" t="str">
        <f t="shared" si="36"/>
        <v/>
      </c>
      <c r="AJ252" t="str">
        <f t="shared" si="37"/>
        <v/>
      </c>
      <c r="AK252" t="str">
        <f t="shared" si="38"/>
        <v/>
      </c>
      <c r="AL252" t="str">
        <f t="shared" si="39"/>
        <v/>
      </c>
    </row>
    <row r="253" spans="13:38">
      <c r="M253" s="45"/>
      <c r="V253" s="14"/>
      <c r="AF253" s="14" t="str">
        <f t="shared" si="33"/>
        <v/>
      </c>
      <c r="AG253" t="str">
        <f t="shared" si="34"/>
        <v/>
      </c>
      <c r="AH253" t="str">
        <f t="shared" si="35"/>
        <v/>
      </c>
      <c r="AI253" t="str">
        <f t="shared" si="36"/>
        <v/>
      </c>
      <c r="AJ253" t="str">
        <f t="shared" si="37"/>
        <v/>
      </c>
      <c r="AK253" t="str">
        <f t="shared" si="38"/>
        <v/>
      </c>
      <c r="AL253" t="str">
        <f t="shared" si="39"/>
        <v/>
      </c>
    </row>
    <row r="254" spans="13:38">
      <c r="M254" s="45"/>
      <c r="V254" s="14"/>
      <c r="AF254" s="14" t="str">
        <f t="shared" si="33"/>
        <v/>
      </c>
      <c r="AG254" t="str">
        <f t="shared" si="34"/>
        <v/>
      </c>
      <c r="AH254" t="str">
        <f t="shared" si="35"/>
        <v/>
      </c>
      <c r="AI254" t="str">
        <f t="shared" si="36"/>
        <v/>
      </c>
      <c r="AJ254" t="str">
        <f t="shared" si="37"/>
        <v/>
      </c>
      <c r="AK254" t="str">
        <f t="shared" si="38"/>
        <v/>
      </c>
      <c r="AL254" t="str">
        <f t="shared" si="39"/>
        <v/>
      </c>
    </row>
    <row r="255" spans="13:38">
      <c r="M255" s="45"/>
      <c r="V255" s="14"/>
      <c r="AF255" s="14" t="str">
        <f t="shared" si="33"/>
        <v/>
      </c>
      <c r="AG255" t="str">
        <f t="shared" si="34"/>
        <v/>
      </c>
      <c r="AH255" t="str">
        <f t="shared" si="35"/>
        <v/>
      </c>
      <c r="AI255" t="str">
        <f t="shared" si="36"/>
        <v/>
      </c>
      <c r="AJ255" t="str">
        <f t="shared" si="37"/>
        <v/>
      </c>
      <c r="AK255" t="str">
        <f t="shared" si="38"/>
        <v/>
      </c>
      <c r="AL255" t="str">
        <f t="shared" si="39"/>
        <v/>
      </c>
    </row>
    <row r="256" spans="13:38">
      <c r="M256" s="45"/>
      <c r="V256" s="14"/>
      <c r="AF256" s="14" t="str">
        <f t="shared" si="33"/>
        <v/>
      </c>
      <c r="AG256" t="str">
        <f t="shared" si="34"/>
        <v/>
      </c>
      <c r="AH256" t="str">
        <f t="shared" si="35"/>
        <v/>
      </c>
      <c r="AI256" t="str">
        <f t="shared" si="36"/>
        <v/>
      </c>
      <c r="AJ256" t="str">
        <f t="shared" si="37"/>
        <v/>
      </c>
      <c r="AK256" t="str">
        <f t="shared" si="38"/>
        <v/>
      </c>
      <c r="AL256" t="str">
        <f t="shared" si="39"/>
        <v/>
      </c>
    </row>
    <row r="257" spans="13:38">
      <c r="M257" s="45"/>
      <c r="V257" s="14"/>
      <c r="AF257" s="14" t="str">
        <f t="shared" si="33"/>
        <v/>
      </c>
      <c r="AG257" t="str">
        <f t="shared" si="34"/>
        <v/>
      </c>
      <c r="AH257" t="str">
        <f t="shared" si="35"/>
        <v/>
      </c>
      <c r="AI257" t="str">
        <f t="shared" si="36"/>
        <v/>
      </c>
      <c r="AJ257" t="str">
        <f t="shared" si="37"/>
        <v/>
      </c>
      <c r="AK257" t="str">
        <f t="shared" si="38"/>
        <v/>
      </c>
      <c r="AL257" t="str">
        <f t="shared" si="39"/>
        <v/>
      </c>
    </row>
    <row r="258" spans="13:38">
      <c r="M258" s="45"/>
      <c r="V258" s="14"/>
      <c r="AF258" s="14" t="str">
        <f t="shared" si="33"/>
        <v/>
      </c>
      <c r="AG258" t="str">
        <f t="shared" si="34"/>
        <v/>
      </c>
      <c r="AH258" t="str">
        <f t="shared" si="35"/>
        <v/>
      </c>
      <c r="AI258" t="str">
        <f t="shared" si="36"/>
        <v/>
      </c>
      <c r="AJ258" t="str">
        <f t="shared" si="37"/>
        <v/>
      </c>
      <c r="AK258" t="str">
        <f t="shared" si="38"/>
        <v/>
      </c>
      <c r="AL258" t="str">
        <f t="shared" si="39"/>
        <v/>
      </c>
    </row>
    <row r="259" spans="13:38">
      <c r="M259" s="45"/>
      <c r="V259" s="14"/>
      <c r="AF259" s="14" t="str">
        <f t="shared" si="33"/>
        <v/>
      </c>
      <c r="AG259" t="str">
        <f t="shared" si="34"/>
        <v/>
      </c>
      <c r="AH259" t="str">
        <f t="shared" si="35"/>
        <v/>
      </c>
      <c r="AI259" t="str">
        <f t="shared" si="36"/>
        <v/>
      </c>
      <c r="AJ259" t="str">
        <f t="shared" si="37"/>
        <v/>
      </c>
      <c r="AK259" t="str">
        <f t="shared" si="38"/>
        <v/>
      </c>
      <c r="AL259" t="str">
        <f t="shared" si="39"/>
        <v/>
      </c>
    </row>
    <row r="260" spans="13:38">
      <c r="M260" s="45"/>
      <c r="V260" s="14"/>
      <c r="AF260" s="14" t="str">
        <f t="shared" ref="AF260:AF323" si="40">IF($V260="", "", $V260)</f>
        <v/>
      </c>
      <c r="AG260" t="str">
        <f t="shared" ref="AG260:AG323" si="41">IF($X260&lt;0, "NA", IF(ISERROR($W260/$X260), "", $W260/$X260))</f>
        <v/>
      </c>
      <c r="AH260" t="str">
        <f t="shared" ref="AH260:AH323" si="42">IF($Y260&lt;0, "NA", IF(ISERROR($W260/$Y260), "", $W260/$Y260))</f>
        <v/>
      </c>
      <c r="AI260" t="str">
        <f t="shared" ref="AI260:AI323" si="43">IF($Z260&lt;0, "NA", IF(ISERROR($W260/$Z260), "", $W260/$Z260))</f>
        <v/>
      </c>
      <c r="AJ260" t="str">
        <f t="shared" ref="AJ260:AJ323" si="44">IF($AB260&lt;0, "NA", IF(ISERROR($AA260/$AB260), "", $AA260/$AB260))</f>
        <v/>
      </c>
      <c r="AK260" t="str">
        <f t="shared" ref="AK260:AK323" si="45">IF($AC260&lt;0, "NA", IF(ISERROR($AA260/$AC260), "", $AA260/$AC260))</f>
        <v/>
      </c>
      <c r="AL260" t="str">
        <f t="shared" ref="AL260:AL323" si="46">IF($AD260&lt;0, "NA", IF(ISERROR($AA260/$AD260), "", $AA260/$AD260))</f>
        <v/>
      </c>
    </row>
    <row r="261" spans="13:38">
      <c r="M261" s="45"/>
      <c r="V261" s="14"/>
      <c r="AF261" s="14" t="str">
        <f t="shared" si="40"/>
        <v/>
      </c>
      <c r="AG261" t="str">
        <f t="shared" si="41"/>
        <v/>
      </c>
      <c r="AH261" t="str">
        <f t="shared" si="42"/>
        <v/>
      </c>
      <c r="AI261" t="str">
        <f t="shared" si="43"/>
        <v/>
      </c>
      <c r="AJ261" t="str">
        <f t="shared" si="44"/>
        <v/>
      </c>
      <c r="AK261" t="str">
        <f t="shared" si="45"/>
        <v/>
      </c>
      <c r="AL261" t="str">
        <f t="shared" si="46"/>
        <v/>
      </c>
    </row>
    <row r="262" spans="13:38">
      <c r="M262" s="45"/>
      <c r="V262" s="14"/>
      <c r="AF262" s="14" t="str">
        <f t="shared" si="40"/>
        <v/>
      </c>
      <c r="AG262" t="str">
        <f t="shared" si="41"/>
        <v/>
      </c>
      <c r="AH262" t="str">
        <f t="shared" si="42"/>
        <v/>
      </c>
      <c r="AI262" t="str">
        <f t="shared" si="43"/>
        <v/>
      </c>
      <c r="AJ262" t="str">
        <f t="shared" si="44"/>
        <v/>
      </c>
      <c r="AK262" t="str">
        <f t="shared" si="45"/>
        <v/>
      </c>
      <c r="AL262" t="str">
        <f t="shared" si="46"/>
        <v/>
      </c>
    </row>
    <row r="263" spans="13:38">
      <c r="M263" s="45"/>
      <c r="V263" s="14"/>
      <c r="AF263" s="14" t="str">
        <f t="shared" si="40"/>
        <v/>
      </c>
      <c r="AG263" t="str">
        <f t="shared" si="41"/>
        <v/>
      </c>
      <c r="AH263" t="str">
        <f t="shared" si="42"/>
        <v/>
      </c>
      <c r="AI263" t="str">
        <f t="shared" si="43"/>
        <v/>
      </c>
      <c r="AJ263" t="str">
        <f t="shared" si="44"/>
        <v/>
      </c>
      <c r="AK263" t="str">
        <f t="shared" si="45"/>
        <v/>
      </c>
      <c r="AL263" t="str">
        <f t="shared" si="46"/>
        <v/>
      </c>
    </row>
    <row r="264" spans="13:38">
      <c r="M264" s="45"/>
      <c r="V264" s="14"/>
      <c r="AF264" s="14" t="str">
        <f t="shared" si="40"/>
        <v/>
      </c>
      <c r="AG264" t="str">
        <f t="shared" si="41"/>
        <v/>
      </c>
      <c r="AH264" t="str">
        <f t="shared" si="42"/>
        <v/>
      </c>
      <c r="AI264" t="str">
        <f t="shared" si="43"/>
        <v/>
      </c>
      <c r="AJ264" t="str">
        <f t="shared" si="44"/>
        <v/>
      </c>
      <c r="AK264" t="str">
        <f t="shared" si="45"/>
        <v/>
      </c>
      <c r="AL264" t="str">
        <f t="shared" si="46"/>
        <v/>
      </c>
    </row>
    <row r="265" spans="13:38">
      <c r="M265" s="45"/>
      <c r="V265" s="14"/>
      <c r="AF265" s="14" t="str">
        <f t="shared" si="40"/>
        <v/>
      </c>
      <c r="AG265" t="str">
        <f t="shared" si="41"/>
        <v/>
      </c>
      <c r="AH265" t="str">
        <f t="shared" si="42"/>
        <v/>
      </c>
      <c r="AI265" t="str">
        <f t="shared" si="43"/>
        <v/>
      </c>
      <c r="AJ265" t="str">
        <f t="shared" si="44"/>
        <v/>
      </c>
      <c r="AK265" t="str">
        <f t="shared" si="45"/>
        <v/>
      </c>
      <c r="AL265" t="str">
        <f t="shared" si="46"/>
        <v/>
      </c>
    </row>
    <row r="266" spans="13:38">
      <c r="M266" s="45"/>
      <c r="V266" s="14"/>
      <c r="AF266" s="14" t="str">
        <f t="shared" si="40"/>
        <v/>
      </c>
      <c r="AG266" t="str">
        <f t="shared" si="41"/>
        <v/>
      </c>
      <c r="AH266" t="str">
        <f t="shared" si="42"/>
        <v/>
      </c>
      <c r="AI266" t="str">
        <f t="shared" si="43"/>
        <v/>
      </c>
      <c r="AJ266" t="str">
        <f t="shared" si="44"/>
        <v/>
      </c>
      <c r="AK266" t="str">
        <f t="shared" si="45"/>
        <v/>
      </c>
      <c r="AL266" t="str">
        <f t="shared" si="46"/>
        <v/>
      </c>
    </row>
    <row r="267" spans="13:38">
      <c r="M267" s="45"/>
      <c r="V267" s="14"/>
      <c r="AF267" s="14" t="str">
        <f t="shared" si="40"/>
        <v/>
      </c>
      <c r="AG267" t="str">
        <f t="shared" si="41"/>
        <v/>
      </c>
      <c r="AH267" t="str">
        <f t="shared" si="42"/>
        <v/>
      </c>
      <c r="AI267" t="str">
        <f t="shared" si="43"/>
        <v/>
      </c>
      <c r="AJ267" t="str">
        <f t="shared" si="44"/>
        <v/>
      </c>
      <c r="AK267" t="str">
        <f t="shared" si="45"/>
        <v/>
      </c>
      <c r="AL267" t="str">
        <f t="shared" si="46"/>
        <v/>
      </c>
    </row>
    <row r="268" spans="13:38">
      <c r="M268" s="45"/>
      <c r="V268" s="14"/>
      <c r="AF268" s="14" t="str">
        <f t="shared" si="40"/>
        <v/>
      </c>
      <c r="AG268" t="str">
        <f t="shared" si="41"/>
        <v/>
      </c>
      <c r="AH268" t="str">
        <f t="shared" si="42"/>
        <v/>
      </c>
      <c r="AI268" t="str">
        <f t="shared" si="43"/>
        <v/>
      </c>
      <c r="AJ268" t="str">
        <f t="shared" si="44"/>
        <v/>
      </c>
      <c r="AK268" t="str">
        <f t="shared" si="45"/>
        <v/>
      </c>
      <c r="AL268" t="str">
        <f t="shared" si="46"/>
        <v/>
      </c>
    </row>
    <row r="269" spans="13:38">
      <c r="M269" s="45"/>
      <c r="V269" s="14"/>
      <c r="AF269" s="14" t="str">
        <f t="shared" si="40"/>
        <v/>
      </c>
      <c r="AG269" t="str">
        <f t="shared" si="41"/>
        <v/>
      </c>
      <c r="AH269" t="str">
        <f t="shared" si="42"/>
        <v/>
      </c>
      <c r="AI269" t="str">
        <f t="shared" si="43"/>
        <v/>
      </c>
      <c r="AJ269" t="str">
        <f t="shared" si="44"/>
        <v/>
      </c>
      <c r="AK269" t="str">
        <f t="shared" si="45"/>
        <v/>
      </c>
      <c r="AL269" t="str">
        <f t="shared" si="46"/>
        <v/>
      </c>
    </row>
    <row r="270" spans="13:38">
      <c r="M270" s="45"/>
      <c r="V270" s="14"/>
      <c r="AF270" s="14" t="str">
        <f t="shared" si="40"/>
        <v/>
      </c>
      <c r="AG270" t="str">
        <f t="shared" si="41"/>
        <v/>
      </c>
      <c r="AH270" t="str">
        <f t="shared" si="42"/>
        <v/>
      </c>
      <c r="AI270" t="str">
        <f t="shared" si="43"/>
        <v/>
      </c>
      <c r="AJ270" t="str">
        <f t="shared" si="44"/>
        <v/>
      </c>
      <c r="AK270" t="str">
        <f t="shared" si="45"/>
        <v/>
      </c>
      <c r="AL270" t="str">
        <f t="shared" si="46"/>
        <v/>
      </c>
    </row>
    <row r="271" spans="13:38">
      <c r="M271" s="45"/>
      <c r="V271" s="14"/>
      <c r="AF271" s="14" t="str">
        <f t="shared" si="40"/>
        <v/>
      </c>
      <c r="AG271" t="str">
        <f t="shared" si="41"/>
        <v/>
      </c>
      <c r="AH271" t="str">
        <f t="shared" si="42"/>
        <v/>
      </c>
      <c r="AI271" t="str">
        <f t="shared" si="43"/>
        <v/>
      </c>
      <c r="AJ271" t="str">
        <f t="shared" si="44"/>
        <v/>
      </c>
      <c r="AK271" t="str">
        <f t="shared" si="45"/>
        <v/>
      </c>
      <c r="AL271" t="str">
        <f t="shared" si="46"/>
        <v/>
      </c>
    </row>
    <row r="272" spans="13:38">
      <c r="M272" s="45"/>
      <c r="V272" s="14"/>
      <c r="AF272" s="14" t="str">
        <f t="shared" si="40"/>
        <v/>
      </c>
      <c r="AG272" t="str">
        <f t="shared" si="41"/>
        <v/>
      </c>
      <c r="AH272" t="str">
        <f t="shared" si="42"/>
        <v/>
      </c>
      <c r="AI272" t="str">
        <f t="shared" si="43"/>
        <v/>
      </c>
      <c r="AJ272" t="str">
        <f t="shared" si="44"/>
        <v/>
      </c>
      <c r="AK272" t="str">
        <f t="shared" si="45"/>
        <v/>
      </c>
      <c r="AL272" t="str">
        <f t="shared" si="46"/>
        <v/>
      </c>
    </row>
    <row r="273" spans="13:38">
      <c r="M273" s="45"/>
      <c r="V273" s="14"/>
      <c r="AF273" s="14" t="str">
        <f t="shared" si="40"/>
        <v/>
      </c>
      <c r="AG273" t="str">
        <f t="shared" si="41"/>
        <v/>
      </c>
      <c r="AH273" t="str">
        <f t="shared" si="42"/>
        <v/>
      </c>
      <c r="AI273" t="str">
        <f t="shared" si="43"/>
        <v/>
      </c>
      <c r="AJ273" t="str">
        <f t="shared" si="44"/>
        <v/>
      </c>
      <c r="AK273" t="str">
        <f t="shared" si="45"/>
        <v/>
      </c>
      <c r="AL273" t="str">
        <f t="shared" si="46"/>
        <v/>
      </c>
    </row>
    <row r="274" spans="13:38">
      <c r="M274" s="45"/>
      <c r="V274" s="14"/>
      <c r="AF274" s="14" t="str">
        <f t="shared" si="40"/>
        <v/>
      </c>
      <c r="AG274" t="str">
        <f t="shared" si="41"/>
        <v/>
      </c>
      <c r="AH274" t="str">
        <f t="shared" si="42"/>
        <v/>
      </c>
      <c r="AI274" t="str">
        <f t="shared" si="43"/>
        <v/>
      </c>
      <c r="AJ274" t="str">
        <f t="shared" si="44"/>
        <v/>
      </c>
      <c r="AK274" t="str">
        <f t="shared" si="45"/>
        <v/>
      </c>
      <c r="AL274" t="str">
        <f t="shared" si="46"/>
        <v/>
      </c>
    </row>
    <row r="275" spans="13:38">
      <c r="M275" s="45"/>
      <c r="V275" s="14"/>
      <c r="AF275" s="14" t="str">
        <f t="shared" si="40"/>
        <v/>
      </c>
      <c r="AG275" t="str">
        <f t="shared" si="41"/>
        <v/>
      </c>
      <c r="AH275" t="str">
        <f t="shared" si="42"/>
        <v/>
      </c>
      <c r="AI275" t="str">
        <f t="shared" si="43"/>
        <v/>
      </c>
      <c r="AJ275" t="str">
        <f t="shared" si="44"/>
        <v/>
      </c>
      <c r="AK275" t="str">
        <f t="shared" si="45"/>
        <v/>
      </c>
      <c r="AL275" t="str">
        <f t="shared" si="46"/>
        <v/>
      </c>
    </row>
    <row r="276" spans="13:38">
      <c r="M276" s="45"/>
      <c r="V276" s="14"/>
      <c r="AF276" s="14" t="str">
        <f t="shared" si="40"/>
        <v/>
      </c>
      <c r="AG276" t="str">
        <f t="shared" si="41"/>
        <v/>
      </c>
      <c r="AH276" t="str">
        <f t="shared" si="42"/>
        <v/>
      </c>
      <c r="AI276" t="str">
        <f t="shared" si="43"/>
        <v/>
      </c>
      <c r="AJ276" t="str">
        <f t="shared" si="44"/>
        <v/>
      </c>
      <c r="AK276" t="str">
        <f t="shared" si="45"/>
        <v/>
      </c>
      <c r="AL276" t="str">
        <f t="shared" si="46"/>
        <v/>
      </c>
    </row>
    <row r="277" spans="13:38">
      <c r="M277" s="45"/>
      <c r="V277" s="14"/>
      <c r="AF277" s="14" t="str">
        <f t="shared" si="40"/>
        <v/>
      </c>
      <c r="AG277" t="str">
        <f t="shared" si="41"/>
        <v/>
      </c>
      <c r="AH277" t="str">
        <f t="shared" si="42"/>
        <v/>
      </c>
      <c r="AI277" t="str">
        <f t="shared" si="43"/>
        <v/>
      </c>
      <c r="AJ277" t="str">
        <f t="shared" si="44"/>
        <v/>
      </c>
      <c r="AK277" t="str">
        <f t="shared" si="45"/>
        <v/>
      </c>
      <c r="AL277" t="str">
        <f t="shared" si="46"/>
        <v/>
      </c>
    </row>
    <row r="278" spans="13:38">
      <c r="M278" s="45"/>
      <c r="V278" s="14"/>
      <c r="AF278" s="14" t="str">
        <f t="shared" si="40"/>
        <v/>
      </c>
      <c r="AG278" t="str">
        <f t="shared" si="41"/>
        <v/>
      </c>
      <c r="AH278" t="str">
        <f t="shared" si="42"/>
        <v/>
      </c>
      <c r="AI278" t="str">
        <f t="shared" si="43"/>
        <v/>
      </c>
      <c r="AJ278" t="str">
        <f t="shared" si="44"/>
        <v/>
      </c>
      <c r="AK278" t="str">
        <f t="shared" si="45"/>
        <v/>
      </c>
      <c r="AL278" t="str">
        <f t="shared" si="46"/>
        <v/>
      </c>
    </row>
    <row r="279" spans="13:38">
      <c r="M279" s="45"/>
      <c r="V279" s="14"/>
      <c r="AF279" s="14" t="str">
        <f t="shared" si="40"/>
        <v/>
      </c>
      <c r="AG279" t="str">
        <f t="shared" si="41"/>
        <v/>
      </c>
      <c r="AH279" t="str">
        <f t="shared" si="42"/>
        <v/>
      </c>
      <c r="AI279" t="str">
        <f t="shared" si="43"/>
        <v/>
      </c>
      <c r="AJ279" t="str">
        <f t="shared" si="44"/>
        <v/>
      </c>
      <c r="AK279" t="str">
        <f t="shared" si="45"/>
        <v/>
      </c>
      <c r="AL279" t="str">
        <f t="shared" si="46"/>
        <v/>
      </c>
    </row>
    <row r="280" spans="13:38">
      <c r="M280" s="45"/>
      <c r="V280" s="14"/>
      <c r="AF280" s="14" t="str">
        <f t="shared" si="40"/>
        <v/>
      </c>
      <c r="AG280" t="str">
        <f t="shared" si="41"/>
        <v/>
      </c>
      <c r="AH280" t="str">
        <f t="shared" si="42"/>
        <v/>
      </c>
      <c r="AI280" t="str">
        <f t="shared" si="43"/>
        <v/>
      </c>
      <c r="AJ280" t="str">
        <f t="shared" si="44"/>
        <v/>
      </c>
      <c r="AK280" t="str">
        <f t="shared" si="45"/>
        <v/>
      </c>
      <c r="AL280" t="str">
        <f t="shared" si="46"/>
        <v/>
      </c>
    </row>
    <row r="281" spans="13:38">
      <c r="M281" s="45"/>
      <c r="V281" s="14"/>
      <c r="AF281" s="14" t="str">
        <f t="shared" si="40"/>
        <v/>
      </c>
      <c r="AG281" t="str">
        <f t="shared" si="41"/>
        <v/>
      </c>
      <c r="AH281" t="str">
        <f t="shared" si="42"/>
        <v/>
      </c>
      <c r="AI281" t="str">
        <f t="shared" si="43"/>
        <v/>
      </c>
      <c r="AJ281" t="str">
        <f t="shared" si="44"/>
        <v/>
      </c>
      <c r="AK281" t="str">
        <f t="shared" si="45"/>
        <v/>
      </c>
      <c r="AL281" t="str">
        <f t="shared" si="46"/>
        <v/>
      </c>
    </row>
    <row r="282" spans="13:38">
      <c r="M282" s="45"/>
      <c r="V282" s="14"/>
      <c r="AF282" s="14" t="str">
        <f t="shared" si="40"/>
        <v/>
      </c>
      <c r="AG282" t="str">
        <f t="shared" si="41"/>
        <v/>
      </c>
      <c r="AH282" t="str">
        <f t="shared" si="42"/>
        <v/>
      </c>
      <c r="AI282" t="str">
        <f t="shared" si="43"/>
        <v/>
      </c>
      <c r="AJ282" t="str">
        <f t="shared" si="44"/>
        <v/>
      </c>
      <c r="AK282" t="str">
        <f t="shared" si="45"/>
        <v/>
      </c>
      <c r="AL282" t="str">
        <f t="shared" si="46"/>
        <v/>
      </c>
    </row>
    <row r="283" spans="13:38">
      <c r="M283" s="45"/>
      <c r="V283" s="14"/>
      <c r="AF283" s="14" t="str">
        <f t="shared" si="40"/>
        <v/>
      </c>
      <c r="AG283" t="str">
        <f t="shared" si="41"/>
        <v/>
      </c>
      <c r="AH283" t="str">
        <f t="shared" si="42"/>
        <v/>
      </c>
      <c r="AI283" t="str">
        <f t="shared" si="43"/>
        <v/>
      </c>
      <c r="AJ283" t="str">
        <f t="shared" si="44"/>
        <v/>
      </c>
      <c r="AK283" t="str">
        <f t="shared" si="45"/>
        <v/>
      </c>
      <c r="AL283" t="str">
        <f t="shared" si="46"/>
        <v/>
      </c>
    </row>
    <row r="284" spans="13:38">
      <c r="M284" s="45"/>
      <c r="V284" s="14"/>
      <c r="AF284" s="14" t="str">
        <f t="shared" si="40"/>
        <v/>
      </c>
      <c r="AG284" t="str">
        <f t="shared" si="41"/>
        <v/>
      </c>
      <c r="AH284" t="str">
        <f t="shared" si="42"/>
        <v/>
      </c>
      <c r="AI284" t="str">
        <f t="shared" si="43"/>
        <v/>
      </c>
      <c r="AJ284" t="str">
        <f t="shared" si="44"/>
        <v/>
      </c>
      <c r="AK284" t="str">
        <f t="shared" si="45"/>
        <v/>
      </c>
      <c r="AL284" t="str">
        <f t="shared" si="46"/>
        <v/>
      </c>
    </row>
    <row r="285" spans="13:38">
      <c r="M285" s="45"/>
      <c r="V285" s="14"/>
      <c r="AF285" s="14" t="str">
        <f t="shared" si="40"/>
        <v/>
      </c>
      <c r="AG285" t="str">
        <f t="shared" si="41"/>
        <v/>
      </c>
      <c r="AH285" t="str">
        <f t="shared" si="42"/>
        <v/>
      </c>
      <c r="AI285" t="str">
        <f t="shared" si="43"/>
        <v/>
      </c>
      <c r="AJ285" t="str">
        <f t="shared" si="44"/>
        <v/>
      </c>
      <c r="AK285" t="str">
        <f t="shared" si="45"/>
        <v/>
      </c>
      <c r="AL285" t="str">
        <f t="shared" si="46"/>
        <v/>
      </c>
    </row>
    <row r="286" spans="13:38">
      <c r="M286" s="45"/>
      <c r="V286" s="14"/>
      <c r="AF286" s="14" t="str">
        <f t="shared" si="40"/>
        <v/>
      </c>
      <c r="AG286" t="str">
        <f t="shared" si="41"/>
        <v/>
      </c>
      <c r="AH286" t="str">
        <f t="shared" si="42"/>
        <v/>
      </c>
      <c r="AI286" t="str">
        <f t="shared" si="43"/>
        <v/>
      </c>
      <c r="AJ286" t="str">
        <f t="shared" si="44"/>
        <v/>
      </c>
      <c r="AK286" t="str">
        <f t="shared" si="45"/>
        <v/>
      </c>
      <c r="AL286" t="str">
        <f t="shared" si="46"/>
        <v/>
      </c>
    </row>
    <row r="287" spans="13:38">
      <c r="M287" s="45"/>
      <c r="V287" s="14"/>
      <c r="AF287" s="14" t="str">
        <f t="shared" si="40"/>
        <v/>
      </c>
      <c r="AG287" t="str">
        <f t="shared" si="41"/>
        <v/>
      </c>
      <c r="AH287" t="str">
        <f t="shared" si="42"/>
        <v/>
      </c>
      <c r="AI287" t="str">
        <f t="shared" si="43"/>
        <v/>
      </c>
      <c r="AJ287" t="str">
        <f t="shared" si="44"/>
        <v/>
      </c>
      <c r="AK287" t="str">
        <f t="shared" si="45"/>
        <v/>
      </c>
      <c r="AL287" t="str">
        <f t="shared" si="46"/>
        <v/>
      </c>
    </row>
    <row r="288" spans="13:38">
      <c r="M288" s="45"/>
      <c r="V288" s="14"/>
      <c r="AF288" s="14" t="str">
        <f t="shared" si="40"/>
        <v/>
      </c>
      <c r="AG288" t="str">
        <f t="shared" si="41"/>
        <v/>
      </c>
      <c r="AH288" t="str">
        <f t="shared" si="42"/>
        <v/>
      </c>
      <c r="AI288" t="str">
        <f t="shared" si="43"/>
        <v/>
      </c>
      <c r="AJ288" t="str">
        <f t="shared" si="44"/>
        <v/>
      </c>
      <c r="AK288" t="str">
        <f t="shared" si="45"/>
        <v/>
      </c>
      <c r="AL288" t="str">
        <f t="shared" si="46"/>
        <v/>
      </c>
    </row>
    <row r="289" spans="13:38">
      <c r="M289" s="45"/>
      <c r="V289" s="14"/>
      <c r="AF289" s="14" t="str">
        <f t="shared" si="40"/>
        <v/>
      </c>
      <c r="AG289" t="str">
        <f t="shared" si="41"/>
        <v/>
      </c>
      <c r="AH289" t="str">
        <f t="shared" si="42"/>
        <v/>
      </c>
      <c r="AI289" t="str">
        <f t="shared" si="43"/>
        <v/>
      </c>
      <c r="AJ289" t="str">
        <f t="shared" si="44"/>
        <v/>
      </c>
      <c r="AK289" t="str">
        <f t="shared" si="45"/>
        <v/>
      </c>
      <c r="AL289" t="str">
        <f t="shared" si="46"/>
        <v/>
      </c>
    </row>
    <row r="290" spans="13:38">
      <c r="M290" s="45"/>
      <c r="V290" s="14"/>
      <c r="AF290" s="14" t="str">
        <f t="shared" si="40"/>
        <v/>
      </c>
      <c r="AG290" t="str">
        <f t="shared" si="41"/>
        <v/>
      </c>
      <c r="AH290" t="str">
        <f t="shared" si="42"/>
        <v/>
      </c>
      <c r="AI290" t="str">
        <f t="shared" si="43"/>
        <v/>
      </c>
      <c r="AJ290" t="str">
        <f t="shared" si="44"/>
        <v/>
      </c>
      <c r="AK290" t="str">
        <f t="shared" si="45"/>
        <v/>
      </c>
      <c r="AL290" t="str">
        <f t="shared" si="46"/>
        <v/>
      </c>
    </row>
    <row r="291" spans="13:38">
      <c r="M291" s="45"/>
      <c r="V291" s="14"/>
      <c r="AF291" s="14" t="str">
        <f t="shared" si="40"/>
        <v/>
      </c>
      <c r="AG291" t="str">
        <f t="shared" si="41"/>
        <v/>
      </c>
      <c r="AH291" t="str">
        <f t="shared" si="42"/>
        <v/>
      </c>
      <c r="AI291" t="str">
        <f t="shared" si="43"/>
        <v/>
      </c>
      <c r="AJ291" t="str">
        <f t="shared" si="44"/>
        <v/>
      </c>
      <c r="AK291" t="str">
        <f t="shared" si="45"/>
        <v/>
      </c>
      <c r="AL291" t="str">
        <f t="shared" si="46"/>
        <v/>
      </c>
    </row>
    <row r="292" spans="13:38">
      <c r="M292" s="45"/>
      <c r="V292" s="14"/>
      <c r="AF292" s="14" t="str">
        <f t="shared" si="40"/>
        <v/>
      </c>
      <c r="AG292" t="str">
        <f t="shared" si="41"/>
        <v/>
      </c>
      <c r="AH292" t="str">
        <f t="shared" si="42"/>
        <v/>
      </c>
      <c r="AI292" t="str">
        <f t="shared" si="43"/>
        <v/>
      </c>
      <c r="AJ292" t="str">
        <f t="shared" si="44"/>
        <v/>
      </c>
      <c r="AK292" t="str">
        <f t="shared" si="45"/>
        <v/>
      </c>
      <c r="AL292" t="str">
        <f t="shared" si="46"/>
        <v/>
      </c>
    </row>
    <row r="293" spans="13:38">
      <c r="M293" s="45"/>
      <c r="V293" s="14"/>
      <c r="AF293" s="14" t="str">
        <f t="shared" si="40"/>
        <v/>
      </c>
      <c r="AG293" t="str">
        <f t="shared" si="41"/>
        <v/>
      </c>
      <c r="AH293" t="str">
        <f t="shared" si="42"/>
        <v/>
      </c>
      <c r="AI293" t="str">
        <f t="shared" si="43"/>
        <v/>
      </c>
      <c r="AJ293" t="str">
        <f t="shared" si="44"/>
        <v/>
      </c>
      <c r="AK293" t="str">
        <f t="shared" si="45"/>
        <v/>
      </c>
      <c r="AL293" t="str">
        <f t="shared" si="46"/>
        <v/>
      </c>
    </row>
    <row r="294" spans="13:38">
      <c r="M294" s="45"/>
      <c r="V294" s="14"/>
      <c r="AF294" s="14" t="str">
        <f t="shared" si="40"/>
        <v/>
      </c>
      <c r="AG294" t="str">
        <f t="shared" si="41"/>
        <v/>
      </c>
      <c r="AH294" t="str">
        <f t="shared" si="42"/>
        <v/>
      </c>
      <c r="AI294" t="str">
        <f t="shared" si="43"/>
        <v/>
      </c>
      <c r="AJ294" t="str">
        <f t="shared" si="44"/>
        <v/>
      </c>
      <c r="AK294" t="str">
        <f t="shared" si="45"/>
        <v/>
      </c>
      <c r="AL294" t="str">
        <f t="shared" si="46"/>
        <v/>
      </c>
    </row>
    <row r="295" spans="13:38">
      <c r="M295" s="45"/>
      <c r="V295" s="14"/>
      <c r="AF295" s="14" t="str">
        <f t="shared" si="40"/>
        <v/>
      </c>
      <c r="AG295" t="str">
        <f t="shared" si="41"/>
        <v/>
      </c>
      <c r="AH295" t="str">
        <f t="shared" si="42"/>
        <v/>
      </c>
      <c r="AI295" t="str">
        <f t="shared" si="43"/>
        <v/>
      </c>
      <c r="AJ295" t="str">
        <f t="shared" si="44"/>
        <v/>
      </c>
      <c r="AK295" t="str">
        <f t="shared" si="45"/>
        <v/>
      </c>
      <c r="AL295" t="str">
        <f t="shared" si="46"/>
        <v/>
      </c>
    </row>
    <row r="296" spans="13:38">
      <c r="M296" s="45"/>
      <c r="V296" s="14"/>
      <c r="AF296" s="14" t="str">
        <f t="shared" si="40"/>
        <v/>
      </c>
      <c r="AG296" t="str">
        <f t="shared" si="41"/>
        <v/>
      </c>
      <c r="AH296" t="str">
        <f t="shared" si="42"/>
        <v/>
      </c>
      <c r="AI296" t="str">
        <f t="shared" si="43"/>
        <v/>
      </c>
      <c r="AJ296" t="str">
        <f t="shared" si="44"/>
        <v/>
      </c>
      <c r="AK296" t="str">
        <f t="shared" si="45"/>
        <v/>
      </c>
      <c r="AL296" t="str">
        <f t="shared" si="46"/>
        <v/>
      </c>
    </row>
    <row r="297" spans="13:38">
      <c r="M297" s="45"/>
      <c r="V297" s="14"/>
      <c r="AF297" s="14" t="str">
        <f t="shared" si="40"/>
        <v/>
      </c>
      <c r="AG297" t="str">
        <f t="shared" si="41"/>
        <v/>
      </c>
      <c r="AH297" t="str">
        <f t="shared" si="42"/>
        <v/>
      </c>
      <c r="AI297" t="str">
        <f t="shared" si="43"/>
        <v/>
      </c>
      <c r="AJ297" t="str">
        <f t="shared" si="44"/>
        <v/>
      </c>
      <c r="AK297" t="str">
        <f t="shared" si="45"/>
        <v/>
      </c>
      <c r="AL297" t="str">
        <f t="shared" si="46"/>
        <v/>
      </c>
    </row>
    <row r="298" spans="13:38">
      <c r="M298" s="45"/>
      <c r="V298" s="14"/>
      <c r="AF298" s="14" t="str">
        <f t="shared" si="40"/>
        <v/>
      </c>
      <c r="AG298" t="str">
        <f t="shared" si="41"/>
        <v/>
      </c>
      <c r="AH298" t="str">
        <f t="shared" si="42"/>
        <v/>
      </c>
      <c r="AI298" t="str">
        <f t="shared" si="43"/>
        <v/>
      </c>
      <c r="AJ298" t="str">
        <f t="shared" si="44"/>
        <v/>
      </c>
      <c r="AK298" t="str">
        <f t="shared" si="45"/>
        <v/>
      </c>
      <c r="AL298" t="str">
        <f t="shared" si="46"/>
        <v/>
      </c>
    </row>
    <row r="299" spans="13:38">
      <c r="M299" s="45"/>
      <c r="V299" s="14"/>
      <c r="AF299" s="14" t="str">
        <f t="shared" si="40"/>
        <v/>
      </c>
      <c r="AG299" t="str">
        <f t="shared" si="41"/>
        <v/>
      </c>
      <c r="AH299" t="str">
        <f t="shared" si="42"/>
        <v/>
      </c>
      <c r="AI299" t="str">
        <f t="shared" si="43"/>
        <v/>
      </c>
      <c r="AJ299" t="str">
        <f t="shared" si="44"/>
        <v/>
      </c>
      <c r="AK299" t="str">
        <f t="shared" si="45"/>
        <v/>
      </c>
      <c r="AL299" t="str">
        <f t="shared" si="46"/>
        <v/>
      </c>
    </row>
    <row r="300" spans="13:38">
      <c r="M300" s="45"/>
      <c r="V300" s="14"/>
      <c r="AF300" s="14" t="str">
        <f t="shared" si="40"/>
        <v/>
      </c>
      <c r="AG300" t="str">
        <f t="shared" si="41"/>
        <v/>
      </c>
      <c r="AH300" t="str">
        <f t="shared" si="42"/>
        <v/>
      </c>
      <c r="AI300" t="str">
        <f t="shared" si="43"/>
        <v/>
      </c>
      <c r="AJ300" t="str">
        <f t="shared" si="44"/>
        <v/>
      </c>
      <c r="AK300" t="str">
        <f t="shared" si="45"/>
        <v/>
      </c>
      <c r="AL300" t="str">
        <f t="shared" si="46"/>
        <v/>
      </c>
    </row>
    <row r="301" spans="13:38">
      <c r="M301" s="45"/>
      <c r="V301" s="14"/>
      <c r="AF301" s="14" t="str">
        <f t="shared" si="40"/>
        <v/>
      </c>
      <c r="AG301" t="str">
        <f t="shared" si="41"/>
        <v/>
      </c>
      <c r="AH301" t="str">
        <f t="shared" si="42"/>
        <v/>
      </c>
      <c r="AI301" t="str">
        <f t="shared" si="43"/>
        <v/>
      </c>
      <c r="AJ301" t="str">
        <f t="shared" si="44"/>
        <v/>
      </c>
      <c r="AK301" t="str">
        <f t="shared" si="45"/>
        <v/>
      </c>
      <c r="AL301" t="str">
        <f t="shared" si="46"/>
        <v/>
      </c>
    </row>
    <row r="302" spans="13:38">
      <c r="M302" s="45"/>
      <c r="V302" s="14"/>
      <c r="AF302" s="14" t="str">
        <f t="shared" si="40"/>
        <v/>
      </c>
      <c r="AG302" t="str">
        <f t="shared" si="41"/>
        <v/>
      </c>
      <c r="AH302" t="str">
        <f t="shared" si="42"/>
        <v/>
      </c>
      <c r="AI302" t="str">
        <f t="shared" si="43"/>
        <v/>
      </c>
      <c r="AJ302" t="str">
        <f t="shared" si="44"/>
        <v/>
      </c>
      <c r="AK302" t="str">
        <f t="shared" si="45"/>
        <v/>
      </c>
      <c r="AL302" t="str">
        <f t="shared" si="46"/>
        <v/>
      </c>
    </row>
    <row r="303" spans="13:38">
      <c r="M303" s="45"/>
      <c r="V303" s="14"/>
      <c r="AF303" s="14" t="str">
        <f t="shared" si="40"/>
        <v/>
      </c>
      <c r="AG303" t="str">
        <f t="shared" si="41"/>
        <v/>
      </c>
      <c r="AH303" t="str">
        <f t="shared" si="42"/>
        <v/>
      </c>
      <c r="AI303" t="str">
        <f t="shared" si="43"/>
        <v/>
      </c>
      <c r="AJ303" t="str">
        <f t="shared" si="44"/>
        <v/>
      </c>
      <c r="AK303" t="str">
        <f t="shared" si="45"/>
        <v/>
      </c>
      <c r="AL303" t="str">
        <f t="shared" si="46"/>
        <v/>
      </c>
    </row>
    <row r="304" spans="13:38">
      <c r="M304" s="45"/>
      <c r="V304" s="14"/>
      <c r="AF304" s="14" t="str">
        <f t="shared" si="40"/>
        <v/>
      </c>
      <c r="AG304" t="str">
        <f t="shared" si="41"/>
        <v/>
      </c>
      <c r="AH304" t="str">
        <f t="shared" si="42"/>
        <v/>
      </c>
      <c r="AI304" t="str">
        <f t="shared" si="43"/>
        <v/>
      </c>
      <c r="AJ304" t="str">
        <f t="shared" si="44"/>
        <v/>
      </c>
      <c r="AK304" t="str">
        <f t="shared" si="45"/>
        <v/>
      </c>
      <c r="AL304" t="str">
        <f t="shared" si="46"/>
        <v/>
      </c>
    </row>
    <row r="305" spans="13:38">
      <c r="M305" s="45"/>
      <c r="V305" s="14"/>
      <c r="AF305" s="14" t="str">
        <f t="shared" si="40"/>
        <v/>
      </c>
      <c r="AG305" t="str">
        <f t="shared" si="41"/>
        <v/>
      </c>
      <c r="AH305" t="str">
        <f t="shared" si="42"/>
        <v/>
      </c>
      <c r="AI305" t="str">
        <f t="shared" si="43"/>
        <v/>
      </c>
      <c r="AJ305" t="str">
        <f t="shared" si="44"/>
        <v/>
      </c>
      <c r="AK305" t="str">
        <f t="shared" si="45"/>
        <v/>
      </c>
      <c r="AL305" t="str">
        <f t="shared" si="46"/>
        <v/>
      </c>
    </row>
    <row r="306" spans="13:38">
      <c r="M306" s="45"/>
      <c r="V306" s="14"/>
      <c r="AF306" s="14" t="str">
        <f t="shared" si="40"/>
        <v/>
      </c>
      <c r="AG306" t="str">
        <f t="shared" si="41"/>
        <v/>
      </c>
      <c r="AH306" t="str">
        <f t="shared" si="42"/>
        <v/>
      </c>
      <c r="AI306" t="str">
        <f t="shared" si="43"/>
        <v/>
      </c>
      <c r="AJ306" t="str">
        <f t="shared" si="44"/>
        <v/>
      </c>
      <c r="AK306" t="str">
        <f t="shared" si="45"/>
        <v/>
      </c>
      <c r="AL306" t="str">
        <f t="shared" si="46"/>
        <v/>
      </c>
    </row>
    <row r="307" spans="13:38">
      <c r="M307" s="45"/>
      <c r="V307" s="14"/>
      <c r="AF307" s="14" t="str">
        <f t="shared" si="40"/>
        <v/>
      </c>
      <c r="AG307" t="str">
        <f t="shared" si="41"/>
        <v/>
      </c>
      <c r="AH307" t="str">
        <f t="shared" si="42"/>
        <v/>
      </c>
      <c r="AI307" t="str">
        <f t="shared" si="43"/>
        <v/>
      </c>
      <c r="AJ307" t="str">
        <f t="shared" si="44"/>
        <v/>
      </c>
      <c r="AK307" t="str">
        <f t="shared" si="45"/>
        <v/>
      </c>
      <c r="AL307" t="str">
        <f t="shared" si="46"/>
        <v/>
      </c>
    </row>
    <row r="308" spans="13:38">
      <c r="M308" s="45"/>
      <c r="V308" s="14"/>
      <c r="AF308" s="14" t="str">
        <f t="shared" si="40"/>
        <v/>
      </c>
      <c r="AG308" t="str">
        <f t="shared" si="41"/>
        <v/>
      </c>
      <c r="AH308" t="str">
        <f t="shared" si="42"/>
        <v/>
      </c>
      <c r="AI308" t="str">
        <f t="shared" si="43"/>
        <v/>
      </c>
      <c r="AJ308" t="str">
        <f t="shared" si="44"/>
        <v/>
      </c>
      <c r="AK308" t="str">
        <f t="shared" si="45"/>
        <v/>
      </c>
      <c r="AL308" t="str">
        <f t="shared" si="46"/>
        <v/>
      </c>
    </row>
    <row r="309" spans="13:38">
      <c r="M309" s="45"/>
      <c r="V309" s="14"/>
      <c r="AF309" s="14" t="str">
        <f t="shared" si="40"/>
        <v/>
      </c>
      <c r="AG309" t="str">
        <f t="shared" si="41"/>
        <v/>
      </c>
      <c r="AH309" t="str">
        <f t="shared" si="42"/>
        <v/>
      </c>
      <c r="AI309" t="str">
        <f t="shared" si="43"/>
        <v/>
      </c>
      <c r="AJ309" t="str">
        <f t="shared" si="44"/>
        <v/>
      </c>
      <c r="AK309" t="str">
        <f t="shared" si="45"/>
        <v/>
      </c>
      <c r="AL309" t="str">
        <f t="shared" si="46"/>
        <v/>
      </c>
    </row>
    <row r="310" spans="13:38">
      <c r="M310" s="45"/>
      <c r="V310" s="14"/>
      <c r="AF310" s="14" t="str">
        <f t="shared" si="40"/>
        <v/>
      </c>
      <c r="AG310" t="str">
        <f t="shared" si="41"/>
        <v/>
      </c>
      <c r="AH310" t="str">
        <f t="shared" si="42"/>
        <v/>
      </c>
      <c r="AI310" t="str">
        <f t="shared" si="43"/>
        <v/>
      </c>
      <c r="AJ310" t="str">
        <f t="shared" si="44"/>
        <v/>
      </c>
      <c r="AK310" t="str">
        <f t="shared" si="45"/>
        <v/>
      </c>
      <c r="AL310" t="str">
        <f t="shared" si="46"/>
        <v/>
      </c>
    </row>
    <row r="311" spans="13:38">
      <c r="M311" s="45"/>
      <c r="V311" s="14"/>
      <c r="AF311" s="14" t="str">
        <f t="shared" si="40"/>
        <v/>
      </c>
      <c r="AG311" t="str">
        <f t="shared" si="41"/>
        <v/>
      </c>
      <c r="AH311" t="str">
        <f t="shared" si="42"/>
        <v/>
      </c>
      <c r="AI311" t="str">
        <f t="shared" si="43"/>
        <v/>
      </c>
      <c r="AJ311" t="str">
        <f t="shared" si="44"/>
        <v/>
      </c>
      <c r="AK311" t="str">
        <f t="shared" si="45"/>
        <v/>
      </c>
      <c r="AL311" t="str">
        <f t="shared" si="46"/>
        <v/>
      </c>
    </row>
    <row r="312" spans="13:38">
      <c r="M312" s="45"/>
      <c r="V312" s="14"/>
      <c r="AF312" s="14" t="str">
        <f t="shared" si="40"/>
        <v/>
      </c>
      <c r="AG312" t="str">
        <f t="shared" si="41"/>
        <v/>
      </c>
      <c r="AH312" t="str">
        <f t="shared" si="42"/>
        <v/>
      </c>
      <c r="AI312" t="str">
        <f t="shared" si="43"/>
        <v/>
      </c>
      <c r="AJ312" t="str">
        <f t="shared" si="44"/>
        <v/>
      </c>
      <c r="AK312" t="str">
        <f t="shared" si="45"/>
        <v/>
      </c>
      <c r="AL312" t="str">
        <f t="shared" si="46"/>
        <v/>
      </c>
    </row>
    <row r="313" spans="13:38">
      <c r="M313" s="45"/>
      <c r="V313" s="14"/>
      <c r="AF313" s="14" t="str">
        <f t="shared" si="40"/>
        <v/>
      </c>
      <c r="AG313" t="str">
        <f t="shared" si="41"/>
        <v/>
      </c>
      <c r="AH313" t="str">
        <f t="shared" si="42"/>
        <v/>
      </c>
      <c r="AI313" t="str">
        <f t="shared" si="43"/>
        <v/>
      </c>
      <c r="AJ313" t="str">
        <f t="shared" si="44"/>
        <v/>
      </c>
      <c r="AK313" t="str">
        <f t="shared" si="45"/>
        <v/>
      </c>
      <c r="AL313" t="str">
        <f t="shared" si="46"/>
        <v/>
      </c>
    </row>
    <row r="314" spans="13:38">
      <c r="M314" s="45"/>
      <c r="V314" s="14"/>
      <c r="AF314" s="14" t="str">
        <f t="shared" si="40"/>
        <v/>
      </c>
      <c r="AG314" t="str">
        <f t="shared" si="41"/>
        <v/>
      </c>
      <c r="AH314" t="str">
        <f t="shared" si="42"/>
        <v/>
      </c>
      <c r="AI314" t="str">
        <f t="shared" si="43"/>
        <v/>
      </c>
      <c r="AJ314" t="str">
        <f t="shared" si="44"/>
        <v/>
      </c>
      <c r="AK314" t="str">
        <f t="shared" si="45"/>
        <v/>
      </c>
      <c r="AL314" t="str">
        <f t="shared" si="46"/>
        <v/>
      </c>
    </row>
    <row r="315" spans="13:38">
      <c r="M315" s="45"/>
      <c r="V315" s="14"/>
      <c r="AF315" s="14" t="str">
        <f t="shared" si="40"/>
        <v/>
      </c>
      <c r="AG315" t="str">
        <f t="shared" si="41"/>
        <v/>
      </c>
      <c r="AH315" t="str">
        <f t="shared" si="42"/>
        <v/>
      </c>
      <c r="AI315" t="str">
        <f t="shared" si="43"/>
        <v/>
      </c>
      <c r="AJ315" t="str">
        <f t="shared" si="44"/>
        <v/>
      </c>
      <c r="AK315" t="str">
        <f t="shared" si="45"/>
        <v/>
      </c>
      <c r="AL315" t="str">
        <f t="shared" si="46"/>
        <v/>
      </c>
    </row>
    <row r="316" spans="13:38">
      <c r="M316" s="45"/>
      <c r="V316" s="14"/>
      <c r="AF316" s="14" t="str">
        <f t="shared" si="40"/>
        <v/>
      </c>
      <c r="AG316" t="str">
        <f t="shared" si="41"/>
        <v/>
      </c>
      <c r="AH316" t="str">
        <f t="shared" si="42"/>
        <v/>
      </c>
      <c r="AI316" t="str">
        <f t="shared" si="43"/>
        <v/>
      </c>
      <c r="AJ316" t="str">
        <f t="shared" si="44"/>
        <v/>
      </c>
      <c r="AK316" t="str">
        <f t="shared" si="45"/>
        <v/>
      </c>
      <c r="AL316" t="str">
        <f t="shared" si="46"/>
        <v/>
      </c>
    </row>
    <row r="317" spans="13:38">
      <c r="M317" s="45"/>
      <c r="V317" s="14"/>
      <c r="AF317" s="14" t="str">
        <f t="shared" si="40"/>
        <v/>
      </c>
      <c r="AG317" t="str">
        <f t="shared" si="41"/>
        <v/>
      </c>
      <c r="AH317" t="str">
        <f t="shared" si="42"/>
        <v/>
      </c>
      <c r="AI317" t="str">
        <f t="shared" si="43"/>
        <v/>
      </c>
      <c r="AJ317" t="str">
        <f t="shared" si="44"/>
        <v/>
      </c>
      <c r="AK317" t="str">
        <f t="shared" si="45"/>
        <v/>
      </c>
      <c r="AL317" t="str">
        <f t="shared" si="46"/>
        <v/>
      </c>
    </row>
    <row r="318" spans="13:38">
      <c r="M318" s="45"/>
      <c r="V318" s="14"/>
      <c r="AF318" s="14" t="str">
        <f t="shared" si="40"/>
        <v/>
      </c>
      <c r="AG318" t="str">
        <f t="shared" si="41"/>
        <v/>
      </c>
      <c r="AH318" t="str">
        <f t="shared" si="42"/>
        <v/>
      </c>
      <c r="AI318" t="str">
        <f t="shared" si="43"/>
        <v/>
      </c>
      <c r="AJ318" t="str">
        <f t="shared" si="44"/>
        <v/>
      </c>
      <c r="AK318" t="str">
        <f t="shared" si="45"/>
        <v/>
      </c>
      <c r="AL318" t="str">
        <f t="shared" si="46"/>
        <v/>
      </c>
    </row>
    <row r="319" spans="13:38">
      <c r="M319" s="45"/>
      <c r="V319" s="14"/>
      <c r="AF319" s="14" t="str">
        <f t="shared" si="40"/>
        <v/>
      </c>
      <c r="AG319" t="str">
        <f t="shared" si="41"/>
        <v/>
      </c>
      <c r="AH319" t="str">
        <f t="shared" si="42"/>
        <v/>
      </c>
      <c r="AI319" t="str">
        <f t="shared" si="43"/>
        <v/>
      </c>
      <c r="AJ319" t="str">
        <f t="shared" si="44"/>
        <v/>
      </c>
      <c r="AK319" t="str">
        <f t="shared" si="45"/>
        <v/>
      </c>
      <c r="AL319" t="str">
        <f t="shared" si="46"/>
        <v/>
      </c>
    </row>
    <row r="320" spans="13:38">
      <c r="M320" s="45"/>
      <c r="V320" s="14"/>
      <c r="AF320" s="14" t="str">
        <f t="shared" si="40"/>
        <v/>
      </c>
      <c r="AG320" t="str">
        <f t="shared" si="41"/>
        <v/>
      </c>
      <c r="AH320" t="str">
        <f t="shared" si="42"/>
        <v/>
      </c>
      <c r="AI320" t="str">
        <f t="shared" si="43"/>
        <v/>
      </c>
      <c r="AJ320" t="str">
        <f t="shared" si="44"/>
        <v/>
      </c>
      <c r="AK320" t="str">
        <f t="shared" si="45"/>
        <v/>
      </c>
      <c r="AL320" t="str">
        <f t="shared" si="46"/>
        <v/>
      </c>
    </row>
    <row r="321" spans="13:38">
      <c r="M321" s="45"/>
      <c r="V321" s="14"/>
      <c r="AF321" s="14" t="str">
        <f t="shared" si="40"/>
        <v/>
      </c>
      <c r="AG321" t="str">
        <f t="shared" si="41"/>
        <v/>
      </c>
      <c r="AH321" t="str">
        <f t="shared" si="42"/>
        <v/>
      </c>
      <c r="AI321" t="str">
        <f t="shared" si="43"/>
        <v/>
      </c>
      <c r="AJ321" t="str">
        <f t="shared" si="44"/>
        <v/>
      </c>
      <c r="AK321" t="str">
        <f t="shared" si="45"/>
        <v/>
      </c>
      <c r="AL321" t="str">
        <f t="shared" si="46"/>
        <v/>
      </c>
    </row>
    <row r="322" spans="13:38">
      <c r="M322" s="45"/>
      <c r="V322" s="14"/>
      <c r="AF322" s="14" t="str">
        <f t="shared" si="40"/>
        <v/>
      </c>
      <c r="AG322" t="str">
        <f t="shared" si="41"/>
        <v/>
      </c>
      <c r="AH322" t="str">
        <f t="shared" si="42"/>
        <v/>
      </c>
      <c r="AI322" t="str">
        <f t="shared" si="43"/>
        <v/>
      </c>
      <c r="AJ322" t="str">
        <f t="shared" si="44"/>
        <v/>
      </c>
      <c r="AK322" t="str">
        <f t="shared" si="45"/>
        <v/>
      </c>
      <c r="AL322" t="str">
        <f t="shared" si="46"/>
        <v/>
      </c>
    </row>
    <row r="323" spans="13:38">
      <c r="M323" s="45"/>
      <c r="V323" s="14"/>
      <c r="AF323" s="14" t="str">
        <f t="shared" si="40"/>
        <v/>
      </c>
      <c r="AG323" t="str">
        <f t="shared" si="41"/>
        <v/>
      </c>
      <c r="AH323" t="str">
        <f t="shared" si="42"/>
        <v/>
      </c>
      <c r="AI323" t="str">
        <f t="shared" si="43"/>
        <v/>
      </c>
      <c r="AJ323" t="str">
        <f t="shared" si="44"/>
        <v/>
      </c>
      <c r="AK323" t="str">
        <f t="shared" si="45"/>
        <v/>
      </c>
      <c r="AL323" t="str">
        <f t="shared" si="46"/>
        <v/>
      </c>
    </row>
    <row r="324" spans="13:38">
      <c r="M324" s="45"/>
      <c r="V324" s="14"/>
      <c r="AF324" s="14" t="str">
        <f t="shared" ref="AF324:AF387" si="47">IF($V324="", "", $V324)</f>
        <v/>
      </c>
      <c r="AG324" t="str">
        <f t="shared" ref="AG324:AG387" si="48">IF($X324&lt;0, "NA", IF(ISERROR($W324/$X324), "", $W324/$X324))</f>
        <v/>
      </c>
      <c r="AH324" t="str">
        <f t="shared" ref="AH324:AH387" si="49">IF($Y324&lt;0, "NA", IF(ISERROR($W324/$Y324), "", $W324/$Y324))</f>
        <v/>
      </c>
      <c r="AI324" t="str">
        <f t="shared" ref="AI324:AI387" si="50">IF($Z324&lt;0, "NA", IF(ISERROR($W324/$Z324), "", $W324/$Z324))</f>
        <v/>
      </c>
      <c r="AJ324" t="str">
        <f t="shared" ref="AJ324:AJ387" si="51">IF($AB324&lt;0, "NA", IF(ISERROR($AA324/$AB324), "", $AA324/$AB324))</f>
        <v/>
      </c>
      <c r="AK324" t="str">
        <f t="shared" ref="AK324:AK387" si="52">IF($AC324&lt;0, "NA", IF(ISERROR($AA324/$AC324), "", $AA324/$AC324))</f>
        <v/>
      </c>
      <c r="AL324" t="str">
        <f t="shared" ref="AL324:AL387" si="53">IF($AD324&lt;0, "NA", IF(ISERROR($AA324/$AD324), "", $AA324/$AD324))</f>
        <v/>
      </c>
    </row>
    <row r="325" spans="13:38">
      <c r="M325" s="45"/>
      <c r="V325" s="14"/>
      <c r="AF325" s="14" t="str">
        <f t="shared" si="47"/>
        <v/>
      </c>
      <c r="AG325" t="str">
        <f t="shared" si="48"/>
        <v/>
      </c>
      <c r="AH325" t="str">
        <f t="shared" si="49"/>
        <v/>
      </c>
      <c r="AI325" t="str">
        <f t="shared" si="50"/>
        <v/>
      </c>
      <c r="AJ325" t="str">
        <f t="shared" si="51"/>
        <v/>
      </c>
      <c r="AK325" t="str">
        <f t="shared" si="52"/>
        <v/>
      </c>
      <c r="AL325" t="str">
        <f t="shared" si="53"/>
        <v/>
      </c>
    </row>
    <row r="326" spans="13:38">
      <c r="M326" s="45"/>
      <c r="V326" s="14"/>
      <c r="AF326" s="14" t="str">
        <f t="shared" si="47"/>
        <v/>
      </c>
      <c r="AG326" t="str">
        <f t="shared" si="48"/>
        <v/>
      </c>
      <c r="AH326" t="str">
        <f t="shared" si="49"/>
        <v/>
      </c>
      <c r="AI326" t="str">
        <f t="shared" si="50"/>
        <v/>
      </c>
      <c r="AJ326" t="str">
        <f t="shared" si="51"/>
        <v/>
      </c>
      <c r="AK326" t="str">
        <f t="shared" si="52"/>
        <v/>
      </c>
      <c r="AL326" t="str">
        <f t="shared" si="53"/>
        <v/>
      </c>
    </row>
    <row r="327" spans="13:38">
      <c r="M327" s="45"/>
      <c r="V327" s="14"/>
      <c r="AF327" s="14" t="str">
        <f t="shared" si="47"/>
        <v/>
      </c>
      <c r="AG327" t="str">
        <f t="shared" si="48"/>
        <v/>
      </c>
      <c r="AH327" t="str">
        <f t="shared" si="49"/>
        <v/>
      </c>
      <c r="AI327" t="str">
        <f t="shared" si="50"/>
        <v/>
      </c>
      <c r="AJ327" t="str">
        <f t="shared" si="51"/>
        <v/>
      </c>
      <c r="AK327" t="str">
        <f t="shared" si="52"/>
        <v/>
      </c>
      <c r="AL327" t="str">
        <f t="shared" si="53"/>
        <v/>
      </c>
    </row>
    <row r="328" spans="13:38">
      <c r="M328" s="45"/>
      <c r="V328" s="14"/>
      <c r="AF328" s="14" t="str">
        <f t="shared" si="47"/>
        <v/>
      </c>
      <c r="AG328" t="str">
        <f t="shared" si="48"/>
        <v/>
      </c>
      <c r="AH328" t="str">
        <f t="shared" si="49"/>
        <v/>
      </c>
      <c r="AI328" t="str">
        <f t="shared" si="50"/>
        <v/>
      </c>
      <c r="AJ328" t="str">
        <f t="shared" si="51"/>
        <v/>
      </c>
      <c r="AK328" t="str">
        <f t="shared" si="52"/>
        <v/>
      </c>
      <c r="AL328" t="str">
        <f t="shared" si="53"/>
        <v/>
      </c>
    </row>
    <row r="329" spans="13:38">
      <c r="M329" s="45"/>
      <c r="V329" s="14"/>
      <c r="AF329" s="14" t="str">
        <f t="shared" si="47"/>
        <v/>
      </c>
      <c r="AG329" t="str">
        <f t="shared" si="48"/>
        <v/>
      </c>
      <c r="AH329" t="str">
        <f t="shared" si="49"/>
        <v/>
      </c>
      <c r="AI329" t="str">
        <f t="shared" si="50"/>
        <v/>
      </c>
      <c r="AJ329" t="str">
        <f t="shared" si="51"/>
        <v/>
      </c>
      <c r="AK329" t="str">
        <f t="shared" si="52"/>
        <v/>
      </c>
      <c r="AL329" t="str">
        <f t="shared" si="53"/>
        <v/>
      </c>
    </row>
    <row r="330" spans="13:38">
      <c r="M330" s="45"/>
      <c r="V330" s="14"/>
      <c r="AF330" s="14" t="str">
        <f t="shared" si="47"/>
        <v/>
      </c>
      <c r="AG330" t="str">
        <f t="shared" si="48"/>
        <v/>
      </c>
      <c r="AH330" t="str">
        <f t="shared" si="49"/>
        <v/>
      </c>
      <c r="AI330" t="str">
        <f t="shared" si="50"/>
        <v/>
      </c>
      <c r="AJ330" t="str">
        <f t="shared" si="51"/>
        <v/>
      </c>
      <c r="AK330" t="str">
        <f t="shared" si="52"/>
        <v/>
      </c>
      <c r="AL330" t="str">
        <f t="shared" si="53"/>
        <v/>
      </c>
    </row>
    <row r="331" spans="13:38">
      <c r="M331" s="45"/>
      <c r="V331" s="14"/>
      <c r="AF331" s="14" t="str">
        <f t="shared" si="47"/>
        <v/>
      </c>
      <c r="AG331" t="str">
        <f t="shared" si="48"/>
        <v/>
      </c>
      <c r="AH331" t="str">
        <f t="shared" si="49"/>
        <v/>
      </c>
      <c r="AI331" t="str">
        <f t="shared" si="50"/>
        <v/>
      </c>
      <c r="AJ331" t="str">
        <f t="shared" si="51"/>
        <v/>
      </c>
      <c r="AK331" t="str">
        <f t="shared" si="52"/>
        <v/>
      </c>
      <c r="AL331" t="str">
        <f t="shared" si="53"/>
        <v/>
      </c>
    </row>
    <row r="332" spans="13:38">
      <c r="M332" s="45"/>
      <c r="V332" s="14"/>
      <c r="AF332" s="14" t="str">
        <f t="shared" si="47"/>
        <v/>
      </c>
      <c r="AG332" t="str">
        <f t="shared" si="48"/>
        <v/>
      </c>
      <c r="AH332" t="str">
        <f t="shared" si="49"/>
        <v/>
      </c>
      <c r="AI332" t="str">
        <f t="shared" si="50"/>
        <v/>
      </c>
      <c r="AJ332" t="str">
        <f t="shared" si="51"/>
        <v/>
      </c>
      <c r="AK332" t="str">
        <f t="shared" si="52"/>
        <v/>
      </c>
      <c r="AL332" t="str">
        <f t="shared" si="53"/>
        <v/>
      </c>
    </row>
    <row r="333" spans="13:38">
      <c r="M333" s="45"/>
      <c r="V333" s="14"/>
      <c r="AF333" s="14" t="str">
        <f t="shared" si="47"/>
        <v/>
      </c>
      <c r="AG333" t="str">
        <f t="shared" si="48"/>
        <v/>
      </c>
      <c r="AH333" t="str">
        <f t="shared" si="49"/>
        <v/>
      </c>
      <c r="AI333" t="str">
        <f t="shared" si="50"/>
        <v/>
      </c>
      <c r="AJ333" t="str">
        <f t="shared" si="51"/>
        <v/>
      </c>
      <c r="AK333" t="str">
        <f t="shared" si="52"/>
        <v/>
      </c>
      <c r="AL333" t="str">
        <f t="shared" si="53"/>
        <v/>
      </c>
    </row>
    <row r="334" spans="13:38">
      <c r="M334" s="45"/>
      <c r="V334" s="14"/>
      <c r="AF334" s="14" t="str">
        <f t="shared" si="47"/>
        <v/>
      </c>
      <c r="AG334" t="str">
        <f t="shared" si="48"/>
        <v/>
      </c>
      <c r="AH334" t="str">
        <f t="shared" si="49"/>
        <v/>
      </c>
      <c r="AI334" t="str">
        <f t="shared" si="50"/>
        <v/>
      </c>
      <c r="AJ334" t="str">
        <f t="shared" si="51"/>
        <v/>
      </c>
      <c r="AK334" t="str">
        <f t="shared" si="52"/>
        <v/>
      </c>
      <c r="AL334" t="str">
        <f t="shared" si="53"/>
        <v/>
      </c>
    </row>
    <row r="335" spans="13:38">
      <c r="M335" s="45"/>
      <c r="V335" s="14"/>
      <c r="AF335" s="14" t="str">
        <f t="shared" si="47"/>
        <v/>
      </c>
      <c r="AG335" t="str">
        <f t="shared" si="48"/>
        <v/>
      </c>
      <c r="AH335" t="str">
        <f t="shared" si="49"/>
        <v/>
      </c>
      <c r="AI335" t="str">
        <f t="shared" si="50"/>
        <v/>
      </c>
      <c r="AJ335" t="str">
        <f t="shared" si="51"/>
        <v/>
      </c>
      <c r="AK335" t="str">
        <f t="shared" si="52"/>
        <v/>
      </c>
      <c r="AL335" t="str">
        <f t="shared" si="53"/>
        <v/>
      </c>
    </row>
    <row r="336" spans="13:38">
      <c r="M336" s="45"/>
      <c r="V336" s="14"/>
      <c r="AF336" s="14" t="str">
        <f t="shared" si="47"/>
        <v/>
      </c>
      <c r="AG336" t="str">
        <f t="shared" si="48"/>
        <v/>
      </c>
      <c r="AH336" t="str">
        <f t="shared" si="49"/>
        <v/>
      </c>
      <c r="AI336" t="str">
        <f t="shared" si="50"/>
        <v/>
      </c>
      <c r="AJ336" t="str">
        <f t="shared" si="51"/>
        <v/>
      </c>
      <c r="AK336" t="str">
        <f t="shared" si="52"/>
        <v/>
      </c>
      <c r="AL336" t="str">
        <f t="shared" si="53"/>
        <v/>
      </c>
    </row>
    <row r="337" spans="13:38">
      <c r="M337" s="45"/>
      <c r="V337" s="14"/>
      <c r="AF337" s="14" t="str">
        <f t="shared" si="47"/>
        <v/>
      </c>
      <c r="AG337" t="str">
        <f t="shared" si="48"/>
        <v/>
      </c>
      <c r="AH337" t="str">
        <f t="shared" si="49"/>
        <v/>
      </c>
      <c r="AI337" t="str">
        <f t="shared" si="50"/>
        <v/>
      </c>
      <c r="AJ337" t="str">
        <f t="shared" si="51"/>
        <v/>
      </c>
      <c r="AK337" t="str">
        <f t="shared" si="52"/>
        <v/>
      </c>
      <c r="AL337" t="str">
        <f t="shared" si="53"/>
        <v/>
      </c>
    </row>
    <row r="338" spans="13:38">
      <c r="M338" s="45"/>
      <c r="V338" s="14"/>
      <c r="AF338" s="14" t="str">
        <f t="shared" si="47"/>
        <v/>
      </c>
      <c r="AG338" t="str">
        <f t="shared" si="48"/>
        <v/>
      </c>
      <c r="AH338" t="str">
        <f t="shared" si="49"/>
        <v/>
      </c>
      <c r="AI338" t="str">
        <f t="shared" si="50"/>
        <v/>
      </c>
      <c r="AJ338" t="str">
        <f t="shared" si="51"/>
        <v/>
      </c>
      <c r="AK338" t="str">
        <f t="shared" si="52"/>
        <v/>
      </c>
      <c r="AL338" t="str">
        <f t="shared" si="53"/>
        <v/>
      </c>
    </row>
    <row r="339" spans="13:38">
      <c r="M339" s="45"/>
      <c r="V339" s="14"/>
      <c r="AF339" s="14" t="str">
        <f t="shared" si="47"/>
        <v/>
      </c>
      <c r="AG339" t="str">
        <f t="shared" si="48"/>
        <v/>
      </c>
      <c r="AH339" t="str">
        <f t="shared" si="49"/>
        <v/>
      </c>
      <c r="AI339" t="str">
        <f t="shared" si="50"/>
        <v/>
      </c>
      <c r="AJ339" t="str">
        <f t="shared" si="51"/>
        <v/>
      </c>
      <c r="AK339" t="str">
        <f t="shared" si="52"/>
        <v/>
      </c>
      <c r="AL339" t="str">
        <f t="shared" si="53"/>
        <v/>
      </c>
    </row>
    <row r="340" spans="13:38">
      <c r="M340" s="45"/>
      <c r="V340" s="14"/>
      <c r="AF340" s="14" t="str">
        <f t="shared" si="47"/>
        <v/>
      </c>
      <c r="AG340" t="str">
        <f t="shared" si="48"/>
        <v/>
      </c>
      <c r="AH340" t="str">
        <f t="shared" si="49"/>
        <v/>
      </c>
      <c r="AI340" t="str">
        <f t="shared" si="50"/>
        <v/>
      </c>
      <c r="AJ340" t="str">
        <f t="shared" si="51"/>
        <v/>
      </c>
      <c r="AK340" t="str">
        <f t="shared" si="52"/>
        <v/>
      </c>
      <c r="AL340" t="str">
        <f t="shared" si="53"/>
        <v/>
      </c>
    </row>
    <row r="341" spans="13:38">
      <c r="M341" s="45"/>
      <c r="V341" s="14"/>
      <c r="AF341" s="14" t="str">
        <f t="shared" si="47"/>
        <v/>
      </c>
      <c r="AG341" t="str">
        <f t="shared" si="48"/>
        <v/>
      </c>
      <c r="AH341" t="str">
        <f t="shared" si="49"/>
        <v/>
      </c>
      <c r="AI341" t="str">
        <f t="shared" si="50"/>
        <v/>
      </c>
      <c r="AJ341" t="str">
        <f t="shared" si="51"/>
        <v/>
      </c>
      <c r="AK341" t="str">
        <f t="shared" si="52"/>
        <v/>
      </c>
      <c r="AL341" t="str">
        <f t="shared" si="53"/>
        <v/>
      </c>
    </row>
    <row r="342" spans="13:38">
      <c r="M342" s="45"/>
      <c r="V342" s="14"/>
      <c r="AF342" s="14" t="str">
        <f t="shared" si="47"/>
        <v/>
      </c>
      <c r="AG342" t="str">
        <f t="shared" si="48"/>
        <v/>
      </c>
      <c r="AH342" t="str">
        <f t="shared" si="49"/>
        <v/>
      </c>
      <c r="AI342" t="str">
        <f t="shared" si="50"/>
        <v/>
      </c>
      <c r="AJ342" t="str">
        <f t="shared" si="51"/>
        <v/>
      </c>
      <c r="AK342" t="str">
        <f t="shared" si="52"/>
        <v/>
      </c>
      <c r="AL342" t="str">
        <f t="shared" si="53"/>
        <v/>
      </c>
    </row>
    <row r="343" spans="13:38">
      <c r="M343" s="45"/>
      <c r="V343" s="14"/>
      <c r="AF343" s="14" t="str">
        <f t="shared" si="47"/>
        <v/>
      </c>
      <c r="AG343" t="str">
        <f t="shared" si="48"/>
        <v/>
      </c>
      <c r="AH343" t="str">
        <f t="shared" si="49"/>
        <v/>
      </c>
      <c r="AI343" t="str">
        <f t="shared" si="50"/>
        <v/>
      </c>
      <c r="AJ343" t="str">
        <f t="shared" si="51"/>
        <v/>
      </c>
      <c r="AK343" t="str">
        <f t="shared" si="52"/>
        <v/>
      </c>
      <c r="AL343" t="str">
        <f t="shared" si="53"/>
        <v/>
      </c>
    </row>
    <row r="344" spans="13:38">
      <c r="M344" s="45"/>
      <c r="V344" s="14"/>
      <c r="AF344" s="14" t="str">
        <f t="shared" si="47"/>
        <v/>
      </c>
      <c r="AG344" t="str">
        <f t="shared" si="48"/>
        <v/>
      </c>
      <c r="AH344" t="str">
        <f t="shared" si="49"/>
        <v/>
      </c>
      <c r="AI344" t="str">
        <f t="shared" si="50"/>
        <v/>
      </c>
      <c r="AJ344" t="str">
        <f t="shared" si="51"/>
        <v/>
      </c>
      <c r="AK344" t="str">
        <f t="shared" si="52"/>
        <v/>
      </c>
      <c r="AL344" t="str">
        <f t="shared" si="53"/>
        <v/>
      </c>
    </row>
    <row r="345" spans="13:38">
      <c r="M345" s="45"/>
      <c r="V345" s="14"/>
      <c r="AF345" s="14" t="str">
        <f t="shared" si="47"/>
        <v/>
      </c>
      <c r="AG345" t="str">
        <f t="shared" si="48"/>
        <v/>
      </c>
      <c r="AH345" t="str">
        <f t="shared" si="49"/>
        <v/>
      </c>
      <c r="AI345" t="str">
        <f t="shared" si="50"/>
        <v/>
      </c>
      <c r="AJ345" t="str">
        <f t="shared" si="51"/>
        <v/>
      </c>
      <c r="AK345" t="str">
        <f t="shared" si="52"/>
        <v/>
      </c>
      <c r="AL345" t="str">
        <f t="shared" si="53"/>
        <v/>
      </c>
    </row>
    <row r="346" spans="13:38">
      <c r="M346" s="45"/>
      <c r="V346" s="14"/>
      <c r="AF346" s="14" t="str">
        <f t="shared" si="47"/>
        <v/>
      </c>
      <c r="AG346" t="str">
        <f t="shared" si="48"/>
        <v/>
      </c>
      <c r="AH346" t="str">
        <f t="shared" si="49"/>
        <v/>
      </c>
      <c r="AI346" t="str">
        <f t="shared" si="50"/>
        <v/>
      </c>
      <c r="AJ346" t="str">
        <f t="shared" si="51"/>
        <v/>
      </c>
      <c r="AK346" t="str">
        <f t="shared" si="52"/>
        <v/>
      </c>
      <c r="AL346" t="str">
        <f t="shared" si="53"/>
        <v/>
      </c>
    </row>
    <row r="347" spans="13:38">
      <c r="M347" s="45"/>
      <c r="V347" s="14"/>
      <c r="AF347" s="14" t="str">
        <f t="shared" si="47"/>
        <v/>
      </c>
      <c r="AG347" t="str">
        <f t="shared" si="48"/>
        <v/>
      </c>
      <c r="AH347" t="str">
        <f t="shared" si="49"/>
        <v/>
      </c>
      <c r="AI347" t="str">
        <f t="shared" si="50"/>
        <v/>
      </c>
      <c r="AJ347" t="str">
        <f t="shared" si="51"/>
        <v/>
      </c>
      <c r="AK347" t="str">
        <f t="shared" si="52"/>
        <v/>
      </c>
      <c r="AL347" t="str">
        <f t="shared" si="53"/>
        <v/>
      </c>
    </row>
    <row r="348" spans="13:38">
      <c r="M348" s="45"/>
      <c r="V348" s="14"/>
      <c r="AF348" s="14" t="str">
        <f t="shared" si="47"/>
        <v/>
      </c>
      <c r="AG348" t="str">
        <f t="shared" si="48"/>
        <v/>
      </c>
      <c r="AH348" t="str">
        <f t="shared" si="49"/>
        <v/>
      </c>
      <c r="AI348" t="str">
        <f t="shared" si="50"/>
        <v/>
      </c>
      <c r="AJ348" t="str">
        <f t="shared" si="51"/>
        <v/>
      </c>
      <c r="AK348" t="str">
        <f t="shared" si="52"/>
        <v/>
      </c>
      <c r="AL348" t="str">
        <f t="shared" si="53"/>
        <v/>
      </c>
    </row>
    <row r="349" spans="13:38">
      <c r="M349" s="45"/>
      <c r="V349" s="14"/>
      <c r="AF349" s="14" t="str">
        <f t="shared" si="47"/>
        <v/>
      </c>
      <c r="AG349" t="str">
        <f t="shared" si="48"/>
        <v/>
      </c>
      <c r="AH349" t="str">
        <f t="shared" si="49"/>
        <v/>
      </c>
      <c r="AI349" t="str">
        <f t="shared" si="50"/>
        <v/>
      </c>
      <c r="AJ349" t="str">
        <f t="shared" si="51"/>
        <v/>
      </c>
      <c r="AK349" t="str">
        <f t="shared" si="52"/>
        <v/>
      </c>
      <c r="AL349" t="str">
        <f t="shared" si="53"/>
        <v/>
      </c>
    </row>
    <row r="350" spans="13:38">
      <c r="M350" s="45"/>
      <c r="V350" s="14"/>
      <c r="AF350" s="14" t="str">
        <f t="shared" si="47"/>
        <v/>
      </c>
      <c r="AG350" t="str">
        <f t="shared" si="48"/>
        <v/>
      </c>
      <c r="AH350" t="str">
        <f t="shared" si="49"/>
        <v/>
      </c>
      <c r="AI350" t="str">
        <f t="shared" si="50"/>
        <v/>
      </c>
      <c r="AJ350" t="str">
        <f t="shared" si="51"/>
        <v/>
      </c>
      <c r="AK350" t="str">
        <f t="shared" si="52"/>
        <v/>
      </c>
      <c r="AL350" t="str">
        <f t="shared" si="53"/>
        <v/>
      </c>
    </row>
    <row r="351" spans="13:38">
      <c r="M351" s="45"/>
      <c r="V351" s="14"/>
      <c r="AF351" s="14" t="str">
        <f t="shared" si="47"/>
        <v/>
      </c>
      <c r="AG351" t="str">
        <f t="shared" si="48"/>
        <v/>
      </c>
      <c r="AH351" t="str">
        <f t="shared" si="49"/>
        <v/>
      </c>
      <c r="AI351" t="str">
        <f t="shared" si="50"/>
        <v/>
      </c>
      <c r="AJ351" t="str">
        <f t="shared" si="51"/>
        <v/>
      </c>
      <c r="AK351" t="str">
        <f t="shared" si="52"/>
        <v/>
      </c>
      <c r="AL351" t="str">
        <f t="shared" si="53"/>
        <v/>
      </c>
    </row>
    <row r="352" spans="13:38">
      <c r="M352" s="45"/>
      <c r="V352" s="14"/>
      <c r="AF352" s="14" t="str">
        <f t="shared" si="47"/>
        <v/>
      </c>
      <c r="AG352" t="str">
        <f t="shared" si="48"/>
        <v/>
      </c>
      <c r="AH352" t="str">
        <f t="shared" si="49"/>
        <v/>
      </c>
      <c r="AI352" t="str">
        <f t="shared" si="50"/>
        <v/>
      </c>
      <c r="AJ352" t="str">
        <f t="shared" si="51"/>
        <v/>
      </c>
      <c r="AK352" t="str">
        <f t="shared" si="52"/>
        <v/>
      </c>
      <c r="AL352" t="str">
        <f t="shared" si="53"/>
        <v/>
      </c>
    </row>
    <row r="353" spans="13:38">
      <c r="M353" s="45"/>
      <c r="V353" s="14"/>
      <c r="AF353" s="14" t="str">
        <f t="shared" si="47"/>
        <v/>
      </c>
      <c r="AG353" t="str">
        <f t="shared" si="48"/>
        <v/>
      </c>
      <c r="AH353" t="str">
        <f t="shared" si="49"/>
        <v/>
      </c>
      <c r="AI353" t="str">
        <f t="shared" si="50"/>
        <v/>
      </c>
      <c r="AJ353" t="str">
        <f t="shared" si="51"/>
        <v/>
      </c>
      <c r="AK353" t="str">
        <f t="shared" si="52"/>
        <v/>
      </c>
      <c r="AL353" t="str">
        <f t="shared" si="53"/>
        <v/>
      </c>
    </row>
    <row r="354" spans="13:38">
      <c r="M354" s="45"/>
      <c r="V354" s="14"/>
      <c r="AF354" s="14" t="str">
        <f t="shared" si="47"/>
        <v/>
      </c>
      <c r="AG354" t="str">
        <f t="shared" si="48"/>
        <v/>
      </c>
      <c r="AH354" t="str">
        <f t="shared" si="49"/>
        <v/>
      </c>
      <c r="AI354" t="str">
        <f t="shared" si="50"/>
        <v/>
      </c>
      <c r="AJ354" t="str">
        <f t="shared" si="51"/>
        <v/>
      </c>
      <c r="AK354" t="str">
        <f t="shared" si="52"/>
        <v/>
      </c>
      <c r="AL354" t="str">
        <f t="shared" si="53"/>
        <v/>
      </c>
    </row>
    <row r="355" spans="13:38">
      <c r="M355" s="45"/>
      <c r="V355" s="14"/>
      <c r="AF355" s="14" t="str">
        <f t="shared" si="47"/>
        <v/>
      </c>
      <c r="AG355" t="str">
        <f t="shared" si="48"/>
        <v/>
      </c>
      <c r="AH355" t="str">
        <f t="shared" si="49"/>
        <v/>
      </c>
      <c r="AI355" t="str">
        <f t="shared" si="50"/>
        <v/>
      </c>
      <c r="AJ355" t="str">
        <f t="shared" si="51"/>
        <v/>
      </c>
      <c r="AK355" t="str">
        <f t="shared" si="52"/>
        <v/>
      </c>
      <c r="AL355" t="str">
        <f t="shared" si="53"/>
        <v/>
      </c>
    </row>
    <row r="356" spans="13:38">
      <c r="M356" s="45"/>
      <c r="V356" s="14"/>
      <c r="AF356" s="14" t="str">
        <f t="shared" si="47"/>
        <v/>
      </c>
      <c r="AG356" t="str">
        <f t="shared" si="48"/>
        <v/>
      </c>
      <c r="AH356" t="str">
        <f t="shared" si="49"/>
        <v/>
      </c>
      <c r="AI356" t="str">
        <f t="shared" si="50"/>
        <v/>
      </c>
      <c r="AJ356" t="str">
        <f t="shared" si="51"/>
        <v/>
      </c>
      <c r="AK356" t="str">
        <f t="shared" si="52"/>
        <v/>
      </c>
      <c r="AL356" t="str">
        <f t="shared" si="53"/>
        <v/>
      </c>
    </row>
    <row r="357" spans="13:38">
      <c r="M357" s="45"/>
      <c r="V357" s="14"/>
      <c r="AF357" s="14" t="str">
        <f t="shared" si="47"/>
        <v/>
      </c>
      <c r="AG357" t="str">
        <f t="shared" si="48"/>
        <v/>
      </c>
      <c r="AH357" t="str">
        <f t="shared" si="49"/>
        <v/>
      </c>
      <c r="AI357" t="str">
        <f t="shared" si="50"/>
        <v/>
      </c>
      <c r="AJ357" t="str">
        <f t="shared" si="51"/>
        <v/>
      </c>
      <c r="AK357" t="str">
        <f t="shared" si="52"/>
        <v/>
      </c>
      <c r="AL357" t="str">
        <f t="shared" si="53"/>
        <v/>
      </c>
    </row>
    <row r="358" spans="13:38">
      <c r="M358" s="45"/>
      <c r="V358" s="14"/>
      <c r="AF358" s="14" t="str">
        <f t="shared" si="47"/>
        <v/>
      </c>
      <c r="AG358" t="str">
        <f t="shared" si="48"/>
        <v/>
      </c>
      <c r="AH358" t="str">
        <f t="shared" si="49"/>
        <v/>
      </c>
      <c r="AI358" t="str">
        <f t="shared" si="50"/>
        <v/>
      </c>
      <c r="AJ358" t="str">
        <f t="shared" si="51"/>
        <v/>
      </c>
      <c r="AK358" t="str">
        <f t="shared" si="52"/>
        <v/>
      </c>
      <c r="AL358" t="str">
        <f t="shared" si="53"/>
        <v/>
      </c>
    </row>
    <row r="359" spans="13:38">
      <c r="M359" s="45"/>
      <c r="V359" s="14"/>
      <c r="AF359" s="14" t="str">
        <f t="shared" si="47"/>
        <v/>
      </c>
      <c r="AG359" t="str">
        <f t="shared" si="48"/>
        <v/>
      </c>
      <c r="AH359" t="str">
        <f t="shared" si="49"/>
        <v/>
      </c>
      <c r="AI359" t="str">
        <f t="shared" si="50"/>
        <v/>
      </c>
      <c r="AJ359" t="str">
        <f t="shared" si="51"/>
        <v/>
      </c>
      <c r="AK359" t="str">
        <f t="shared" si="52"/>
        <v/>
      </c>
      <c r="AL359" t="str">
        <f t="shared" si="53"/>
        <v/>
      </c>
    </row>
    <row r="360" spans="13:38">
      <c r="M360" s="45"/>
      <c r="V360" s="14"/>
      <c r="AF360" s="14" t="str">
        <f t="shared" si="47"/>
        <v/>
      </c>
      <c r="AG360" t="str">
        <f t="shared" si="48"/>
        <v/>
      </c>
      <c r="AH360" t="str">
        <f t="shared" si="49"/>
        <v/>
      </c>
      <c r="AI360" t="str">
        <f t="shared" si="50"/>
        <v/>
      </c>
      <c r="AJ360" t="str">
        <f t="shared" si="51"/>
        <v/>
      </c>
      <c r="AK360" t="str">
        <f t="shared" si="52"/>
        <v/>
      </c>
      <c r="AL360" t="str">
        <f t="shared" si="53"/>
        <v/>
      </c>
    </row>
    <row r="361" spans="13:38">
      <c r="M361" s="45"/>
      <c r="V361" s="14"/>
      <c r="AF361" s="14" t="str">
        <f t="shared" si="47"/>
        <v/>
      </c>
      <c r="AG361" t="str">
        <f t="shared" si="48"/>
        <v/>
      </c>
      <c r="AH361" t="str">
        <f t="shared" si="49"/>
        <v/>
      </c>
      <c r="AI361" t="str">
        <f t="shared" si="50"/>
        <v/>
      </c>
      <c r="AJ361" t="str">
        <f t="shared" si="51"/>
        <v/>
      </c>
      <c r="AK361" t="str">
        <f t="shared" si="52"/>
        <v/>
      </c>
      <c r="AL361" t="str">
        <f t="shared" si="53"/>
        <v/>
      </c>
    </row>
    <row r="362" spans="13:38">
      <c r="M362" s="45"/>
      <c r="V362" s="14"/>
      <c r="AF362" s="14" t="str">
        <f t="shared" si="47"/>
        <v/>
      </c>
      <c r="AG362" t="str">
        <f t="shared" si="48"/>
        <v/>
      </c>
      <c r="AH362" t="str">
        <f t="shared" si="49"/>
        <v/>
      </c>
      <c r="AI362" t="str">
        <f t="shared" si="50"/>
        <v/>
      </c>
      <c r="AJ362" t="str">
        <f t="shared" si="51"/>
        <v/>
      </c>
      <c r="AK362" t="str">
        <f t="shared" si="52"/>
        <v/>
      </c>
      <c r="AL362" t="str">
        <f t="shared" si="53"/>
        <v/>
      </c>
    </row>
    <row r="363" spans="13:38">
      <c r="M363" s="45"/>
      <c r="V363" s="14"/>
      <c r="AF363" s="14" t="str">
        <f t="shared" si="47"/>
        <v/>
      </c>
      <c r="AG363" t="str">
        <f t="shared" si="48"/>
        <v/>
      </c>
      <c r="AH363" t="str">
        <f t="shared" si="49"/>
        <v/>
      </c>
      <c r="AI363" t="str">
        <f t="shared" si="50"/>
        <v/>
      </c>
      <c r="AJ363" t="str">
        <f t="shared" si="51"/>
        <v/>
      </c>
      <c r="AK363" t="str">
        <f t="shared" si="52"/>
        <v/>
      </c>
      <c r="AL363" t="str">
        <f t="shared" si="53"/>
        <v/>
      </c>
    </row>
    <row r="364" spans="13:38">
      <c r="M364" s="45"/>
      <c r="V364" s="14"/>
      <c r="AF364" s="14" t="str">
        <f t="shared" si="47"/>
        <v/>
      </c>
      <c r="AG364" t="str">
        <f t="shared" si="48"/>
        <v/>
      </c>
      <c r="AH364" t="str">
        <f t="shared" si="49"/>
        <v/>
      </c>
      <c r="AI364" t="str">
        <f t="shared" si="50"/>
        <v/>
      </c>
      <c r="AJ364" t="str">
        <f t="shared" si="51"/>
        <v/>
      </c>
      <c r="AK364" t="str">
        <f t="shared" si="52"/>
        <v/>
      </c>
      <c r="AL364" t="str">
        <f t="shared" si="53"/>
        <v/>
      </c>
    </row>
    <row r="365" spans="13:38">
      <c r="M365" s="45"/>
      <c r="V365" s="14"/>
      <c r="AF365" s="14" t="str">
        <f t="shared" si="47"/>
        <v/>
      </c>
      <c r="AG365" t="str">
        <f t="shared" si="48"/>
        <v/>
      </c>
      <c r="AH365" t="str">
        <f t="shared" si="49"/>
        <v/>
      </c>
      <c r="AI365" t="str">
        <f t="shared" si="50"/>
        <v/>
      </c>
      <c r="AJ365" t="str">
        <f t="shared" si="51"/>
        <v/>
      </c>
      <c r="AK365" t="str">
        <f t="shared" si="52"/>
        <v/>
      </c>
      <c r="AL365" t="str">
        <f t="shared" si="53"/>
        <v/>
      </c>
    </row>
    <row r="366" spans="13:38">
      <c r="M366" s="45"/>
      <c r="V366" s="14"/>
      <c r="AF366" s="14" t="str">
        <f t="shared" si="47"/>
        <v/>
      </c>
      <c r="AG366" t="str">
        <f t="shared" si="48"/>
        <v/>
      </c>
      <c r="AH366" t="str">
        <f t="shared" si="49"/>
        <v/>
      </c>
      <c r="AI366" t="str">
        <f t="shared" si="50"/>
        <v/>
      </c>
      <c r="AJ366" t="str">
        <f t="shared" si="51"/>
        <v/>
      </c>
      <c r="AK366" t="str">
        <f t="shared" si="52"/>
        <v/>
      </c>
      <c r="AL366" t="str">
        <f t="shared" si="53"/>
        <v/>
      </c>
    </row>
    <row r="367" spans="13:38">
      <c r="M367" s="45"/>
      <c r="V367" s="14"/>
      <c r="AF367" s="14" t="str">
        <f t="shared" si="47"/>
        <v/>
      </c>
      <c r="AG367" t="str">
        <f t="shared" si="48"/>
        <v/>
      </c>
      <c r="AH367" t="str">
        <f t="shared" si="49"/>
        <v/>
      </c>
      <c r="AI367" t="str">
        <f t="shared" si="50"/>
        <v/>
      </c>
      <c r="AJ367" t="str">
        <f t="shared" si="51"/>
        <v/>
      </c>
      <c r="AK367" t="str">
        <f t="shared" si="52"/>
        <v/>
      </c>
      <c r="AL367" t="str">
        <f t="shared" si="53"/>
        <v/>
      </c>
    </row>
    <row r="368" spans="13:38">
      <c r="M368" s="45"/>
      <c r="V368" s="14"/>
      <c r="AF368" s="14" t="str">
        <f t="shared" si="47"/>
        <v/>
      </c>
      <c r="AG368" t="str">
        <f t="shared" si="48"/>
        <v/>
      </c>
      <c r="AH368" t="str">
        <f t="shared" si="49"/>
        <v/>
      </c>
      <c r="AI368" t="str">
        <f t="shared" si="50"/>
        <v/>
      </c>
      <c r="AJ368" t="str">
        <f t="shared" si="51"/>
        <v/>
      </c>
      <c r="AK368" t="str">
        <f t="shared" si="52"/>
        <v/>
      </c>
      <c r="AL368" t="str">
        <f t="shared" si="53"/>
        <v/>
      </c>
    </row>
    <row r="369" spans="13:38">
      <c r="M369" s="45"/>
      <c r="V369" s="14"/>
      <c r="AF369" s="14" t="str">
        <f t="shared" si="47"/>
        <v/>
      </c>
      <c r="AG369" t="str">
        <f t="shared" si="48"/>
        <v/>
      </c>
      <c r="AH369" t="str">
        <f t="shared" si="49"/>
        <v/>
      </c>
      <c r="AI369" t="str">
        <f t="shared" si="50"/>
        <v/>
      </c>
      <c r="AJ369" t="str">
        <f t="shared" si="51"/>
        <v/>
      </c>
      <c r="AK369" t="str">
        <f t="shared" si="52"/>
        <v/>
      </c>
      <c r="AL369" t="str">
        <f t="shared" si="53"/>
        <v/>
      </c>
    </row>
    <row r="370" spans="13:38">
      <c r="M370" s="45"/>
      <c r="V370" s="14"/>
      <c r="AF370" s="14" t="str">
        <f t="shared" si="47"/>
        <v/>
      </c>
      <c r="AG370" t="str">
        <f t="shared" si="48"/>
        <v/>
      </c>
      <c r="AH370" t="str">
        <f t="shared" si="49"/>
        <v/>
      </c>
      <c r="AI370" t="str">
        <f t="shared" si="50"/>
        <v/>
      </c>
      <c r="AJ370" t="str">
        <f t="shared" si="51"/>
        <v/>
      </c>
      <c r="AK370" t="str">
        <f t="shared" si="52"/>
        <v/>
      </c>
      <c r="AL370" t="str">
        <f t="shared" si="53"/>
        <v/>
      </c>
    </row>
    <row r="371" spans="13:38">
      <c r="M371" s="45"/>
      <c r="V371" s="14"/>
      <c r="AF371" s="14" t="str">
        <f t="shared" si="47"/>
        <v/>
      </c>
      <c r="AG371" t="str">
        <f t="shared" si="48"/>
        <v/>
      </c>
      <c r="AH371" t="str">
        <f t="shared" si="49"/>
        <v/>
      </c>
      <c r="AI371" t="str">
        <f t="shared" si="50"/>
        <v/>
      </c>
      <c r="AJ371" t="str">
        <f t="shared" si="51"/>
        <v/>
      </c>
      <c r="AK371" t="str">
        <f t="shared" si="52"/>
        <v/>
      </c>
      <c r="AL371" t="str">
        <f t="shared" si="53"/>
        <v/>
      </c>
    </row>
    <row r="372" spans="13:38">
      <c r="M372" s="45"/>
      <c r="V372" s="14"/>
      <c r="AF372" s="14" t="str">
        <f t="shared" si="47"/>
        <v/>
      </c>
      <c r="AG372" t="str">
        <f t="shared" si="48"/>
        <v/>
      </c>
      <c r="AH372" t="str">
        <f t="shared" si="49"/>
        <v/>
      </c>
      <c r="AI372" t="str">
        <f t="shared" si="50"/>
        <v/>
      </c>
      <c r="AJ372" t="str">
        <f t="shared" si="51"/>
        <v/>
      </c>
      <c r="AK372" t="str">
        <f t="shared" si="52"/>
        <v/>
      </c>
      <c r="AL372" t="str">
        <f t="shared" si="53"/>
        <v/>
      </c>
    </row>
    <row r="373" spans="13:38">
      <c r="M373" s="45"/>
      <c r="V373" s="14"/>
      <c r="AF373" s="14" t="str">
        <f t="shared" si="47"/>
        <v/>
      </c>
      <c r="AG373" t="str">
        <f t="shared" si="48"/>
        <v/>
      </c>
      <c r="AH373" t="str">
        <f t="shared" si="49"/>
        <v/>
      </c>
      <c r="AI373" t="str">
        <f t="shared" si="50"/>
        <v/>
      </c>
      <c r="AJ373" t="str">
        <f t="shared" si="51"/>
        <v/>
      </c>
      <c r="AK373" t="str">
        <f t="shared" si="52"/>
        <v/>
      </c>
      <c r="AL373" t="str">
        <f t="shared" si="53"/>
        <v/>
      </c>
    </row>
    <row r="374" spans="13:38">
      <c r="M374" s="45"/>
      <c r="V374" s="14"/>
      <c r="AF374" s="14" t="str">
        <f t="shared" si="47"/>
        <v/>
      </c>
      <c r="AG374" t="str">
        <f t="shared" si="48"/>
        <v/>
      </c>
      <c r="AH374" t="str">
        <f t="shared" si="49"/>
        <v/>
      </c>
      <c r="AI374" t="str">
        <f t="shared" si="50"/>
        <v/>
      </c>
      <c r="AJ374" t="str">
        <f t="shared" si="51"/>
        <v/>
      </c>
      <c r="AK374" t="str">
        <f t="shared" si="52"/>
        <v/>
      </c>
      <c r="AL374" t="str">
        <f t="shared" si="53"/>
        <v/>
      </c>
    </row>
    <row r="375" spans="13:38">
      <c r="M375" s="45"/>
      <c r="V375" s="14"/>
      <c r="AF375" s="14" t="str">
        <f t="shared" si="47"/>
        <v/>
      </c>
      <c r="AG375" t="str">
        <f t="shared" si="48"/>
        <v/>
      </c>
      <c r="AH375" t="str">
        <f t="shared" si="49"/>
        <v/>
      </c>
      <c r="AI375" t="str">
        <f t="shared" si="50"/>
        <v/>
      </c>
      <c r="AJ375" t="str">
        <f t="shared" si="51"/>
        <v/>
      </c>
      <c r="AK375" t="str">
        <f t="shared" si="52"/>
        <v/>
      </c>
      <c r="AL375" t="str">
        <f t="shared" si="53"/>
        <v/>
      </c>
    </row>
    <row r="376" spans="13:38">
      <c r="M376" s="45"/>
      <c r="V376" s="14"/>
      <c r="AF376" s="14" t="str">
        <f t="shared" si="47"/>
        <v/>
      </c>
      <c r="AG376" t="str">
        <f t="shared" si="48"/>
        <v/>
      </c>
      <c r="AH376" t="str">
        <f t="shared" si="49"/>
        <v/>
      </c>
      <c r="AI376" t="str">
        <f t="shared" si="50"/>
        <v/>
      </c>
      <c r="AJ376" t="str">
        <f t="shared" si="51"/>
        <v/>
      </c>
      <c r="AK376" t="str">
        <f t="shared" si="52"/>
        <v/>
      </c>
      <c r="AL376" t="str">
        <f t="shared" si="53"/>
        <v/>
      </c>
    </row>
    <row r="377" spans="13:38">
      <c r="M377" s="45"/>
      <c r="V377" s="14"/>
      <c r="AF377" s="14" t="str">
        <f t="shared" si="47"/>
        <v/>
      </c>
      <c r="AG377" t="str">
        <f t="shared" si="48"/>
        <v/>
      </c>
      <c r="AH377" t="str">
        <f t="shared" si="49"/>
        <v/>
      </c>
      <c r="AI377" t="str">
        <f t="shared" si="50"/>
        <v/>
      </c>
      <c r="AJ377" t="str">
        <f t="shared" si="51"/>
        <v/>
      </c>
      <c r="AK377" t="str">
        <f t="shared" si="52"/>
        <v/>
      </c>
      <c r="AL377" t="str">
        <f t="shared" si="53"/>
        <v/>
      </c>
    </row>
    <row r="378" spans="13:38">
      <c r="M378" s="45"/>
      <c r="V378" s="14"/>
      <c r="AF378" s="14" t="str">
        <f t="shared" si="47"/>
        <v/>
      </c>
      <c r="AG378" t="str">
        <f t="shared" si="48"/>
        <v/>
      </c>
      <c r="AH378" t="str">
        <f t="shared" si="49"/>
        <v/>
      </c>
      <c r="AI378" t="str">
        <f t="shared" si="50"/>
        <v/>
      </c>
      <c r="AJ378" t="str">
        <f t="shared" si="51"/>
        <v/>
      </c>
      <c r="AK378" t="str">
        <f t="shared" si="52"/>
        <v/>
      </c>
      <c r="AL378" t="str">
        <f t="shared" si="53"/>
        <v/>
      </c>
    </row>
    <row r="379" spans="13:38">
      <c r="M379" s="45"/>
      <c r="V379" s="14"/>
      <c r="AF379" s="14" t="str">
        <f t="shared" si="47"/>
        <v/>
      </c>
      <c r="AG379" t="str">
        <f t="shared" si="48"/>
        <v/>
      </c>
      <c r="AH379" t="str">
        <f t="shared" si="49"/>
        <v/>
      </c>
      <c r="AI379" t="str">
        <f t="shared" si="50"/>
        <v/>
      </c>
      <c r="AJ379" t="str">
        <f t="shared" si="51"/>
        <v/>
      </c>
      <c r="AK379" t="str">
        <f t="shared" si="52"/>
        <v/>
      </c>
      <c r="AL379" t="str">
        <f t="shared" si="53"/>
        <v/>
      </c>
    </row>
    <row r="380" spans="13:38">
      <c r="M380" s="45"/>
      <c r="V380" s="14"/>
      <c r="AF380" s="14" t="str">
        <f t="shared" si="47"/>
        <v/>
      </c>
      <c r="AG380" t="str">
        <f t="shared" si="48"/>
        <v/>
      </c>
      <c r="AH380" t="str">
        <f t="shared" si="49"/>
        <v/>
      </c>
      <c r="AI380" t="str">
        <f t="shared" si="50"/>
        <v/>
      </c>
      <c r="AJ380" t="str">
        <f t="shared" si="51"/>
        <v/>
      </c>
      <c r="AK380" t="str">
        <f t="shared" si="52"/>
        <v/>
      </c>
      <c r="AL380" t="str">
        <f t="shared" si="53"/>
        <v/>
      </c>
    </row>
    <row r="381" spans="13:38">
      <c r="M381" s="45"/>
      <c r="V381" s="14"/>
      <c r="AF381" s="14" t="str">
        <f t="shared" si="47"/>
        <v/>
      </c>
      <c r="AG381" t="str">
        <f t="shared" si="48"/>
        <v/>
      </c>
      <c r="AH381" t="str">
        <f t="shared" si="49"/>
        <v/>
      </c>
      <c r="AI381" t="str">
        <f t="shared" si="50"/>
        <v/>
      </c>
      <c r="AJ381" t="str">
        <f t="shared" si="51"/>
        <v/>
      </c>
      <c r="AK381" t="str">
        <f t="shared" si="52"/>
        <v/>
      </c>
      <c r="AL381" t="str">
        <f t="shared" si="53"/>
        <v/>
      </c>
    </row>
    <row r="382" spans="13:38">
      <c r="M382" s="45"/>
      <c r="V382" s="14"/>
      <c r="AF382" s="14" t="str">
        <f t="shared" si="47"/>
        <v/>
      </c>
      <c r="AG382" t="str">
        <f t="shared" si="48"/>
        <v/>
      </c>
      <c r="AH382" t="str">
        <f t="shared" si="49"/>
        <v/>
      </c>
      <c r="AI382" t="str">
        <f t="shared" si="50"/>
        <v/>
      </c>
      <c r="AJ382" t="str">
        <f t="shared" si="51"/>
        <v/>
      </c>
      <c r="AK382" t="str">
        <f t="shared" si="52"/>
        <v/>
      </c>
      <c r="AL382" t="str">
        <f t="shared" si="53"/>
        <v/>
      </c>
    </row>
    <row r="383" spans="13:38">
      <c r="M383" s="45"/>
      <c r="V383" s="14"/>
      <c r="AF383" s="14" t="str">
        <f t="shared" si="47"/>
        <v/>
      </c>
      <c r="AG383" t="str">
        <f t="shared" si="48"/>
        <v/>
      </c>
      <c r="AH383" t="str">
        <f t="shared" si="49"/>
        <v/>
      </c>
      <c r="AI383" t="str">
        <f t="shared" si="50"/>
        <v/>
      </c>
      <c r="AJ383" t="str">
        <f t="shared" si="51"/>
        <v/>
      </c>
      <c r="AK383" t="str">
        <f t="shared" si="52"/>
        <v/>
      </c>
      <c r="AL383" t="str">
        <f t="shared" si="53"/>
        <v/>
      </c>
    </row>
    <row r="384" spans="13:38">
      <c r="M384" s="45"/>
      <c r="V384" s="14"/>
      <c r="AF384" s="14" t="str">
        <f t="shared" si="47"/>
        <v/>
      </c>
      <c r="AG384" t="str">
        <f t="shared" si="48"/>
        <v/>
      </c>
      <c r="AH384" t="str">
        <f t="shared" si="49"/>
        <v/>
      </c>
      <c r="AI384" t="str">
        <f t="shared" si="50"/>
        <v/>
      </c>
      <c r="AJ384" t="str">
        <f t="shared" si="51"/>
        <v/>
      </c>
      <c r="AK384" t="str">
        <f t="shared" si="52"/>
        <v/>
      </c>
      <c r="AL384" t="str">
        <f t="shared" si="53"/>
        <v/>
      </c>
    </row>
    <row r="385" spans="13:38">
      <c r="M385" s="45"/>
      <c r="V385" s="14"/>
      <c r="AF385" s="14" t="str">
        <f t="shared" si="47"/>
        <v/>
      </c>
      <c r="AG385" t="str">
        <f t="shared" si="48"/>
        <v/>
      </c>
      <c r="AH385" t="str">
        <f t="shared" si="49"/>
        <v/>
      </c>
      <c r="AI385" t="str">
        <f t="shared" si="50"/>
        <v/>
      </c>
      <c r="AJ385" t="str">
        <f t="shared" si="51"/>
        <v/>
      </c>
      <c r="AK385" t="str">
        <f t="shared" si="52"/>
        <v/>
      </c>
      <c r="AL385" t="str">
        <f t="shared" si="53"/>
        <v/>
      </c>
    </row>
    <row r="386" spans="13:38">
      <c r="M386" s="45"/>
      <c r="V386" s="14"/>
      <c r="AF386" s="14" t="str">
        <f t="shared" si="47"/>
        <v/>
      </c>
      <c r="AG386" t="str">
        <f t="shared" si="48"/>
        <v/>
      </c>
      <c r="AH386" t="str">
        <f t="shared" si="49"/>
        <v/>
      </c>
      <c r="AI386" t="str">
        <f t="shared" si="50"/>
        <v/>
      </c>
      <c r="AJ386" t="str">
        <f t="shared" si="51"/>
        <v/>
      </c>
      <c r="AK386" t="str">
        <f t="shared" si="52"/>
        <v/>
      </c>
      <c r="AL386" t="str">
        <f t="shared" si="53"/>
        <v/>
      </c>
    </row>
    <row r="387" spans="13:38">
      <c r="M387" s="45"/>
      <c r="V387" s="14"/>
      <c r="AF387" s="14" t="str">
        <f t="shared" si="47"/>
        <v/>
      </c>
      <c r="AG387" t="str">
        <f t="shared" si="48"/>
        <v/>
      </c>
      <c r="AH387" t="str">
        <f t="shared" si="49"/>
        <v/>
      </c>
      <c r="AI387" t="str">
        <f t="shared" si="50"/>
        <v/>
      </c>
      <c r="AJ387" t="str">
        <f t="shared" si="51"/>
        <v/>
      </c>
      <c r="AK387" t="str">
        <f t="shared" si="52"/>
        <v/>
      </c>
      <c r="AL387" t="str">
        <f t="shared" si="53"/>
        <v/>
      </c>
    </row>
    <row r="388" spans="13:38">
      <c r="M388" s="45"/>
      <c r="V388" s="14"/>
      <c r="AF388" s="14" t="str">
        <f t="shared" ref="AF388:AF451" si="54">IF($V388="", "", $V388)</f>
        <v/>
      </c>
      <c r="AG388" t="str">
        <f t="shared" ref="AG388:AG451" si="55">IF($X388&lt;0, "NA", IF(ISERROR($W388/$X388), "", $W388/$X388))</f>
        <v/>
      </c>
      <c r="AH388" t="str">
        <f t="shared" ref="AH388:AH451" si="56">IF($Y388&lt;0, "NA", IF(ISERROR($W388/$Y388), "", $W388/$Y388))</f>
        <v/>
      </c>
      <c r="AI388" t="str">
        <f t="shared" ref="AI388:AI451" si="57">IF($Z388&lt;0, "NA", IF(ISERROR($W388/$Z388), "", $W388/$Z388))</f>
        <v/>
      </c>
      <c r="AJ388" t="str">
        <f t="shared" ref="AJ388:AJ451" si="58">IF($AB388&lt;0, "NA", IF(ISERROR($AA388/$AB388), "", $AA388/$AB388))</f>
        <v/>
      </c>
      <c r="AK388" t="str">
        <f t="shared" ref="AK388:AK451" si="59">IF($AC388&lt;0, "NA", IF(ISERROR($AA388/$AC388), "", $AA388/$AC388))</f>
        <v/>
      </c>
      <c r="AL388" t="str">
        <f t="shared" ref="AL388:AL451" si="60">IF($AD388&lt;0, "NA", IF(ISERROR($AA388/$AD388), "", $AA388/$AD388))</f>
        <v/>
      </c>
    </row>
    <row r="389" spans="13:38">
      <c r="M389" s="45"/>
      <c r="V389" s="14"/>
      <c r="AF389" s="14" t="str">
        <f t="shared" si="54"/>
        <v/>
      </c>
      <c r="AG389" t="str">
        <f t="shared" si="55"/>
        <v/>
      </c>
      <c r="AH389" t="str">
        <f t="shared" si="56"/>
        <v/>
      </c>
      <c r="AI389" t="str">
        <f t="shared" si="57"/>
        <v/>
      </c>
      <c r="AJ389" t="str">
        <f t="shared" si="58"/>
        <v/>
      </c>
      <c r="AK389" t="str">
        <f t="shared" si="59"/>
        <v/>
      </c>
      <c r="AL389" t="str">
        <f t="shared" si="60"/>
        <v/>
      </c>
    </row>
    <row r="390" spans="13:38">
      <c r="M390" s="45"/>
      <c r="V390" s="14"/>
      <c r="AF390" s="14" t="str">
        <f t="shared" si="54"/>
        <v/>
      </c>
      <c r="AG390" t="str">
        <f t="shared" si="55"/>
        <v/>
      </c>
      <c r="AH390" t="str">
        <f t="shared" si="56"/>
        <v/>
      </c>
      <c r="AI390" t="str">
        <f t="shared" si="57"/>
        <v/>
      </c>
      <c r="AJ390" t="str">
        <f t="shared" si="58"/>
        <v/>
      </c>
      <c r="AK390" t="str">
        <f t="shared" si="59"/>
        <v/>
      </c>
      <c r="AL390" t="str">
        <f t="shared" si="60"/>
        <v/>
      </c>
    </row>
    <row r="391" spans="13:38">
      <c r="M391" s="45"/>
      <c r="V391" s="14"/>
      <c r="AF391" s="14" t="str">
        <f t="shared" si="54"/>
        <v/>
      </c>
      <c r="AG391" t="str">
        <f t="shared" si="55"/>
        <v/>
      </c>
      <c r="AH391" t="str">
        <f t="shared" si="56"/>
        <v/>
      </c>
      <c r="AI391" t="str">
        <f t="shared" si="57"/>
        <v/>
      </c>
      <c r="AJ391" t="str">
        <f t="shared" si="58"/>
        <v/>
      </c>
      <c r="AK391" t="str">
        <f t="shared" si="59"/>
        <v/>
      </c>
      <c r="AL391" t="str">
        <f t="shared" si="60"/>
        <v/>
      </c>
    </row>
    <row r="392" spans="13:38">
      <c r="M392" s="45"/>
      <c r="V392" s="14"/>
      <c r="AF392" s="14" t="str">
        <f t="shared" si="54"/>
        <v/>
      </c>
      <c r="AG392" t="str">
        <f t="shared" si="55"/>
        <v/>
      </c>
      <c r="AH392" t="str">
        <f t="shared" si="56"/>
        <v/>
      </c>
      <c r="AI392" t="str">
        <f t="shared" si="57"/>
        <v/>
      </c>
      <c r="AJ392" t="str">
        <f t="shared" si="58"/>
        <v/>
      </c>
      <c r="AK392" t="str">
        <f t="shared" si="59"/>
        <v/>
      </c>
      <c r="AL392" t="str">
        <f t="shared" si="60"/>
        <v/>
      </c>
    </row>
    <row r="393" spans="13:38">
      <c r="M393" s="45"/>
      <c r="V393" s="14"/>
      <c r="AF393" s="14" t="str">
        <f t="shared" si="54"/>
        <v/>
      </c>
      <c r="AG393" t="str">
        <f t="shared" si="55"/>
        <v/>
      </c>
      <c r="AH393" t="str">
        <f t="shared" si="56"/>
        <v/>
      </c>
      <c r="AI393" t="str">
        <f t="shared" si="57"/>
        <v/>
      </c>
      <c r="AJ393" t="str">
        <f t="shared" si="58"/>
        <v/>
      </c>
      <c r="AK393" t="str">
        <f t="shared" si="59"/>
        <v/>
      </c>
      <c r="AL393" t="str">
        <f t="shared" si="60"/>
        <v/>
      </c>
    </row>
    <row r="394" spans="13:38">
      <c r="M394" s="45"/>
      <c r="V394" s="14"/>
      <c r="AF394" s="14" t="str">
        <f t="shared" si="54"/>
        <v/>
      </c>
      <c r="AG394" t="str">
        <f t="shared" si="55"/>
        <v/>
      </c>
      <c r="AH394" t="str">
        <f t="shared" si="56"/>
        <v/>
      </c>
      <c r="AI394" t="str">
        <f t="shared" si="57"/>
        <v/>
      </c>
      <c r="AJ394" t="str">
        <f t="shared" si="58"/>
        <v/>
      </c>
      <c r="AK394" t="str">
        <f t="shared" si="59"/>
        <v/>
      </c>
      <c r="AL394" t="str">
        <f t="shared" si="60"/>
        <v/>
      </c>
    </row>
    <row r="395" spans="13:38">
      <c r="M395" s="45"/>
      <c r="V395" s="14"/>
      <c r="AF395" s="14" t="str">
        <f t="shared" si="54"/>
        <v/>
      </c>
      <c r="AG395" t="str">
        <f t="shared" si="55"/>
        <v/>
      </c>
      <c r="AH395" t="str">
        <f t="shared" si="56"/>
        <v/>
      </c>
      <c r="AI395" t="str">
        <f t="shared" si="57"/>
        <v/>
      </c>
      <c r="AJ395" t="str">
        <f t="shared" si="58"/>
        <v/>
      </c>
      <c r="AK395" t="str">
        <f t="shared" si="59"/>
        <v/>
      </c>
      <c r="AL395" t="str">
        <f t="shared" si="60"/>
        <v/>
      </c>
    </row>
    <row r="396" spans="13:38">
      <c r="M396" s="45"/>
      <c r="V396" s="14"/>
      <c r="AF396" s="14" t="str">
        <f t="shared" si="54"/>
        <v/>
      </c>
      <c r="AG396" t="str">
        <f t="shared" si="55"/>
        <v/>
      </c>
      <c r="AH396" t="str">
        <f t="shared" si="56"/>
        <v/>
      </c>
      <c r="AI396" t="str">
        <f t="shared" si="57"/>
        <v/>
      </c>
      <c r="AJ396" t="str">
        <f t="shared" si="58"/>
        <v/>
      </c>
      <c r="AK396" t="str">
        <f t="shared" si="59"/>
        <v/>
      </c>
      <c r="AL396" t="str">
        <f t="shared" si="60"/>
        <v/>
      </c>
    </row>
    <row r="397" spans="13:38">
      <c r="M397" s="45"/>
      <c r="V397" s="14"/>
      <c r="AF397" s="14" t="str">
        <f t="shared" si="54"/>
        <v/>
      </c>
      <c r="AG397" t="str">
        <f t="shared" si="55"/>
        <v/>
      </c>
      <c r="AH397" t="str">
        <f t="shared" si="56"/>
        <v/>
      </c>
      <c r="AI397" t="str">
        <f t="shared" si="57"/>
        <v/>
      </c>
      <c r="AJ397" t="str">
        <f t="shared" si="58"/>
        <v/>
      </c>
      <c r="AK397" t="str">
        <f t="shared" si="59"/>
        <v/>
      </c>
      <c r="AL397" t="str">
        <f t="shared" si="60"/>
        <v/>
      </c>
    </row>
    <row r="398" spans="13:38">
      <c r="M398" s="45"/>
      <c r="V398" s="14"/>
      <c r="AF398" s="14" t="str">
        <f t="shared" si="54"/>
        <v/>
      </c>
      <c r="AG398" t="str">
        <f t="shared" si="55"/>
        <v/>
      </c>
      <c r="AH398" t="str">
        <f t="shared" si="56"/>
        <v/>
      </c>
      <c r="AI398" t="str">
        <f t="shared" si="57"/>
        <v/>
      </c>
      <c r="AJ398" t="str">
        <f t="shared" si="58"/>
        <v/>
      </c>
      <c r="AK398" t="str">
        <f t="shared" si="59"/>
        <v/>
      </c>
      <c r="AL398" t="str">
        <f t="shared" si="60"/>
        <v/>
      </c>
    </row>
    <row r="399" spans="13:38">
      <c r="M399" s="45"/>
      <c r="V399" s="14"/>
      <c r="AF399" s="14" t="str">
        <f t="shared" si="54"/>
        <v/>
      </c>
      <c r="AG399" t="str">
        <f t="shared" si="55"/>
        <v/>
      </c>
      <c r="AH399" t="str">
        <f t="shared" si="56"/>
        <v/>
      </c>
      <c r="AI399" t="str">
        <f t="shared" si="57"/>
        <v/>
      </c>
      <c r="AJ399" t="str">
        <f t="shared" si="58"/>
        <v/>
      </c>
      <c r="AK399" t="str">
        <f t="shared" si="59"/>
        <v/>
      </c>
      <c r="AL399" t="str">
        <f t="shared" si="60"/>
        <v/>
      </c>
    </row>
    <row r="400" spans="13:38">
      <c r="M400" s="45"/>
      <c r="V400" s="14"/>
      <c r="AF400" s="14" t="str">
        <f t="shared" si="54"/>
        <v/>
      </c>
      <c r="AG400" t="str">
        <f t="shared" si="55"/>
        <v/>
      </c>
      <c r="AH400" t="str">
        <f t="shared" si="56"/>
        <v/>
      </c>
      <c r="AI400" t="str">
        <f t="shared" si="57"/>
        <v/>
      </c>
      <c r="AJ400" t="str">
        <f t="shared" si="58"/>
        <v/>
      </c>
      <c r="AK400" t="str">
        <f t="shared" si="59"/>
        <v/>
      </c>
      <c r="AL400" t="str">
        <f t="shared" si="60"/>
        <v/>
      </c>
    </row>
    <row r="401" spans="13:38">
      <c r="M401" s="45"/>
      <c r="V401" s="14"/>
      <c r="AF401" s="14" t="str">
        <f t="shared" si="54"/>
        <v/>
      </c>
      <c r="AG401" t="str">
        <f t="shared" si="55"/>
        <v/>
      </c>
      <c r="AH401" t="str">
        <f t="shared" si="56"/>
        <v/>
      </c>
      <c r="AI401" t="str">
        <f t="shared" si="57"/>
        <v/>
      </c>
      <c r="AJ401" t="str">
        <f t="shared" si="58"/>
        <v/>
      </c>
      <c r="AK401" t="str">
        <f t="shared" si="59"/>
        <v/>
      </c>
      <c r="AL401" t="str">
        <f t="shared" si="60"/>
        <v/>
      </c>
    </row>
    <row r="402" spans="13:38">
      <c r="M402" s="45"/>
      <c r="V402" s="14"/>
      <c r="AF402" s="14" t="str">
        <f t="shared" si="54"/>
        <v/>
      </c>
      <c r="AG402" t="str">
        <f t="shared" si="55"/>
        <v/>
      </c>
      <c r="AH402" t="str">
        <f t="shared" si="56"/>
        <v/>
      </c>
      <c r="AI402" t="str">
        <f t="shared" si="57"/>
        <v/>
      </c>
      <c r="AJ402" t="str">
        <f t="shared" si="58"/>
        <v/>
      </c>
      <c r="AK402" t="str">
        <f t="shared" si="59"/>
        <v/>
      </c>
      <c r="AL402" t="str">
        <f t="shared" si="60"/>
        <v/>
      </c>
    </row>
    <row r="403" spans="13:38">
      <c r="M403" s="45"/>
      <c r="V403" s="14"/>
      <c r="AF403" s="14" t="str">
        <f t="shared" si="54"/>
        <v/>
      </c>
      <c r="AG403" t="str">
        <f t="shared" si="55"/>
        <v/>
      </c>
      <c r="AH403" t="str">
        <f t="shared" si="56"/>
        <v/>
      </c>
      <c r="AI403" t="str">
        <f t="shared" si="57"/>
        <v/>
      </c>
      <c r="AJ403" t="str">
        <f t="shared" si="58"/>
        <v/>
      </c>
      <c r="AK403" t="str">
        <f t="shared" si="59"/>
        <v/>
      </c>
      <c r="AL403" t="str">
        <f t="shared" si="60"/>
        <v/>
      </c>
    </row>
    <row r="404" spans="13:38">
      <c r="M404" s="45"/>
      <c r="V404" s="14"/>
      <c r="AF404" s="14" t="str">
        <f t="shared" si="54"/>
        <v/>
      </c>
      <c r="AG404" t="str">
        <f t="shared" si="55"/>
        <v/>
      </c>
      <c r="AH404" t="str">
        <f t="shared" si="56"/>
        <v/>
      </c>
      <c r="AI404" t="str">
        <f t="shared" si="57"/>
        <v/>
      </c>
      <c r="AJ404" t="str">
        <f t="shared" si="58"/>
        <v/>
      </c>
      <c r="AK404" t="str">
        <f t="shared" si="59"/>
        <v/>
      </c>
      <c r="AL404" t="str">
        <f t="shared" si="60"/>
        <v/>
      </c>
    </row>
    <row r="405" spans="13:38">
      <c r="M405" s="45"/>
      <c r="V405" s="14"/>
      <c r="AF405" s="14" t="str">
        <f t="shared" si="54"/>
        <v/>
      </c>
      <c r="AG405" t="str">
        <f t="shared" si="55"/>
        <v/>
      </c>
      <c r="AH405" t="str">
        <f t="shared" si="56"/>
        <v/>
      </c>
      <c r="AI405" t="str">
        <f t="shared" si="57"/>
        <v/>
      </c>
      <c r="AJ405" t="str">
        <f t="shared" si="58"/>
        <v/>
      </c>
      <c r="AK405" t="str">
        <f t="shared" si="59"/>
        <v/>
      </c>
      <c r="AL405" t="str">
        <f t="shared" si="60"/>
        <v/>
      </c>
    </row>
    <row r="406" spans="13:38">
      <c r="M406" s="45"/>
      <c r="V406" s="14"/>
      <c r="AF406" s="14" t="str">
        <f t="shared" si="54"/>
        <v/>
      </c>
      <c r="AG406" t="str">
        <f t="shared" si="55"/>
        <v/>
      </c>
      <c r="AH406" t="str">
        <f t="shared" si="56"/>
        <v/>
      </c>
      <c r="AI406" t="str">
        <f t="shared" si="57"/>
        <v/>
      </c>
      <c r="AJ406" t="str">
        <f t="shared" si="58"/>
        <v/>
      </c>
      <c r="AK406" t="str">
        <f t="shared" si="59"/>
        <v/>
      </c>
      <c r="AL406" t="str">
        <f t="shared" si="60"/>
        <v/>
      </c>
    </row>
    <row r="407" spans="13:38">
      <c r="M407" s="45"/>
      <c r="V407" s="14"/>
      <c r="AF407" s="14" t="str">
        <f t="shared" si="54"/>
        <v/>
      </c>
      <c r="AG407" t="str">
        <f t="shared" si="55"/>
        <v/>
      </c>
      <c r="AH407" t="str">
        <f t="shared" si="56"/>
        <v/>
      </c>
      <c r="AI407" t="str">
        <f t="shared" si="57"/>
        <v/>
      </c>
      <c r="AJ407" t="str">
        <f t="shared" si="58"/>
        <v/>
      </c>
      <c r="AK407" t="str">
        <f t="shared" si="59"/>
        <v/>
      </c>
      <c r="AL407" t="str">
        <f t="shared" si="60"/>
        <v/>
      </c>
    </row>
    <row r="408" spans="13:38">
      <c r="M408" s="45"/>
      <c r="V408" s="14"/>
      <c r="AF408" s="14" t="str">
        <f t="shared" si="54"/>
        <v/>
      </c>
      <c r="AG408" t="str">
        <f t="shared" si="55"/>
        <v/>
      </c>
      <c r="AH408" t="str">
        <f t="shared" si="56"/>
        <v/>
      </c>
      <c r="AI408" t="str">
        <f t="shared" si="57"/>
        <v/>
      </c>
      <c r="AJ408" t="str">
        <f t="shared" si="58"/>
        <v/>
      </c>
      <c r="AK408" t="str">
        <f t="shared" si="59"/>
        <v/>
      </c>
      <c r="AL408" t="str">
        <f t="shared" si="60"/>
        <v/>
      </c>
    </row>
    <row r="409" spans="13:38">
      <c r="M409" s="45"/>
      <c r="V409" s="14"/>
      <c r="AF409" s="14" t="str">
        <f t="shared" si="54"/>
        <v/>
      </c>
      <c r="AG409" t="str">
        <f t="shared" si="55"/>
        <v/>
      </c>
      <c r="AH409" t="str">
        <f t="shared" si="56"/>
        <v/>
      </c>
      <c r="AI409" t="str">
        <f t="shared" si="57"/>
        <v/>
      </c>
      <c r="AJ409" t="str">
        <f t="shared" si="58"/>
        <v/>
      </c>
      <c r="AK409" t="str">
        <f t="shared" si="59"/>
        <v/>
      </c>
      <c r="AL409" t="str">
        <f t="shared" si="60"/>
        <v/>
      </c>
    </row>
    <row r="410" spans="13:38">
      <c r="M410" s="45"/>
      <c r="V410" s="14"/>
      <c r="AF410" s="14" t="str">
        <f t="shared" si="54"/>
        <v/>
      </c>
      <c r="AG410" t="str">
        <f t="shared" si="55"/>
        <v/>
      </c>
      <c r="AH410" t="str">
        <f t="shared" si="56"/>
        <v/>
      </c>
      <c r="AI410" t="str">
        <f t="shared" si="57"/>
        <v/>
      </c>
      <c r="AJ410" t="str">
        <f t="shared" si="58"/>
        <v/>
      </c>
      <c r="AK410" t="str">
        <f t="shared" si="59"/>
        <v/>
      </c>
      <c r="AL410" t="str">
        <f t="shared" si="60"/>
        <v/>
      </c>
    </row>
    <row r="411" spans="13:38">
      <c r="M411" s="45"/>
      <c r="V411" s="14"/>
      <c r="AF411" s="14" t="str">
        <f t="shared" si="54"/>
        <v/>
      </c>
      <c r="AG411" t="str">
        <f t="shared" si="55"/>
        <v/>
      </c>
      <c r="AH411" t="str">
        <f t="shared" si="56"/>
        <v/>
      </c>
      <c r="AI411" t="str">
        <f t="shared" si="57"/>
        <v/>
      </c>
      <c r="AJ411" t="str">
        <f t="shared" si="58"/>
        <v/>
      </c>
      <c r="AK411" t="str">
        <f t="shared" si="59"/>
        <v/>
      </c>
      <c r="AL411" t="str">
        <f t="shared" si="60"/>
        <v/>
      </c>
    </row>
    <row r="412" spans="13:38">
      <c r="M412" s="45"/>
      <c r="V412" s="14"/>
      <c r="AF412" s="14" t="str">
        <f t="shared" si="54"/>
        <v/>
      </c>
      <c r="AG412" t="str">
        <f t="shared" si="55"/>
        <v/>
      </c>
      <c r="AH412" t="str">
        <f t="shared" si="56"/>
        <v/>
      </c>
      <c r="AI412" t="str">
        <f t="shared" si="57"/>
        <v/>
      </c>
      <c r="AJ412" t="str">
        <f t="shared" si="58"/>
        <v/>
      </c>
      <c r="AK412" t="str">
        <f t="shared" si="59"/>
        <v/>
      </c>
      <c r="AL412" t="str">
        <f t="shared" si="60"/>
        <v/>
      </c>
    </row>
    <row r="413" spans="13:38">
      <c r="M413" s="45"/>
      <c r="V413" s="14"/>
      <c r="AF413" s="14" t="str">
        <f t="shared" si="54"/>
        <v/>
      </c>
      <c r="AG413" t="str">
        <f t="shared" si="55"/>
        <v/>
      </c>
      <c r="AH413" t="str">
        <f t="shared" si="56"/>
        <v/>
      </c>
      <c r="AI413" t="str">
        <f t="shared" si="57"/>
        <v/>
      </c>
      <c r="AJ413" t="str">
        <f t="shared" si="58"/>
        <v/>
      </c>
      <c r="AK413" t="str">
        <f t="shared" si="59"/>
        <v/>
      </c>
      <c r="AL413" t="str">
        <f t="shared" si="60"/>
        <v/>
      </c>
    </row>
    <row r="414" spans="13:38">
      <c r="M414" s="45"/>
      <c r="V414" s="14"/>
      <c r="AF414" s="14" t="str">
        <f t="shared" si="54"/>
        <v/>
      </c>
      <c r="AG414" t="str">
        <f t="shared" si="55"/>
        <v/>
      </c>
      <c r="AH414" t="str">
        <f t="shared" si="56"/>
        <v/>
      </c>
      <c r="AI414" t="str">
        <f t="shared" si="57"/>
        <v/>
      </c>
      <c r="AJ414" t="str">
        <f t="shared" si="58"/>
        <v/>
      </c>
      <c r="AK414" t="str">
        <f t="shared" si="59"/>
        <v/>
      </c>
      <c r="AL414" t="str">
        <f t="shared" si="60"/>
        <v/>
      </c>
    </row>
    <row r="415" spans="13:38">
      <c r="M415" s="45"/>
      <c r="V415" s="14"/>
      <c r="AF415" s="14" t="str">
        <f t="shared" si="54"/>
        <v/>
      </c>
      <c r="AG415" t="str">
        <f t="shared" si="55"/>
        <v/>
      </c>
      <c r="AH415" t="str">
        <f t="shared" si="56"/>
        <v/>
      </c>
      <c r="AI415" t="str">
        <f t="shared" si="57"/>
        <v/>
      </c>
      <c r="AJ415" t="str">
        <f t="shared" si="58"/>
        <v/>
      </c>
      <c r="AK415" t="str">
        <f t="shared" si="59"/>
        <v/>
      </c>
      <c r="AL415" t="str">
        <f t="shared" si="60"/>
        <v/>
      </c>
    </row>
    <row r="416" spans="13:38">
      <c r="M416" s="45"/>
      <c r="V416" s="14"/>
      <c r="AF416" s="14" t="str">
        <f t="shared" si="54"/>
        <v/>
      </c>
      <c r="AG416" t="str">
        <f t="shared" si="55"/>
        <v/>
      </c>
      <c r="AH416" t="str">
        <f t="shared" si="56"/>
        <v/>
      </c>
      <c r="AI416" t="str">
        <f t="shared" si="57"/>
        <v/>
      </c>
      <c r="AJ416" t="str">
        <f t="shared" si="58"/>
        <v/>
      </c>
      <c r="AK416" t="str">
        <f t="shared" si="59"/>
        <v/>
      </c>
      <c r="AL416" t="str">
        <f t="shared" si="60"/>
        <v/>
      </c>
    </row>
    <row r="417" spans="13:38">
      <c r="M417" s="45"/>
      <c r="V417" s="14"/>
      <c r="AF417" s="14" t="str">
        <f t="shared" si="54"/>
        <v/>
      </c>
      <c r="AG417" t="str">
        <f t="shared" si="55"/>
        <v/>
      </c>
      <c r="AH417" t="str">
        <f t="shared" si="56"/>
        <v/>
      </c>
      <c r="AI417" t="str">
        <f t="shared" si="57"/>
        <v/>
      </c>
      <c r="AJ417" t="str">
        <f t="shared" si="58"/>
        <v/>
      </c>
      <c r="AK417" t="str">
        <f t="shared" si="59"/>
        <v/>
      </c>
      <c r="AL417" t="str">
        <f t="shared" si="60"/>
        <v/>
      </c>
    </row>
    <row r="418" spans="13:38">
      <c r="M418" s="45"/>
      <c r="V418" s="14"/>
      <c r="AF418" s="14" t="str">
        <f t="shared" si="54"/>
        <v/>
      </c>
      <c r="AG418" t="str">
        <f t="shared" si="55"/>
        <v/>
      </c>
      <c r="AH418" t="str">
        <f t="shared" si="56"/>
        <v/>
      </c>
      <c r="AI418" t="str">
        <f t="shared" si="57"/>
        <v/>
      </c>
      <c r="AJ418" t="str">
        <f t="shared" si="58"/>
        <v/>
      </c>
      <c r="AK418" t="str">
        <f t="shared" si="59"/>
        <v/>
      </c>
      <c r="AL418" t="str">
        <f t="shared" si="60"/>
        <v/>
      </c>
    </row>
    <row r="419" spans="13:38">
      <c r="M419" s="45"/>
      <c r="V419" s="14"/>
      <c r="AF419" s="14" t="str">
        <f t="shared" si="54"/>
        <v/>
      </c>
      <c r="AG419" t="str">
        <f t="shared" si="55"/>
        <v/>
      </c>
      <c r="AH419" t="str">
        <f t="shared" si="56"/>
        <v/>
      </c>
      <c r="AI419" t="str">
        <f t="shared" si="57"/>
        <v/>
      </c>
      <c r="AJ419" t="str">
        <f t="shared" si="58"/>
        <v/>
      </c>
      <c r="AK419" t="str">
        <f t="shared" si="59"/>
        <v/>
      </c>
      <c r="AL419" t="str">
        <f t="shared" si="60"/>
        <v/>
      </c>
    </row>
    <row r="420" spans="13:38">
      <c r="M420" s="45"/>
      <c r="V420" s="14"/>
      <c r="AF420" s="14" t="str">
        <f t="shared" si="54"/>
        <v/>
      </c>
      <c r="AG420" t="str">
        <f t="shared" si="55"/>
        <v/>
      </c>
      <c r="AH420" t="str">
        <f t="shared" si="56"/>
        <v/>
      </c>
      <c r="AI420" t="str">
        <f t="shared" si="57"/>
        <v/>
      </c>
      <c r="AJ420" t="str">
        <f t="shared" si="58"/>
        <v/>
      </c>
      <c r="AK420" t="str">
        <f t="shared" si="59"/>
        <v/>
      </c>
      <c r="AL420" t="str">
        <f t="shared" si="60"/>
        <v/>
      </c>
    </row>
    <row r="421" spans="13:38">
      <c r="M421" s="45"/>
      <c r="V421" s="14"/>
      <c r="AF421" s="14" t="str">
        <f t="shared" si="54"/>
        <v/>
      </c>
      <c r="AG421" t="str">
        <f t="shared" si="55"/>
        <v/>
      </c>
      <c r="AH421" t="str">
        <f t="shared" si="56"/>
        <v/>
      </c>
      <c r="AI421" t="str">
        <f t="shared" si="57"/>
        <v/>
      </c>
      <c r="AJ421" t="str">
        <f t="shared" si="58"/>
        <v/>
      </c>
      <c r="AK421" t="str">
        <f t="shared" si="59"/>
        <v/>
      </c>
      <c r="AL421" t="str">
        <f t="shared" si="60"/>
        <v/>
      </c>
    </row>
    <row r="422" spans="13:38">
      <c r="M422" s="45"/>
      <c r="V422" s="14"/>
      <c r="AF422" s="14" t="str">
        <f t="shared" si="54"/>
        <v/>
      </c>
      <c r="AG422" t="str">
        <f t="shared" si="55"/>
        <v/>
      </c>
      <c r="AH422" t="str">
        <f t="shared" si="56"/>
        <v/>
      </c>
      <c r="AI422" t="str">
        <f t="shared" si="57"/>
        <v/>
      </c>
      <c r="AJ422" t="str">
        <f t="shared" si="58"/>
        <v/>
      </c>
      <c r="AK422" t="str">
        <f t="shared" si="59"/>
        <v/>
      </c>
      <c r="AL422" t="str">
        <f t="shared" si="60"/>
        <v/>
      </c>
    </row>
    <row r="423" spans="13:38">
      <c r="M423" s="45"/>
      <c r="V423" s="14"/>
      <c r="AF423" s="14" t="str">
        <f t="shared" si="54"/>
        <v/>
      </c>
      <c r="AG423" t="str">
        <f t="shared" si="55"/>
        <v/>
      </c>
      <c r="AH423" t="str">
        <f t="shared" si="56"/>
        <v/>
      </c>
      <c r="AI423" t="str">
        <f t="shared" si="57"/>
        <v/>
      </c>
      <c r="AJ423" t="str">
        <f t="shared" si="58"/>
        <v/>
      </c>
      <c r="AK423" t="str">
        <f t="shared" si="59"/>
        <v/>
      </c>
      <c r="AL423" t="str">
        <f t="shared" si="60"/>
        <v/>
      </c>
    </row>
    <row r="424" spans="13:38">
      <c r="M424" s="45"/>
      <c r="V424" s="14"/>
      <c r="AF424" s="14" t="str">
        <f t="shared" si="54"/>
        <v/>
      </c>
      <c r="AG424" t="str">
        <f t="shared" si="55"/>
        <v/>
      </c>
      <c r="AH424" t="str">
        <f t="shared" si="56"/>
        <v/>
      </c>
      <c r="AI424" t="str">
        <f t="shared" si="57"/>
        <v/>
      </c>
      <c r="AJ424" t="str">
        <f t="shared" si="58"/>
        <v/>
      </c>
      <c r="AK424" t="str">
        <f t="shared" si="59"/>
        <v/>
      </c>
      <c r="AL424" t="str">
        <f t="shared" si="60"/>
        <v/>
      </c>
    </row>
    <row r="425" spans="13:38">
      <c r="M425" s="45"/>
      <c r="V425" s="14"/>
      <c r="AF425" s="14" t="str">
        <f t="shared" si="54"/>
        <v/>
      </c>
      <c r="AG425" t="str">
        <f t="shared" si="55"/>
        <v/>
      </c>
      <c r="AH425" t="str">
        <f t="shared" si="56"/>
        <v/>
      </c>
      <c r="AI425" t="str">
        <f t="shared" si="57"/>
        <v/>
      </c>
      <c r="AJ425" t="str">
        <f t="shared" si="58"/>
        <v/>
      </c>
      <c r="AK425" t="str">
        <f t="shared" si="59"/>
        <v/>
      </c>
      <c r="AL425" t="str">
        <f t="shared" si="60"/>
        <v/>
      </c>
    </row>
    <row r="426" spans="13:38">
      <c r="M426" s="45"/>
      <c r="V426" s="14"/>
      <c r="AF426" s="14" t="str">
        <f t="shared" si="54"/>
        <v/>
      </c>
      <c r="AG426" t="str">
        <f t="shared" si="55"/>
        <v/>
      </c>
      <c r="AH426" t="str">
        <f t="shared" si="56"/>
        <v/>
      </c>
      <c r="AI426" t="str">
        <f t="shared" si="57"/>
        <v/>
      </c>
      <c r="AJ426" t="str">
        <f t="shared" si="58"/>
        <v/>
      </c>
      <c r="AK426" t="str">
        <f t="shared" si="59"/>
        <v/>
      </c>
      <c r="AL426" t="str">
        <f t="shared" si="60"/>
        <v/>
      </c>
    </row>
    <row r="427" spans="13:38">
      <c r="M427" s="45"/>
      <c r="V427" s="14"/>
      <c r="AF427" s="14" t="str">
        <f t="shared" si="54"/>
        <v/>
      </c>
      <c r="AG427" t="str">
        <f t="shared" si="55"/>
        <v/>
      </c>
      <c r="AH427" t="str">
        <f t="shared" si="56"/>
        <v/>
      </c>
      <c r="AI427" t="str">
        <f t="shared" si="57"/>
        <v/>
      </c>
      <c r="AJ427" t="str">
        <f t="shared" si="58"/>
        <v/>
      </c>
      <c r="AK427" t="str">
        <f t="shared" si="59"/>
        <v/>
      </c>
      <c r="AL427" t="str">
        <f t="shared" si="60"/>
        <v/>
      </c>
    </row>
    <row r="428" spans="13:38">
      <c r="M428" s="45"/>
      <c r="V428" s="14"/>
      <c r="AF428" s="14" t="str">
        <f t="shared" si="54"/>
        <v/>
      </c>
      <c r="AG428" t="str">
        <f t="shared" si="55"/>
        <v/>
      </c>
      <c r="AH428" t="str">
        <f t="shared" si="56"/>
        <v/>
      </c>
      <c r="AI428" t="str">
        <f t="shared" si="57"/>
        <v/>
      </c>
      <c r="AJ428" t="str">
        <f t="shared" si="58"/>
        <v/>
      </c>
      <c r="AK428" t="str">
        <f t="shared" si="59"/>
        <v/>
      </c>
      <c r="AL428" t="str">
        <f t="shared" si="60"/>
        <v/>
      </c>
    </row>
    <row r="429" spans="13:38">
      <c r="M429" s="45"/>
      <c r="V429" s="14"/>
      <c r="AF429" s="14" t="str">
        <f t="shared" si="54"/>
        <v/>
      </c>
      <c r="AG429" t="str">
        <f t="shared" si="55"/>
        <v/>
      </c>
      <c r="AH429" t="str">
        <f t="shared" si="56"/>
        <v/>
      </c>
      <c r="AI429" t="str">
        <f t="shared" si="57"/>
        <v/>
      </c>
      <c r="AJ429" t="str">
        <f t="shared" si="58"/>
        <v/>
      </c>
      <c r="AK429" t="str">
        <f t="shared" si="59"/>
        <v/>
      </c>
      <c r="AL429" t="str">
        <f t="shared" si="60"/>
        <v/>
      </c>
    </row>
    <row r="430" spans="13:38">
      <c r="M430" s="45"/>
      <c r="V430" s="14"/>
      <c r="AF430" s="14" t="str">
        <f t="shared" si="54"/>
        <v/>
      </c>
      <c r="AG430" t="str">
        <f t="shared" si="55"/>
        <v/>
      </c>
      <c r="AH430" t="str">
        <f t="shared" si="56"/>
        <v/>
      </c>
      <c r="AI430" t="str">
        <f t="shared" si="57"/>
        <v/>
      </c>
      <c r="AJ430" t="str">
        <f t="shared" si="58"/>
        <v/>
      </c>
      <c r="AK430" t="str">
        <f t="shared" si="59"/>
        <v/>
      </c>
      <c r="AL430" t="str">
        <f t="shared" si="60"/>
        <v/>
      </c>
    </row>
    <row r="431" spans="13:38">
      <c r="M431" s="45"/>
      <c r="V431" s="14"/>
      <c r="AF431" s="14" t="str">
        <f t="shared" si="54"/>
        <v/>
      </c>
      <c r="AG431" t="str">
        <f t="shared" si="55"/>
        <v/>
      </c>
      <c r="AH431" t="str">
        <f t="shared" si="56"/>
        <v/>
      </c>
      <c r="AI431" t="str">
        <f t="shared" si="57"/>
        <v/>
      </c>
      <c r="AJ431" t="str">
        <f t="shared" si="58"/>
        <v/>
      </c>
      <c r="AK431" t="str">
        <f t="shared" si="59"/>
        <v/>
      </c>
      <c r="AL431" t="str">
        <f t="shared" si="60"/>
        <v/>
      </c>
    </row>
    <row r="432" spans="13:38">
      <c r="M432" s="45"/>
      <c r="V432" s="14"/>
      <c r="AF432" s="14" t="str">
        <f t="shared" si="54"/>
        <v/>
      </c>
      <c r="AG432" t="str">
        <f t="shared" si="55"/>
        <v/>
      </c>
      <c r="AH432" t="str">
        <f t="shared" si="56"/>
        <v/>
      </c>
      <c r="AI432" t="str">
        <f t="shared" si="57"/>
        <v/>
      </c>
      <c r="AJ432" t="str">
        <f t="shared" si="58"/>
        <v/>
      </c>
      <c r="AK432" t="str">
        <f t="shared" si="59"/>
        <v/>
      </c>
      <c r="AL432" t="str">
        <f t="shared" si="60"/>
        <v/>
      </c>
    </row>
    <row r="433" spans="13:38">
      <c r="M433" s="45"/>
      <c r="V433" s="14"/>
      <c r="AF433" s="14" t="str">
        <f t="shared" si="54"/>
        <v/>
      </c>
      <c r="AG433" t="str">
        <f t="shared" si="55"/>
        <v/>
      </c>
      <c r="AH433" t="str">
        <f t="shared" si="56"/>
        <v/>
      </c>
      <c r="AI433" t="str">
        <f t="shared" si="57"/>
        <v/>
      </c>
      <c r="AJ433" t="str">
        <f t="shared" si="58"/>
        <v/>
      </c>
      <c r="AK433" t="str">
        <f t="shared" si="59"/>
        <v/>
      </c>
      <c r="AL433" t="str">
        <f t="shared" si="60"/>
        <v/>
      </c>
    </row>
    <row r="434" spans="13:38">
      <c r="M434" s="45"/>
      <c r="V434" s="14"/>
      <c r="AF434" s="14" t="str">
        <f t="shared" si="54"/>
        <v/>
      </c>
      <c r="AG434" t="str">
        <f t="shared" si="55"/>
        <v/>
      </c>
      <c r="AH434" t="str">
        <f t="shared" si="56"/>
        <v/>
      </c>
      <c r="AI434" t="str">
        <f t="shared" si="57"/>
        <v/>
      </c>
      <c r="AJ434" t="str">
        <f t="shared" si="58"/>
        <v/>
      </c>
      <c r="AK434" t="str">
        <f t="shared" si="59"/>
        <v/>
      </c>
      <c r="AL434" t="str">
        <f t="shared" si="60"/>
        <v/>
      </c>
    </row>
    <row r="435" spans="13:38">
      <c r="M435" s="45"/>
      <c r="V435" s="14"/>
      <c r="AF435" s="14" t="str">
        <f t="shared" si="54"/>
        <v/>
      </c>
      <c r="AG435" t="str">
        <f t="shared" si="55"/>
        <v/>
      </c>
      <c r="AH435" t="str">
        <f t="shared" si="56"/>
        <v/>
      </c>
      <c r="AI435" t="str">
        <f t="shared" si="57"/>
        <v/>
      </c>
      <c r="AJ435" t="str">
        <f t="shared" si="58"/>
        <v/>
      </c>
      <c r="AK435" t="str">
        <f t="shared" si="59"/>
        <v/>
      </c>
      <c r="AL435" t="str">
        <f t="shared" si="60"/>
        <v/>
      </c>
    </row>
    <row r="436" spans="13:38">
      <c r="M436" s="45"/>
      <c r="V436" s="14"/>
      <c r="AF436" s="14" t="str">
        <f t="shared" si="54"/>
        <v/>
      </c>
      <c r="AG436" t="str">
        <f t="shared" si="55"/>
        <v/>
      </c>
      <c r="AH436" t="str">
        <f t="shared" si="56"/>
        <v/>
      </c>
      <c r="AI436" t="str">
        <f t="shared" si="57"/>
        <v/>
      </c>
      <c r="AJ436" t="str">
        <f t="shared" si="58"/>
        <v/>
      </c>
      <c r="AK436" t="str">
        <f t="shared" si="59"/>
        <v/>
      </c>
      <c r="AL436" t="str">
        <f t="shared" si="60"/>
        <v/>
      </c>
    </row>
    <row r="437" spans="13:38">
      <c r="M437" s="45"/>
      <c r="V437" s="14"/>
      <c r="AF437" s="14" t="str">
        <f t="shared" si="54"/>
        <v/>
      </c>
      <c r="AG437" t="str">
        <f t="shared" si="55"/>
        <v/>
      </c>
      <c r="AH437" t="str">
        <f t="shared" si="56"/>
        <v/>
      </c>
      <c r="AI437" t="str">
        <f t="shared" si="57"/>
        <v/>
      </c>
      <c r="AJ437" t="str">
        <f t="shared" si="58"/>
        <v/>
      </c>
      <c r="AK437" t="str">
        <f t="shared" si="59"/>
        <v/>
      </c>
      <c r="AL437" t="str">
        <f t="shared" si="60"/>
        <v/>
      </c>
    </row>
    <row r="438" spans="13:38">
      <c r="M438" s="45"/>
      <c r="V438" s="14"/>
      <c r="AF438" s="14" t="str">
        <f t="shared" si="54"/>
        <v/>
      </c>
      <c r="AG438" t="str">
        <f t="shared" si="55"/>
        <v/>
      </c>
      <c r="AH438" t="str">
        <f t="shared" si="56"/>
        <v/>
      </c>
      <c r="AI438" t="str">
        <f t="shared" si="57"/>
        <v/>
      </c>
      <c r="AJ438" t="str">
        <f t="shared" si="58"/>
        <v/>
      </c>
      <c r="AK438" t="str">
        <f t="shared" si="59"/>
        <v/>
      </c>
      <c r="AL438" t="str">
        <f t="shared" si="60"/>
        <v/>
      </c>
    </row>
    <row r="439" spans="13:38">
      <c r="M439" s="45"/>
      <c r="V439" s="14"/>
      <c r="AF439" s="14" t="str">
        <f t="shared" si="54"/>
        <v/>
      </c>
      <c r="AG439" t="str">
        <f t="shared" si="55"/>
        <v/>
      </c>
      <c r="AH439" t="str">
        <f t="shared" si="56"/>
        <v/>
      </c>
      <c r="AI439" t="str">
        <f t="shared" si="57"/>
        <v/>
      </c>
      <c r="AJ439" t="str">
        <f t="shared" si="58"/>
        <v/>
      </c>
      <c r="AK439" t="str">
        <f t="shared" si="59"/>
        <v/>
      </c>
      <c r="AL439" t="str">
        <f t="shared" si="60"/>
        <v/>
      </c>
    </row>
    <row r="440" spans="13:38">
      <c r="M440" s="45"/>
      <c r="V440" s="14"/>
      <c r="AF440" s="14" t="str">
        <f t="shared" si="54"/>
        <v/>
      </c>
      <c r="AG440" t="str">
        <f t="shared" si="55"/>
        <v/>
      </c>
      <c r="AH440" t="str">
        <f t="shared" si="56"/>
        <v/>
      </c>
      <c r="AI440" t="str">
        <f t="shared" si="57"/>
        <v/>
      </c>
      <c r="AJ440" t="str">
        <f t="shared" si="58"/>
        <v/>
      </c>
      <c r="AK440" t="str">
        <f t="shared" si="59"/>
        <v/>
      </c>
      <c r="AL440" t="str">
        <f t="shared" si="60"/>
        <v/>
      </c>
    </row>
    <row r="441" spans="13:38">
      <c r="M441" s="45"/>
      <c r="V441" s="14"/>
      <c r="AF441" s="14" t="str">
        <f t="shared" si="54"/>
        <v/>
      </c>
      <c r="AG441" t="str">
        <f t="shared" si="55"/>
        <v/>
      </c>
      <c r="AH441" t="str">
        <f t="shared" si="56"/>
        <v/>
      </c>
      <c r="AI441" t="str">
        <f t="shared" si="57"/>
        <v/>
      </c>
      <c r="AJ441" t="str">
        <f t="shared" si="58"/>
        <v/>
      </c>
      <c r="AK441" t="str">
        <f t="shared" si="59"/>
        <v/>
      </c>
      <c r="AL441" t="str">
        <f t="shared" si="60"/>
        <v/>
      </c>
    </row>
    <row r="442" spans="13:38">
      <c r="M442" s="45"/>
      <c r="V442" s="14"/>
      <c r="AF442" s="14" t="str">
        <f t="shared" si="54"/>
        <v/>
      </c>
      <c r="AG442" t="str">
        <f t="shared" si="55"/>
        <v/>
      </c>
      <c r="AH442" t="str">
        <f t="shared" si="56"/>
        <v/>
      </c>
      <c r="AI442" t="str">
        <f t="shared" si="57"/>
        <v/>
      </c>
      <c r="AJ442" t="str">
        <f t="shared" si="58"/>
        <v/>
      </c>
      <c r="AK442" t="str">
        <f t="shared" si="59"/>
        <v/>
      </c>
      <c r="AL442" t="str">
        <f t="shared" si="60"/>
        <v/>
      </c>
    </row>
    <row r="443" spans="13:38">
      <c r="M443" s="45"/>
      <c r="V443" s="14"/>
      <c r="AF443" s="14" t="str">
        <f t="shared" si="54"/>
        <v/>
      </c>
      <c r="AG443" t="str">
        <f t="shared" si="55"/>
        <v/>
      </c>
      <c r="AH443" t="str">
        <f t="shared" si="56"/>
        <v/>
      </c>
      <c r="AI443" t="str">
        <f t="shared" si="57"/>
        <v/>
      </c>
      <c r="AJ443" t="str">
        <f t="shared" si="58"/>
        <v/>
      </c>
      <c r="AK443" t="str">
        <f t="shared" si="59"/>
        <v/>
      </c>
      <c r="AL443" t="str">
        <f t="shared" si="60"/>
        <v/>
      </c>
    </row>
    <row r="444" spans="13:38">
      <c r="M444" s="45"/>
      <c r="V444" s="14"/>
      <c r="AF444" s="14" t="str">
        <f t="shared" si="54"/>
        <v/>
      </c>
      <c r="AG444" t="str">
        <f t="shared" si="55"/>
        <v/>
      </c>
      <c r="AH444" t="str">
        <f t="shared" si="56"/>
        <v/>
      </c>
      <c r="AI444" t="str">
        <f t="shared" si="57"/>
        <v/>
      </c>
      <c r="AJ444" t="str">
        <f t="shared" si="58"/>
        <v/>
      </c>
      <c r="AK444" t="str">
        <f t="shared" si="59"/>
        <v/>
      </c>
      <c r="AL444" t="str">
        <f t="shared" si="60"/>
        <v/>
      </c>
    </row>
    <row r="445" spans="13:38">
      <c r="M445" s="45"/>
      <c r="V445" s="14"/>
      <c r="AF445" s="14" t="str">
        <f t="shared" si="54"/>
        <v/>
      </c>
      <c r="AG445" t="str">
        <f t="shared" si="55"/>
        <v/>
      </c>
      <c r="AH445" t="str">
        <f t="shared" si="56"/>
        <v/>
      </c>
      <c r="AI445" t="str">
        <f t="shared" si="57"/>
        <v/>
      </c>
      <c r="AJ445" t="str">
        <f t="shared" si="58"/>
        <v/>
      </c>
      <c r="AK445" t="str">
        <f t="shared" si="59"/>
        <v/>
      </c>
      <c r="AL445" t="str">
        <f t="shared" si="60"/>
        <v/>
      </c>
    </row>
    <row r="446" spans="13:38">
      <c r="M446" s="45"/>
      <c r="V446" s="14"/>
      <c r="AF446" s="14" t="str">
        <f t="shared" si="54"/>
        <v/>
      </c>
      <c r="AG446" t="str">
        <f t="shared" si="55"/>
        <v/>
      </c>
      <c r="AH446" t="str">
        <f t="shared" si="56"/>
        <v/>
      </c>
      <c r="AI446" t="str">
        <f t="shared" si="57"/>
        <v/>
      </c>
      <c r="AJ446" t="str">
        <f t="shared" si="58"/>
        <v/>
      </c>
      <c r="AK446" t="str">
        <f t="shared" si="59"/>
        <v/>
      </c>
      <c r="AL446" t="str">
        <f t="shared" si="60"/>
        <v/>
      </c>
    </row>
    <row r="447" spans="13:38">
      <c r="M447" s="45"/>
      <c r="V447" s="14"/>
      <c r="AF447" s="14" t="str">
        <f t="shared" si="54"/>
        <v/>
      </c>
      <c r="AG447" t="str">
        <f t="shared" si="55"/>
        <v/>
      </c>
      <c r="AH447" t="str">
        <f t="shared" si="56"/>
        <v/>
      </c>
      <c r="AI447" t="str">
        <f t="shared" si="57"/>
        <v/>
      </c>
      <c r="AJ447" t="str">
        <f t="shared" si="58"/>
        <v/>
      </c>
      <c r="AK447" t="str">
        <f t="shared" si="59"/>
        <v/>
      </c>
      <c r="AL447" t="str">
        <f t="shared" si="60"/>
        <v/>
      </c>
    </row>
    <row r="448" spans="13:38">
      <c r="M448" s="45"/>
      <c r="V448" s="14"/>
      <c r="AF448" s="14" t="str">
        <f t="shared" si="54"/>
        <v/>
      </c>
      <c r="AG448" t="str">
        <f t="shared" si="55"/>
        <v/>
      </c>
      <c r="AH448" t="str">
        <f t="shared" si="56"/>
        <v/>
      </c>
      <c r="AI448" t="str">
        <f t="shared" si="57"/>
        <v/>
      </c>
      <c r="AJ448" t="str">
        <f t="shared" si="58"/>
        <v/>
      </c>
      <c r="AK448" t="str">
        <f t="shared" si="59"/>
        <v/>
      </c>
      <c r="AL448" t="str">
        <f t="shared" si="60"/>
        <v/>
      </c>
    </row>
    <row r="449" spans="13:38">
      <c r="M449" s="45"/>
      <c r="V449" s="14"/>
      <c r="AF449" s="14" t="str">
        <f t="shared" si="54"/>
        <v/>
      </c>
      <c r="AG449" t="str">
        <f t="shared" si="55"/>
        <v/>
      </c>
      <c r="AH449" t="str">
        <f t="shared" si="56"/>
        <v/>
      </c>
      <c r="AI449" t="str">
        <f t="shared" si="57"/>
        <v/>
      </c>
      <c r="AJ449" t="str">
        <f t="shared" si="58"/>
        <v/>
      </c>
      <c r="AK449" t="str">
        <f t="shared" si="59"/>
        <v/>
      </c>
      <c r="AL449" t="str">
        <f t="shared" si="60"/>
        <v/>
      </c>
    </row>
    <row r="450" spans="13:38">
      <c r="M450" s="45"/>
      <c r="V450" s="14"/>
      <c r="AF450" s="14" t="str">
        <f t="shared" si="54"/>
        <v/>
      </c>
      <c r="AG450" t="str">
        <f t="shared" si="55"/>
        <v/>
      </c>
      <c r="AH450" t="str">
        <f t="shared" si="56"/>
        <v/>
      </c>
      <c r="AI450" t="str">
        <f t="shared" si="57"/>
        <v/>
      </c>
      <c r="AJ450" t="str">
        <f t="shared" si="58"/>
        <v/>
      </c>
      <c r="AK450" t="str">
        <f t="shared" si="59"/>
        <v/>
      </c>
      <c r="AL450" t="str">
        <f t="shared" si="60"/>
        <v/>
      </c>
    </row>
    <row r="451" spans="13:38">
      <c r="M451" s="45"/>
      <c r="V451" s="14"/>
      <c r="AF451" s="14" t="str">
        <f t="shared" si="54"/>
        <v/>
      </c>
      <c r="AG451" t="str">
        <f t="shared" si="55"/>
        <v/>
      </c>
      <c r="AH451" t="str">
        <f t="shared" si="56"/>
        <v/>
      </c>
      <c r="AI451" t="str">
        <f t="shared" si="57"/>
        <v/>
      </c>
      <c r="AJ451" t="str">
        <f t="shared" si="58"/>
        <v/>
      </c>
      <c r="AK451" t="str">
        <f t="shared" si="59"/>
        <v/>
      </c>
      <c r="AL451" t="str">
        <f t="shared" si="60"/>
        <v/>
      </c>
    </row>
    <row r="452" spans="13:38">
      <c r="M452" s="45"/>
      <c r="V452" s="14"/>
      <c r="AF452" s="14" t="str">
        <f t="shared" ref="AF452:AF515" si="61">IF($V452="", "", $V452)</f>
        <v/>
      </c>
      <c r="AG452" t="str">
        <f t="shared" ref="AG452:AG515" si="62">IF($X452&lt;0, "NA", IF(ISERROR($W452/$X452), "", $W452/$X452))</f>
        <v/>
      </c>
      <c r="AH452" t="str">
        <f t="shared" ref="AH452:AH515" si="63">IF($Y452&lt;0, "NA", IF(ISERROR($W452/$Y452), "", $W452/$Y452))</f>
        <v/>
      </c>
      <c r="AI452" t="str">
        <f t="shared" ref="AI452:AI515" si="64">IF($Z452&lt;0, "NA", IF(ISERROR($W452/$Z452), "", $W452/$Z452))</f>
        <v/>
      </c>
      <c r="AJ452" t="str">
        <f t="shared" ref="AJ452:AJ515" si="65">IF($AB452&lt;0, "NA", IF(ISERROR($AA452/$AB452), "", $AA452/$AB452))</f>
        <v/>
      </c>
      <c r="AK452" t="str">
        <f t="shared" ref="AK452:AK515" si="66">IF($AC452&lt;0, "NA", IF(ISERROR($AA452/$AC452), "", $AA452/$AC452))</f>
        <v/>
      </c>
      <c r="AL452" t="str">
        <f t="shared" ref="AL452:AL515" si="67">IF($AD452&lt;0, "NA", IF(ISERROR($AA452/$AD452), "", $AA452/$AD452))</f>
        <v/>
      </c>
    </row>
    <row r="453" spans="13:38">
      <c r="M453" s="45"/>
      <c r="V453" s="14"/>
      <c r="AF453" s="14" t="str">
        <f t="shared" si="61"/>
        <v/>
      </c>
      <c r="AG453" t="str">
        <f t="shared" si="62"/>
        <v/>
      </c>
      <c r="AH453" t="str">
        <f t="shared" si="63"/>
        <v/>
      </c>
      <c r="AI453" t="str">
        <f t="shared" si="64"/>
        <v/>
      </c>
      <c r="AJ453" t="str">
        <f t="shared" si="65"/>
        <v/>
      </c>
      <c r="AK453" t="str">
        <f t="shared" si="66"/>
        <v/>
      </c>
      <c r="AL453" t="str">
        <f t="shared" si="67"/>
        <v/>
      </c>
    </row>
    <row r="454" spans="13:38">
      <c r="M454" s="45"/>
      <c r="V454" s="14"/>
      <c r="AF454" s="14" t="str">
        <f t="shared" si="61"/>
        <v/>
      </c>
      <c r="AG454" t="str">
        <f t="shared" si="62"/>
        <v/>
      </c>
      <c r="AH454" t="str">
        <f t="shared" si="63"/>
        <v/>
      </c>
      <c r="AI454" t="str">
        <f t="shared" si="64"/>
        <v/>
      </c>
      <c r="AJ454" t="str">
        <f t="shared" si="65"/>
        <v/>
      </c>
      <c r="AK454" t="str">
        <f t="shared" si="66"/>
        <v/>
      </c>
      <c r="AL454" t="str">
        <f t="shared" si="67"/>
        <v/>
      </c>
    </row>
    <row r="455" spans="13:38">
      <c r="M455" s="45"/>
      <c r="V455" s="14"/>
      <c r="AF455" s="14" t="str">
        <f t="shared" si="61"/>
        <v/>
      </c>
      <c r="AG455" t="str">
        <f t="shared" si="62"/>
        <v/>
      </c>
      <c r="AH455" t="str">
        <f t="shared" si="63"/>
        <v/>
      </c>
      <c r="AI455" t="str">
        <f t="shared" si="64"/>
        <v/>
      </c>
      <c r="AJ455" t="str">
        <f t="shared" si="65"/>
        <v/>
      </c>
      <c r="AK455" t="str">
        <f t="shared" si="66"/>
        <v/>
      </c>
      <c r="AL455" t="str">
        <f t="shared" si="67"/>
        <v/>
      </c>
    </row>
    <row r="456" spans="13:38">
      <c r="M456" s="45"/>
      <c r="V456" s="14"/>
      <c r="AF456" s="14" t="str">
        <f t="shared" si="61"/>
        <v/>
      </c>
      <c r="AG456" t="str">
        <f t="shared" si="62"/>
        <v/>
      </c>
      <c r="AH456" t="str">
        <f t="shared" si="63"/>
        <v/>
      </c>
      <c r="AI456" t="str">
        <f t="shared" si="64"/>
        <v/>
      </c>
      <c r="AJ456" t="str">
        <f t="shared" si="65"/>
        <v/>
      </c>
      <c r="AK456" t="str">
        <f t="shared" si="66"/>
        <v/>
      </c>
      <c r="AL456" t="str">
        <f t="shared" si="67"/>
        <v/>
      </c>
    </row>
    <row r="457" spans="13:38">
      <c r="M457" s="45"/>
      <c r="V457" s="14"/>
      <c r="AF457" s="14" t="str">
        <f t="shared" si="61"/>
        <v/>
      </c>
      <c r="AG457" t="str">
        <f t="shared" si="62"/>
        <v/>
      </c>
      <c r="AH457" t="str">
        <f t="shared" si="63"/>
        <v/>
      </c>
      <c r="AI457" t="str">
        <f t="shared" si="64"/>
        <v/>
      </c>
      <c r="AJ457" t="str">
        <f t="shared" si="65"/>
        <v/>
      </c>
      <c r="AK457" t="str">
        <f t="shared" si="66"/>
        <v/>
      </c>
      <c r="AL457" t="str">
        <f t="shared" si="67"/>
        <v/>
      </c>
    </row>
    <row r="458" spans="13:38">
      <c r="M458" s="45"/>
      <c r="V458" s="14"/>
      <c r="AF458" s="14" t="str">
        <f t="shared" si="61"/>
        <v/>
      </c>
      <c r="AG458" t="str">
        <f t="shared" si="62"/>
        <v/>
      </c>
      <c r="AH458" t="str">
        <f t="shared" si="63"/>
        <v/>
      </c>
      <c r="AI458" t="str">
        <f t="shared" si="64"/>
        <v/>
      </c>
      <c r="AJ458" t="str">
        <f t="shared" si="65"/>
        <v/>
      </c>
      <c r="AK458" t="str">
        <f t="shared" si="66"/>
        <v/>
      </c>
      <c r="AL458" t="str">
        <f t="shared" si="67"/>
        <v/>
      </c>
    </row>
    <row r="459" spans="13:38">
      <c r="M459" s="45"/>
      <c r="V459" s="14"/>
      <c r="AF459" s="14" t="str">
        <f t="shared" si="61"/>
        <v/>
      </c>
      <c r="AG459" t="str">
        <f t="shared" si="62"/>
        <v/>
      </c>
      <c r="AH459" t="str">
        <f t="shared" si="63"/>
        <v/>
      </c>
      <c r="AI459" t="str">
        <f t="shared" si="64"/>
        <v/>
      </c>
      <c r="AJ459" t="str">
        <f t="shared" si="65"/>
        <v/>
      </c>
      <c r="AK459" t="str">
        <f t="shared" si="66"/>
        <v/>
      </c>
      <c r="AL459" t="str">
        <f t="shared" si="67"/>
        <v/>
      </c>
    </row>
    <row r="460" spans="13:38">
      <c r="M460" s="45"/>
      <c r="V460" s="14"/>
      <c r="AF460" s="14" t="str">
        <f t="shared" si="61"/>
        <v/>
      </c>
      <c r="AG460" t="str">
        <f t="shared" si="62"/>
        <v/>
      </c>
      <c r="AH460" t="str">
        <f t="shared" si="63"/>
        <v/>
      </c>
      <c r="AI460" t="str">
        <f t="shared" si="64"/>
        <v/>
      </c>
      <c r="AJ460" t="str">
        <f t="shared" si="65"/>
        <v/>
      </c>
      <c r="AK460" t="str">
        <f t="shared" si="66"/>
        <v/>
      </c>
      <c r="AL460" t="str">
        <f t="shared" si="67"/>
        <v/>
      </c>
    </row>
    <row r="461" spans="13:38">
      <c r="M461" s="45"/>
      <c r="V461" s="14"/>
      <c r="AF461" s="14" t="str">
        <f t="shared" si="61"/>
        <v/>
      </c>
      <c r="AG461" t="str">
        <f t="shared" si="62"/>
        <v/>
      </c>
      <c r="AH461" t="str">
        <f t="shared" si="63"/>
        <v/>
      </c>
      <c r="AI461" t="str">
        <f t="shared" si="64"/>
        <v/>
      </c>
      <c r="AJ461" t="str">
        <f t="shared" si="65"/>
        <v/>
      </c>
      <c r="AK461" t="str">
        <f t="shared" si="66"/>
        <v/>
      </c>
      <c r="AL461" t="str">
        <f t="shared" si="67"/>
        <v/>
      </c>
    </row>
    <row r="462" spans="13:38">
      <c r="M462" s="45"/>
      <c r="V462" s="14"/>
      <c r="AF462" s="14" t="str">
        <f t="shared" si="61"/>
        <v/>
      </c>
      <c r="AG462" t="str">
        <f t="shared" si="62"/>
        <v/>
      </c>
      <c r="AH462" t="str">
        <f t="shared" si="63"/>
        <v/>
      </c>
      <c r="AI462" t="str">
        <f t="shared" si="64"/>
        <v/>
      </c>
      <c r="AJ462" t="str">
        <f t="shared" si="65"/>
        <v/>
      </c>
      <c r="AK462" t="str">
        <f t="shared" si="66"/>
        <v/>
      </c>
      <c r="AL462" t="str">
        <f t="shared" si="67"/>
        <v/>
      </c>
    </row>
    <row r="463" spans="13:38">
      <c r="M463" s="45"/>
      <c r="V463" s="14"/>
      <c r="AF463" s="14" t="str">
        <f t="shared" si="61"/>
        <v/>
      </c>
      <c r="AG463" t="str">
        <f t="shared" si="62"/>
        <v/>
      </c>
      <c r="AH463" t="str">
        <f t="shared" si="63"/>
        <v/>
      </c>
      <c r="AI463" t="str">
        <f t="shared" si="64"/>
        <v/>
      </c>
      <c r="AJ463" t="str">
        <f t="shared" si="65"/>
        <v/>
      </c>
      <c r="AK463" t="str">
        <f t="shared" si="66"/>
        <v/>
      </c>
      <c r="AL463" t="str">
        <f t="shared" si="67"/>
        <v/>
      </c>
    </row>
    <row r="464" spans="13:38">
      <c r="M464" s="45"/>
      <c r="V464" s="14"/>
      <c r="AF464" s="14" t="str">
        <f t="shared" si="61"/>
        <v/>
      </c>
      <c r="AG464" t="str">
        <f t="shared" si="62"/>
        <v/>
      </c>
      <c r="AH464" t="str">
        <f t="shared" si="63"/>
        <v/>
      </c>
      <c r="AI464" t="str">
        <f t="shared" si="64"/>
        <v/>
      </c>
      <c r="AJ464" t="str">
        <f t="shared" si="65"/>
        <v/>
      </c>
      <c r="AK464" t="str">
        <f t="shared" si="66"/>
        <v/>
      </c>
      <c r="AL464" t="str">
        <f t="shared" si="67"/>
        <v/>
      </c>
    </row>
    <row r="465" spans="13:38">
      <c r="M465" s="45"/>
      <c r="V465" s="14"/>
      <c r="AF465" s="14" t="str">
        <f t="shared" si="61"/>
        <v/>
      </c>
      <c r="AG465" t="str">
        <f t="shared" si="62"/>
        <v/>
      </c>
      <c r="AH465" t="str">
        <f t="shared" si="63"/>
        <v/>
      </c>
      <c r="AI465" t="str">
        <f t="shared" si="64"/>
        <v/>
      </c>
      <c r="AJ465" t="str">
        <f t="shared" si="65"/>
        <v/>
      </c>
      <c r="AK465" t="str">
        <f t="shared" si="66"/>
        <v/>
      </c>
      <c r="AL465" t="str">
        <f t="shared" si="67"/>
        <v/>
      </c>
    </row>
    <row r="466" spans="13:38">
      <c r="M466" s="45"/>
      <c r="V466" s="14"/>
      <c r="AF466" s="14" t="str">
        <f t="shared" si="61"/>
        <v/>
      </c>
      <c r="AG466" t="str">
        <f t="shared" si="62"/>
        <v/>
      </c>
      <c r="AH466" t="str">
        <f t="shared" si="63"/>
        <v/>
      </c>
      <c r="AI466" t="str">
        <f t="shared" si="64"/>
        <v/>
      </c>
      <c r="AJ466" t="str">
        <f t="shared" si="65"/>
        <v/>
      </c>
      <c r="AK466" t="str">
        <f t="shared" si="66"/>
        <v/>
      </c>
      <c r="AL466" t="str">
        <f t="shared" si="67"/>
        <v/>
      </c>
    </row>
    <row r="467" spans="13:38">
      <c r="M467" s="45"/>
      <c r="V467" s="14"/>
      <c r="AF467" s="14" t="str">
        <f t="shared" si="61"/>
        <v/>
      </c>
      <c r="AG467" t="str">
        <f t="shared" si="62"/>
        <v/>
      </c>
      <c r="AH467" t="str">
        <f t="shared" si="63"/>
        <v/>
      </c>
      <c r="AI467" t="str">
        <f t="shared" si="64"/>
        <v/>
      </c>
      <c r="AJ467" t="str">
        <f t="shared" si="65"/>
        <v/>
      </c>
      <c r="AK467" t="str">
        <f t="shared" si="66"/>
        <v/>
      </c>
      <c r="AL467" t="str">
        <f t="shared" si="67"/>
        <v/>
      </c>
    </row>
    <row r="468" spans="13:38">
      <c r="M468" s="45"/>
      <c r="V468" s="14"/>
      <c r="AF468" s="14" t="str">
        <f t="shared" si="61"/>
        <v/>
      </c>
      <c r="AG468" t="str">
        <f t="shared" si="62"/>
        <v/>
      </c>
      <c r="AH468" t="str">
        <f t="shared" si="63"/>
        <v/>
      </c>
      <c r="AI468" t="str">
        <f t="shared" si="64"/>
        <v/>
      </c>
      <c r="AJ468" t="str">
        <f t="shared" si="65"/>
        <v/>
      </c>
      <c r="AK468" t="str">
        <f t="shared" si="66"/>
        <v/>
      </c>
      <c r="AL468" t="str">
        <f t="shared" si="67"/>
        <v/>
      </c>
    </row>
    <row r="469" spans="13:38">
      <c r="M469" s="45"/>
      <c r="V469" s="14"/>
      <c r="AF469" s="14" t="str">
        <f t="shared" si="61"/>
        <v/>
      </c>
      <c r="AG469" t="str">
        <f t="shared" si="62"/>
        <v/>
      </c>
      <c r="AH469" t="str">
        <f t="shared" si="63"/>
        <v/>
      </c>
      <c r="AI469" t="str">
        <f t="shared" si="64"/>
        <v/>
      </c>
      <c r="AJ469" t="str">
        <f t="shared" si="65"/>
        <v/>
      </c>
      <c r="AK469" t="str">
        <f t="shared" si="66"/>
        <v/>
      </c>
      <c r="AL469" t="str">
        <f t="shared" si="67"/>
        <v/>
      </c>
    </row>
    <row r="470" spans="13:38">
      <c r="M470" s="45"/>
      <c r="V470" s="14"/>
      <c r="AF470" s="14" t="str">
        <f t="shared" si="61"/>
        <v/>
      </c>
      <c r="AG470" t="str">
        <f t="shared" si="62"/>
        <v/>
      </c>
      <c r="AH470" t="str">
        <f t="shared" si="63"/>
        <v/>
      </c>
      <c r="AI470" t="str">
        <f t="shared" si="64"/>
        <v/>
      </c>
      <c r="AJ470" t="str">
        <f t="shared" si="65"/>
        <v/>
      </c>
      <c r="AK470" t="str">
        <f t="shared" si="66"/>
        <v/>
      </c>
      <c r="AL470" t="str">
        <f t="shared" si="67"/>
        <v/>
      </c>
    </row>
    <row r="471" spans="13:38">
      <c r="M471" s="45"/>
      <c r="V471" s="14"/>
      <c r="AF471" s="14" t="str">
        <f t="shared" si="61"/>
        <v/>
      </c>
      <c r="AG471" t="str">
        <f t="shared" si="62"/>
        <v/>
      </c>
      <c r="AH471" t="str">
        <f t="shared" si="63"/>
        <v/>
      </c>
      <c r="AI471" t="str">
        <f t="shared" si="64"/>
        <v/>
      </c>
      <c r="AJ471" t="str">
        <f t="shared" si="65"/>
        <v/>
      </c>
      <c r="AK471" t="str">
        <f t="shared" si="66"/>
        <v/>
      </c>
      <c r="AL471" t="str">
        <f t="shared" si="67"/>
        <v/>
      </c>
    </row>
    <row r="472" spans="13:38">
      <c r="M472" s="45"/>
      <c r="V472" s="14"/>
      <c r="AF472" s="14" t="str">
        <f t="shared" si="61"/>
        <v/>
      </c>
      <c r="AG472" t="str">
        <f t="shared" si="62"/>
        <v/>
      </c>
      <c r="AH472" t="str">
        <f t="shared" si="63"/>
        <v/>
      </c>
      <c r="AI472" t="str">
        <f t="shared" si="64"/>
        <v/>
      </c>
      <c r="AJ472" t="str">
        <f t="shared" si="65"/>
        <v/>
      </c>
      <c r="AK472" t="str">
        <f t="shared" si="66"/>
        <v/>
      </c>
      <c r="AL472" t="str">
        <f t="shared" si="67"/>
        <v/>
      </c>
    </row>
    <row r="473" spans="13:38">
      <c r="M473" s="45"/>
      <c r="V473" s="14"/>
      <c r="AF473" s="14" t="str">
        <f t="shared" si="61"/>
        <v/>
      </c>
      <c r="AG473" t="str">
        <f t="shared" si="62"/>
        <v/>
      </c>
      <c r="AH473" t="str">
        <f t="shared" si="63"/>
        <v/>
      </c>
      <c r="AI473" t="str">
        <f t="shared" si="64"/>
        <v/>
      </c>
      <c r="AJ473" t="str">
        <f t="shared" si="65"/>
        <v/>
      </c>
      <c r="AK473" t="str">
        <f t="shared" si="66"/>
        <v/>
      </c>
      <c r="AL473" t="str">
        <f t="shared" si="67"/>
        <v/>
      </c>
    </row>
    <row r="474" spans="13:38">
      <c r="M474" s="45"/>
      <c r="V474" s="14"/>
      <c r="AF474" s="14" t="str">
        <f t="shared" si="61"/>
        <v/>
      </c>
      <c r="AG474" t="str">
        <f t="shared" si="62"/>
        <v/>
      </c>
      <c r="AH474" t="str">
        <f t="shared" si="63"/>
        <v/>
      </c>
      <c r="AI474" t="str">
        <f t="shared" si="64"/>
        <v/>
      </c>
      <c r="AJ474" t="str">
        <f t="shared" si="65"/>
        <v/>
      </c>
      <c r="AK474" t="str">
        <f t="shared" si="66"/>
        <v/>
      </c>
      <c r="AL474" t="str">
        <f t="shared" si="67"/>
        <v/>
      </c>
    </row>
    <row r="475" spans="13:38">
      <c r="M475" s="45"/>
      <c r="V475" s="14"/>
      <c r="AF475" s="14" t="str">
        <f t="shared" si="61"/>
        <v/>
      </c>
      <c r="AG475" t="str">
        <f t="shared" si="62"/>
        <v/>
      </c>
      <c r="AH475" t="str">
        <f t="shared" si="63"/>
        <v/>
      </c>
      <c r="AI475" t="str">
        <f t="shared" si="64"/>
        <v/>
      </c>
      <c r="AJ475" t="str">
        <f t="shared" si="65"/>
        <v/>
      </c>
      <c r="AK475" t="str">
        <f t="shared" si="66"/>
        <v/>
      </c>
      <c r="AL475" t="str">
        <f t="shared" si="67"/>
        <v/>
      </c>
    </row>
    <row r="476" spans="13:38">
      <c r="M476" s="45"/>
      <c r="V476" s="14"/>
      <c r="AF476" s="14" t="str">
        <f t="shared" si="61"/>
        <v/>
      </c>
      <c r="AG476" t="str">
        <f t="shared" si="62"/>
        <v/>
      </c>
      <c r="AH476" t="str">
        <f t="shared" si="63"/>
        <v/>
      </c>
      <c r="AI476" t="str">
        <f t="shared" si="64"/>
        <v/>
      </c>
      <c r="AJ476" t="str">
        <f t="shared" si="65"/>
        <v/>
      </c>
      <c r="AK476" t="str">
        <f t="shared" si="66"/>
        <v/>
      </c>
      <c r="AL476" t="str">
        <f t="shared" si="67"/>
        <v/>
      </c>
    </row>
    <row r="477" spans="13:38">
      <c r="M477" s="45"/>
      <c r="V477" s="14"/>
      <c r="AF477" s="14" t="str">
        <f t="shared" si="61"/>
        <v/>
      </c>
      <c r="AG477" t="str">
        <f t="shared" si="62"/>
        <v/>
      </c>
      <c r="AH477" t="str">
        <f t="shared" si="63"/>
        <v/>
      </c>
      <c r="AI477" t="str">
        <f t="shared" si="64"/>
        <v/>
      </c>
      <c r="AJ477" t="str">
        <f t="shared" si="65"/>
        <v/>
      </c>
      <c r="AK477" t="str">
        <f t="shared" si="66"/>
        <v/>
      </c>
      <c r="AL477" t="str">
        <f t="shared" si="67"/>
        <v/>
      </c>
    </row>
    <row r="478" spans="13:38">
      <c r="M478" s="45"/>
      <c r="V478" s="14"/>
      <c r="AF478" s="14" t="str">
        <f t="shared" si="61"/>
        <v/>
      </c>
      <c r="AG478" t="str">
        <f t="shared" si="62"/>
        <v/>
      </c>
      <c r="AH478" t="str">
        <f t="shared" si="63"/>
        <v/>
      </c>
      <c r="AI478" t="str">
        <f t="shared" si="64"/>
        <v/>
      </c>
      <c r="AJ478" t="str">
        <f t="shared" si="65"/>
        <v/>
      </c>
      <c r="AK478" t="str">
        <f t="shared" si="66"/>
        <v/>
      </c>
      <c r="AL478" t="str">
        <f t="shared" si="67"/>
        <v/>
      </c>
    </row>
    <row r="479" spans="13:38">
      <c r="M479" s="45"/>
      <c r="V479" s="14"/>
      <c r="AF479" s="14" t="str">
        <f t="shared" si="61"/>
        <v/>
      </c>
      <c r="AG479" t="str">
        <f t="shared" si="62"/>
        <v/>
      </c>
      <c r="AH479" t="str">
        <f t="shared" si="63"/>
        <v/>
      </c>
      <c r="AI479" t="str">
        <f t="shared" si="64"/>
        <v/>
      </c>
      <c r="AJ479" t="str">
        <f t="shared" si="65"/>
        <v/>
      </c>
      <c r="AK479" t="str">
        <f t="shared" si="66"/>
        <v/>
      </c>
      <c r="AL479" t="str">
        <f t="shared" si="67"/>
        <v/>
      </c>
    </row>
    <row r="480" spans="13:38">
      <c r="M480" s="45"/>
      <c r="V480" s="14"/>
      <c r="AF480" s="14" t="str">
        <f t="shared" si="61"/>
        <v/>
      </c>
      <c r="AG480" t="str">
        <f t="shared" si="62"/>
        <v/>
      </c>
      <c r="AH480" t="str">
        <f t="shared" si="63"/>
        <v/>
      </c>
      <c r="AI480" t="str">
        <f t="shared" si="64"/>
        <v/>
      </c>
      <c r="AJ480" t="str">
        <f t="shared" si="65"/>
        <v/>
      </c>
      <c r="AK480" t="str">
        <f t="shared" si="66"/>
        <v/>
      </c>
      <c r="AL480" t="str">
        <f t="shared" si="67"/>
        <v/>
      </c>
    </row>
    <row r="481" spans="13:38">
      <c r="M481" s="45"/>
      <c r="V481" s="14"/>
      <c r="AF481" s="14" t="str">
        <f t="shared" si="61"/>
        <v/>
      </c>
      <c r="AG481" t="str">
        <f t="shared" si="62"/>
        <v/>
      </c>
      <c r="AH481" t="str">
        <f t="shared" si="63"/>
        <v/>
      </c>
      <c r="AI481" t="str">
        <f t="shared" si="64"/>
        <v/>
      </c>
      <c r="AJ481" t="str">
        <f t="shared" si="65"/>
        <v/>
      </c>
      <c r="AK481" t="str">
        <f t="shared" si="66"/>
        <v/>
      </c>
      <c r="AL481" t="str">
        <f t="shared" si="67"/>
        <v/>
      </c>
    </row>
    <row r="482" spans="13:38">
      <c r="M482" s="45"/>
      <c r="V482" s="14"/>
      <c r="AF482" s="14" t="str">
        <f t="shared" si="61"/>
        <v/>
      </c>
      <c r="AG482" t="str">
        <f t="shared" si="62"/>
        <v/>
      </c>
      <c r="AH482" t="str">
        <f t="shared" si="63"/>
        <v/>
      </c>
      <c r="AI482" t="str">
        <f t="shared" si="64"/>
        <v/>
      </c>
      <c r="AJ482" t="str">
        <f t="shared" si="65"/>
        <v/>
      </c>
      <c r="AK482" t="str">
        <f t="shared" si="66"/>
        <v/>
      </c>
      <c r="AL482" t="str">
        <f t="shared" si="67"/>
        <v/>
      </c>
    </row>
    <row r="483" spans="13:38">
      <c r="M483" s="45"/>
      <c r="V483" s="14"/>
      <c r="AF483" s="14" t="str">
        <f t="shared" si="61"/>
        <v/>
      </c>
      <c r="AG483" t="str">
        <f t="shared" si="62"/>
        <v/>
      </c>
      <c r="AH483" t="str">
        <f t="shared" si="63"/>
        <v/>
      </c>
      <c r="AI483" t="str">
        <f t="shared" si="64"/>
        <v/>
      </c>
      <c r="AJ483" t="str">
        <f t="shared" si="65"/>
        <v/>
      </c>
      <c r="AK483" t="str">
        <f t="shared" si="66"/>
        <v/>
      </c>
      <c r="AL483" t="str">
        <f t="shared" si="67"/>
        <v/>
      </c>
    </row>
    <row r="484" spans="13:38">
      <c r="M484" s="45"/>
      <c r="V484" s="14"/>
      <c r="AF484" s="14" t="str">
        <f t="shared" si="61"/>
        <v/>
      </c>
      <c r="AG484" t="str">
        <f t="shared" si="62"/>
        <v/>
      </c>
      <c r="AH484" t="str">
        <f t="shared" si="63"/>
        <v/>
      </c>
      <c r="AI484" t="str">
        <f t="shared" si="64"/>
        <v/>
      </c>
      <c r="AJ484" t="str">
        <f t="shared" si="65"/>
        <v/>
      </c>
      <c r="AK484" t="str">
        <f t="shared" si="66"/>
        <v/>
      </c>
      <c r="AL484" t="str">
        <f t="shared" si="67"/>
        <v/>
      </c>
    </row>
    <row r="485" spans="13:38">
      <c r="M485" s="45"/>
      <c r="V485" s="14"/>
      <c r="AF485" s="14" t="str">
        <f t="shared" si="61"/>
        <v/>
      </c>
      <c r="AG485" t="str">
        <f t="shared" si="62"/>
        <v/>
      </c>
      <c r="AH485" t="str">
        <f t="shared" si="63"/>
        <v/>
      </c>
      <c r="AI485" t="str">
        <f t="shared" si="64"/>
        <v/>
      </c>
      <c r="AJ485" t="str">
        <f t="shared" si="65"/>
        <v/>
      </c>
      <c r="AK485" t="str">
        <f t="shared" si="66"/>
        <v/>
      </c>
      <c r="AL485" t="str">
        <f t="shared" si="67"/>
        <v/>
      </c>
    </row>
    <row r="486" spans="13:38">
      <c r="M486" s="45"/>
      <c r="V486" s="14"/>
      <c r="AF486" s="14" t="str">
        <f t="shared" si="61"/>
        <v/>
      </c>
      <c r="AG486" t="str">
        <f t="shared" si="62"/>
        <v/>
      </c>
      <c r="AH486" t="str">
        <f t="shared" si="63"/>
        <v/>
      </c>
      <c r="AI486" t="str">
        <f t="shared" si="64"/>
        <v/>
      </c>
      <c r="AJ486" t="str">
        <f t="shared" si="65"/>
        <v/>
      </c>
      <c r="AK486" t="str">
        <f t="shared" si="66"/>
        <v/>
      </c>
      <c r="AL486" t="str">
        <f t="shared" si="67"/>
        <v/>
      </c>
    </row>
    <row r="487" spans="13:38">
      <c r="M487" s="45"/>
      <c r="V487" s="14"/>
      <c r="AF487" s="14" t="str">
        <f t="shared" si="61"/>
        <v/>
      </c>
      <c r="AG487" t="str">
        <f t="shared" si="62"/>
        <v/>
      </c>
      <c r="AH487" t="str">
        <f t="shared" si="63"/>
        <v/>
      </c>
      <c r="AI487" t="str">
        <f t="shared" si="64"/>
        <v/>
      </c>
      <c r="AJ487" t="str">
        <f t="shared" si="65"/>
        <v/>
      </c>
      <c r="AK487" t="str">
        <f t="shared" si="66"/>
        <v/>
      </c>
      <c r="AL487" t="str">
        <f t="shared" si="67"/>
        <v/>
      </c>
    </row>
    <row r="488" spans="13:38">
      <c r="M488" s="45"/>
      <c r="V488" s="14"/>
      <c r="AF488" s="14" t="str">
        <f t="shared" si="61"/>
        <v/>
      </c>
      <c r="AG488" t="str">
        <f t="shared" si="62"/>
        <v/>
      </c>
      <c r="AH488" t="str">
        <f t="shared" si="63"/>
        <v/>
      </c>
      <c r="AI488" t="str">
        <f t="shared" si="64"/>
        <v/>
      </c>
      <c r="AJ488" t="str">
        <f t="shared" si="65"/>
        <v/>
      </c>
      <c r="AK488" t="str">
        <f t="shared" si="66"/>
        <v/>
      </c>
      <c r="AL488" t="str">
        <f t="shared" si="67"/>
        <v/>
      </c>
    </row>
    <row r="489" spans="13:38">
      <c r="M489" s="45"/>
      <c r="V489" s="14"/>
      <c r="AF489" s="14" t="str">
        <f t="shared" si="61"/>
        <v/>
      </c>
      <c r="AG489" t="str">
        <f t="shared" si="62"/>
        <v/>
      </c>
      <c r="AH489" t="str">
        <f t="shared" si="63"/>
        <v/>
      </c>
      <c r="AI489" t="str">
        <f t="shared" si="64"/>
        <v/>
      </c>
      <c r="AJ489" t="str">
        <f t="shared" si="65"/>
        <v/>
      </c>
      <c r="AK489" t="str">
        <f t="shared" si="66"/>
        <v/>
      </c>
      <c r="AL489" t="str">
        <f t="shared" si="67"/>
        <v/>
      </c>
    </row>
    <row r="490" spans="13:38">
      <c r="M490" s="45"/>
      <c r="V490" s="14"/>
      <c r="AF490" s="14" t="str">
        <f t="shared" si="61"/>
        <v/>
      </c>
      <c r="AG490" t="str">
        <f t="shared" si="62"/>
        <v/>
      </c>
      <c r="AH490" t="str">
        <f t="shared" si="63"/>
        <v/>
      </c>
      <c r="AI490" t="str">
        <f t="shared" si="64"/>
        <v/>
      </c>
      <c r="AJ490" t="str">
        <f t="shared" si="65"/>
        <v/>
      </c>
      <c r="AK490" t="str">
        <f t="shared" si="66"/>
        <v/>
      </c>
      <c r="AL490" t="str">
        <f t="shared" si="67"/>
        <v/>
      </c>
    </row>
    <row r="491" spans="13:38">
      <c r="M491" s="45"/>
      <c r="V491" s="14"/>
      <c r="AF491" s="14" t="str">
        <f t="shared" si="61"/>
        <v/>
      </c>
      <c r="AG491" t="str">
        <f t="shared" si="62"/>
        <v/>
      </c>
      <c r="AH491" t="str">
        <f t="shared" si="63"/>
        <v/>
      </c>
      <c r="AI491" t="str">
        <f t="shared" si="64"/>
        <v/>
      </c>
      <c r="AJ491" t="str">
        <f t="shared" si="65"/>
        <v/>
      </c>
      <c r="AK491" t="str">
        <f t="shared" si="66"/>
        <v/>
      </c>
      <c r="AL491" t="str">
        <f t="shared" si="67"/>
        <v/>
      </c>
    </row>
    <row r="492" spans="13:38">
      <c r="M492" s="45"/>
      <c r="V492" s="14"/>
      <c r="AF492" s="14" t="str">
        <f t="shared" si="61"/>
        <v/>
      </c>
      <c r="AG492" t="str">
        <f t="shared" si="62"/>
        <v/>
      </c>
      <c r="AH492" t="str">
        <f t="shared" si="63"/>
        <v/>
      </c>
      <c r="AI492" t="str">
        <f t="shared" si="64"/>
        <v/>
      </c>
      <c r="AJ492" t="str">
        <f t="shared" si="65"/>
        <v/>
      </c>
      <c r="AK492" t="str">
        <f t="shared" si="66"/>
        <v/>
      </c>
      <c r="AL492" t="str">
        <f t="shared" si="67"/>
        <v/>
      </c>
    </row>
    <row r="493" spans="13:38">
      <c r="M493" s="45"/>
      <c r="V493" s="14"/>
      <c r="AF493" s="14" t="str">
        <f t="shared" si="61"/>
        <v/>
      </c>
      <c r="AG493" t="str">
        <f t="shared" si="62"/>
        <v/>
      </c>
      <c r="AH493" t="str">
        <f t="shared" si="63"/>
        <v/>
      </c>
      <c r="AI493" t="str">
        <f t="shared" si="64"/>
        <v/>
      </c>
      <c r="AJ493" t="str">
        <f t="shared" si="65"/>
        <v/>
      </c>
      <c r="AK493" t="str">
        <f t="shared" si="66"/>
        <v/>
      </c>
      <c r="AL493" t="str">
        <f t="shared" si="67"/>
        <v/>
      </c>
    </row>
    <row r="494" spans="13:38">
      <c r="M494" s="45"/>
      <c r="V494" s="14"/>
      <c r="AF494" s="14" t="str">
        <f t="shared" si="61"/>
        <v/>
      </c>
      <c r="AG494" t="str">
        <f t="shared" si="62"/>
        <v/>
      </c>
      <c r="AH494" t="str">
        <f t="shared" si="63"/>
        <v/>
      </c>
      <c r="AI494" t="str">
        <f t="shared" si="64"/>
        <v/>
      </c>
      <c r="AJ494" t="str">
        <f t="shared" si="65"/>
        <v/>
      </c>
      <c r="AK494" t="str">
        <f t="shared" si="66"/>
        <v/>
      </c>
      <c r="AL494" t="str">
        <f t="shared" si="67"/>
        <v/>
      </c>
    </row>
    <row r="495" spans="13:38">
      <c r="M495" s="45"/>
      <c r="V495" s="14"/>
      <c r="AF495" s="14" t="str">
        <f t="shared" si="61"/>
        <v/>
      </c>
      <c r="AG495" t="str">
        <f t="shared" si="62"/>
        <v/>
      </c>
      <c r="AH495" t="str">
        <f t="shared" si="63"/>
        <v/>
      </c>
      <c r="AI495" t="str">
        <f t="shared" si="64"/>
        <v/>
      </c>
      <c r="AJ495" t="str">
        <f t="shared" si="65"/>
        <v/>
      </c>
      <c r="AK495" t="str">
        <f t="shared" si="66"/>
        <v/>
      </c>
      <c r="AL495" t="str">
        <f t="shared" si="67"/>
        <v/>
      </c>
    </row>
    <row r="496" spans="13:38">
      <c r="M496" s="45"/>
      <c r="V496" s="14"/>
      <c r="AF496" s="14" t="str">
        <f t="shared" si="61"/>
        <v/>
      </c>
      <c r="AG496" t="str">
        <f t="shared" si="62"/>
        <v/>
      </c>
      <c r="AH496" t="str">
        <f t="shared" si="63"/>
        <v/>
      </c>
      <c r="AI496" t="str">
        <f t="shared" si="64"/>
        <v/>
      </c>
      <c r="AJ496" t="str">
        <f t="shared" si="65"/>
        <v/>
      </c>
      <c r="AK496" t="str">
        <f t="shared" si="66"/>
        <v/>
      </c>
      <c r="AL496" t="str">
        <f t="shared" si="67"/>
        <v/>
      </c>
    </row>
    <row r="497" spans="13:38">
      <c r="M497" s="45"/>
      <c r="V497" s="14"/>
      <c r="AF497" s="14" t="str">
        <f t="shared" si="61"/>
        <v/>
      </c>
      <c r="AG497" t="str">
        <f t="shared" si="62"/>
        <v/>
      </c>
      <c r="AH497" t="str">
        <f t="shared" si="63"/>
        <v/>
      </c>
      <c r="AI497" t="str">
        <f t="shared" si="64"/>
        <v/>
      </c>
      <c r="AJ497" t="str">
        <f t="shared" si="65"/>
        <v/>
      </c>
      <c r="AK497" t="str">
        <f t="shared" si="66"/>
        <v/>
      </c>
      <c r="AL497" t="str">
        <f t="shared" si="67"/>
        <v/>
      </c>
    </row>
    <row r="498" spans="13:38">
      <c r="V498" s="14"/>
      <c r="AF498" s="14" t="str">
        <f t="shared" si="61"/>
        <v/>
      </c>
      <c r="AG498" t="str">
        <f t="shared" si="62"/>
        <v/>
      </c>
      <c r="AH498" t="str">
        <f t="shared" si="63"/>
        <v/>
      </c>
      <c r="AI498" t="str">
        <f t="shared" si="64"/>
        <v/>
      </c>
      <c r="AJ498" t="str">
        <f t="shared" si="65"/>
        <v/>
      </c>
      <c r="AK498" t="str">
        <f t="shared" si="66"/>
        <v/>
      </c>
      <c r="AL498" t="str">
        <f t="shared" si="67"/>
        <v/>
      </c>
    </row>
    <row r="499" spans="13:38">
      <c r="V499" s="14"/>
      <c r="AF499" s="14" t="str">
        <f t="shared" si="61"/>
        <v/>
      </c>
      <c r="AG499" t="str">
        <f t="shared" si="62"/>
        <v/>
      </c>
      <c r="AH499" t="str">
        <f t="shared" si="63"/>
        <v/>
      </c>
      <c r="AI499" t="str">
        <f t="shared" si="64"/>
        <v/>
      </c>
      <c r="AJ499" t="str">
        <f t="shared" si="65"/>
        <v/>
      </c>
      <c r="AK499" t="str">
        <f t="shared" si="66"/>
        <v/>
      </c>
      <c r="AL499" t="str">
        <f t="shared" si="67"/>
        <v/>
      </c>
    </row>
    <row r="500" spans="13:38">
      <c r="V500" s="14"/>
      <c r="AF500" s="14" t="str">
        <f t="shared" si="61"/>
        <v/>
      </c>
      <c r="AG500" t="str">
        <f t="shared" si="62"/>
        <v/>
      </c>
      <c r="AH500" t="str">
        <f t="shared" si="63"/>
        <v/>
      </c>
      <c r="AI500" t="str">
        <f t="shared" si="64"/>
        <v/>
      </c>
      <c r="AJ500" t="str">
        <f t="shared" si="65"/>
        <v/>
      </c>
      <c r="AK500" t="str">
        <f t="shared" si="66"/>
        <v/>
      </c>
      <c r="AL500" t="str">
        <f t="shared" si="67"/>
        <v/>
      </c>
    </row>
    <row r="501" spans="13:38">
      <c r="V501" s="14"/>
      <c r="AF501" s="14" t="str">
        <f t="shared" si="61"/>
        <v/>
      </c>
      <c r="AG501" t="str">
        <f t="shared" si="62"/>
        <v/>
      </c>
      <c r="AH501" t="str">
        <f t="shared" si="63"/>
        <v/>
      </c>
      <c r="AI501" t="str">
        <f t="shared" si="64"/>
        <v/>
      </c>
      <c r="AJ501" t="str">
        <f t="shared" si="65"/>
        <v/>
      </c>
      <c r="AK501" t="str">
        <f t="shared" si="66"/>
        <v/>
      </c>
      <c r="AL501" t="str">
        <f t="shared" si="67"/>
        <v/>
      </c>
    </row>
    <row r="502" spans="13:38">
      <c r="V502" s="14"/>
      <c r="AF502" s="14" t="str">
        <f t="shared" si="61"/>
        <v/>
      </c>
      <c r="AG502" t="str">
        <f t="shared" si="62"/>
        <v/>
      </c>
      <c r="AH502" t="str">
        <f t="shared" si="63"/>
        <v/>
      </c>
      <c r="AI502" t="str">
        <f t="shared" si="64"/>
        <v/>
      </c>
      <c r="AJ502" t="str">
        <f t="shared" si="65"/>
        <v/>
      </c>
      <c r="AK502" t="str">
        <f t="shared" si="66"/>
        <v/>
      </c>
      <c r="AL502" t="str">
        <f t="shared" si="67"/>
        <v/>
      </c>
    </row>
    <row r="503" spans="13:38">
      <c r="V503" s="14"/>
      <c r="AF503" s="14" t="str">
        <f t="shared" si="61"/>
        <v/>
      </c>
      <c r="AG503" t="str">
        <f t="shared" si="62"/>
        <v/>
      </c>
      <c r="AH503" t="str">
        <f t="shared" si="63"/>
        <v/>
      </c>
      <c r="AI503" t="str">
        <f t="shared" si="64"/>
        <v/>
      </c>
      <c r="AJ503" t="str">
        <f t="shared" si="65"/>
        <v/>
      </c>
      <c r="AK503" t="str">
        <f t="shared" si="66"/>
        <v/>
      </c>
      <c r="AL503" t="str">
        <f t="shared" si="67"/>
        <v/>
      </c>
    </row>
    <row r="504" spans="13:38">
      <c r="V504" s="14"/>
      <c r="AF504" s="14" t="str">
        <f t="shared" si="61"/>
        <v/>
      </c>
      <c r="AG504" t="str">
        <f t="shared" si="62"/>
        <v/>
      </c>
      <c r="AH504" t="str">
        <f t="shared" si="63"/>
        <v/>
      </c>
      <c r="AI504" t="str">
        <f t="shared" si="64"/>
        <v/>
      </c>
      <c r="AJ504" t="str">
        <f t="shared" si="65"/>
        <v/>
      </c>
      <c r="AK504" t="str">
        <f t="shared" si="66"/>
        <v/>
      </c>
      <c r="AL504" t="str">
        <f t="shared" si="67"/>
        <v/>
      </c>
    </row>
    <row r="505" spans="13:38">
      <c r="V505" s="14"/>
      <c r="AF505" s="14" t="str">
        <f t="shared" si="61"/>
        <v/>
      </c>
      <c r="AG505" t="str">
        <f t="shared" si="62"/>
        <v/>
      </c>
      <c r="AH505" t="str">
        <f t="shared" si="63"/>
        <v/>
      </c>
      <c r="AI505" t="str">
        <f t="shared" si="64"/>
        <v/>
      </c>
      <c r="AJ505" t="str">
        <f t="shared" si="65"/>
        <v/>
      </c>
      <c r="AK505" t="str">
        <f t="shared" si="66"/>
        <v/>
      </c>
      <c r="AL505" t="str">
        <f t="shared" si="67"/>
        <v/>
      </c>
    </row>
    <row r="506" spans="13:38">
      <c r="V506" s="14"/>
      <c r="AF506" s="14" t="str">
        <f t="shared" si="61"/>
        <v/>
      </c>
      <c r="AG506" t="str">
        <f t="shared" si="62"/>
        <v/>
      </c>
      <c r="AH506" t="str">
        <f t="shared" si="63"/>
        <v/>
      </c>
      <c r="AI506" t="str">
        <f t="shared" si="64"/>
        <v/>
      </c>
      <c r="AJ506" t="str">
        <f t="shared" si="65"/>
        <v/>
      </c>
      <c r="AK506" t="str">
        <f t="shared" si="66"/>
        <v/>
      </c>
      <c r="AL506" t="str">
        <f t="shared" si="67"/>
        <v/>
      </c>
    </row>
    <row r="507" spans="13:38">
      <c r="V507" s="14"/>
      <c r="AF507" s="14" t="str">
        <f t="shared" si="61"/>
        <v/>
      </c>
      <c r="AG507" t="str">
        <f t="shared" si="62"/>
        <v/>
      </c>
      <c r="AH507" t="str">
        <f t="shared" si="63"/>
        <v/>
      </c>
      <c r="AI507" t="str">
        <f t="shared" si="64"/>
        <v/>
      </c>
      <c r="AJ507" t="str">
        <f t="shared" si="65"/>
        <v/>
      </c>
      <c r="AK507" t="str">
        <f t="shared" si="66"/>
        <v/>
      </c>
      <c r="AL507" t="str">
        <f t="shared" si="67"/>
        <v/>
      </c>
    </row>
    <row r="508" spans="13:38">
      <c r="V508" s="14"/>
      <c r="AF508" s="14" t="str">
        <f t="shared" si="61"/>
        <v/>
      </c>
      <c r="AG508" t="str">
        <f t="shared" si="62"/>
        <v/>
      </c>
      <c r="AH508" t="str">
        <f t="shared" si="63"/>
        <v/>
      </c>
      <c r="AI508" t="str">
        <f t="shared" si="64"/>
        <v/>
      </c>
      <c r="AJ508" t="str">
        <f t="shared" si="65"/>
        <v/>
      </c>
      <c r="AK508" t="str">
        <f t="shared" si="66"/>
        <v/>
      </c>
      <c r="AL508" t="str">
        <f t="shared" si="67"/>
        <v/>
      </c>
    </row>
    <row r="509" spans="13:38">
      <c r="V509" s="14"/>
      <c r="AF509" s="14" t="str">
        <f t="shared" si="61"/>
        <v/>
      </c>
      <c r="AG509" t="str">
        <f t="shared" si="62"/>
        <v/>
      </c>
      <c r="AH509" t="str">
        <f t="shared" si="63"/>
        <v/>
      </c>
      <c r="AI509" t="str">
        <f t="shared" si="64"/>
        <v/>
      </c>
      <c r="AJ509" t="str">
        <f t="shared" si="65"/>
        <v/>
      </c>
      <c r="AK509" t="str">
        <f t="shared" si="66"/>
        <v/>
      </c>
      <c r="AL509" t="str">
        <f t="shared" si="67"/>
        <v/>
      </c>
    </row>
    <row r="510" spans="13:38">
      <c r="V510" s="14"/>
      <c r="AF510" s="14" t="str">
        <f t="shared" si="61"/>
        <v/>
      </c>
      <c r="AG510" t="str">
        <f t="shared" si="62"/>
        <v/>
      </c>
      <c r="AH510" t="str">
        <f t="shared" si="63"/>
        <v/>
      </c>
      <c r="AI510" t="str">
        <f t="shared" si="64"/>
        <v/>
      </c>
      <c r="AJ510" t="str">
        <f t="shared" si="65"/>
        <v/>
      </c>
      <c r="AK510" t="str">
        <f t="shared" si="66"/>
        <v/>
      </c>
      <c r="AL510" t="str">
        <f t="shared" si="67"/>
        <v/>
      </c>
    </row>
    <row r="511" spans="13:38">
      <c r="V511" s="14"/>
      <c r="AF511" s="14" t="str">
        <f t="shared" si="61"/>
        <v/>
      </c>
      <c r="AG511" t="str">
        <f t="shared" si="62"/>
        <v/>
      </c>
      <c r="AH511" t="str">
        <f t="shared" si="63"/>
        <v/>
      </c>
      <c r="AI511" t="str">
        <f t="shared" si="64"/>
        <v/>
      </c>
      <c r="AJ511" t="str">
        <f t="shared" si="65"/>
        <v/>
      </c>
      <c r="AK511" t="str">
        <f t="shared" si="66"/>
        <v/>
      </c>
      <c r="AL511" t="str">
        <f t="shared" si="67"/>
        <v/>
      </c>
    </row>
    <row r="512" spans="13:38">
      <c r="V512" s="14"/>
      <c r="AF512" s="14" t="str">
        <f t="shared" si="61"/>
        <v/>
      </c>
      <c r="AG512" t="str">
        <f t="shared" si="62"/>
        <v/>
      </c>
      <c r="AH512" t="str">
        <f t="shared" si="63"/>
        <v/>
      </c>
      <c r="AI512" t="str">
        <f t="shared" si="64"/>
        <v/>
      </c>
      <c r="AJ512" t="str">
        <f t="shared" si="65"/>
        <v/>
      </c>
      <c r="AK512" t="str">
        <f t="shared" si="66"/>
        <v/>
      </c>
      <c r="AL512" t="str">
        <f t="shared" si="67"/>
        <v/>
      </c>
    </row>
    <row r="513" spans="22:38">
      <c r="V513" s="14"/>
      <c r="AF513" s="14" t="str">
        <f t="shared" si="61"/>
        <v/>
      </c>
      <c r="AG513" t="str">
        <f t="shared" si="62"/>
        <v/>
      </c>
      <c r="AH513" t="str">
        <f t="shared" si="63"/>
        <v/>
      </c>
      <c r="AI513" t="str">
        <f t="shared" si="64"/>
        <v/>
      </c>
      <c r="AJ513" t="str">
        <f t="shared" si="65"/>
        <v/>
      </c>
      <c r="AK513" t="str">
        <f t="shared" si="66"/>
        <v/>
      </c>
      <c r="AL513" t="str">
        <f t="shared" si="67"/>
        <v/>
      </c>
    </row>
    <row r="514" spans="22:38">
      <c r="V514" s="14"/>
      <c r="AF514" s="14" t="str">
        <f t="shared" si="61"/>
        <v/>
      </c>
      <c r="AG514" t="str">
        <f t="shared" si="62"/>
        <v/>
      </c>
      <c r="AH514" t="str">
        <f t="shared" si="63"/>
        <v/>
      </c>
      <c r="AI514" t="str">
        <f t="shared" si="64"/>
        <v/>
      </c>
      <c r="AJ514" t="str">
        <f t="shared" si="65"/>
        <v/>
      </c>
      <c r="AK514" t="str">
        <f t="shared" si="66"/>
        <v/>
      </c>
      <c r="AL514" t="str">
        <f t="shared" si="67"/>
        <v/>
      </c>
    </row>
    <row r="515" spans="22:38">
      <c r="V515" s="14"/>
      <c r="AF515" s="14" t="str">
        <f t="shared" si="61"/>
        <v/>
      </c>
      <c r="AG515" t="str">
        <f t="shared" si="62"/>
        <v/>
      </c>
      <c r="AH515" t="str">
        <f t="shared" si="63"/>
        <v/>
      </c>
      <c r="AI515" t="str">
        <f t="shared" si="64"/>
        <v/>
      </c>
      <c r="AJ515" t="str">
        <f t="shared" si="65"/>
        <v/>
      </c>
      <c r="AK515" t="str">
        <f t="shared" si="66"/>
        <v/>
      </c>
      <c r="AL515" t="str">
        <f t="shared" si="67"/>
        <v/>
      </c>
    </row>
    <row r="516" spans="22:38">
      <c r="V516" s="14"/>
      <c r="AF516" s="14" t="str">
        <f t="shared" ref="AF516:AF579" si="68">IF($V516="", "", $V516)</f>
        <v/>
      </c>
      <c r="AG516" t="str">
        <f t="shared" ref="AG516:AG579" si="69">IF($X516&lt;0, "NA", IF(ISERROR($W516/$X516), "", $W516/$X516))</f>
        <v/>
      </c>
      <c r="AH516" t="str">
        <f t="shared" ref="AH516:AH579" si="70">IF($Y516&lt;0, "NA", IF(ISERROR($W516/$Y516), "", $W516/$Y516))</f>
        <v/>
      </c>
      <c r="AI516" t="str">
        <f t="shared" ref="AI516:AI579" si="71">IF($Z516&lt;0, "NA", IF(ISERROR($W516/$Z516), "", $W516/$Z516))</f>
        <v/>
      </c>
      <c r="AJ516" t="str">
        <f t="shared" ref="AJ516:AJ579" si="72">IF($AB516&lt;0, "NA", IF(ISERROR($AA516/$AB516), "", $AA516/$AB516))</f>
        <v/>
      </c>
      <c r="AK516" t="str">
        <f t="shared" ref="AK516:AK579" si="73">IF($AC516&lt;0, "NA", IF(ISERROR($AA516/$AC516), "", $AA516/$AC516))</f>
        <v/>
      </c>
      <c r="AL516" t="str">
        <f t="shared" ref="AL516:AL579" si="74">IF($AD516&lt;0, "NA", IF(ISERROR($AA516/$AD516), "", $AA516/$AD516))</f>
        <v/>
      </c>
    </row>
    <row r="517" spans="22:38">
      <c r="V517" s="14"/>
      <c r="AF517" s="14" t="str">
        <f t="shared" si="68"/>
        <v/>
      </c>
      <c r="AG517" t="str">
        <f t="shared" si="69"/>
        <v/>
      </c>
      <c r="AH517" t="str">
        <f t="shared" si="70"/>
        <v/>
      </c>
      <c r="AI517" t="str">
        <f t="shared" si="71"/>
        <v/>
      </c>
      <c r="AJ517" t="str">
        <f t="shared" si="72"/>
        <v/>
      </c>
      <c r="AK517" t="str">
        <f t="shared" si="73"/>
        <v/>
      </c>
      <c r="AL517" t="str">
        <f t="shared" si="74"/>
        <v/>
      </c>
    </row>
    <row r="518" spans="22:38">
      <c r="V518" s="14"/>
      <c r="AF518" s="14" t="str">
        <f t="shared" si="68"/>
        <v/>
      </c>
      <c r="AG518" t="str">
        <f t="shared" si="69"/>
        <v/>
      </c>
      <c r="AH518" t="str">
        <f t="shared" si="70"/>
        <v/>
      </c>
      <c r="AI518" t="str">
        <f t="shared" si="71"/>
        <v/>
      </c>
      <c r="AJ518" t="str">
        <f t="shared" si="72"/>
        <v/>
      </c>
      <c r="AK518" t="str">
        <f t="shared" si="73"/>
        <v/>
      </c>
      <c r="AL518" t="str">
        <f t="shared" si="74"/>
        <v/>
      </c>
    </row>
    <row r="519" spans="22:38">
      <c r="V519" s="14"/>
      <c r="AF519" s="14" t="str">
        <f t="shared" si="68"/>
        <v/>
      </c>
      <c r="AG519" t="str">
        <f t="shared" si="69"/>
        <v/>
      </c>
      <c r="AH519" t="str">
        <f t="shared" si="70"/>
        <v/>
      </c>
      <c r="AI519" t="str">
        <f t="shared" si="71"/>
        <v/>
      </c>
      <c r="AJ519" t="str">
        <f t="shared" si="72"/>
        <v/>
      </c>
      <c r="AK519" t="str">
        <f t="shared" si="73"/>
        <v/>
      </c>
      <c r="AL519" t="str">
        <f t="shared" si="74"/>
        <v/>
      </c>
    </row>
    <row r="520" spans="22:38">
      <c r="V520" s="14"/>
      <c r="AF520" s="14" t="str">
        <f t="shared" si="68"/>
        <v/>
      </c>
      <c r="AG520" t="str">
        <f t="shared" si="69"/>
        <v/>
      </c>
      <c r="AH520" t="str">
        <f t="shared" si="70"/>
        <v/>
      </c>
      <c r="AI520" t="str">
        <f t="shared" si="71"/>
        <v/>
      </c>
      <c r="AJ520" t="str">
        <f t="shared" si="72"/>
        <v/>
      </c>
      <c r="AK520" t="str">
        <f t="shared" si="73"/>
        <v/>
      </c>
      <c r="AL520" t="str">
        <f t="shared" si="74"/>
        <v/>
      </c>
    </row>
    <row r="521" spans="22:38">
      <c r="V521" s="14"/>
      <c r="AF521" s="14" t="str">
        <f t="shared" si="68"/>
        <v/>
      </c>
      <c r="AG521" t="str">
        <f t="shared" si="69"/>
        <v/>
      </c>
      <c r="AH521" t="str">
        <f t="shared" si="70"/>
        <v/>
      </c>
      <c r="AI521" t="str">
        <f t="shared" si="71"/>
        <v/>
      </c>
      <c r="AJ521" t="str">
        <f t="shared" si="72"/>
        <v/>
      </c>
      <c r="AK521" t="str">
        <f t="shared" si="73"/>
        <v/>
      </c>
      <c r="AL521" t="str">
        <f t="shared" si="74"/>
        <v/>
      </c>
    </row>
    <row r="522" spans="22:38">
      <c r="V522" s="14"/>
      <c r="AF522" s="14" t="str">
        <f t="shared" si="68"/>
        <v/>
      </c>
      <c r="AG522" t="str">
        <f t="shared" si="69"/>
        <v/>
      </c>
      <c r="AH522" t="str">
        <f t="shared" si="70"/>
        <v/>
      </c>
      <c r="AI522" t="str">
        <f t="shared" si="71"/>
        <v/>
      </c>
      <c r="AJ522" t="str">
        <f t="shared" si="72"/>
        <v/>
      </c>
      <c r="AK522" t="str">
        <f t="shared" si="73"/>
        <v/>
      </c>
      <c r="AL522" t="str">
        <f t="shared" si="74"/>
        <v/>
      </c>
    </row>
    <row r="523" spans="22:38">
      <c r="V523" s="14"/>
      <c r="AF523" s="14" t="str">
        <f t="shared" si="68"/>
        <v/>
      </c>
      <c r="AG523" t="str">
        <f t="shared" si="69"/>
        <v/>
      </c>
      <c r="AH523" t="str">
        <f t="shared" si="70"/>
        <v/>
      </c>
      <c r="AI523" t="str">
        <f t="shared" si="71"/>
        <v/>
      </c>
      <c r="AJ523" t="str">
        <f t="shared" si="72"/>
        <v/>
      </c>
      <c r="AK523" t="str">
        <f t="shared" si="73"/>
        <v/>
      </c>
      <c r="AL523" t="str">
        <f t="shared" si="74"/>
        <v/>
      </c>
    </row>
    <row r="524" spans="22:38">
      <c r="V524" s="14"/>
      <c r="AF524" s="14" t="str">
        <f t="shared" si="68"/>
        <v/>
      </c>
      <c r="AG524" t="str">
        <f t="shared" si="69"/>
        <v/>
      </c>
      <c r="AH524" t="str">
        <f t="shared" si="70"/>
        <v/>
      </c>
      <c r="AI524" t="str">
        <f t="shared" si="71"/>
        <v/>
      </c>
      <c r="AJ524" t="str">
        <f t="shared" si="72"/>
        <v/>
      </c>
      <c r="AK524" t="str">
        <f t="shared" si="73"/>
        <v/>
      </c>
      <c r="AL524" t="str">
        <f t="shared" si="74"/>
        <v/>
      </c>
    </row>
    <row r="525" spans="22:38">
      <c r="V525" s="14"/>
      <c r="AF525" s="14" t="str">
        <f t="shared" si="68"/>
        <v/>
      </c>
      <c r="AG525" t="str">
        <f t="shared" si="69"/>
        <v/>
      </c>
      <c r="AH525" t="str">
        <f t="shared" si="70"/>
        <v/>
      </c>
      <c r="AI525" t="str">
        <f t="shared" si="71"/>
        <v/>
      </c>
      <c r="AJ525" t="str">
        <f t="shared" si="72"/>
        <v/>
      </c>
      <c r="AK525" t="str">
        <f t="shared" si="73"/>
        <v/>
      </c>
      <c r="AL525" t="str">
        <f t="shared" si="74"/>
        <v/>
      </c>
    </row>
    <row r="526" spans="22:38">
      <c r="V526" s="14"/>
      <c r="AF526" s="14" t="str">
        <f t="shared" si="68"/>
        <v/>
      </c>
      <c r="AG526" t="str">
        <f t="shared" si="69"/>
        <v/>
      </c>
      <c r="AH526" t="str">
        <f t="shared" si="70"/>
        <v/>
      </c>
      <c r="AI526" t="str">
        <f t="shared" si="71"/>
        <v/>
      </c>
      <c r="AJ526" t="str">
        <f t="shared" si="72"/>
        <v/>
      </c>
      <c r="AK526" t="str">
        <f t="shared" si="73"/>
        <v/>
      </c>
      <c r="AL526" t="str">
        <f t="shared" si="74"/>
        <v/>
      </c>
    </row>
    <row r="527" spans="22:38">
      <c r="V527" s="14"/>
      <c r="AF527" s="14" t="str">
        <f t="shared" si="68"/>
        <v/>
      </c>
      <c r="AG527" t="str">
        <f t="shared" si="69"/>
        <v/>
      </c>
      <c r="AH527" t="str">
        <f t="shared" si="70"/>
        <v/>
      </c>
      <c r="AI527" t="str">
        <f t="shared" si="71"/>
        <v/>
      </c>
      <c r="AJ527" t="str">
        <f t="shared" si="72"/>
        <v/>
      </c>
      <c r="AK527" t="str">
        <f t="shared" si="73"/>
        <v/>
      </c>
      <c r="AL527" t="str">
        <f t="shared" si="74"/>
        <v/>
      </c>
    </row>
    <row r="528" spans="22:38">
      <c r="V528" s="14"/>
      <c r="AF528" s="14" t="str">
        <f t="shared" si="68"/>
        <v/>
      </c>
      <c r="AG528" t="str">
        <f t="shared" si="69"/>
        <v/>
      </c>
      <c r="AH528" t="str">
        <f t="shared" si="70"/>
        <v/>
      </c>
      <c r="AI528" t="str">
        <f t="shared" si="71"/>
        <v/>
      </c>
      <c r="AJ528" t="str">
        <f t="shared" si="72"/>
        <v/>
      </c>
      <c r="AK528" t="str">
        <f t="shared" si="73"/>
        <v/>
      </c>
      <c r="AL528" t="str">
        <f t="shared" si="74"/>
        <v/>
      </c>
    </row>
    <row r="529" spans="22:38">
      <c r="V529" s="14"/>
      <c r="AF529" s="14" t="str">
        <f t="shared" si="68"/>
        <v/>
      </c>
      <c r="AG529" t="str">
        <f t="shared" si="69"/>
        <v/>
      </c>
      <c r="AH529" t="str">
        <f t="shared" si="70"/>
        <v/>
      </c>
      <c r="AI529" t="str">
        <f t="shared" si="71"/>
        <v/>
      </c>
      <c r="AJ529" t="str">
        <f t="shared" si="72"/>
        <v/>
      </c>
      <c r="AK529" t="str">
        <f t="shared" si="73"/>
        <v/>
      </c>
      <c r="AL529" t="str">
        <f t="shared" si="74"/>
        <v/>
      </c>
    </row>
    <row r="530" spans="22:38">
      <c r="V530" s="14"/>
      <c r="AF530" s="14" t="str">
        <f t="shared" si="68"/>
        <v/>
      </c>
      <c r="AG530" t="str">
        <f t="shared" si="69"/>
        <v/>
      </c>
      <c r="AH530" t="str">
        <f t="shared" si="70"/>
        <v/>
      </c>
      <c r="AI530" t="str">
        <f t="shared" si="71"/>
        <v/>
      </c>
      <c r="AJ530" t="str">
        <f t="shared" si="72"/>
        <v/>
      </c>
      <c r="AK530" t="str">
        <f t="shared" si="73"/>
        <v/>
      </c>
      <c r="AL530" t="str">
        <f t="shared" si="74"/>
        <v/>
      </c>
    </row>
    <row r="531" spans="22:38">
      <c r="V531" s="14"/>
      <c r="AF531" s="14" t="str">
        <f t="shared" si="68"/>
        <v/>
      </c>
      <c r="AG531" t="str">
        <f t="shared" si="69"/>
        <v/>
      </c>
      <c r="AH531" t="str">
        <f t="shared" si="70"/>
        <v/>
      </c>
      <c r="AI531" t="str">
        <f t="shared" si="71"/>
        <v/>
      </c>
      <c r="AJ531" t="str">
        <f t="shared" si="72"/>
        <v/>
      </c>
      <c r="AK531" t="str">
        <f t="shared" si="73"/>
        <v/>
      </c>
      <c r="AL531" t="str">
        <f t="shared" si="74"/>
        <v/>
      </c>
    </row>
    <row r="532" spans="22:38">
      <c r="V532" s="14"/>
      <c r="AF532" s="14" t="str">
        <f t="shared" si="68"/>
        <v/>
      </c>
      <c r="AG532" t="str">
        <f t="shared" si="69"/>
        <v/>
      </c>
      <c r="AH532" t="str">
        <f t="shared" si="70"/>
        <v/>
      </c>
      <c r="AI532" t="str">
        <f t="shared" si="71"/>
        <v/>
      </c>
      <c r="AJ532" t="str">
        <f t="shared" si="72"/>
        <v/>
      </c>
      <c r="AK532" t="str">
        <f t="shared" si="73"/>
        <v/>
      </c>
      <c r="AL532" t="str">
        <f t="shared" si="74"/>
        <v/>
      </c>
    </row>
    <row r="533" spans="22:38">
      <c r="V533" s="14"/>
      <c r="AF533" s="14" t="str">
        <f t="shared" si="68"/>
        <v/>
      </c>
      <c r="AG533" t="str">
        <f t="shared" si="69"/>
        <v/>
      </c>
      <c r="AH533" t="str">
        <f t="shared" si="70"/>
        <v/>
      </c>
      <c r="AI533" t="str">
        <f t="shared" si="71"/>
        <v/>
      </c>
      <c r="AJ533" t="str">
        <f t="shared" si="72"/>
        <v/>
      </c>
      <c r="AK533" t="str">
        <f t="shared" si="73"/>
        <v/>
      </c>
      <c r="AL533" t="str">
        <f t="shared" si="74"/>
        <v/>
      </c>
    </row>
    <row r="534" spans="22:38">
      <c r="V534" s="14"/>
      <c r="AF534" s="14" t="str">
        <f t="shared" si="68"/>
        <v/>
      </c>
      <c r="AG534" t="str">
        <f t="shared" si="69"/>
        <v/>
      </c>
      <c r="AH534" t="str">
        <f t="shared" si="70"/>
        <v/>
      </c>
      <c r="AI534" t="str">
        <f t="shared" si="71"/>
        <v/>
      </c>
      <c r="AJ534" t="str">
        <f t="shared" si="72"/>
        <v/>
      </c>
      <c r="AK534" t="str">
        <f t="shared" si="73"/>
        <v/>
      </c>
      <c r="AL534" t="str">
        <f t="shared" si="74"/>
        <v/>
      </c>
    </row>
    <row r="535" spans="22:38">
      <c r="V535" s="14"/>
      <c r="AF535" s="14" t="str">
        <f t="shared" si="68"/>
        <v/>
      </c>
      <c r="AG535" t="str">
        <f t="shared" si="69"/>
        <v/>
      </c>
      <c r="AH535" t="str">
        <f t="shared" si="70"/>
        <v/>
      </c>
      <c r="AI535" t="str">
        <f t="shared" si="71"/>
        <v/>
      </c>
      <c r="AJ535" t="str">
        <f t="shared" si="72"/>
        <v/>
      </c>
      <c r="AK535" t="str">
        <f t="shared" si="73"/>
        <v/>
      </c>
      <c r="AL535" t="str">
        <f t="shared" si="74"/>
        <v/>
      </c>
    </row>
    <row r="536" spans="22:38">
      <c r="V536" s="14"/>
      <c r="AF536" s="14" t="str">
        <f t="shared" si="68"/>
        <v/>
      </c>
      <c r="AG536" t="str">
        <f t="shared" si="69"/>
        <v/>
      </c>
      <c r="AH536" t="str">
        <f t="shared" si="70"/>
        <v/>
      </c>
      <c r="AI536" t="str">
        <f t="shared" si="71"/>
        <v/>
      </c>
      <c r="AJ536" t="str">
        <f t="shared" si="72"/>
        <v/>
      </c>
      <c r="AK536" t="str">
        <f t="shared" si="73"/>
        <v/>
      </c>
      <c r="AL536" t="str">
        <f t="shared" si="74"/>
        <v/>
      </c>
    </row>
    <row r="537" spans="22:38">
      <c r="V537" s="14"/>
      <c r="AF537" s="14" t="str">
        <f t="shared" si="68"/>
        <v/>
      </c>
      <c r="AG537" t="str">
        <f t="shared" si="69"/>
        <v/>
      </c>
      <c r="AH537" t="str">
        <f t="shared" si="70"/>
        <v/>
      </c>
      <c r="AI537" t="str">
        <f t="shared" si="71"/>
        <v/>
      </c>
      <c r="AJ537" t="str">
        <f t="shared" si="72"/>
        <v/>
      </c>
      <c r="AK537" t="str">
        <f t="shared" si="73"/>
        <v/>
      </c>
      <c r="AL537" t="str">
        <f t="shared" si="74"/>
        <v/>
      </c>
    </row>
    <row r="538" spans="22:38">
      <c r="V538" s="14"/>
      <c r="AF538" s="14" t="str">
        <f t="shared" si="68"/>
        <v/>
      </c>
      <c r="AG538" t="str">
        <f t="shared" si="69"/>
        <v/>
      </c>
      <c r="AH538" t="str">
        <f t="shared" si="70"/>
        <v/>
      </c>
      <c r="AI538" t="str">
        <f t="shared" si="71"/>
        <v/>
      </c>
      <c r="AJ538" t="str">
        <f t="shared" si="72"/>
        <v/>
      </c>
      <c r="AK538" t="str">
        <f t="shared" si="73"/>
        <v/>
      </c>
      <c r="AL538" t="str">
        <f t="shared" si="74"/>
        <v/>
      </c>
    </row>
    <row r="539" spans="22:38">
      <c r="V539" s="14"/>
      <c r="AF539" s="14" t="str">
        <f t="shared" si="68"/>
        <v/>
      </c>
      <c r="AG539" t="str">
        <f t="shared" si="69"/>
        <v/>
      </c>
      <c r="AH539" t="str">
        <f t="shared" si="70"/>
        <v/>
      </c>
      <c r="AI539" t="str">
        <f t="shared" si="71"/>
        <v/>
      </c>
      <c r="AJ539" t="str">
        <f t="shared" si="72"/>
        <v/>
      </c>
      <c r="AK539" t="str">
        <f t="shared" si="73"/>
        <v/>
      </c>
      <c r="AL539" t="str">
        <f t="shared" si="74"/>
        <v/>
      </c>
    </row>
    <row r="540" spans="22:38">
      <c r="V540" s="14"/>
      <c r="AF540" s="14" t="str">
        <f t="shared" si="68"/>
        <v/>
      </c>
      <c r="AG540" t="str">
        <f t="shared" si="69"/>
        <v/>
      </c>
      <c r="AH540" t="str">
        <f t="shared" si="70"/>
        <v/>
      </c>
      <c r="AI540" t="str">
        <f t="shared" si="71"/>
        <v/>
      </c>
      <c r="AJ540" t="str">
        <f t="shared" si="72"/>
        <v/>
      </c>
      <c r="AK540" t="str">
        <f t="shared" si="73"/>
        <v/>
      </c>
      <c r="AL540" t="str">
        <f t="shared" si="74"/>
        <v/>
      </c>
    </row>
    <row r="541" spans="22:38">
      <c r="V541" s="14"/>
      <c r="AF541" s="14" t="str">
        <f t="shared" si="68"/>
        <v/>
      </c>
      <c r="AG541" t="str">
        <f t="shared" si="69"/>
        <v/>
      </c>
      <c r="AH541" t="str">
        <f t="shared" si="70"/>
        <v/>
      </c>
      <c r="AI541" t="str">
        <f t="shared" si="71"/>
        <v/>
      </c>
      <c r="AJ541" t="str">
        <f t="shared" si="72"/>
        <v/>
      </c>
      <c r="AK541" t="str">
        <f t="shared" si="73"/>
        <v/>
      </c>
      <c r="AL541" t="str">
        <f t="shared" si="74"/>
        <v/>
      </c>
    </row>
    <row r="542" spans="22:38">
      <c r="V542" s="14"/>
      <c r="AF542" s="14" t="str">
        <f t="shared" si="68"/>
        <v/>
      </c>
      <c r="AG542" t="str">
        <f t="shared" si="69"/>
        <v/>
      </c>
      <c r="AH542" t="str">
        <f t="shared" si="70"/>
        <v/>
      </c>
      <c r="AI542" t="str">
        <f t="shared" si="71"/>
        <v/>
      </c>
      <c r="AJ542" t="str">
        <f t="shared" si="72"/>
        <v/>
      </c>
      <c r="AK542" t="str">
        <f t="shared" si="73"/>
        <v/>
      </c>
      <c r="AL542" t="str">
        <f t="shared" si="74"/>
        <v/>
      </c>
    </row>
    <row r="543" spans="22:38">
      <c r="V543" s="14"/>
      <c r="AF543" s="14" t="str">
        <f t="shared" si="68"/>
        <v/>
      </c>
      <c r="AG543" t="str">
        <f t="shared" si="69"/>
        <v/>
      </c>
      <c r="AH543" t="str">
        <f t="shared" si="70"/>
        <v/>
      </c>
      <c r="AI543" t="str">
        <f t="shared" si="71"/>
        <v/>
      </c>
      <c r="AJ543" t="str">
        <f t="shared" si="72"/>
        <v/>
      </c>
      <c r="AK543" t="str">
        <f t="shared" si="73"/>
        <v/>
      </c>
      <c r="AL543" t="str">
        <f t="shared" si="74"/>
        <v/>
      </c>
    </row>
    <row r="544" spans="22:38">
      <c r="V544" s="14"/>
      <c r="AF544" s="14" t="str">
        <f t="shared" si="68"/>
        <v/>
      </c>
      <c r="AG544" t="str">
        <f t="shared" si="69"/>
        <v/>
      </c>
      <c r="AH544" t="str">
        <f t="shared" si="70"/>
        <v/>
      </c>
      <c r="AI544" t="str">
        <f t="shared" si="71"/>
        <v/>
      </c>
      <c r="AJ544" t="str">
        <f t="shared" si="72"/>
        <v/>
      </c>
      <c r="AK544" t="str">
        <f t="shared" si="73"/>
        <v/>
      </c>
      <c r="AL544" t="str">
        <f t="shared" si="74"/>
        <v/>
      </c>
    </row>
    <row r="545" spans="22:38">
      <c r="V545" s="14"/>
      <c r="AF545" s="14" t="str">
        <f t="shared" si="68"/>
        <v/>
      </c>
      <c r="AG545" t="str">
        <f t="shared" si="69"/>
        <v/>
      </c>
      <c r="AH545" t="str">
        <f t="shared" si="70"/>
        <v/>
      </c>
      <c r="AI545" t="str">
        <f t="shared" si="71"/>
        <v/>
      </c>
      <c r="AJ545" t="str">
        <f t="shared" si="72"/>
        <v/>
      </c>
      <c r="AK545" t="str">
        <f t="shared" si="73"/>
        <v/>
      </c>
      <c r="AL545" t="str">
        <f t="shared" si="74"/>
        <v/>
      </c>
    </row>
    <row r="546" spans="22:38">
      <c r="V546" s="14"/>
      <c r="AF546" s="14" t="str">
        <f t="shared" si="68"/>
        <v/>
      </c>
      <c r="AG546" t="str">
        <f t="shared" si="69"/>
        <v/>
      </c>
      <c r="AH546" t="str">
        <f t="shared" si="70"/>
        <v/>
      </c>
      <c r="AI546" t="str">
        <f t="shared" si="71"/>
        <v/>
      </c>
      <c r="AJ546" t="str">
        <f t="shared" si="72"/>
        <v/>
      </c>
      <c r="AK546" t="str">
        <f t="shared" si="73"/>
        <v/>
      </c>
      <c r="AL546" t="str">
        <f t="shared" si="74"/>
        <v/>
      </c>
    </row>
    <row r="547" spans="22:38">
      <c r="V547" s="14"/>
      <c r="AF547" s="14" t="str">
        <f t="shared" si="68"/>
        <v/>
      </c>
      <c r="AG547" t="str">
        <f t="shared" si="69"/>
        <v/>
      </c>
      <c r="AH547" t="str">
        <f t="shared" si="70"/>
        <v/>
      </c>
      <c r="AI547" t="str">
        <f t="shared" si="71"/>
        <v/>
      </c>
      <c r="AJ547" t="str">
        <f t="shared" si="72"/>
        <v/>
      </c>
      <c r="AK547" t="str">
        <f t="shared" si="73"/>
        <v/>
      </c>
      <c r="AL547" t="str">
        <f t="shared" si="74"/>
        <v/>
      </c>
    </row>
    <row r="548" spans="22:38">
      <c r="V548" s="14"/>
      <c r="AF548" s="14" t="str">
        <f t="shared" si="68"/>
        <v/>
      </c>
      <c r="AG548" t="str">
        <f t="shared" si="69"/>
        <v/>
      </c>
      <c r="AH548" t="str">
        <f t="shared" si="70"/>
        <v/>
      </c>
      <c r="AI548" t="str">
        <f t="shared" si="71"/>
        <v/>
      </c>
      <c r="AJ548" t="str">
        <f t="shared" si="72"/>
        <v/>
      </c>
      <c r="AK548" t="str">
        <f t="shared" si="73"/>
        <v/>
      </c>
      <c r="AL548" t="str">
        <f t="shared" si="74"/>
        <v/>
      </c>
    </row>
    <row r="549" spans="22:38">
      <c r="V549" s="14"/>
      <c r="AF549" s="14" t="str">
        <f t="shared" si="68"/>
        <v/>
      </c>
      <c r="AG549" t="str">
        <f t="shared" si="69"/>
        <v/>
      </c>
      <c r="AH549" t="str">
        <f t="shared" si="70"/>
        <v/>
      </c>
      <c r="AI549" t="str">
        <f t="shared" si="71"/>
        <v/>
      </c>
      <c r="AJ549" t="str">
        <f t="shared" si="72"/>
        <v/>
      </c>
      <c r="AK549" t="str">
        <f t="shared" si="73"/>
        <v/>
      </c>
      <c r="AL549" t="str">
        <f t="shared" si="74"/>
        <v/>
      </c>
    </row>
    <row r="550" spans="22:38">
      <c r="V550" s="14"/>
      <c r="AF550" s="14" t="str">
        <f t="shared" si="68"/>
        <v/>
      </c>
      <c r="AG550" t="str">
        <f t="shared" si="69"/>
        <v/>
      </c>
      <c r="AH550" t="str">
        <f t="shared" si="70"/>
        <v/>
      </c>
      <c r="AI550" t="str">
        <f t="shared" si="71"/>
        <v/>
      </c>
      <c r="AJ550" t="str">
        <f t="shared" si="72"/>
        <v/>
      </c>
      <c r="AK550" t="str">
        <f t="shared" si="73"/>
        <v/>
      </c>
      <c r="AL550" t="str">
        <f t="shared" si="74"/>
        <v/>
      </c>
    </row>
    <row r="551" spans="22:38">
      <c r="V551" s="14"/>
      <c r="AF551" s="14" t="str">
        <f t="shared" si="68"/>
        <v/>
      </c>
      <c r="AG551" t="str">
        <f t="shared" si="69"/>
        <v/>
      </c>
      <c r="AH551" t="str">
        <f t="shared" si="70"/>
        <v/>
      </c>
      <c r="AI551" t="str">
        <f t="shared" si="71"/>
        <v/>
      </c>
      <c r="AJ551" t="str">
        <f t="shared" si="72"/>
        <v/>
      </c>
      <c r="AK551" t="str">
        <f t="shared" si="73"/>
        <v/>
      </c>
      <c r="AL551" t="str">
        <f t="shared" si="74"/>
        <v/>
      </c>
    </row>
    <row r="552" spans="22:38">
      <c r="V552" s="14"/>
      <c r="AF552" s="14" t="str">
        <f t="shared" si="68"/>
        <v/>
      </c>
      <c r="AG552" t="str">
        <f t="shared" si="69"/>
        <v/>
      </c>
      <c r="AH552" t="str">
        <f t="shared" si="70"/>
        <v/>
      </c>
      <c r="AI552" t="str">
        <f t="shared" si="71"/>
        <v/>
      </c>
      <c r="AJ552" t="str">
        <f t="shared" si="72"/>
        <v/>
      </c>
      <c r="AK552" t="str">
        <f t="shared" si="73"/>
        <v/>
      </c>
      <c r="AL552" t="str">
        <f t="shared" si="74"/>
        <v/>
      </c>
    </row>
    <row r="553" spans="22:38">
      <c r="V553" s="14"/>
      <c r="AF553" s="14" t="str">
        <f t="shared" si="68"/>
        <v/>
      </c>
      <c r="AG553" t="str">
        <f t="shared" si="69"/>
        <v/>
      </c>
      <c r="AH553" t="str">
        <f t="shared" si="70"/>
        <v/>
      </c>
      <c r="AI553" t="str">
        <f t="shared" si="71"/>
        <v/>
      </c>
      <c r="AJ553" t="str">
        <f t="shared" si="72"/>
        <v/>
      </c>
      <c r="AK553" t="str">
        <f t="shared" si="73"/>
        <v/>
      </c>
      <c r="AL553" t="str">
        <f t="shared" si="74"/>
        <v/>
      </c>
    </row>
    <row r="554" spans="22:38">
      <c r="V554" s="14"/>
      <c r="AF554" s="14" t="str">
        <f t="shared" si="68"/>
        <v/>
      </c>
      <c r="AG554" t="str">
        <f t="shared" si="69"/>
        <v/>
      </c>
      <c r="AH554" t="str">
        <f t="shared" si="70"/>
        <v/>
      </c>
      <c r="AI554" t="str">
        <f t="shared" si="71"/>
        <v/>
      </c>
      <c r="AJ554" t="str">
        <f t="shared" si="72"/>
        <v/>
      </c>
      <c r="AK554" t="str">
        <f t="shared" si="73"/>
        <v/>
      </c>
      <c r="AL554" t="str">
        <f t="shared" si="74"/>
        <v/>
      </c>
    </row>
    <row r="555" spans="22:38">
      <c r="V555" s="14"/>
      <c r="AF555" s="14" t="str">
        <f t="shared" si="68"/>
        <v/>
      </c>
      <c r="AG555" t="str">
        <f t="shared" si="69"/>
        <v/>
      </c>
      <c r="AH555" t="str">
        <f t="shared" si="70"/>
        <v/>
      </c>
      <c r="AI555" t="str">
        <f t="shared" si="71"/>
        <v/>
      </c>
      <c r="AJ555" t="str">
        <f t="shared" si="72"/>
        <v/>
      </c>
      <c r="AK555" t="str">
        <f t="shared" si="73"/>
        <v/>
      </c>
      <c r="AL555" t="str">
        <f t="shared" si="74"/>
        <v/>
      </c>
    </row>
    <row r="556" spans="22:38">
      <c r="V556" s="14"/>
      <c r="AF556" s="14" t="str">
        <f t="shared" si="68"/>
        <v/>
      </c>
      <c r="AG556" t="str">
        <f t="shared" si="69"/>
        <v/>
      </c>
      <c r="AH556" t="str">
        <f t="shared" si="70"/>
        <v/>
      </c>
      <c r="AI556" t="str">
        <f t="shared" si="71"/>
        <v/>
      </c>
      <c r="AJ556" t="str">
        <f t="shared" si="72"/>
        <v/>
      </c>
      <c r="AK556" t="str">
        <f t="shared" si="73"/>
        <v/>
      </c>
      <c r="AL556" t="str">
        <f t="shared" si="74"/>
        <v/>
      </c>
    </row>
    <row r="557" spans="22:38">
      <c r="V557" s="14"/>
      <c r="AF557" s="14" t="str">
        <f t="shared" si="68"/>
        <v/>
      </c>
      <c r="AG557" t="str">
        <f t="shared" si="69"/>
        <v/>
      </c>
      <c r="AH557" t="str">
        <f t="shared" si="70"/>
        <v/>
      </c>
      <c r="AI557" t="str">
        <f t="shared" si="71"/>
        <v/>
      </c>
      <c r="AJ557" t="str">
        <f t="shared" si="72"/>
        <v/>
      </c>
      <c r="AK557" t="str">
        <f t="shared" si="73"/>
        <v/>
      </c>
      <c r="AL557" t="str">
        <f t="shared" si="74"/>
        <v/>
      </c>
    </row>
    <row r="558" spans="22:38">
      <c r="V558" s="14"/>
      <c r="AF558" s="14" t="str">
        <f t="shared" si="68"/>
        <v/>
      </c>
      <c r="AG558" t="str">
        <f t="shared" si="69"/>
        <v/>
      </c>
      <c r="AH558" t="str">
        <f t="shared" si="70"/>
        <v/>
      </c>
      <c r="AI558" t="str">
        <f t="shared" si="71"/>
        <v/>
      </c>
      <c r="AJ558" t="str">
        <f t="shared" si="72"/>
        <v/>
      </c>
      <c r="AK558" t="str">
        <f t="shared" si="73"/>
        <v/>
      </c>
      <c r="AL558" t="str">
        <f t="shared" si="74"/>
        <v/>
      </c>
    </row>
    <row r="559" spans="22:38">
      <c r="V559" s="14"/>
      <c r="AF559" s="14" t="str">
        <f t="shared" si="68"/>
        <v/>
      </c>
      <c r="AG559" t="str">
        <f t="shared" si="69"/>
        <v/>
      </c>
      <c r="AH559" t="str">
        <f t="shared" si="70"/>
        <v/>
      </c>
      <c r="AI559" t="str">
        <f t="shared" si="71"/>
        <v/>
      </c>
      <c r="AJ559" t="str">
        <f t="shared" si="72"/>
        <v/>
      </c>
      <c r="AK559" t="str">
        <f t="shared" si="73"/>
        <v/>
      </c>
      <c r="AL559" t="str">
        <f t="shared" si="74"/>
        <v/>
      </c>
    </row>
    <row r="560" spans="22:38">
      <c r="V560" s="14"/>
      <c r="AF560" s="14" t="str">
        <f t="shared" si="68"/>
        <v/>
      </c>
      <c r="AG560" t="str">
        <f t="shared" si="69"/>
        <v/>
      </c>
      <c r="AH560" t="str">
        <f t="shared" si="70"/>
        <v/>
      </c>
      <c r="AI560" t="str">
        <f t="shared" si="71"/>
        <v/>
      </c>
      <c r="AJ560" t="str">
        <f t="shared" si="72"/>
        <v/>
      </c>
      <c r="AK560" t="str">
        <f t="shared" si="73"/>
        <v/>
      </c>
      <c r="AL560" t="str">
        <f t="shared" si="74"/>
        <v/>
      </c>
    </row>
    <row r="561" spans="22:38">
      <c r="V561" s="14"/>
      <c r="AF561" s="14" t="str">
        <f t="shared" si="68"/>
        <v/>
      </c>
      <c r="AG561" t="str">
        <f t="shared" si="69"/>
        <v/>
      </c>
      <c r="AH561" t="str">
        <f t="shared" si="70"/>
        <v/>
      </c>
      <c r="AI561" t="str">
        <f t="shared" si="71"/>
        <v/>
      </c>
      <c r="AJ561" t="str">
        <f t="shared" si="72"/>
        <v/>
      </c>
      <c r="AK561" t="str">
        <f t="shared" si="73"/>
        <v/>
      </c>
      <c r="AL561" t="str">
        <f t="shared" si="74"/>
        <v/>
      </c>
    </row>
    <row r="562" spans="22:38">
      <c r="V562" s="14"/>
      <c r="AF562" s="14" t="str">
        <f t="shared" si="68"/>
        <v/>
      </c>
      <c r="AG562" t="str">
        <f t="shared" si="69"/>
        <v/>
      </c>
      <c r="AH562" t="str">
        <f t="shared" si="70"/>
        <v/>
      </c>
      <c r="AI562" t="str">
        <f t="shared" si="71"/>
        <v/>
      </c>
      <c r="AJ562" t="str">
        <f t="shared" si="72"/>
        <v/>
      </c>
      <c r="AK562" t="str">
        <f t="shared" si="73"/>
        <v/>
      </c>
      <c r="AL562" t="str">
        <f t="shared" si="74"/>
        <v/>
      </c>
    </row>
    <row r="563" spans="22:38">
      <c r="V563" s="14"/>
      <c r="AF563" s="14" t="str">
        <f t="shared" si="68"/>
        <v/>
      </c>
      <c r="AG563" t="str">
        <f t="shared" si="69"/>
        <v/>
      </c>
      <c r="AH563" t="str">
        <f t="shared" si="70"/>
        <v/>
      </c>
      <c r="AI563" t="str">
        <f t="shared" si="71"/>
        <v/>
      </c>
      <c r="AJ563" t="str">
        <f t="shared" si="72"/>
        <v/>
      </c>
      <c r="AK563" t="str">
        <f t="shared" si="73"/>
        <v/>
      </c>
      <c r="AL563" t="str">
        <f t="shared" si="74"/>
        <v/>
      </c>
    </row>
    <row r="564" spans="22:38">
      <c r="V564" s="14"/>
      <c r="AF564" s="14" t="str">
        <f t="shared" si="68"/>
        <v/>
      </c>
      <c r="AG564" t="str">
        <f t="shared" si="69"/>
        <v/>
      </c>
      <c r="AH564" t="str">
        <f t="shared" si="70"/>
        <v/>
      </c>
      <c r="AI564" t="str">
        <f t="shared" si="71"/>
        <v/>
      </c>
      <c r="AJ564" t="str">
        <f t="shared" si="72"/>
        <v/>
      </c>
      <c r="AK564" t="str">
        <f t="shared" si="73"/>
        <v/>
      </c>
      <c r="AL564" t="str">
        <f t="shared" si="74"/>
        <v/>
      </c>
    </row>
    <row r="565" spans="22:38">
      <c r="V565" s="14"/>
      <c r="AF565" s="14" t="str">
        <f t="shared" si="68"/>
        <v/>
      </c>
      <c r="AG565" t="str">
        <f t="shared" si="69"/>
        <v/>
      </c>
      <c r="AH565" t="str">
        <f t="shared" si="70"/>
        <v/>
      </c>
      <c r="AI565" t="str">
        <f t="shared" si="71"/>
        <v/>
      </c>
      <c r="AJ565" t="str">
        <f t="shared" si="72"/>
        <v/>
      </c>
      <c r="AK565" t="str">
        <f t="shared" si="73"/>
        <v/>
      </c>
      <c r="AL565" t="str">
        <f t="shared" si="74"/>
        <v/>
      </c>
    </row>
    <row r="566" spans="22:38">
      <c r="V566" s="14"/>
      <c r="AF566" s="14" t="str">
        <f t="shared" si="68"/>
        <v/>
      </c>
      <c r="AG566" t="str">
        <f t="shared" si="69"/>
        <v/>
      </c>
      <c r="AH566" t="str">
        <f t="shared" si="70"/>
        <v/>
      </c>
      <c r="AI566" t="str">
        <f t="shared" si="71"/>
        <v/>
      </c>
      <c r="AJ566" t="str">
        <f t="shared" si="72"/>
        <v/>
      </c>
      <c r="AK566" t="str">
        <f t="shared" si="73"/>
        <v/>
      </c>
      <c r="AL566" t="str">
        <f t="shared" si="74"/>
        <v/>
      </c>
    </row>
    <row r="567" spans="22:38">
      <c r="V567" s="14"/>
      <c r="AF567" s="14" t="str">
        <f t="shared" si="68"/>
        <v/>
      </c>
      <c r="AG567" t="str">
        <f t="shared" si="69"/>
        <v/>
      </c>
      <c r="AH567" t="str">
        <f t="shared" si="70"/>
        <v/>
      </c>
      <c r="AI567" t="str">
        <f t="shared" si="71"/>
        <v/>
      </c>
      <c r="AJ567" t="str">
        <f t="shared" si="72"/>
        <v/>
      </c>
      <c r="AK567" t="str">
        <f t="shared" si="73"/>
        <v/>
      </c>
      <c r="AL567" t="str">
        <f t="shared" si="74"/>
        <v/>
      </c>
    </row>
    <row r="568" spans="22:38">
      <c r="V568" s="14"/>
      <c r="AF568" s="14" t="str">
        <f t="shared" si="68"/>
        <v/>
      </c>
      <c r="AG568" t="str">
        <f t="shared" si="69"/>
        <v/>
      </c>
      <c r="AH568" t="str">
        <f t="shared" si="70"/>
        <v/>
      </c>
      <c r="AI568" t="str">
        <f t="shared" si="71"/>
        <v/>
      </c>
      <c r="AJ568" t="str">
        <f t="shared" si="72"/>
        <v/>
      </c>
      <c r="AK568" t="str">
        <f t="shared" si="73"/>
        <v/>
      </c>
      <c r="AL568" t="str">
        <f t="shared" si="74"/>
        <v/>
      </c>
    </row>
    <row r="569" spans="22:38">
      <c r="V569" s="14"/>
      <c r="AF569" s="14" t="str">
        <f t="shared" si="68"/>
        <v/>
      </c>
      <c r="AG569" t="str">
        <f t="shared" si="69"/>
        <v/>
      </c>
      <c r="AH569" t="str">
        <f t="shared" si="70"/>
        <v/>
      </c>
      <c r="AI569" t="str">
        <f t="shared" si="71"/>
        <v/>
      </c>
      <c r="AJ569" t="str">
        <f t="shared" si="72"/>
        <v/>
      </c>
      <c r="AK569" t="str">
        <f t="shared" si="73"/>
        <v/>
      </c>
      <c r="AL569" t="str">
        <f t="shared" si="74"/>
        <v/>
      </c>
    </row>
    <row r="570" spans="22:38">
      <c r="V570" s="14"/>
      <c r="AF570" s="14" t="str">
        <f t="shared" si="68"/>
        <v/>
      </c>
      <c r="AG570" t="str">
        <f t="shared" si="69"/>
        <v/>
      </c>
      <c r="AH570" t="str">
        <f t="shared" si="70"/>
        <v/>
      </c>
      <c r="AI570" t="str">
        <f t="shared" si="71"/>
        <v/>
      </c>
      <c r="AJ570" t="str">
        <f t="shared" si="72"/>
        <v/>
      </c>
      <c r="AK570" t="str">
        <f t="shared" si="73"/>
        <v/>
      </c>
      <c r="AL570" t="str">
        <f t="shared" si="74"/>
        <v/>
      </c>
    </row>
    <row r="571" spans="22:38">
      <c r="V571" s="14"/>
      <c r="AF571" s="14" t="str">
        <f t="shared" si="68"/>
        <v/>
      </c>
      <c r="AG571" t="str">
        <f t="shared" si="69"/>
        <v/>
      </c>
      <c r="AH571" t="str">
        <f t="shared" si="70"/>
        <v/>
      </c>
      <c r="AI571" t="str">
        <f t="shared" si="71"/>
        <v/>
      </c>
      <c r="AJ571" t="str">
        <f t="shared" si="72"/>
        <v/>
      </c>
      <c r="AK571" t="str">
        <f t="shared" si="73"/>
        <v/>
      </c>
      <c r="AL571" t="str">
        <f t="shared" si="74"/>
        <v/>
      </c>
    </row>
    <row r="572" spans="22:38">
      <c r="V572" s="14"/>
      <c r="AF572" s="14" t="str">
        <f t="shared" si="68"/>
        <v/>
      </c>
      <c r="AG572" t="str">
        <f t="shared" si="69"/>
        <v/>
      </c>
      <c r="AH572" t="str">
        <f t="shared" si="70"/>
        <v/>
      </c>
      <c r="AI572" t="str">
        <f t="shared" si="71"/>
        <v/>
      </c>
      <c r="AJ572" t="str">
        <f t="shared" si="72"/>
        <v/>
      </c>
      <c r="AK572" t="str">
        <f t="shared" si="73"/>
        <v/>
      </c>
      <c r="AL572" t="str">
        <f t="shared" si="74"/>
        <v/>
      </c>
    </row>
    <row r="573" spans="22:38">
      <c r="V573" s="14"/>
      <c r="AF573" s="14" t="str">
        <f t="shared" si="68"/>
        <v/>
      </c>
      <c r="AG573" t="str">
        <f t="shared" si="69"/>
        <v/>
      </c>
      <c r="AH573" t="str">
        <f t="shared" si="70"/>
        <v/>
      </c>
      <c r="AI573" t="str">
        <f t="shared" si="71"/>
        <v/>
      </c>
      <c r="AJ573" t="str">
        <f t="shared" si="72"/>
        <v/>
      </c>
      <c r="AK573" t="str">
        <f t="shared" si="73"/>
        <v/>
      </c>
      <c r="AL573" t="str">
        <f t="shared" si="74"/>
        <v/>
      </c>
    </row>
    <row r="574" spans="22:38">
      <c r="V574" s="14"/>
      <c r="AF574" s="14" t="str">
        <f t="shared" si="68"/>
        <v/>
      </c>
      <c r="AG574" t="str">
        <f t="shared" si="69"/>
        <v/>
      </c>
      <c r="AH574" t="str">
        <f t="shared" si="70"/>
        <v/>
      </c>
      <c r="AI574" t="str">
        <f t="shared" si="71"/>
        <v/>
      </c>
      <c r="AJ574" t="str">
        <f t="shared" si="72"/>
        <v/>
      </c>
      <c r="AK574" t="str">
        <f t="shared" si="73"/>
        <v/>
      </c>
      <c r="AL574" t="str">
        <f t="shared" si="74"/>
        <v/>
      </c>
    </row>
    <row r="575" spans="22:38">
      <c r="V575" s="14"/>
      <c r="AF575" s="14" t="str">
        <f t="shared" si="68"/>
        <v/>
      </c>
      <c r="AG575" t="str">
        <f t="shared" si="69"/>
        <v/>
      </c>
      <c r="AH575" t="str">
        <f t="shared" si="70"/>
        <v/>
      </c>
      <c r="AI575" t="str">
        <f t="shared" si="71"/>
        <v/>
      </c>
      <c r="AJ575" t="str">
        <f t="shared" si="72"/>
        <v/>
      </c>
      <c r="AK575" t="str">
        <f t="shared" si="73"/>
        <v/>
      </c>
      <c r="AL575" t="str">
        <f t="shared" si="74"/>
        <v/>
      </c>
    </row>
    <row r="576" spans="22:38">
      <c r="V576" s="14"/>
      <c r="AF576" s="14" t="str">
        <f t="shared" si="68"/>
        <v/>
      </c>
      <c r="AG576" t="str">
        <f t="shared" si="69"/>
        <v/>
      </c>
      <c r="AH576" t="str">
        <f t="shared" si="70"/>
        <v/>
      </c>
      <c r="AI576" t="str">
        <f t="shared" si="71"/>
        <v/>
      </c>
      <c r="AJ576" t="str">
        <f t="shared" si="72"/>
        <v/>
      </c>
      <c r="AK576" t="str">
        <f t="shared" si="73"/>
        <v/>
      </c>
      <c r="AL576" t="str">
        <f t="shared" si="74"/>
        <v/>
      </c>
    </row>
    <row r="577" spans="22:38">
      <c r="V577" s="14"/>
      <c r="AF577" s="14" t="str">
        <f t="shared" si="68"/>
        <v/>
      </c>
      <c r="AG577" t="str">
        <f t="shared" si="69"/>
        <v/>
      </c>
      <c r="AH577" t="str">
        <f t="shared" si="70"/>
        <v/>
      </c>
      <c r="AI577" t="str">
        <f t="shared" si="71"/>
        <v/>
      </c>
      <c r="AJ577" t="str">
        <f t="shared" si="72"/>
        <v/>
      </c>
      <c r="AK577" t="str">
        <f t="shared" si="73"/>
        <v/>
      </c>
      <c r="AL577" t="str">
        <f t="shared" si="74"/>
        <v/>
      </c>
    </row>
    <row r="578" spans="22:38">
      <c r="V578" s="14"/>
      <c r="AF578" s="14" t="str">
        <f t="shared" si="68"/>
        <v/>
      </c>
      <c r="AG578" t="str">
        <f t="shared" si="69"/>
        <v/>
      </c>
      <c r="AH578" t="str">
        <f t="shared" si="70"/>
        <v/>
      </c>
      <c r="AI578" t="str">
        <f t="shared" si="71"/>
        <v/>
      </c>
      <c r="AJ578" t="str">
        <f t="shared" si="72"/>
        <v/>
      </c>
      <c r="AK578" t="str">
        <f t="shared" si="73"/>
        <v/>
      </c>
      <c r="AL578" t="str">
        <f t="shared" si="74"/>
        <v/>
      </c>
    </row>
    <row r="579" spans="22:38">
      <c r="V579" s="14"/>
      <c r="AF579" s="14" t="str">
        <f t="shared" si="68"/>
        <v/>
      </c>
      <c r="AG579" t="str">
        <f t="shared" si="69"/>
        <v/>
      </c>
      <c r="AH579" t="str">
        <f t="shared" si="70"/>
        <v/>
      </c>
      <c r="AI579" t="str">
        <f t="shared" si="71"/>
        <v/>
      </c>
      <c r="AJ579" t="str">
        <f t="shared" si="72"/>
        <v/>
      </c>
      <c r="AK579" t="str">
        <f t="shared" si="73"/>
        <v/>
      </c>
      <c r="AL579" t="str">
        <f t="shared" si="74"/>
        <v/>
      </c>
    </row>
    <row r="580" spans="22:38">
      <c r="V580" s="14"/>
      <c r="AF580" s="14" t="str">
        <f t="shared" ref="AF580:AF600" si="75">IF($V580="", "", $V580)</f>
        <v/>
      </c>
      <c r="AG580" t="str">
        <f t="shared" ref="AG580:AG600" si="76">IF($X580&lt;0, "NA", IF(ISERROR($W580/$X580), "", $W580/$X580))</f>
        <v/>
      </c>
      <c r="AH580" t="str">
        <f t="shared" ref="AH580:AH600" si="77">IF($Y580&lt;0, "NA", IF(ISERROR($W580/$Y580), "", $W580/$Y580))</f>
        <v/>
      </c>
      <c r="AI580" t="str">
        <f t="shared" ref="AI580:AI600" si="78">IF($Z580&lt;0, "NA", IF(ISERROR($W580/$Z580), "", $W580/$Z580))</f>
        <v/>
      </c>
      <c r="AJ580" t="str">
        <f t="shared" ref="AJ580:AJ600" si="79">IF($AB580&lt;0, "NA", IF(ISERROR($AA580/$AB580), "", $AA580/$AB580))</f>
        <v/>
      </c>
      <c r="AK580" t="str">
        <f t="shared" ref="AK580:AK600" si="80">IF($AC580&lt;0, "NA", IF(ISERROR($AA580/$AC580), "", $AA580/$AC580))</f>
        <v/>
      </c>
      <c r="AL580" t="str">
        <f t="shared" ref="AL580:AL600" si="81">IF($AD580&lt;0, "NA", IF(ISERROR($AA580/$AD580), "", $AA580/$AD580))</f>
        <v/>
      </c>
    </row>
    <row r="581" spans="22:38">
      <c r="V581" s="14"/>
      <c r="AF581" s="14" t="str">
        <f t="shared" si="75"/>
        <v/>
      </c>
      <c r="AG581" t="str">
        <f t="shared" si="76"/>
        <v/>
      </c>
      <c r="AH581" t="str">
        <f t="shared" si="77"/>
        <v/>
      </c>
      <c r="AI581" t="str">
        <f t="shared" si="78"/>
        <v/>
      </c>
      <c r="AJ581" t="str">
        <f t="shared" si="79"/>
        <v/>
      </c>
      <c r="AK581" t="str">
        <f t="shared" si="80"/>
        <v/>
      </c>
      <c r="AL581" t="str">
        <f t="shared" si="81"/>
        <v/>
      </c>
    </row>
    <row r="582" spans="22:38">
      <c r="V582" s="14"/>
      <c r="AF582" s="14" t="str">
        <f t="shared" si="75"/>
        <v/>
      </c>
      <c r="AG582" t="str">
        <f t="shared" si="76"/>
        <v/>
      </c>
      <c r="AH582" t="str">
        <f t="shared" si="77"/>
        <v/>
      </c>
      <c r="AI582" t="str">
        <f t="shared" si="78"/>
        <v/>
      </c>
      <c r="AJ582" t="str">
        <f t="shared" si="79"/>
        <v/>
      </c>
      <c r="AK582" t="str">
        <f t="shared" si="80"/>
        <v/>
      </c>
      <c r="AL582" t="str">
        <f t="shared" si="81"/>
        <v/>
      </c>
    </row>
    <row r="583" spans="22:38">
      <c r="V583" s="14"/>
      <c r="AF583" s="14" t="str">
        <f t="shared" si="75"/>
        <v/>
      </c>
      <c r="AG583" t="str">
        <f t="shared" si="76"/>
        <v/>
      </c>
      <c r="AH583" t="str">
        <f t="shared" si="77"/>
        <v/>
      </c>
      <c r="AI583" t="str">
        <f t="shared" si="78"/>
        <v/>
      </c>
      <c r="AJ583" t="str">
        <f t="shared" si="79"/>
        <v/>
      </c>
      <c r="AK583" t="str">
        <f t="shared" si="80"/>
        <v/>
      </c>
      <c r="AL583" t="str">
        <f t="shared" si="81"/>
        <v/>
      </c>
    </row>
    <row r="584" spans="22:38">
      <c r="V584" s="14"/>
      <c r="AF584" s="14" t="str">
        <f t="shared" si="75"/>
        <v/>
      </c>
      <c r="AG584" t="str">
        <f t="shared" si="76"/>
        <v/>
      </c>
      <c r="AH584" t="str">
        <f t="shared" si="77"/>
        <v/>
      </c>
      <c r="AI584" t="str">
        <f t="shared" si="78"/>
        <v/>
      </c>
      <c r="AJ584" t="str">
        <f t="shared" si="79"/>
        <v/>
      </c>
      <c r="AK584" t="str">
        <f t="shared" si="80"/>
        <v/>
      </c>
      <c r="AL584" t="str">
        <f t="shared" si="81"/>
        <v/>
      </c>
    </row>
    <row r="585" spans="22:38">
      <c r="V585" s="14"/>
      <c r="AF585" s="14" t="str">
        <f t="shared" si="75"/>
        <v/>
      </c>
      <c r="AG585" t="str">
        <f t="shared" si="76"/>
        <v/>
      </c>
      <c r="AH585" t="str">
        <f t="shared" si="77"/>
        <v/>
      </c>
      <c r="AI585" t="str">
        <f t="shared" si="78"/>
        <v/>
      </c>
      <c r="AJ585" t="str">
        <f t="shared" si="79"/>
        <v/>
      </c>
      <c r="AK585" t="str">
        <f t="shared" si="80"/>
        <v/>
      </c>
      <c r="AL585" t="str">
        <f t="shared" si="81"/>
        <v/>
      </c>
    </row>
    <row r="586" spans="22:38">
      <c r="V586" s="14"/>
      <c r="AF586" s="14" t="str">
        <f t="shared" si="75"/>
        <v/>
      </c>
      <c r="AG586" t="str">
        <f t="shared" si="76"/>
        <v/>
      </c>
      <c r="AH586" t="str">
        <f t="shared" si="77"/>
        <v/>
      </c>
      <c r="AI586" t="str">
        <f t="shared" si="78"/>
        <v/>
      </c>
      <c r="AJ586" t="str">
        <f t="shared" si="79"/>
        <v/>
      </c>
      <c r="AK586" t="str">
        <f t="shared" si="80"/>
        <v/>
      </c>
      <c r="AL586" t="str">
        <f t="shared" si="81"/>
        <v/>
      </c>
    </row>
    <row r="587" spans="22:38">
      <c r="V587" s="14"/>
      <c r="AF587" s="14" t="str">
        <f t="shared" si="75"/>
        <v/>
      </c>
      <c r="AG587" t="str">
        <f t="shared" si="76"/>
        <v/>
      </c>
      <c r="AH587" t="str">
        <f t="shared" si="77"/>
        <v/>
      </c>
      <c r="AI587" t="str">
        <f t="shared" si="78"/>
        <v/>
      </c>
      <c r="AJ587" t="str">
        <f t="shared" si="79"/>
        <v/>
      </c>
      <c r="AK587" t="str">
        <f t="shared" si="80"/>
        <v/>
      </c>
      <c r="AL587" t="str">
        <f t="shared" si="81"/>
        <v/>
      </c>
    </row>
    <row r="588" spans="22:38">
      <c r="V588" s="14"/>
      <c r="AF588" s="14" t="str">
        <f t="shared" si="75"/>
        <v/>
      </c>
      <c r="AG588" t="str">
        <f t="shared" si="76"/>
        <v/>
      </c>
      <c r="AH588" t="str">
        <f t="shared" si="77"/>
        <v/>
      </c>
      <c r="AI588" t="str">
        <f t="shared" si="78"/>
        <v/>
      </c>
      <c r="AJ588" t="str">
        <f t="shared" si="79"/>
        <v/>
      </c>
      <c r="AK588" t="str">
        <f t="shared" si="80"/>
        <v/>
      </c>
      <c r="AL588" t="str">
        <f t="shared" si="81"/>
        <v/>
      </c>
    </row>
    <row r="589" spans="22:38">
      <c r="V589" s="14"/>
      <c r="AF589" s="14" t="str">
        <f t="shared" si="75"/>
        <v/>
      </c>
      <c r="AG589" t="str">
        <f t="shared" si="76"/>
        <v/>
      </c>
      <c r="AH589" t="str">
        <f t="shared" si="77"/>
        <v/>
      </c>
      <c r="AI589" t="str">
        <f t="shared" si="78"/>
        <v/>
      </c>
      <c r="AJ589" t="str">
        <f t="shared" si="79"/>
        <v/>
      </c>
      <c r="AK589" t="str">
        <f t="shared" si="80"/>
        <v/>
      </c>
      <c r="AL589" t="str">
        <f t="shared" si="81"/>
        <v/>
      </c>
    </row>
    <row r="590" spans="22:38">
      <c r="V590" s="14"/>
      <c r="AF590" s="14" t="str">
        <f t="shared" si="75"/>
        <v/>
      </c>
      <c r="AG590" t="str">
        <f t="shared" si="76"/>
        <v/>
      </c>
      <c r="AH590" t="str">
        <f t="shared" si="77"/>
        <v/>
      </c>
      <c r="AI590" t="str">
        <f t="shared" si="78"/>
        <v/>
      </c>
      <c r="AJ590" t="str">
        <f t="shared" si="79"/>
        <v/>
      </c>
      <c r="AK590" t="str">
        <f t="shared" si="80"/>
        <v/>
      </c>
      <c r="AL590" t="str">
        <f t="shared" si="81"/>
        <v/>
      </c>
    </row>
    <row r="591" spans="22:38">
      <c r="V591" s="14"/>
      <c r="AF591" s="14" t="str">
        <f t="shared" si="75"/>
        <v/>
      </c>
      <c r="AG591" t="str">
        <f t="shared" si="76"/>
        <v/>
      </c>
      <c r="AH591" t="str">
        <f t="shared" si="77"/>
        <v/>
      </c>
      <c r="AI591" t="str">
        <f t="shared" si="78"/>
        <v/>
      </c>
      <c r="AJ591" t="str">
        <f t="shared" si="79"/>
        <v/>
      </c>
      <c r="AK591" t="str">
        <f t="shared" si="80"/>
        <v/>
      </c>
      <c r="AL591" t="str">
        <f t="shared" si="81"/>
        <v/>
      </c>
    </row>
    <row r="592" spans="22:38">
      <c r="V592" s="14"/>
      <c r="AF592" s="14" t="str">
        <f t="shared" si="75"/>
        <v/>
      </c>
      <c r="AG592" t="str">
        <f t="shared" si="76"/>
        <v/>
      </c>
      <c r="AH592" t="str">
        <f t="shared" si="77"/>
        <v/>
      </c>
      <c r="AI592" t="str">
        <f t="shared" si="78"/>
        <v/>
      </c>
      <c r="AJ592" t="str">
        <f t="shared" si="79"/>
        <v/>
      </c>
      <c r="AK592" t="str">
        <f t="shared" si="80"/>
        <v/>
      </c>
      <c r="AL592" t="str">
        <f t="shared" si="81"/>
        <v/>
      </c>
    </row>
    <row r="593" spans="22:38">
      <c r="V593" s="14"/>
      <c r="AF593" s="14" t="str">
        <f t="shared" si="75"/>
        <v/>
      </c>
      <c r="AG593" t="str">
        <f t="shared" si="76"/>
        <v/>
      </c>
      <c r="AH593" t="str">
        <f t="shared" si="77"/>
        <v/>
      </c>
      <c r="AI593" t="str">
        <f t="shared" si="78"/>
        <v/>
      </c>
      <c r="AJ593" t="str">
        <f t="shared" si="79"/>
        <v/>
      </c>
      <c r="AK593" t="str">
        <f t="shared" si="80"/>
        <v/>
      </c>
      <c r="AL593" t="str">
        <f t="shared" si="81"/>
        <v/>
      </c>
    </row>
    <row r="594" spans="22:38">
      <c r="V594" s="14"/>
      <c r="AF594" s="14" t="str">
        <f t="shared" si="75"/>
        <v/>
      </c>
      <c r="AG594" t="str">
        <f t="shared" si="76"/>
        <v/>
      </c>
      <c r="AH594" t="str">
        <f t="shared" si="77"/>
        <v/>
      </c>
      <c r="AI594" t="str">
        <f t="shared" si="78"/>
        <v/>
      </c>
      <c r="AJ594" t="str">
        <f t="shared" si="79"/>
        <v/>
      </c>
      <c r="AK594" t="str">
        <f t="shared" si="80"/>
        <v/>
      </c>
      <c r="AL594" t="str">
        <f t="shared" si="81"/>
        <v/>
      </c>
    </row>
    <row r="595" spans="22:38">
      <c r="V595" s="14"/>
      <c r="AF595" s="14" t="str">
        <f t="shared" si="75"/>
        <v/>
      </c>
      <c r="AG595" t="str">
        <f t="shared" si="76"/>
        <v/>
      </c>
      <c r="AH595" t="str">
        <f t="shared" si="77"/>
        <v/>
      </c>
      <c r="AI595" t="str">
        <f t="shared" si="78"/>
        <v/>
      </c>
      <c r="AJ595" t="str">
        <f t="shared" si="79"/>
        <v/>
      </c>
      <c r="AK595" t="str">
        <f t="shared" si="80"/>
        <v/>
      </c>
      <c r="AL595" t="str">
        <f t="shared" si="81"/>
        <v/>
      </c>
    </row>
    <row r="596" spans="22:38">
      <c r="V596" s="14"/>
      <c r="AF596" s="14" t="str">
        <f t="shared" si="75"/>
        <v/>
      </c>
      <c r="AG596" t="str">
        <f t="shared" si="76"/>
        <v/>
      </c>
      <c r="AH596" t="str">
        <f t="shared" si="77"/>
        <v/>
      </c>
      <c r="AI596" t="str">
        <f t="shared" si="78"/>
        <v/>
      </c>
      <c r="AJ596" t="str">
        <f t="shared" si="79"/>
        <v/>
      </c>
      <c r="AK596" t="str">
        <f t="shared" si="80"/>
        <v/>
      </c>
      <c r="AL596" t="str">
        <f t="shared" si="81"/>
        <v/>
      </c>
    </row>
    <row r="597" spans="22:38">
      <c r="V597" s="14"/>
      <c r="AF597" s="14" t="str">
        <f t="shared" si="75"/>
        <v/>
      </c>
      <c r="AG597" t="str">
        <f t="shared" si="76"/>
        <v/>
      </c>
      <c r="AH597" t="str">
        <f t="shared" si="77"/>
        <v/>
      </c>
      <c r="AI597" t="str">
        <f t="shared" si="78"/>
        <v/>
      </c>
      <c r="AJ597" t="str">
        <f t="shared" si="79"/>
        <v/>
      </c>
      <c r="AK597" t="str">
        <f t="shared" si="80"/>
        <v/>
      </c>
      <c r="AL597" t="str">
        <f t="shared" si="81"/>
        <v/>
      </c>
    </row>
    <row r="598" spans="22:38">
      <c r="V598" s="14"/>
      <c r="AF598" s="14" t="str">
        <f t="shared" si="75"/>
        <v/>
      </c>
      <c r="AG598" t="str">
        <f t="shared" si="76"/>
        <v/>
      </c>
      <c r="AH598" t="str">
        <f t="shared" si="77"/>
        <v/>
      </c>
      <c r="AI598" t="str">
        <f t="shared" si="78"/>
        <v/>
      </c>
      <c r="AJ598" t="str">
        <f t="shared" si="79"/>
        <v/>
      </c>
      <c r="AK598" t="str">
        <f t="shared" si="80"/>
        <v/>
      </c>
      <c r="AL598" t="str">
        <f t="shared" si="81"/>
        <v/>
      </c>
    </row>
    <row r="599" spans="22:38">
      <c r="V599" s="14"/>
      <c r="AF599" s="14" t="str">
        <f t="shared" si="75"/>
        <v/>
      </c>
      <c r="AG599" t="str">
        <f t="shared" si="76"/>
        <v/>
      </c>
      <c r="AH599" t="str">
        <f t="shared" si="77"/>
        <v/>
      </c>
      <c r="AI599" t="str">
        <f t="shared" si="78"/>
        <v/>
      </c>
      <c r="AJ599" t="str">
        <f t="shared" si="79"/>
        <v/>
      </c>
      <c r="AK599" t="str">
        <f t="shared" si="80"/>
        <v/>
      </c>
      <c r="AL599" t="str">
        <f t="shared" si="81"/>
        <v/>
      </c>
    </row>
    <row r="600" spans="22:38">
      <c r="V600" s="14"/>
      <c r="AF600" s="14" t="str">
        <f t="shared" si="75"/>
        <v/>
      </c>
      <c r="AG600" t="str">
        <f t="shared" si="76"/>
        <v/>
      </c>
      <c r="AH600" t="str">
        <f t="shared" si="77"/>
        <v/>
      </c>
      <c r="AI600" t="str">
        <f t="shared" si="78"/>
        <v/>
      </c>
      <c r="AJ600" t="str">
        <f t="shared" si="79"/>
        <v/>
      </c>
      <c r="AK600" t="str">
        <f t="shared" si="80"/>
        <v/>
      </c>
      <c r="AL600" t="str">
        <f t="shared" si="81"/>
        <v/>
      </c>
    </row>
    <row r="601" spans="22:38">
      <c r="V601" s="14"/>
    </row>
    <row r="602" spans="22:38">
      <c r="V602" s="14"/>
    </row>
    <row r="603" spans="22:38">
      <c r="V603" s="14"/>
    </row>
    <row r="604" spans="22:38">
      <c r="V604" s="14"/>
    </row>
    <row r="605" spans="22:38">
      <c r="V605" s="14"/>
    </row>
    <row r="606" spans="22:38">
      <c r="V606" s="14"/>
    </row>
    <row r="607" spans="22:38">
      <c r="V607" s="14"/>
    </row>
    <row r="608" spans="22:38">
      <c r="V608" s="14"/>
    </row>
    <row r="609" spans="22:22">
      <c r="V609" s="14"/>
    </row>
    <row r="610" spans="22:22">
      <c r="V610" s="14"/>
    </row>
    <row r="611" spans="22:22">
      <c r="V611" s="14"/>
    </row>
    <row r="612" spans="22:22">
      <c r="V612" s="14"/>
    </row>
    <row r="613" spans="22:22">
      <c r="V613" s="14"/>
    </row>
    <row r="614" spans="22:22">
      <c r="V614" s="14"/>
    </row>
    <row r="615" spans="22:22">
      <c r="V615" s="14"/>
    </row>
    <row r="616" spans="22:22">
      <c r="V616" s="14"/>
    </row>
    <row r="617" spans="22:22">
      <c r="V617" s="14"/>
    </row>
    <row r="618" spans="22:22">
      <c r="V618" s="14"/>
    </row>
    <row r="619" spans="22:22">
      <c r="V619" s="14"/>
    </row>
    <row r="620" spans="22:22">
      <c r="V620" s="14"/>
    </row>
    <row r="621" spans="22:22">
      <c r="V621" s="14"/>
    </row>
    <row r="622" spans="22:22">
      <c r="V622" s="14"/>
    </row>
    <row r="623" spans="22:22">
      <c r="V623" s="14"/>
    </row>
    <row r="624" spans="22:22">
      <c r="V624" s="14"/>
    </row>
    <row r="625" spans="22:22">
      <c r="V625" s="14"/>
    </row>
    <row r="626" spans="22:22">
      <c r="V626" s="14"/>
    </row>
    <row r="627" spans="22:22">
      <c r="V627" s="14"/>
    </row>
    <row r="628" spans="22:22">
      <c r="V628" s="14"/>
    </row>
    <row r="629" spans="22:22">
      <c r="V629" s="14"/>
    </row>
    <row r="630" spans="22:22">
      <c r="V630" s="14"/>
    </row>
    <row r="631" spans="22:22">
      <c r="V631" s="14"/>
    </row>
    <row r="632" spans="22:22">
      <c r="V632" s="14"/>
    </row>
    <row r="633" spans="22:22">
      <c r="V633" s="14"/>
    </row>
    <row r="634" spans="22:22">
      <c r="V634" s="14"/>
    </row>
    <row r="635" spans="22:22">
      <c r="V635" s="14"/>
    </row>
    <row r="636" spans="22:22">
      <c r="V636" s="14"/>
    </row>
    <row r="637" spans="22:22">
      <c r="V637" s="14"/>
    </row>
    <row r="638" spans="22:22">
      <c r="V638" s="14"/>
    </row>
    <row r="639" spans="22:22">
      <c r="V639" s="14"/>
    </row>
    <row r="640" spans="22:22">
      <c r="V640" s="14"/>
    </row>
    <row r="641" spans="22:22">
      <c r="V641" s="14"/>
    </row>
    <row r="642" spans="22:22">
      <c r="V642" s="14"/>
    </row>
    <row r="643" spans="22:22">
      <c r="V643" s="14"/>
    </row>
    <row r="644" spans="22:22">
      <c r="V644" s="14"/>
    </row>
    <row r="645" spans="22:22">
      <c r="V645" s="14"/>
    </row>
    <row r="646" spans="22:22">
      <c r="V646" s="14"/>
    </row>
    <row r="647" spans="22:22">
      <c r="V647" s="14"/>
    </row>
    <row r="648" spans="22:22">
      <c r="V648" s="14"/>
    </row>
    <row r="649" spans="22:22">
      <c r="V649" s="14"/>
    </row>
    <row r="650" spans="22:22">
      <c r="V650" s="14"/>
    </row>
    <row r="651" spans="22:22">
      <c r="V651" s="14"/>
    </row>
    <row r="652" spans="22:22">
      <c r="V652" s="14"/>
    </row>
    <row r="653" spans="22:22">
      <c r="V653" s="14"/>
    </row>
    <row r="654" spans="22:22">
      <c r="V654" s="14"/>
    </row>
    <row r="655" spans="22:22">
      <c r="V655" s="14"/>
    </row>
    <row r="656" spans="22:22">
      <c r="V656" s="14"/>
    </row>
    <row r="657" spans="22:22">
      <c r="V657" s="14"/>
    </row>
    <row r="658" spans="22:22">
      <c r="V658" s="14"/>
    </row>
    <row r="659" spans="22:22">
      <c r="V659" s="14"/>
    </row>
    <row r="660" spans="22:22">
      <c r="V660" s="14"/>
    </row>
    <row r="661" spans="22:22">
      <c r="V661" s="14"/>
    </row>
    <row r="662" spans="22:22">
      <c r="V662" s="14"/>
    </row>
    <row r="663" spans="22:22">
      <c r="V663" s="14"/>
    </row>
    <row r="664" spans="22:22">
      <c r="V664" s="14"/>
    </row>
    <row r="665" spans="22:22">
      <c r="V665" s="14"/>
    </row>
    <row r="666" spans="22:22">
      <c r="V666" s="14"/>
    </row>
    <row r="667" spans="22:22">
      <c r="V667" s="14"/>
    </row>
    <row r="668" spans="22:22">
      <c r="V668" s="14"/>
    </row>
    <row r="669" spans="22:22">
      <c r="V669" s="14"/>
    </row>
    <row r="670" spans="22:22">
      <c r="V670" s="14"/>
    </row>
    <row r="671" spans="22:22">
      <c r="V671" s="14"/>
    </row>
    <row r="672" spans="22:22">
      <c r="V672" s="14"/>
    </row>
    <row r="673" spans="22:22">
      <c r="V673" s="14"/>
    </row>
    <row r="674" spans="22:22">
      <c r="V674" s="14"/>
    </row>
    <row r="675" spans="22:22">
      <c r="V675" s="14"/>
    </row>
    <row r="676" spans="22:22">
      <c r="V676" s="14"/>
    </row>
    <row r="677" spans="22:22">
      <c r="V677" s="14"/>
    </row>
    <row r="678" spans="22:22">
      <c r="V678" s="14"/>
    </row>
    <row r="679" spans="22:22">
      <c r="V679" s="14"/>
    </row>
    <row r="680" spans="22:22">
      <c r="V680" s="14"/>
    </row>
  </sheetData>
  <phoneticPr fontId="14" type="noConversion"/>
  <pageMargins left="0.75" right="0.75" top="1" bottom="1" header="0.5" footer="0.5"/>
  <pageSetup orientation="portrait" r:id="rId1"/>
  <headerFooter alignWithMargins="0"/>
  <ignoredErrors>
    <ignoredError sqref="H12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EF06-E06C-4AB9-B647-EE0F5BB606B2}">
  <dimension ref="A1:I3955"/>
  <sheetViews>
    <sheetView tabSelected="1" workbookViewId="0">
      <selection activeCell="I4" sqref="I4"/>
    </sheetView>
  </sheetViews>
  <sheetFormatPr baseColWidth="10" defaultColWidth="8.83203125" defaultRowHeight="15"/>
  <cols>
    <col min="1" max="1" width="10.6640625" style="14" bestFit="1" customWidth="1"/>
    <col min="2" max="2" width="8.83203125" customWidth="1"/>
  </cols>
  <sheetData>
    <row r="1" spans="1:9">
      <c r="A1" s="14" t="s">
        <v>393</v>
      </c>
      <c r="B1" t="s">
        <v>644</v>
      </c>
      <c r="C1" t="s">
        <v>645</v>
      </c>
      <c r="D1" t="s">
        <v>646</v>
      </c>
      <c r="E1" t="s">
        <v>647</v>
      </c>
      <c r="F1" t="s">
        <v>648</v>
      </c>
      <c r="G1" t="s">
        <v>649</v>
      </c>
      <c r="H1" t="s">
        <v>650</v>
      </c>
      <c r="I1" t="s">
        <v>651</v>
      </c>
    </row>
    <row r="2" spans="1:9">
      <c r="A2" s="14">
        <v>40183</v>
      </c>
      <c r="B2">
        <v>-86.13</v>
      </c>
      <c r="C2">
        <v>-0.03</v>
      </c>
      <c r="D2">
        <v>-5.94</v>
      </c>
      <c r="E2">
        <v>-2.87</v>
      </c>
      <c r="F2">
        <v>-8.85</v>
      </c>
      <c r="G2">
        <v>-4.43</v>
      </c>
      <c r="H2">
        <v>-47.47</v>
      </c>
      <c r="I2">
        <v>-30.63</v>
      </c>
    </row>
    <row r="3" spans="1:9">
      <c r="A3" s="14">
        <v>40184</v>
      </c>
      <c r="B3">
        <v>-87.07</v>
      </c>
      <c r="C3">
        <v>0.1</v>
      </c>
      <c r="D3">
        <v>-5.74</v>
      </c>
      <c r="E3">
        <v>-3.26</v>
      </c>
      <c r="F3">
        <v>-9.3800000000000008</v>
      </c>
      <c r="G3">
        <v>-4.13</v>
      </c>
      <c r="H3">
        <v>-48.23</v>
      </c>
      <c r="I3">
        <v>-30.58</v>
      </c>
    </row>
    <row r="4" spans="1:9">
      <c r="A4" s="14">
        <v>40185</v>
      </c>
      <c r="B4">
        <v>-88.75</v>
      </c>
      <c r="C4">
        <v>0.05</v>
      </c>
      <c r="D4">
        <v>-5.79</v>
      </c>
      <c r="E4">
        <v>-3.45</v>
      </c>
      <c r="F4">
        <v>-9.44</v>
      </c>
      <c r="G4">
        <v>-4.3600000000000003</v>
      </c>
      <c r="H4">
        <v>-47.84</v>
      </c>
      <c r="I4">
        <v>-30.24</v>
      </c>
    </row>
    <row r="5" spans="1:9">
      <c r="A5" s="14">
        <v>40186</v>
      </c>
      <c r="B5">
        <v>-88.6</v>
      </c>
      <c r="C5">
        <v>0.33</v>
      </c>
      <c r="D5">
        <v>-5.6</v>
      </c>
      <c r="E5">
        <v>-3.54</v>
      </c>
      <c r="F5">
        <v>-9.42</v>
      </c>
      <c r="G5">
        <v>-4.43</v>
      </c>
      <c r="H5">
        <v>-47.4</v>
      </c>
      <c r="I5">
        <v>-25.51</v>
      </c>
    </row>
    <row r="6" spans="1:9">
      <c r="A6" s="14">
        <v>40189</v>
      </c>
      <c r="B6">
        <v>-89.1</v>
      </c>
      <c r="C6">
        <v>0.26</v>
      </c>
      <c r="D6">
        <v>-5.6</v>
      </c>
      <c r="E6">
        <v>-3.2</v>
      </c>
      <c r="F6">
        <v>-9.4</v>
      </c>
      <c r="G6">
        <v>-4.41</v>
      </c>
      <c r="H6">
        <v>-47.61</v>
      </c>
      <c r="I6">
        <v>-24.99</v>
      </c>
    </row>
    <row r="7" spans="1:9">
      <c r="A7" s="14">
        <v>40190</v>
      </c>
      <c r="B7">
        <v>-87.95</v>
      </c>
      <c r="C7">
        <v>0.23</v>
      </c>
      <c r="D7">
        <v>-5.55</v>
      </c>
      <c r="E7">
        <v>-3.16</v>
      </c>
      <c r="F7">
        <v>-9.4700000000000006</v>
      </c>
      <c r="G7">
        <v>-4.54</v>
      </c>
      <c r="H7">
        <v>-47.43</v>
      </c>
      <c r="I7">
        <v>-20.68</v>
      </c>
    </row>
    <row r="8" spans="1:9">
      <c r="A8" s="14">
        <v>40191</v>
      </c>
      <c r="B8">
        <v>-88.3</v>
      </c>
      <c r="C8">
        <v>0.25</v>
      </c>
      <c r="D8">
        <v>-5.48</v>
      </c>
      <c r="E8">
        <v>-3</v>
      </c>
      <c r="F8">
        <v>-9.5500000000000007</v>
      </c>
      <c r="G8">
        <v>-4.51</v>
      </c>
      <c r="H8">
        <v>-47.48</v>
      </c>
      <c r="I8">
        <v>-17.440000000000001</v>
      </c>
    </row>
    <row r="9" spans="1:9">
      <c r="A9" s="14">
        <v>40192</v>
      </c>
      <c r="B9">
        <v>-90.57</v>
      </c>
      <c r="C9">
        <v>0.3</v>
      </c>
      <c r="D9">
        <v>-5.51</v>
      </c>
      <c r="E9">
        <v>-3.3</v>
      </c>
      <c r="F9">
        <v>-9.5500000000000007</v>
      </c>
      <c r="G9">
        <v>-4.1100000000000003</v>
      </c>
      <c r="H9">
        <v>-47.56</v>
      </c>
      <c r="I9">
        <v>-15.99</v>
      </c>
    </row>
    <row r="10" spans="1:9">
      <c r="A10" s="14">
        <v>40193</v>
      </c>
      <c r="B10">
        <v>-89.75</v>
      </c>
      <c r="C10">
        <v>0.45</v>
      </c>
      <c r="D10">
        <v>-5.45</v>
      </c>
      <c r="E10">
        <v>-3.38</v>
      </c>
      <c r="F10">
        <v>-9.68</v>
      </c>
      <c r="G10">
        <v>-4.1900000000000004</v>
      </c>
      <c r="H10">
        <v>-46.91</v>
      </c>
      <c r="I10">
        <v>-17.27</v>
      </c>
    </row>
    <row r="11" spans="1:9">
      <c r="A11" s="14">
        <v>40196</v>
      </c>
      <c r="B11">
        <v>-90.16</v>
      </c>
      <c r="C11">
        <v>0.4</v>
      </c>
      <c r="D11">
        <v>-5.51</v>
      </c>
      <c r="E11">
        <v>-3.28</v>
      </c>
      <c r="F11">
        <v>-9.9499999999999993</v>
      </c>
      <c r="G11">
        <v>-4.17</v>
      </c>
      <c r="H11">
        <v>-47.4</v>
      </c>
      <c r="I11">
        <v>-18.850000000000001</v>
      </c>
    </row>
    <row r="12" spans="1:9">
      <c r="A12" s="14">
        <v>40197</v>
      </c>
      <c r="B12">
        <v>-89.91</v>
      </c>
      <c r="C12">
        <v>0.35</v>
      </c>
      <c r="D12">
        <v>-5.38</v>
      </c>
      <c r="E12">
        <v>-3.45</v>
      </c>
      <c r="F12">
        <v>-10.75</v>
      </c>
      <c r="G12">
        <v>-4</v>
      </c>
      <c r="H12">
        <v>-47.01</v>
      </c>
      <c r="I12">
        <v>-20.49</v>
      </c>
    </row>
    <row r="13" spans="1:9">
      <c r="A13" s="14">
        <v>40198</v>
      </c>
      <c r="B13">
        <v>-88.7</v>
      </c>
      <c r="C13">
        <v>0.44</v>
      </c>
      <c r="D13">
        <v>-5.17</v>
      </c>
      <c r="E13">
        <v>-3.57</v>
      </c>
      <c r="F13">
        <v>-10.5</v>
      </c>
      <c r="G13">
        <v>-3.75</v>
      </c>
      <c r="H13">
        <v>-45.87</v>
      </c>
      <c r="I13">
        <v>-19.8</v>
      </c>
    </row>
    <row r="14" spans="1:9">
      <c r="A14" s="14">
        <v>40199</v>
      </c>
      <c r="B14">
        <v>-90</v>
      </c>
      <c r="C14">
        <v>0.67</v>
      </c>
      <c r="D14">
        <v>-5.0999999999999996</v>
      </c>
      <c r="E14">
        <v>-3.82</v>
      </c>
      <c r="F14">
        <v>-10.55</v>
      </c>
      <c r="G14">
        <v>-3.93</v>
      </c>
      <c r="H14">
        <v>-44.75</v>
      </c>
      <c r="I14">
        <v>-17.739999999999998</v>
      </c>
    </row>
    <row r="15" spans="1:9">
      <c r="A15" s="14">
        <v>40200</v>
      </c>
      <c r="B15">
        <v>-87.7</v>
      </c>
      <c r="C15">
        <v>0.49</v>
      </c>
      <c r="D15">
        <v>-5.38</v>
      </c>
      <c r="E15">
        <v>-3.35</v>
      </c>
      <c r="F15">
        <v>-10.55</v>
      </c>
      <c r="G15">
        <v>-4.0599999999999996</v>
      </c>
      <c r="H15">
        <v>-45.05</v>
      </c>
      <c r="I15">
        <v>-18.03</v>
      </c>
    </row>
    <row r="16" spans="1:9">
      <c r="A16" s="14">
        <v>40203</v>
      </c>
      <c r="B16">
        <v>-87.65</v>
      </c>
      <c r="C16">
        <v>0.71</v>
      </c>
      <c r="D16">
        <v>-5.39</v>
      </c>
      <c r="E16">
        <v>-3.17</v>
      </c>
      <c r="F16">
        <v>-10.64</v>
      </c>
      <c r="G16">
        <v>-4.01</v>
      </c>
      <c r="H16">
        <v>-45.35</v>
      </c>
      <c r="I16">
        <v>-18.04</v>
      </c>
    </row>
    <row r="17" spans="1:9">
      <c r="A17" s="14">
        <v>40204</v>
      </c>
      <c r="B17">
        <v>-87.35</v>
      </c>
      <c r="C17">
        <v>0.89</v>
      </c>
      <c r="D17">
        <v>-5.58</v>
      </c>
      <c r="E17">
        <v>-3.26</v>
      </c>
      <c r="F17">
        <v>-10.49</v>
      </c>
      <c r="G17">
        <v>-3.82</v>
      </c>
      <c r="H17">
        <v>-44.82</v>
      </c>
      <c r="I17">
        <v>-15.39</v>
      </c>
    </row>
    <row r="18" spans="1:9">
      <c r="A18" s="14">
        <v>40205</v>
      </c>
      <c r="B18">
        <v>-88.45</v>
      </c>
      <c r="C18">
        <v>1.1000000000000001</v>
      </c>
      <c r="D18">
        <v>-5.96</v>
      </c>
      <c r="E18">
        <v>-3.3</v>
      </c>
      <c r="F18">
        <v>-10.5</v>
      </c>
      <c r="G18">
        <v>-3.55</v>
      </c>
      <c r="H18">
        <v>-44.7</v>
      </c>
      <c r="I18">
        <v>-14.74</v>
      </c>
    </row>
    <row r="19" spans="1:9">
      <c r="A19" s="14">
        <v>40206</v>
      </c>
      <c r="B19">
        <v>-88.3</v>
      </c>
      <c r="C19">
        <v>1.66</v>
      </c>
      <c r="D19">
        <v>-5.54</v>
      </c>
      <c r="E19">
        <v>-3.35</v>
      </c>
      <c r="F19">
        <v>-10.57</v>
      </c>
      <c r="G19">
        <v>-3.58</v>
      </c>
      <c r="H19">
        <v>-44.37</v>
      </c>
      <c r="I19">
        <v>-10.57</v>
      </c>
    </row>
    <row r="20" spans="1:9">
      <c r="A20" s="14">
        <v>40207</v>
      </c>
      <c r="B20">
        <v>-85.73</v>
      </c>
      <c r="C20">
        <v>1.2</v>
      </c>
      <c r="D20">
        <v>-5.67</v>
      </c>
      <c r="E20">
        <v>-3.28</v>
      </c>
      <c r="F20">
        <v>-10.4</v>
      </c>
      <c r="G20">
        <v>-3.65</v>
      </c>
      <c r="H20">
        <v>-44.18</v>
      </c>
      <c r="I20">
        <v>-10.26</v>
      </c>
    </row>
    <row r="21" spans="1:9">
      <c r="A21" s="14">
        <v>40210</v>
      </c>
      <c r="B21">
        <v>-85.4</v>
      </c>
      <c r="C21">
        <v>1.17</v>
      </c>
      <c r="D21">
        <v>-5.73</v>
      </c>
      <c r="E21">
        <v>-3.15</v>
      </c>
      <c r="F21">
        <v>-10.34</v>
      </c>
      <c r="G21">
        <v>-3.64</v>
      </c>
      <c r="H21">
        <v>-44.26</v>
      </c>
      <c r="I21">
        <v>-9.24</v>
      </c>
    </row>
    <row r="22" spans="1:9">
      <c r="A22" s="14">
        <v>40211</v>
      </c>
      <c r="B22">
        <v>-81.81</v>
      </c>
      <c r="C22">
        <v>1.18</v>
      </c>
      <c r="D22">
        <v>-5.6</v>
      </c>
      <c r="E22">
        <v>-3.44</v>
      </c>
      <c r="F22">
        <v>-10.07</v>
      </c>
      <c r="G22">
        <v>-3.59</v>
      </c>
      <c r="H22">
        <v>-44.52</v>
      </c>
      <c r="I22">
        <v>-9.24</v>
      </c>
    </row>
    <row r="23" spans="1:9">
      <c r="A23" s="14">
        <v>40212</v>
      </c>
      <c r="B23">
        <v>-81.5</v>
      </c>
      <c r="C23">
        <v>0.9</v>
      </c>
      <c r="D23">
        <v>-5.59</v>
      </c>
      <c r="E23">
        <v>-3.47</v>
      </c>
      <c r="F23">
        <v>-9.59</v>
      </c>
      <c r="G23">
        <v>-3.75</v>
      </c>
      <c r="H23">
        <v>-44.57</v>
      </c>
      <c r="I23">
        <v>-8.7100000000000009</v>
      </c>
    </row>
    <row r="24" spans="1:9">
      <c r="A24" s="14">
        <v>40213</v>
      </c>
      <c r="B24">
        <v>-81.77</v>
      </c>
      <c r="C24">
        <v>1.24</v>
      </c>
      <c r="D24">
        <v>-5.75</v>
      </c>
      <c r="E24">
        <v>-3.05</v>
      </c>
      <c r="F24">
        <v>-10.15</v>
      </c>
      <c r="G24">
        <v>-3.53</v>
      </c>
      <c r="H24">
        <v>-43.05</v>
      </c>
      <c r="I24">
        <v>-11.74</v>
      </c>
    </row>
    <row r="25" spans="1:9">
      <c r="A25" s="14">
        <v>40214</v>
      </c>
      <c r="B25">
        <v>-80.38</v>
      </c>
      <c r="C25">
        <v>0.8</v>
      </c>
      <c r="D25">
        <v>-6.94</v>
      </c>
      <c r="E25">
        <v>-2.4500000000000002</v>
      </c>
      <c r="F25">
        <v>-9.75</v>
      </c>
      <c r="G25">
        <v>-4.2</v>
      </c>
      <c r="H25">
        <v>-43.02</v>
      </c>
      <c r="I25">
        <v>-18.11</v>
      </c>
    </row>
    <row r="26" spans="1:9">
      <c r="A26" s="14">
        <v>40217</v>
      </c>
      <c r="B26">
        <v>-79.55</v>
      </c>
      <c r="C26">
        <v>0.72</v>
      </c>
      <c r="D26">
        <v>-6.7</v>
      </c>
      <c r="E26">
        <v>-2.4</v>
      </c>
      <c r="F26">
        <v>-9.6</v>
      </c>
      <c r="G26">
        <v>-4.45</v>
      </c>
      <c r="H26">
        <v>-41.99</v>
      </c>
      <c r="I26">
        <v>-15.59</v>
      </c>
    </row>
    <row r="27" spans="1:9">
      <c r="A27" s="14">
        <v>40218</v>
      </c>
      <c r="B27">
        <v>-80.900000000000006</v>
      </c>
      <c r="C27">
        <v>0.93</v>
      </c>
      <c r="D27">
        <v>-6.62</v>
      </c>
      <c r="E27">
        <v>-2.41</v>
      </c>
      <c r="F27">
        <v>-9.98</v>
      </c>
      <c r="G27">
        <v>-4.18</v>
      </c>
      <c r="H27">
        <v>-43.05</v>
      </c>
      <c r="I27">
        <v>-13.35</v>
      </c>
    </row>
    <row r="28" spans="1:9">
      <c r="A28" s="14">
        <v>40219</v>
      </c>
      <c r="B28">
        <v>-80.819999999999993</v>
      </c>
      <c r="C28">
        <v>1.45</v>
      </c>
      <c r="D28">
        <v>-6.04</v>
      </c>
      <c r="E28">
        <v>-2.64</v>
      </c>
      <c r="F28">
        <v>-10.23</v>
      </c>
      <c r="G28">
        <v>-4.21</v>
      </c>
      <c r="H28">
        <v>-43.55</v>
      </c>
      <c r="I28">
        <v>-14.37</v>
      </c>
    </row>
    <row r="29" spans="1:9">
      <c r="A29" s="14">
        <v>40220</v>
      </c>
      <c r="B29">
        <v>-84.81</v>
      </c>
      <c r="C29">
        <v>1.55</v>
      </c>
      <c r="D29">
        <v>-6.1</v>
      </c>
      <c r="E29">
        <v>-2.5499999999999998</v>
      </c>
      <c r="F29">
        <v>-10.199999999999999</v>
      </c>
      <c r="G29">
        <v>-4.2300000000000004</v>
      </c>
      <c r="H29">
        <v>-43.79</v>
      </c>
      <c r="I29">
        <v>-14.99</v>
      </c>
    </row>
    <row r="30" spans="1:9">
      <c r="A30" s="14">
        <v>40221</v>
      </c>
      <c r="B30">
        <v>-84.15</v>
      </c>
      <c r="C30">
        <v>1.43</v>
      </c>
      <c r="D30">
        <v>-6.29</v>
      </c>
      <c r="E30">
        <v>-2.42</v>
      </c>
      <c r="F30">
        <v>-10.26</v>
      </c>
      <c r="G30">
        <v>-4.53</v>
      </c>
      <c r="H30">
        <v>-43.76</v>
      </c>
      <c r="I30">
        <v>-14.82</v>
      </c>
    </row>
    <row r="31" spans="1:9">
      <c r="A31" s="14">
        <v>40224</v>
      </c>
      <c r="B31">
        <v>-83.4</v>
      </c>
      <c r="C31">
        <v>1.35</v>
      </c>
      <c r="D31">
        <v>-6.15</v>
      </c>
      <c r="E31">
        <v>-2.35</v>
      </c>
      <c r="F31">
        <v>-10.1</v>
      </c>
      <c r="G31">
        <v>-4.28</v>
      </c>
      <c r="H31">
        <v>-43.02</v>
      </c>
      <c r="I31">
        <v>-14.9</v>
      </c>
    </row>
    <row r="32" spans="1:9">
      <c r="A32" s="14">
        <v>40225</v>
      </c>
      <c r="B32">
        <v>-84.37</v>
      </c>
      <c r="C32">
        <v>1.5</v>
      </c>
      <c r="D32">
        <v>-6.54</v>
      </c>
      <c r="E32">
        <v>-2.48</v>
      </c>
      <c r="F32">
        <v>-9.98</v>
      </c>
      <c r="G32">
        <v>-4.29</v>
      </c>
      <c r="H32">
        <v>-43.59</v>
      </c>
      <c r="I32">
        <v>-15.61</v>
      </c>
    </row>
    <row r="33" spans="1:9">
      <c r="A33" s="14">
        <v>40226</v>
      </c>
      <c r="B33">
        <v>-84.15</v>
      </c>
      <c r="C33">
        <v>1.55</v>
      </c>
      <c r="D33">
        <v>-6.55</v>
      </c>
      <c r="E33">
        <v>-2.85</v>
      </c>
      <c r="F33">
        <v>-9.85</v>
      </c>
      <c r="G33">
        <v>-4.22</v>
      </c>
      <c r="H33">
        <v>-43.93</v>
      </c>
      <c r="I33">
        <v>-14.24</v>
      </c>
    </row>
    <row r="34" spans="1:9">
      <c r="A34" s="14">
        <v>40227</v>
      </c>
      <c r="B34">
        <v>-84.95</v>
      </c>
      <c r="C34">
        <v>1.57</v>
      </c>
      <c r="D34">
        <v>-7.17</v>
      </c>
      <c r="E34">
        <v>-2.25</v>
      </c>
      <c r="F34">
        <v>-10.16</v>
      </c>
      <c r="G34">
        <v>-4.38</v>
      </c>
      <c r="H34">
        <v>-43.69</v>
      </c>
      <c r="I34">
        <v>-14.14</v>
      </c>
    </row>
    <row r="35" spans="1:9">
      <c r="A35" s="14">
        <v>40228</v>
      </c>
      <c r="B35">
        <v>-84.81</v>
      </c>
      <c r="C35">
        <v>1.4</v>
      </c>
      <c r="D35">
        <v>-7.05</v>
      </c>
      <c r="E35">
        <v>-2.13</v>
      </c>
      <c r="F35">
        <v>-9.4</v>
      </c>
      <c r="G35">
        <v>-4.71</v>
      </c>
      <c r="H35">
        <v>-43.37</v>
      </c>
      <c r="I35">
        <v>-15.31</v>
      </c>
    </row>
    <row r="36" spans="1:9">
      <c r="A36" s="14">
        <v>40231</v>
      </c>
      <c r="B36">
        <v>-83.94</v>
      </c>
      <c r="C36">
        <v>1.35</v>
      </c>
      <c r="D36">
        <v>-7.14</v>
      </c>
      <c r="E36">
        <v>-2.0699999999999998</v>
      </c>
      <c r="F36">
        <v>-9.65</v>
      </c>
      <c r="G36">
        <v>-4.67</v>
      </c>
      <c r="H36">
        <v>-42.61</v>
      </c>
      <c r="I36">
        <v>-15.62</v>
      </c>
    </row>
    <row r="37" spans="1:9">
      <c r="A37" s="14">
        <v>40232</v>
      </c>
      <c r="B37">
        <v>-83.74</v>
      </c>
      <c r="C37">
        <v>1.55</v>
      </c>
      <c r="D37">
        <v>-7.02</v>
      </c>
      <c r="E37">
        <v>-2.2000000000000002</v>
      </c>
      <c r="F37">
        <v>-9.56</v>
      </c>
      <c r="G37">
        <v>-4.58</v>
      </c>
      <c r="H37">
        <v>-43.43</v>
      </c>
      <c r="I37">
        <v>-13.35</v>
      </c>
    </row>
    <row r="38" spans="1:9">
      <c r="A38" s="14">
        <v>40233</v>
      </c>
      <c r="B38">
        <v>-85.74</v>
      </c>
      <c r="C38">
        <v>1.55</v>
      </c>
      <c r="D38">
        <v>-6.94</v>
      </c>
      <c r="E38">
        <v>-2.06</v>
      </c>
      <c r="F38">
        <v>-9.5500000000000007</v>
      </c>
      <c r="G38">
        <v>-4.5999999999999996</v>
      </c>
      <c r="H38">
        <v>-42.97</v>
      </c>
      <c r="I38">
        <v>-13.36</v>
      </c>
    </row>
    <row r="39" spans="1:9">
      <c r="A39" s="14">
        <v>40234</v>
      </c>
      <c r="B39">
        <v>-86.15</v>
      </c>
      <c r="C39">
        <v>2.06</v>
      </c>
      <c r="D39">
        <v>-6.84</v>
      </c>
      <c r="E39">
        <v>-2.72</v>
      </c>
      <c r="F39">
        <v>-9.1</v>
      </c>
      <c r="G39">
        <v>-4.42</v>
      </c>
      <c r="H39">
        <v>-43.12</v>
      </c>
      <c r="I39">
        <v>-12.71</v>
      </c>
    </row>
    <row r="40" spans="1:9">
      <c r="A40" s="14">
        <v>40235</v>
      </c>
      <c r="B40">
        <v>-87.05</v>
      </c>
      <c r="C40">
        <v>1.9</v>
      </c>
      <c r="D40">
        <v>-6.63</v>
      </c>
      <c r="E40">
        <v>-1.81</v>
      </c>
      <c r="F40">
        <v>-9.06</v>
      </c>
      <c r="G40">
        <v>-4.33</v>
      </c>
      <c r="H40">
        <v>-43.59</v>
      </c>
      <c r="I40">
        <v>-11.72</v>
      </c>
    </row>
    <row r="41" spans="1:9">
      <c r="A41" s="14">
        <v>40238</v>
      </c>
      <c r="B41">
        <v>-87.68</v>
      </c>
      <c r="C41">
        <v>1.58</v>
      </c>
      <c r="D41">
        <v>-6.74</v>
      </c>
      <c r="E41">
        <v>-2.08</v>
      </c>
      <c r="F41">
        <v>-9.9</v>
      </c>
      <c r="G41">
        <v>-4.18</v>
      </c>
      <c r="H41">
        <v>-43.54</v>
      </c>
      <c r="I41">
        <v>-12.99</v>
      </c>
    </row>
    <row r="42" spans="1:9">
      <c r="A42" s="14">
        <v>40239</v>
      </c>
      <c r="B42">
        <v>-90.03</v>
      </c>
      <c r="C42">
        <v>1.53</v>
      </c>
      <c r="D42">
        <v>-6.59</v>
      </c>
      <c r="E42">
        <v>-2.06</v>
      </c>
      <c r="F42">
        <v>-9.8000000000000007</v>
      </c>
      <c r="G42">
        <v>-3.83</v>
      </c>
      <c r="H42">
        <v>-44.48</v>
      </c>
      <c r="I42">
        <v>-11.81</v>
      </c>
    </row>
    <row r="43" spans="1:9">
      <c r="A43" s="14">
        <v>40240</v>
      </c>
      <c r="B43">
        <v>-91.7</v>
      </c>
      <c r="C43">
        <v>1.35</v>
      </c>
      <c r="D43">
        <v>-6.72</v>
      </c>
      <c r="E43">
        <v>-2.13</v>
      </c>
      <c r="F43">
        <v>-9.9</v>
      </c>
      <c r="G43">
        <v>-3.76</v>
      </c>
      <c r="H43">
        <v>-43.53</v>
      </c>
      <c r="I43">
        <v>-11.24</v>
      </c>
    </row>
    <row r="44" spans="1:9">
      <c r="A44" s="14">
        <v>40241</v>
      </c>
      <c r="B44">
        <v>-89.5</v>
      </c>
      <c r="C44">
        <v>1.24</v>
      </c>
      <c r="D44">
        <v>-6.71</v>
      </c>
      <c r="E44">
        <v>-1.84</v>
      </c>
      <c r="F44">
        <v>-9.39</v>
      </c>
      <c r="G44">
        <v>-3.99</v>
      </c>
      <c r="H44">
        <v>-42.71</v>
      </c>
      <c r="I44">
        <v>-10.95</v>
      </c>
    </row>
    <row r="45" spans="1:9">
      <c r="A45" s="14">
        <v>40242</v>
      </c>
      <c r="B45">
        <v>-90</v>
      </c>
      <c r="C45">
        <v>1.79</v>
      </c>
      <c r="D45">
        <v>-7.25</v>
      </c>
      <c r="E45">
        <v>-1.93</v>
      </c>
      <c r="F45">
        <v>-8.99</v>
      </c>
      <c r="G45">
        <v>-4.0999999999999996</v>
      </c>
      <c r="H45">
        <v>-43.06</v>
      </c>
      <c r="I45">
        <v>-12.45</v>
      </c>
    </row>
    <row r="46" spans="1:9">
      <c r="A46" s="14">
        <v>40245</v>
      </c>
      <c r="B46">
        <v>-90.55</v>
      </c>
      <c r="C46">
        <v>1.19</v>
      </c>
      <c r="D46">
        <v>-7.54</v>
      </c>
      <c r="E46">
        <v>-0.93</v>
      </c>
      <c r="F46">
        <v>-8.58</v>
      </c>
      <c r="G46">
        <v>-4.71</v>
      </c>
      <c r="H46">
        <v>-43.55</v>
      </c>
      <c r="I46">
        <v>-15.29</v>
      </c>
    </row>
    <row r="47" spans="1:9">
      <c r="A47" s="14">
        <v>40246</v>
      </c>
      <c r="B47">
        <v>-92.97</v>
      </c>
      <c r="C47">
        <v>0.77</v>
      </c>
      <c r="D47">
        <v>-6.63</v>
      </c>
      <c r="E47">
        <v>-1.3</v>
      </c>
      <c r="F47">
        <v>-9</v>
      </c>
      <c r="G47">
        <v>-4.5</v>
      </c>
      <c r="H47">
        <v>-44.55</v>
      </c>
      <c r="I47">
        <v>-15.72</v>
      </c>
    </row>
    <row r="48" spans="1:9">
      <c r="A48" s="14">
        <v>40247</v>
      </c>
      <c r="B48">
        <v>-94.21</v>
      </c>
      <c r="C48">
        <v>0.95</v>
      </c>
      <c r="D48">
        <v>-7.14</v>
      </c>
      <c r="E48">
        <v>-1.61</v>
      </c>
      <c r="F48">
        <v>-9.5</v>
      </c>
      <c r="G48">
        <v>-4.5</v>
      </c>
      <c r="H48">
        <v>-45.33</v>
      </c>
      <c r="I48">
        <v>-14.75</v>
      </c>
    </row>
    <row r="49" spans="1:9">
      <c r="A49" s="14">
        <v>40248</v>
      </c>
      <c r="B49">
        <v>-92.41</v>
      </c>
      <c r="C49">
        <v>0.85</v>
      </c>
      <c r="D49">
        <v>-7.49</v>
      </c>
      <c r="E49">
        <v>-1.45</v>
      </c>
      <c r="F49">
        <v>-9.33</v>
      </c>
      <c r="G49">
        <v>-4.51</v>
      </c>
      <c r="H49">
        <v>-44.6</v>
      </c>
      <c r="I49">
        <v>-14.58</v>
      </c>
    </row>
    <row r="50" spans="1:9">
      <c r="A50" s="14">
        <v>40249</v>
      </c>
      <c r="B50">
        <v>-92.3</v>
      </c>
      <c r="C50">
        <v>0.78</v>
      </c>
      <c r="D50">
        <v>-7.72</v>
      </c>
      <c r="E50">
        <v>-0.87</v>
      </c>
      <c r="F50">
        <v>-9.15</v>
      </c>
      <c r="G50">
        <v>-4.8</v>
      </c>
      <c r="H50">
        <v>-44.54</v>
      </c>
      <c r="I50">
        <v>-15.72</v>
      </c>
    </row>
    <row r="51" spans="1:9">
      <c r="A51" s="14">
        <v>40252</v>
      </c>
      <c r="B51">
        <v>-91.97</v>
      </c>
      <c r="C51">
        <v>0.5</v>
      </c>
      <c r="D51">
        <v>-8.94</v>
      </c>
      <c r="E51">
        <v>0.44</v>
      </c>
      <c r="F51">
        <v>-8.1999999999999993</v>
      </c>
      <c r="G51">
        <v>-5.51</v>
      </c>
      <c r="H51">
        <v>-44.38</v>
      </c>
      <c r="I51">
        <v>-20.98</v>
      </c>
    </row>
    <row r="52" spans="1:9">
      <c r="A52" s="14">
        <v>40253</v>
      </c>
      <c r="B52">
        <v>-92.15</v>
      </c>
      <c r="C52">
        <v>0.77</v>
      </c>
      <c r="D52">
        <v>-8.64</v>
      </c>
      <c r="E52">
        <v>0.2</v>
      </c>
      <c r="F52">
        <v>-8.1199999999999992</v>
      </c>
      <c r="G52">
        <v>-5.09</v>
      </c>
      <c r="H52">
        <v>-45.34</v>
      </c>
      <c r="I52">
        <v>-22.21</v>
      </c>
    </row>
    <row r="53" spans="1:9">
      <c r="A53" s="14">
        <v>40254</v>
      </c>
      <c r="B53">
        <v>-93.62</v>
      </c>
      <c r="C53">
        <v>0.3</v>
      </c>
      <c r="D53">
        <v>-8.64</v>
      </c>
      <c r="E53">
        <v>0.37</v>
      </c>
      <c r="F53">
        <v>-8.32</v>
      </c>
      <c r="G53">
        <v>-4.8899999999999997</v>
      </c>
      <c r="H53">
        <v>-45.02</v>
      </c>
      <c r="I53">
        <v>-22.37</v>
      </c>
    </row>
    <row r="54" spans="1:9">
      <c r="A54" s="14">
        <v>40255</v>
      </c>
      <c r="B54">
        <v>-92.15</v>
      </c>
      <c r="C54">
        <v>0.21</v>
      </c>
      <c r="D54">
        <v>-9.1</v>
      </c>
      <c r="E54">
        <v>0.45</v>
      </c>
      <c r="F54">
        <v>-8.1</v>
      </c>
      <c r="G54">
        <v>-5.4</v>
      </c>
      <c r="H54">
        <v>-44.58</v>
      </c>
      <c r="I54">
        <v>-22.3</v>
      </c>
    </row>
    <row r="55" spans="1:9">
      <c r="A55" s="14">
        <v>40256</v>
      </c>
      <c r="B55">
        <v>-91.65</v>
      </c>
      <c r="C55">
        <v>0.3</v>
      </c>
      <c r="D55">
        <v>-9.24</v>
      </c>
      <c r="E55">
        <v>0.31</v>
      </c>
      <c r="F55">
        <v>-7.7</v>
      </c>
      <c r="G55">
        <v>-5.57</v>
      </c>
      <c r="H55">
        <v>-44.08</v>
      </c>
      <c r="I55">
        <v>-23.75</v>
      </c>
    </row>
    <row r="56" spans="1:9">
      <c r="A56" s="14">
        <v>40259</v>
      </c>
      <c r="B56">
        <v>-92.15</v>
      </c>
      <c r="C56">
        <v>0.33</v>
      </c>
      <c r="D56">
        <v>-9.1999999999999993</v>
      </c>
      <c r="E56">
        <v>0.59</v>
      </c>
      <c r="F56">
        <v>-7.89</v>
      </c>
      <c r="G56">
        <v>-5.39</v>
      </c>
      <c r="H56">
        <v>-43.9</v>
      </c>
      <c r="I56">
        <v>-23.98</v>
      </c>
    </row>
    <row r="57" spans="1:9">
      <c r="A57" s="14">
        <v>40260</v>
      </c>
      <c r="B57">
        <v>-92.65</v>
      </c>
      <c r="C57">
        <v>0.23</v>
      </c>
      <c r="D57">
        <v>-9.18</v>
      </c>
      <c r="E57">
        <v>0.56999999999999995</v>
      </c>
      <c r="F57">
        <v>-7.96</v>
      </c>
      <c r="G57">
        <v>-5.48</v>
      </c>
      <c r="H57">
        <v>-44.56</v>
      </c>
      <c r="I57">
        <v>-23.5</v>
      </c>
    </row>
    <row r="58" spans="1:9">
      <c r="A58" s="14">
        <v>40261</v>
      </c>
      <c r="B58">
        <v>-94.05</v>
      </c>
      <c r="C58">
        <v>0.7</v>
      </c>
      <c r="D58">
        <v>-9.6300000000000008</v>
      </c>
      <c r="E58">
        <v>0.38</v>
      </c>
      <c r="F58">
        <v>-8.34</v>
      </c>
      <c r="G58">
        <v>-5.57</v>
      </c>
      <c r="H58">
        <v>-43.78</v>
      </c>
      <c r="I58">
        <v>-21.52</v>
      </c>
    </row>
    <row r="59" spans="1:9">
      <c r="A59" s="14">
        <v>40262</v>
      </c>
      <c r="B59">
        <v>-92.3</v>
      </c>
      <c r="C59">
        <v>0.78</v>
      </c>
      <c r="D59">
        <v>-9.19</v>
      </c>
      <c r="E59">
        <v>0.33</v>
      </c>
      <c r="F59">
        <v>-8.39</v>
      </c>
      <c r="G59">
        <v>-5.13</v>
      </c>
      <c r="H59">
        <v>-43.38</v>
      </c>
      <c r="I59">
        <v>-19.61</v>
      </c>
    </row>
    <row r="60" spans="1:9">
      <c r="A60" s="14">
        <v>40263</v>
      </c>
      <c r="B60">
        <v>-91.6</v>
      </c>
      <c r="C60">
        <v>0.7</v>
      </c>
      <c r="D60">
        <v>-8.75</v>
      </c>
      <c r="E60">
        <v>-0.08</v>
      </c>
      <c r="F60">
        <v>-8.44</v>
      </c>
      <c r="G60">
        <v>-5.09</v>
      </c>
      <c r="H60">
        <v>-43.32</v>
      </c>
      <c r="I60">
        <v>-16.66</v>
      </c>
    </row>
    <row r="61" spans="1:9">
      <c r="A61" s="14">
        <v>40266</v>
      </c>
      <c r="B61">
        <v>-93.35</v>
      </c>
      <c r="C61">
        <v>1.05</v>
      </c>
      <c r="D61">
        <v>-8.1999999999999993</v>
      </c>
      <c r="E61">
        <v>0.28000000000000003</v>
      </c>
      <c r="F61">
        <v>-8.06</v>
      </c>
      <c r="G61">
        <v>-4.96</v>
      </c>
      <c r="H61">
        <v>-43.14</v>
      </c>
      <c r="I61">
        <v>-12</v>
      </c>
    </row>
    <row r="62" spans="1:9">
      <c r="A62" s="14">
        <v>40267</v>
      </c>
      <c r="B62">
        <v>-94.15</v>
      </c>
      <c r="C62">
        <v>1.3</v>
      </c>
      <c r="D62">
        <v>-8.24</v>
      </c>
      <c r="E62">
        <v>0.65</v>
      </c>
      <c r="F62">
        <v>-8.0399999999999991</v>
      </c>
      <c r="G62">
        <v>-4.82</v>
      </c>
      <c r="H62">
        <v>-43.28</v>
      </c>
      <c r="I62">
        <v>-11.74</v>
      </c>
    </row>
    <row r="63" spans="1:9">
      <c r="A63" s="14">
        <v>40268</v>
      </c>
      <c r="B63">
        <v>-94.06</v>
      </c>
      <c r="C63">
        <v>1.36</v>
      </c>
      <c r="D63">
        <v>-8.0299999999999994</v>
      </c>
      <c r="E63">
        <v>0.61</v>
      </c>
      <c r="F63">
        <v>-8.25</v>
      </c>
      <c r="G63">
        <v>-4.9400000000000004</v>
      </c>
      <c r="H63">
        <v>-43.54</v>
      </c>
      <c r="I63">
        <v>-13.24</v>
      </c>
    </row>
    <row r="64" spans="1:9">
      <c r="A64" s="14">
        <v>40269</v>
      </c>
      <c r="B64">
        <v>-93.9</v>
      </c>
      <c r="C64">
        <v>1.34</v>
      </c>
      <c r="D64">
        <v>-8.3000000000000007</v>
      </c>
      <c r="E64">
        <v>0.54</v>
      </c>
      <c r="F64">
        <v>-8.2100000000000009</v>
      </c>
      <c r="G64">
        <v>-5.22</v>
      </c>
      <c r="H64">
        <v>-44.01</v>
      </c>
      <c r="I64">
        <v>-13.89</v>
      </c>
    </row>
    <row r="65" spans="1:9">
      <c r="A65" s="14">
        <v>40270</v>
      </c>
      <c r="B65">
        <v>-93.76</v>
      </c>
      <c r="C65">
        <v>1.44</v>
      </c>
      <c r="D65">
        <v>-8.4499999999999993</v>
      </c>
      <c r="E65">
        <v>0.56000000000000005</v>
      </c>
      <c r="F65">
        <v>-8.5399999999999991</v>
      </c>
      <c r="G65">
        <v>-5.39</v>
      </c>
      <c r="H65">
        <v>-43.95</v>
      </c>
      <c r="I65">
        <v>-14.02</v>
      </c>
    </row>
    <row r="66" spans="1:9">
      <c r="A66" s="14">
        <v>40273</v>
      </c>
      <c r="B66">
        <v>-93.95</v>
      </c>
      <c r="C66">
        <v>1.64</v>
      </c>
      <c r="D66">
        <v>-8.42</v>
      </c>
      <c r="E66">
        <v>0.61</v>
      </c>
      <c r="F66">
        <v>-8.34</v>
      </c>
      <c r="G66">
        <v>-5.49</v>
      </c>
      <c r="H66">
        <v>-43.46</v>
      </c>
      <c r="I66">
        <v>-14.5</v>
      </c>
    </row>
    <row r="67" spans="1:9">
      <c r="A67" s="14">
        <v>40274</v>
      </c>
      <c r="B67">
        <v>-95.39</v>
      </c>
      <c r="C67">
        <v>1.59</v>
      </c>
      <c r="D67">
        <v>-8.9</v>
      </c>
      <c r="E67">
        <v>0.5</v>
      </c>
      <c r="F67">
        <v>-8.15</v>
      </c>
      <c r="G67">
        <v>-5.59</v>
      </c>
      <c r="H67">
        <v>-43.65</v>
      </c>
      <c r="I67">
        <v>-14.99</v>
      </c>
    </row>
    <row r="68" spans="1:9">
      <c r="A68" s="14">
        <v>40275</v>
      </c>
      <c r="B68">
        <v>-95.15</v>
      </c>
      <c r="C68">
        <v>0.85</v>
      </c>
      <c r="D68">
        <v>-9.85</v>
      </c>
      <c r="E68">
        <v>0.56000000000000005</v>
      </c>
      <c r="F68">
        <v>-7.65</v>
      </c>
      <c r="G68">
        <v>-5.75</v>
      </c>
      <c r="H68">
        <v>-43.44</v>
      </c>
      <c r="I68">
        <v>-15.24</v>
      </c>
    </row>
    <row r="69" spans="1:9">
      <c r="A69" s="14">
        <v>40276</v>
      </c>
      <c r="B69">
        <v>-95.45</v>
      </c>
      <c r="C69">
        <v>0.9</v>
      </c>
      <c r="D69">
        <v>-10.15</v>
      </c>
      <c r="E69">
        <v>0.8</v>
      </c>
      <c r="F69">
        <v>-7.36</v>
      </c>
      <c r="G69">
        <v>-6.07</v>
      </c>
      <c r="H69">
        <v>-43.75</v>
      </c>
      <c r="I69">
        <v>-14.78</v>
      </c>
    </row>
    <row r="70" spans="1:9">
      <c r="A70" s="14">
        <v>40277</v>
      </c>
      <c r="B70">
        <v>-95.75</v>
      </c>
      <c r="C70">
        <v>1.1000000000000001</v>
      </c>
      <c r="D70">
        <v>-9.84</v>
      </c>
      <c r="E70">
        <v>1.08</v>
      </c>
      <c r="F70">
        <v>-7.4</v>
      </c>
      <c r="G70">
        <v>-6.22</v>
      </c>
      <c r="H70">
        <v>-44.1</v>
      </c>
      <c r="I70">
        <v>-14.74</v>
      </c>
    </row>
    <row r="71" spans="1:9">
      <c r="A71" s="14">
        <v>40280</v>
      </c>
      <c r="B71">
        <v>-95.3</v>
      </c>
      <c r="C71">
        <v>1.3</v>
      </c>
      <c r="D71">
        <v>-10.1</v>
      </c>
      <c r="E71">
        <v>0.92</v>
      </c>
      <c r="F71">
        <v>-7.64</v>
      </c>
      <c r="G71">
        <v>-6.14</v>
      </c>
      <c r="H71">
        <v>-43.76</v>
      </c>
      <c r="I71">
        <v>-14.24</v>
      </c>
    </row>
    <row r="72" spans="1:9">
      <c r="A72" s="14">
        <v>40281</v>
      </c>
      <c r="B72">
        <v>-95.33</v>
      </c>
      <c r="C72">
        <v>1.83</v>
      </c>
      <c r="D72">
        <v>-10.3</v>
      </c>
      <c r="E72">
        <v>1.1299999999999999</v>
      </c>
      <c r="F72">
        <v>-7.5</v>
      </c>
      <c r="G72">
        <v>-6.08</v>
      </c>
      <c r="H72">
        <v>-44.1</v>
      </c>
      <c r="I72">
        <v>-13.54</v>
      </c>
    </row>
    <row r="73" spans="1:9">
      <c r="A73" s="14">
        <v>40282</v>
      </c>
      <c r="B73">
        <v>-96.15</v>
      </c>
      <c r="C73">
        <v>1.75</v>
      </c>
      <c r="D73">
        <v>-10.49</v>
      </c>
      <c r="E73">
        <v>1.54</v>
      </c>
      <c r="F73">
        <v>-6.89</v>
      </c>
      <c r="G73">
        <v>-6.59</v>
      </c>
      <c r="H73">
        <v>-44.24</v>
      </c>
      <c r="I73">
        <v>-17.149999999999999</v>
      </c>
    </row>
    <row r="74" spans="1:9">
      <c r="A74" s="14">
        <v>40283</v>
      </c>
      <c r="B74">
        <v>-96.3</v>
      </c>
      <c r="C74">
        <v>1.63</v>
      </c>
      <c r="D74">
        <v>-10.44</v>
      </c>
      <c r="E74">
        <v>1.74</v>
      </c>
      <c r="F74">
        <v>-6.64</v>
      </c>
      <c r="G74">
        <v>-6.66</v>
      </c>
      <c r="H74">
        <v>-43.95</v>
      </c>
      <c r="I74">
        <v>-16.829999999999998</v>
      </c>
    </row>
    <row r="75" spans="1:9">
      <c r="A75" s="14">
        <v>40284</v>
      </c>
      <c r="B75">
        <v>-95.41</v>
      </c>
      <c r="C75">
        <v>1.57</v>
      </c>
      <c r="D75">
        <v>-10.15</v>
      </c>
      <c r="E75">
        <v>1.76</v>
      </c>
      <c r="F75">
        <v>-6.9</v>
      </c>
      <c r="G75">
        <v>-6.4</v>
      </c>
      <c r="H75">
        <v>-43.86</v>
      </c>
      <c r="I75">
        <v>-15.23</v>
      </c>
    </row>
    <row r="76" spans="1:9">
      <c r="A76" s="14">
        <v>40287</v>
      </c>
      <c r="B76">
        <v>-95.43</v>
      </c>
      <c r="C76">
        <v>1</v>
      </c>
      <c r="D76">
        <v>-10.19</v>
      </c>
      <c r="E76">
        <v>1.77</v>
      </c>
      <c r="F76">
        <v>-6.8</v>
      </c>
      <c r="G76">
        <v>-6.68</v>
      </c>
      <c r="H76">
        <v>-44.04</v>
      </c>
      <c r="I76">
        <v>-14.86</v>
      </c>
    </row>
    <row r="77" spans="1:9">
      <c r="A77" s="14">
        <v>40288</v>
      </c>
      <c r="B77">
        <v>-96.63</v>
      </c>
      <c r="C77">
        <v>1.72</v>
      </c>
      <c r="D77">
        <v>-10.02</v>
      </c>
      <c r="E77">
        <v>1.46</v>
      </c>
      <c r="F77">
        <v>-6.71</v>
      </c>
      <c r="G77">
        <v>-6.85</v>
      </c>
      <c r="H77">
        <v>-43.76</v>
      </c>
      <c r="I77">
        <v>-14.43</v>
      </c>
    </row>
    <row r="78" spans="1:9">
      <c r="A78" s="14">
        <v>40289</v>
      </c>
      <c r="B78">
        <v>-96.61</v>
      </c>
      <c r="C78">
        <v>3.15</v>
      </c>
      <c r="D78">
        <v>-10.75</v>
      </c>
      <c r="E78">
        <v>1.59</v>
      </c>
      <c r="F78">
        <v>-6.88</v>
      </c>
      <c r="G78">
        <v>-6.94</v>
      </c>
      <c r="H78">
        <v>-43.5</v>
      </c>
      <c r="I78">
        <v>-16.52</v>
      </c>
    </row>
    <row r="79" spans="1:9">
      <c r="A79" s="14">
        <v>40290</v>
      </c>
      <c r="B79">
        <v>-96.7</v>
      </c>
      <c r="C79">
        <v>3.03</v>
      </c>
      <c r="D79">
        <v>-10.6</v>
      </c>
      <c r="E79">
        <v>1.55</v>
      </c>
      <c r="F79">
        <v>-6.76</v>
      </c>
      <c r="G79">
        <v>-6.89</v>
      </c>
      <c r="H79">
        <v>-43.55</v>
      </c>
      <c r="I79">
        <v>-16.600000000000001</v>
      </c>
    </row>
    <row r="80" spans="1:9">
      <c r="A80" s="14">
        <v>40291</v>
      </c>
      <c r="B80">
        <v>-96.07</v>
      </c>
      <c r="C80">
        <v>2.2999999999999998</v>
      </c>
      <c r="D80">
        <v>-10.79</v>
      </c>
      <c r="E80">
        <v>1.69</v>
      </c>
      <c r="F80">
        <v>-6.65</v>
      </c>
      <c r="G80">
        <v>-7</v>
      </c>
      <c r="H80">
        <v>-43.85</v>
      </c>
      <c r="I80">
        <v>-17.39</v>
      </c>
    </row>
    <row r="81" spans="1:9">
      <c r="A81" s="14">
        <v>40294</v>
      </c>
      <c r="B81">
        <v>-95.69</v>
      </c>
      <c r="C81">
        <v>2.68</v>
      </c>
      <c r="D81">
        <v>-11.3</v>
      </c>
      <c r="E81">
        <v>1.64</v>
      </c>
      <c r="F81">
        <v>-6.45</v>
      </c>
      <c r="G81">
        <v>-7.09</v>
      </c>
      <c r="H81">
        <v>-44.1</v>
      </c>
      <c r="I81">
        <v>-16.95</v>
      </c>
    </row>
    <row r="82" spans="1:9">
      <c r="A82" s="14">
        <v>40295</v>
      </c>
      <c r="B82">
        <v>-94.55</v>
      </c>
      <c r="C82">
        <v>2.0299999999999998</v>
      </c>
      <c r="D82">
        <v>-12.34</v>
      </c>
      <c r="E82">
        <v>1.77</v>
      </c>
      <c r="F82">
        <v>-6.2</v>
      </c>
      <c r="G82">
        <v>-7.57</v>
      </c>
      <c r="H82">
        <v>-43.5</v>
      </c>
      <c r="I82">
        <v>-18</v>
      </c>
    </row>
    <row r="83" spans="1:9">
      <c r="A83" s="14">
        <v>40296</v>
      </c>
      <c r="B83">
        <v>-95.72</v>
      </c>
      <c r="C83">
        <v>1.8</v>
      </c>
      <c r="D83">
        <v>-12.98</v>
      </c>
      <c r="E83">
        <v>3.59</v>
      </c>
      <c r="F83">
        <v>-5.2</v>
      </c>
      <c r="G83">
        <v>-9.27</v>
      </c>
      <c r="H83">
        <v>-44.4</v>
      </c>
      <c r="I83">
        <v>-27.62</v>
      </c>
    </row>
    <row r="84" spans="1:9">
      <c r="A84" s="14">
        <v>40297</v>
      </c>
      <c r="B84">
        <v>-97.9</v>
      </c>
      <c r="C84">
        <v>1.76</v>
      </c>
      <c r="D84">
        <v>-12.75</v>
      </c>
      <c r="E84">
        <v>2.25</v>
      </c>
      <c r="F84">
        <v>-5.35</v>
      </c>
      <c r="G84">
        <v>-8.56</v>
      </c>
      <c r="H84">
        <v>-44.62</v>
      </c>
      <c r="I84">
        <v>-21.98</v>
      </c>
    </row>
    <row r="85" spans="1:9">
      <c r="A85" s="14">
        <v>40298</v>
      </c>
      <c r="B85">
        <v>-98.2</v>
      </c>
      <c r="C85">
        <v>2.0499999999999998</v>
      </c>
      <c r="D85">
        <v>-12.79</v>
      </c>
      <c r="E85">
        <v>2.95</v>
      </c>
      <c r="F85">
        <v>-5.7</v>
      </c>
      <c r="G85">
        <v>-8.93</v>
      </c>
      <c r="H85">
        <v>-45.15</v>
      </c>
      <c r="I85">
        <v>-20.5</v>
      </c>
    </row>
    <row r="86" spans="1:9">
      <c r="A86" s="14">
        <v>40301</v>
      </c>
      <c r="B86">
        <v>-98.86</v>
      </c>
      <c r="C86">
        <v>2.1</v>
      </c>
      <c r="D86">
        <v>-13.92</v>
      </c>
      <c r="E86">
        <v>2.4700000000000002</v>
      </c>
      <c r="F86">
        <v>-5.65</v>
      </c>
      <c r="G86">
        <v>-8.6999999999999993</v>
      </c>
      <c r="H86">
        <v>-45.83</v>
      </c>
      <c r="I86">
        <v>-13.5</v>
      </c>
    </row>
    <row r="87" spans="1:9">
      <c r="A87" s="14">
        <v>40302</v>
      </c>
      <c r="B87">
        <v>-97.08</v>
      </c>
      <c r="C87">
        <v>1.29</v>
      </c>
      <c r="D87">
        <v>-15</v>
      </c>
      <c r="E87">
        <v>3.65</v>
      </c>
      <c r="F87">
        <v>-4.75</v>
      </c>
      <c r="G87">
        <v>-9.4600000000000009</v>
      </c>
      <c r="H87">
        <v>-45.18</v>
      </c>
      <c r="I87">
        <v>-22.06</v>
      </c>
    </row>
    <row r="88" spans="1:9">
      <c r="A88" s="14">
        <v>40303</v>
      </c>
      <c r="B88">
        <v>-98.27</v>
      </c>
      <c r="C88">
        <v>0.72</v>
      </c>
      <c r="D88">
        <v>-20.91</v>
      </c>
      <c r="E88">
        <v>4.1100000000000003</v>
      </c>
      <c r="F88">
        <v>-3.6</v>
      </c>
      <c r="G88">
        <v>-10.89</v>
      </c>
      <c r="H88">
        <v>-45.05</v>
      </c>
      <c r="I88">
        <v>-34.409999999999997</v>
      </c>
    </row>
    <row r="89" spans="1:9">
      <c r="A89" s="14">
        <v>40304</v>
      </c>
      <c r="B89">
        <v>-93.25</v>
      </c>
      <c r="C89">
        <v>-3</v>
      </c>
      <c r="D89">
        <v>-34.369999999999997</v>
      </c>
      <c r="E89">
        <v>10.55</v>
      </c>
      <c r="F89">
        <v>-0.6</v>
      </c>
      <c r="G89">
        <v>-13.54</v>
      </c>
      <c r="H89">
        <v>-44.75</v>
      </c>
      <c r="I89">
        <v>-63.75</v>
      </c>
    </row>
    <row r="90" spans="1:9">
      <c r="A90" s="14">
        <v>40305</v>
      </c>
      <c r="B90">
        <v>-92.5</v>
      </c>
      <c r="C90">
        <v>-2.35</v>
      </c>
      <c r="D90">
        <v>-29.85</v>
      </c>
      <c r="E90">
        <v>9.0500000000000007</v>
      </c>
      <c r="F90">
        <v>-0.24</v>
      </c>
      <c r="G90">
        <v>-14.19</v>
      </c>
      <c r="H90">
        <v>-43.4</v>
      </c>
      <c r="I90">
        <v>-80.63</v>
      </c>
    </row>
    <row r="91" spans="1:9">
      <c r="A91" s="14">
        <v>40308</v>
      </c>
      <c r="B91">
        <v>-96.91</v>
      </c>
      <c r="C91">
        <v>1.38</v>
      </c>
      <c r="D91">
        <v>-21.72</v>
      </c>
      <c r="E91">
        <v>4.43</v>
      </c>
      <c r="F91">
        <v>-4.3499999999999996</v>
      </c>
      <c r="G91">
        <v>-8.98</v>
      </c>
      <c r="H91">
        <v>-45.9</v>
      </c>
      <c r="I91">
        <v>-37.56</v>
      </c>
    </row>
    <row r="92" spans="1:9">
      <c r="A92" s="14">
        <v>40309</v>
      </c>
      <c r="B92">
        <v>-96.01</v>
      </c>
      <c r="C92">
        <v>2.58</v>
      </c>
      <c r="D92">
        <v>-23.59</v>
      </c>
      <c r="E92">
        <v>6.74</v>
      </c>
      <c r="F92">
        <v>-3.69</v>
      </c>
      <c r="G92">
        <v>-9.91</v>
      </c>
      <c r="H92">
        <v>-45.35</v>
      </c>
      <c r="I92">
        <v>-41.05</v>
      </c>
    </row>
    <row r="93" spans="1:9">
      <c r="A93" s="14">
        <v>40310</v>
      </c>
      <c r="B93">
        <v>-97.87</v>
      </c>
      <c r="C93">
        <v>3.11</v>
      </c>
      <c r="D93">
        <v>-17.579999999999998</v>
      </c>
      <c r="E93">
        <v>5.98</v>
      </c>
      <c r="F93">
        <v>-3.84</v>
      </c>
      <c r="G93">
        <v>-9.6999999999999993</v>
      </c>
      <c r="H93">
        <v>-45.95</v>
      </c>
      <c r="I93">
        <v>-36.1</v>
      </c>
    </row>
    <row r="94" spans="1:9">
      <c r="A94" s="14">
        <v>40311</v>
      </c>
      <c r="B94">
        <v>-96.58</v>
      </c>
      <c r="C94">
        <v>3.1</v>
      </c>
      <c r="D94">
        <v>-18.89</v>
      </c>
      <c r="E94">
        <v>6.72</v>
      </c>
      <c r="F94">
        <v>-3.46</v>
      </c>
      <c r="G94">
        <v>-9.57</v>
      </c>
      <c r="H94">
        <v>-45.55</v>
      </c>
      <c r="I94">
        <v>-47.59</v>
      </c>
    </row>
    <row r="95" spans="1:9">
      <c r="A95" s="14">
        <v>40312</v>
      </c>
      <c r="B95">
        <v>-94.43</v>
      </c>
      <c r="C95">
        <v>2.78</v>
      </c>
      <c r="D95">
        <v>-24.1</v>
      </c>
      <c r="E95">
        <v>7.86</v>
      </c>
      <c r="F95">
        <v>-1.95</v>
      </c>
      <c r="G95">
        <v>-10.62</v>
      </c>
      <c r="H95">
        <v>-45.03</v>
      </c>
      <c r="I95">
        <v>-57</v>
      </c>
    </row>
    <row r="96" spans="1:9">
      <c r="A96" s="14">
        <v>40315</v>
      </c>
      <c r="B96">
        <v>-92.55</v>
      </c>
      <c r="C96">
        <v>2.75</v>
      </c>
      <c r="D96">
        <v>-21.07</v>
      </c>
      <c r="E96">
        <v>8.14</v>
      </c>
      <c r="F96">
        <v>-1.25</v>
      </c>
      <c r="G96">
        <v>-10.89</v>
      </c>
      <c r="H96">
        <v>-43.61</v>
      </c>
      <c r="I96">
        <v>-59.49</v>
      </c>
    </row>
    <row r="97" spans="1:9">
      <c r="A97" s="14">
        <v>40316</v>
      </c>
      <c r="B97">
        <v>-91.3</v>
      </c>
      <c r="C97">
        <v>2.85</v>
      </c>
      <c r="D97">
        <v>-21.6</v>
      </c>
      <c r="E97">
        <v>7.1</v>
      </c>
      <c r="F97">
        <v>-1.55</v>
      </c>
      <c r="G97">
        <v>-10.51</v>
      </c>
      <c r="H97">
        <v>-43.5</v>
      </c>
      <c r="I97">
        <v>-53.4</v>
      </c>
    </row>
    <row r="98" spans="1:9">
      <c r="A98" s="14">
        <v>40317</v>
      </c>
      <c r="B98">
        <v>-91.1</v>
      </c>
      <c r="C98">
        <v>2.7</v>
      </c>
      <c r="D98">
        <v>-26.85</v>
      </c>
      <c r="E98">
        <v>8.3000000000000007</v>
      </c>
      <c r="F98">
        <v>-0.7</v>
      </c>
      <c r="G98">
        <v>-11.35</v>
      </c>
      <c r="H98">
        <v>-42.8</v>
      </c>
      <c r="I98">
        <v>-61</v>
      </c>
    </row>
    <row r="99" spans="1:9">
      <c r="A99" s="14">
        <v>40318</v>
      </c>
      <c r="B99">
        <v>-86.39</v>
      </c>
      <c r="C99">
        <v>2.62</v>
      </c>
      <c r="D99">
        <v>-35.76</v>
      </c>
      <c r="E99">
        <v>8.8800000000000008</v>
      </c>
      <c r="F99">
        <v>0.2</v>
      </c>
      <c r="G99">
        <v>-11.89</v>
      </c>
      <c r="H99">
        <v>-41.7</v>
      </c>
      <c r="I99">
        <v>-61.19</v>
      </c>
    </row>
    <row r="100" spans="1:9">
      <c r="A100" s="14">
        <v>40319</v>
      </c>
      <c r="B100">
        <v>-89.24</v>
      </c>
      <c r="C100">
        <v>2.0099999999999998</v>
      </c>
      <c r="D100">
        <v>-37.049999999999997</v>
      </c>
      <c r="E100">
        <v>10.08</v>
      </c>
      <c r="F100">
        <v>1.1200000000000001</v>
      </c>
      <c r="G100">
        <v>-14.57</v>
      </c>
      <c r="H100">
        <v>-42.55</v>
      </c>
      <c r="I100">
        <v>-67.56</v>
      </c>
    </row>
    <row r="101" spans="1:9">
      <c r="A101" s="14">
        <v>40322</v>
      </c>
      <c r="B101">
        <v>-89.21</v>
      </c>
      <c r="C101">
        <v>1.7</v>
      </c>
      <c r="D101">
        <v>-38.270000000000003</v>
      </c>
      <c r="E101">
        <v>12.17</v>
      </c>
      <c r="F101">
        <v>3.13</v>
      </c>
      <c r="G101">
        <v>-15.1</v>
      </c>
      <c r="H101">
        <v>-41.7</v>
      </c>
      <c r="I101">
        <v>-82.54</v>
      </c>
    </row>
    <row r="102" spans="1:9">
      <c r="A102" s="14">
        <v>40323</v>
      </c>
      <c r="B102">
        <v>-84.3</v>
      </c>
      <c r="C102">
        <v>-0.17</v>
      </c>
      <c r="D102">
        <v>-46.61</v>
      </c>
      <c r="E102">
        <v>16.25</v>
      </c>
      <c r="F102">
        <v>6.35</v>
      </c>
      <c r="G102">
        <v>-19.059999999999999</v>
      </c>
      <c r="H102">
        <v>-41.2</v>
      </c>
      <c r="I102">
        <v>-118.8</v>
      </c>
    </row>
    <row r="103" spans="1:9">
      <c r="A103" s="14">
        <v>40324</v>
      </c>
      <c r="B103">
        <v>-88.45</v>
      </c>
      <c r="C103">
        <v>1.31</v>
      </c>
      <c r="D103">
        <v>-38.39</v>
      </c>
      <c r="E103">
        <v>15.19</v>
      </c>
      <c r="F103">
        <v>5.88</v>
      </c>
      <c r="G103">
        <v>-16.66</v>
      </c>
      <c r="H103">
        <v>-41.43</v>
      </c>
      <c r="I103">
        <v>-108.69</v>
      </c>
    </row>
    <row r="104" spans="1:9">
      <c r="A104" s="14">
        <v>40325</v>
      </c>
      <c r="B104">
        <v>-89.8</v>
      </c>
      <c r="C104">
        <v>4.25</v>
      </c>
      <c r="D104">
        <v>-30.6</v>
      </c>
      <c r="E104">
        <v>10.87</v>
      </c>
      <c r="F104">
        <v>2.5499999999999998</v>
      </c>
      <c r="G104">
        <v>-13.25</v>
      </c>
      <c r="H104">
        <v>-42.56</v>
      </c>
      <c r="I104">
        <v>-71.400000000000006</v>
      </c>
    </row>
    <row r="105" spans="1:9">
      <c r="A105" s="14">
        <v>40326</v>
      </c>
      <c r="B105">
        <v>-89.19</v>
      </c>
      <c r="C105">
        <v>3.92</v>
      </c>
      <c r="D105">
        <v>-29.49</v>
      </c>
      <c r="E105">
        <v>12.76</v>
      </c>
      <c r="F105">
        <v>3.02</v>
      </c>
      <c r="G105">
        <v>-13.05</v>
      </c>
      <c r="H105">
        <v>-42.85</v>
      </c>
      <c r="I105">
        <v>-63</v>
      </c>
    </row>
    <row r="106" spans="1:9">
      <c r="A106" s="14">
        <v>40329</v>
      </c>
      <c r="B106">
        <v>-88.75</v>
      </c>
      <c r="C106">
        <v>4.2300000000000004</v>
      </c>
      <c r="D106">
        <v>-29.45</v>
      </c>
      <c r="E106">
        <v>12.96</v>
      </c>
      <c r="F106">
        <v>3.25</v>
      </c>
      <c r="G106">
        <v>-13.76</v>
      </c>
      <c r="H106">
        <v>-42.6</v>
      </c>
      <c r="I106">
        <v>-61.5</v>
      </c>
    </row>
    <row r="107" spans="1:9">
      <c r="A107" s="14">
        <v>40330</v>
      </c>
      <c r="B107">
        <v>-87.24</v>
      </c>
      <c r="C107">
        <v>4.99</v>
      </c>
      <c r="D107">
        <v>-32.15</v>
      </c>
      <c r="E107">
        <v>13.13</v>
      </c>
      <c r="F107">
        <v>3.21</v>
      </c>
      <c r="G107">
        <v>-13.73</v>
      </c>
      <c r="H107">
        <v>-43.35</v>
      </c>
      <c r="I107">
        <v>-69.39</v>
      </c>
    </row>
    <row r="108" spans="1:9">
      <c r="A108" s="14">
        <v>40331</v>
      </c>
      <c r="B108">
        <v>-91.41</v>
      </c>
      <c r="C108">
        <v>5.55</v>
      </c>
      <c r="D108">
        <v>-31.9</v>
      </c>
      <c r="E108">
        <v>13.01</v>
      </c>
      <c r="F108">
        <v>3.25</v>
      </c>
      <c r="G108">
        <v>-13.65</v>
      </c>
      <c r="H108">
        <v>-44.9</v>
      </c>
      <c r="I108">
        <v>-58.51</v>
      </c>
    </row>
    <row r="109" spans="1:9">
      <c r="A109" s="14">
        <v>40332</v>
      </c>
      <c r="B109">
        <v>-89.31</v>
      </c>
      <c r="C109">
        <v>6.8</v>
      </c>
      <c r="D109">
        <v>-27.19</v>
      </c>
      <c r="E109">
        <v>11.5</v>
      </c>
      <c r="F109">
        <v>3.3</v>
      </c>
      <c r="G109">
        <v>-12.91</v>
      </c>
      <c r="H109">
        <v>-44.85</v>
      </c>
      <c r="I109">
        <v>-52.93</v>
      </c>
    </row>
    <row r="110" spans="1:9">
      <c r="A110" s="14">
        <v>40333</v>
      </c>
      <c r="B110">
        <v>-87.84</v>
      </c>
      <c r="C110">
        <v>6.42</v>
      </c>
      <c r="D110">
        <v>-29.1</v>
      </c>
      <c r="E110">
        <v>10.91</v>
      </c>
      <c r="F110">
        <v>2.0499999999999998</v>
      </c>
      <c r="G110">
        <v>-13.67</v>
      </c>
      <c r="H110">
        <v>-44.35</v>
      </c>
      <c r="I110">
        <v>-56.84</v>
      </c>
    </row>
    <row r="111" spans="1:9">
      <c r="A111" s="14">
        <v>40336</v>
      </c>
      <c r="B111">
        <v>-85.9</v>
      </c>
      <c r="C111">
        <v>5.99</v>
      </c>
      <c r="D111">
        <v>-27.05</v>
      </c>
      <c r="E111">
        <v>11.5</v>
      </c>
      <c r="F111">
        <v>2.5299999999999998</v>
      </c>
      <c r="G111">
        <v>-14.25</v>
      </c>
      <c r="H111">
        <v>-42.8</v>
      </c>
      <c r="I111">
        <v>-59.11</v>
      </c>
    </row>
    <row r="112" spans="1:9">
      <c r="A112" s="14">
        <v>40337</v>
      </c>
      <c r="B112">
        <v>-88.1</v>
      </c>
      <c r="C112">
        <v>6.11</v>
      </c>
      <c r="D112">
        <v>-24.26</v>
      </c>
      <c r="E112">
        <v>10.6</v>
      </c>
      <c r="F112">
        <v>2.7</v>
      </c>
      <c r="G112">
        <v>-13.85</v>
      </c>
      <c r="H112">
        <v>-44.68</v>
      </c>
      <c r="I112">
        <v>-54.76</v>
      </c>
    </row>
    <row r="113" spans="1:9">
      <c r="A113" s="14">
        <v>40338</v>
      </c>
      <c r="B113">
        <v>-90.33</v>
      </c>
      <c r="C113">
        <v>6.53</v>
      </c>
      <c r="D113">
        <v>-23.6</v>
      </c>
      <c r="E113">
        <v>9.4499999999999993</v>
      </c>
      <c r="F113">
        <v>1.85</v>
      </c>
      <c r="G113">
        <v>-12.77</v>
      </c>
      <c r="H113">
        <v>-44.87</v>
      </c>
      <c r="I113">
        <v>-54.85</v>
      </c>
    </row>
    <row r="114" spans="1:9">
      <c r="A114" s="14">
        <v>40339</v>
      </c>
      <c r="B114">
        <v>-91.53</v>
      </c>
      <c r="C114">
        <v>6.98</v>
      </c>
      <c r="D114">
        <v>-22.68</v>
      </c>
      <c r="E114">
        <v>9.35</v>
      </c>
      <c r="F114">
        <v>1.9</v>
      </c>
      <c r="G114">
        <v>-12.79</v>
      </c>
      <c r="H114">
        <v>-46.8</v>
      </c>
      <c r="I114">
        <v>-50.86</v>
      </c>
    </row>
    <row r="115" spans="1:9">
      <c r="A115" s="14">
        <v>40340</v>
      </c>
      <c r="B115">
        <v>-91.5</v>
      </c>
      <c r="C115">
        <v>6.75</v>
      </c>
      <c r="D115">
        <v>-22.1</v>
      </c>
      <c r="E115">
        <v>9.56</v>
      </c>
      <c r="F115">
        <v>1.89</v>
      </c>
      <c r="G115">
        <v>-13.71</v>
      </c>
      <c r="H115">
        <v>-46.86</v>
      </c>
      <c r="I115">
        <v>-50.89</v>
      </c>
    </row>
    <row r="116" spans="1:9">
      <c r="A116" s="14">
        <v>40343</v>
      </c>
      <c r="B116">
        <v>-92.25</v>
      </c>
      <c r="C116">
        <v>7.25</v>
      </c>
      <c r="D116">
        <v>-21.55</v>
      </c>
      <c r="E116">
        <v>9.59</v>
      </c>
      <c r="F116">
        <v>1.73</v>
      </c>
      <c r="G116">
        <v>-13.64</v>
      </c>
      <c r="H116">
        <v>-47.2</v>
      </c>
      <c r="I116">
        <v>-51.51</v>
      </c>
    </row>
    <row r="117" spans="1:9">
      <c r="A117" s="14">
        <v>40344</v>
      </c>
      <c r="B117">
        <v>-92.85</v>
      </c>
      <c r="C117">
        <v>7.03</v>
      </c>
      <c r="D117">
        <v>-23.55</v>
      </c>
      <c r="E117">
        <v>9.8000000000000007</v>
      </c>
      <c r="F117">
        <v>2.1</v>
      </c>
      <c r="G117">
        <v>-13.84</v>
      </c>
      <c r="H117">
        <v>-47.65</v>
      </c>
      <c r="I117">
        <v>-53.77</v>
      </c>
    </row>
    <row r="118" spans="1:9">
      <c r="A118" s="14">
        <v>40345</v>
      </c>
      <c r="B118">
        <v>-94.95</v>
      </c>
      <c r="C118">
        <v>7.15</v>
      </c>
      <c r="D118">
        <v>-22.1</v>
      </c>
      <c r="E118">
        <v>9.82</v>
      </c>
      <c r="F118">
        <v>1.95</v>
      </c>
      <c r="G118">
        <v>-13.55</v>
      </c>
      <c r="H118">
        <v>-49.2</v>
      </c>
      <c r="I118">
        <v>-53.42</v>
      </c>
    </row>
    <row r="119" spans="1:9">
      <c r="A119" s="14">
        <v>40346</v>
      </c>
      <c r="B119">
        <v>-93.25</v>
      </c>
      <c r="C119">
        <v>7.32</v>
      </c>
      <c r="D119">
        <v>-20.98</v>
      </c>
      <c r="E119">
        <v>9.66</v>
      </c>
      <c r="F119">
        <v>1.73</v>
      </c>
      <c r="G119">
        <v>-13.5</v>
      </c>
      <c r="H119">
        <v>-48.66</v>
      </c>
      <c r="I119">
        <v>-46.94</v>
      </c>
    </row>
    <row r="120" spans="1:9">
      <c r="A120" s="14">
        <v>40347</v>
      </c>
      <c r="B120">
        <v>-93.85</v>
      </c>
      <c r="C120">
        <v>7.47</v>
      </c>
      <c r="D120">
        <v>-19.73</v>
      </c>
      <c r="E120">
        <v>9.17</v>
      </c>
      <c r="F120">
        <v>1.03</v>
      </c>
      <c r="G120">
        <v>-13.25</v>
      </c>
      <c r="H120">
        <v>-48.52</v>
      </c>
      <c r="I120">
        <v>-44.41</v>
      </c>
    </row>
    <row r="121" spans="1:9">
      <c r="A121" s="14">
        <v>40350</v>
      </c>
      <c r="B121">
        <v>-94.93</v>
      </c>
      <c r="C121">
        <v>7.69</v>
      </c>
      <c r="D121">
        <v>-19.38</v>
      </c>
      <c r="E121">
        <v>7.69</v>
      </c>
      <c r="F121">
        <v>0.67</v>
      </c>
      <c r="G121">
        <v>-13.4</v>
      </c>
      <c r="H121">
        <v>-48.58</v>
      </c>
      <c r="I121">
        <v>-38.659999999999997</v>
      </c>
    </row>
    <row r="122" spans="1:9">
      <c r="A122" s="14">
        <v>40351</v>
      </c>
      <c r="B122">
        <v>-93.95</v>
      </c>
      <c r="C122">
        <v>7.5</v>
      </c>
      <c r="D122">
        <v>-20.46</v>
      </c>
      <c r="E122">
        <v>7.81</v>
      </c>
      <c r="F122">
        <v>0.55000000000000004</v>
      </c>
      <c r="G122">
        <v>-13.2</v>
      </c>
      <c r="H122">
        <v>-49.15</v>
      </c>
      <c r="I122">
        <v>-34.99</v>
      </c>
    </row>
    <row r="123" spans="1:9">
      <c r="A123" s="14">
        <v>40352</v>
      </c>
      <c r="B123">
        <v>-95.05</v>
      </c>
      <c r="C123">
        <v>6.8</v>
      </c>
      <c r="D123">
        <v>-22.91</v>
      </c>
      <c r="E123">
        <v>8.44</v>
      </c>
      <c r="F123">
        <v>-0.16</v>
      </c>
      <c r="G123">
        <v>-13.4</v>
      </c>
      <c r="H123">
        <v>-49.22</v>
      </c>
      <c r="I123">
        <v>-34.83</v>
      </c>
    </row>
    <row r="124" spans="1:9">
      <c r="A124" s="14">
        <v>40353</v>
      </c>
      <c r="B124">
        <v>-92.35</v>
      </c>
      <c r="C124">
        <v>6.5</v>
      </c>
      <c r="D124">
        <v>-21.28</v>
      </c>
      <c r="E124">
        <v>7.7</v>
      </c>
      <c r="F124">
        <v>-0.2</v>
      </c>
      <c r="G124">
        <v>-13.3</v>
      </c>
      <c r="H124">
        <v>-48.28</v>
      </c>
      <c r="I124">
        <v>-28</v>
      </c>
    </row>
    <row r="125" spans="1:9">
      <c r="A125" s="14">
        <v>40354</v>
      </c>
      <c r="B125">
        <v>-93.71</v>
      </c>
      <c r="C125">
        <v>6.53</v>
      </c>
      <c r="D125">
        <v>-19.45</v>
      </c>
      <c r="E125">
        <v>6.69</v>
      </c>
      <c r="F125">
        <v>-0.28999999999999998</v>
      </c>
      <c r="G125">
        <v>-13.01</v>
      </c>
      <c r="H125">
        <v>-48.65</v>
      </c>
      <c r="I125">
        <v>-26.36</v>
      </c>
    </row>
    <row r="126" spans="1:9">
      <c r="A126" s="14">
        <v>40357</v>
      </c>
      <c r="B126">
        <v>-93.9</v>
      </c>
      <c r="C126">
        <v>6.9</v>
      </c>
      <c r="D126">
        <v>-19.21</v>
      </c>
      <c r="E126">
        <v>6.6</v>
      </c>
      <c r="F126">
        <v>-0.2</v>
      </c>
      <c r="G126">
        <v>-13.25</v>
      </c>
      <c r="H126">
        <v>-48.55</v>
      </c>
      <c r="I126">
        <v>-2.25</v>
      </c>
    </row>
    <row r="127" spans="1:9">
      <c r="A127" s="14">
        <v>40358</v>
      </c>
      <c r="B127">
        <v>-90.79</v>
      </c>
      <c r="C127">
        <v>6.84</v>
      </c>
      <c r="D127">
        <v>-20</v>
      </c>
      <c r="E127">
        <v>6.96</v>
      </c>
      <c r="F127">
        <v>-0.21</v>
      </c>
      <c r="G127">
        <v>-13.7</v>
      </c>
      <c r="H127">
        <v>-47.91</v>
      </c>
      <c r="I127">
        <v>-3.5</v>
      </c>
    </row>
    <row r="128" spans="1:9">
      <c r="A128" s="14">
        <v>40359</v>
      </c>
      <c r="B128">
        <v>-92.5</v>
      </c>
      <c r="C128">
        <v>7.08</v>
      </c>
      <c r="D128">
        <v>-19.329999999999998</v>
      </c>
      <c r="E128">
        <v>6.38</v>
      </c>
      <c r="F128">
        <v>-0.65</v>
      </c>
      <c r="G128">
        <v>-14.01</v>
      </c>
      <c r="H128">
        <v>-47.85</v>
      </c>
      <c r="I128">
        <v>3.51</v>
      </c>
    </row>
    <row r="129" spans="1:9">
      <c r="A129" s="14">
        <v>40360</v>
      </c>
      <c r="B129">
        <v>-90.15</v>
      </c>
      <c r="C129">
        <v>7.18</v>
      </c>
      <c r="D129">
        <v>-19.850000000000001</v>
      </c>
      <c r="E129">
        <v>5</v>
      </c>
      <c r="F129">
        <v>-1.1299999999999999</v>
      </c>
      <c r="G129">
        <v>-14.19</v>
      </c>
      <c r="H129">
        <v>-47.75</v>
      </c>
      <c r="I129">
        <v>11.02</v>
      </c>
    </row>
    <row r="130" spans="1:9">
      <c r="A130" s="14">
        <v>40361</v>
      </c>
      <c r="B130">
        <v>-90.3</v>
      </c>
      <c r="C130">
        <v>7.3</v>
      </c>
      <c r="D130">
        <v>-22.38</v>
      </c>
      <c r="E130">
        <v>5.36</v>
      </c>
      <c r="F130">
        <v>-1.28</v>
      </c>
      <c r="G130">
        <v>-13.91</v>
      </c>
      <c r="H130">
        <v>-48.2</v>
      </c>
      <c r="I130">
        <v>13.24</v>
      </c>
    </row>
    <row r="131" spans="1:9">
      <c r="A131" s="14">
        <v>40364</v>
      </c>
      <c r="B131">
        <v>-90.05</v>
      </c>
      <c r="C131">
        <v>7.39</v>
      </c>
      <c r="D131">
        <v>-22.25</v>
      </c>
      <c r="E131">
        <v>5.25</v>
      </c>
      <c r="F131">
        <v>-1.25</v>
      </c>
      <c r="G131">
        <v>-13.91</v>
      </c>
      <c r="H131">
        <v>-48.15</v>
      </c>
      <c r="I131">
        <v>33.299999999999997</v>
      </c>
    </row>
    <row r="132" spans="1:9">
      <c r="A132" s="14">
        <v>40365</v>
      </c>
      <c r="B132">
        <v>-91.35</v>
      </c>
      <c r="C132">
        <v>7.32</v>
      </c>
      <c r="D132">
        <v>-19.43</v>
      </c>
      <c r="E132">
        <v>4.21</v>
      </c>
      <c r="F132">
        <v>-2.0499999999999998</v>
      </c>
      <c r="G132">
        <v>-12.27</v>
      </c>
      <c r="H132">
        <v>-48.7</v>
      </c>
      <c r="I132">
        <v>24.57</v>
      </c>
    </row>
    <row r="133" spans="1:9">
      <c r="A133" s="14">
        <v>40366</v>
      </c>
      <c r="B133">
        <v>-95.93</v>
      </c>
      <c r="C133">
        <v>8.5</v>
      </c>
      <c r="D133">
        <v>-19.010000000000002</v>
      </c>
      <c r="E133">
        <v>3.24</v>
      </c>
      <c r="F133">
        <v>-2.35</v>
      </c>
      <c r="G133">
        <v>-11.76</v>
      </c>
      <c r="H133">
        <v>-50.77</v>
      </c>
      <c r="I133">
        <v>27.49</v>
      </c>
    </row>
    <row r="134" spans="1:9">
      <c r="A134" s="14">
        <v>40367</v>
      </c>
      <c r="B134">
        <v>-95.85</v>
      </c>
      <c r="C134">
        <v>8.7899999999999991</v>
      </c>
      <c r="D134">
        <v>-15.37</v>
      </c>
      <c r="E134">
        <v>1.01</v>
      </c>
      <c r="F134">
        <v>-3.85</v>
      </c>
      <c r="G134">
        <v>-10.9</v>
      </c>
      <c r="H134">
        <v>-50.1</v>
      </c>
      <c r="I134">
        <v>33.11</v>
      </c>
    </row>
    <row r="135" spans="1:9">
      <c r="A135" s="14">
        <v>40368</v>
      </c>
      <c r="B135">
        <v>-95.95</v>
      </c>
      <c r="C135">
        <v>10.75</v>
      </c>
      <c r="D135">
        <v>-15.25</v>
      </c>
      <c r="E135">
        <v>0.36</v>
      </c>
      <c r="F135">
        <v>-4</v>
      </c>
      <c r="G135">
        <v>-10.35</v>
      </c>
      <c r="H135">
        <v>-50.63</v>
      </c>
      <c r="I135">
        <v>39.72</v>
      </c>
    </row>
    <row r="136" spans="1:9">
      <c r="A136" s="14">
        <v>40371</v>
      </c>
      <c r="B136">
        <v>-95.45</v>
      </c>
      <c r="C136">
        <v>10.85</v>
      </c>
      <c r="D136">
        <v>-15.65</v>
      </c>
      <c r="E136">
        <v>1.58</v>
      </c>
      <c r="F136">
        <v>-3.95</v>
      </c>
      <c r="G136">
        <v>-11.57</v>
      </c>
      <c r="H136">
        <v>-50.85</v>
      </c>
      <c r="I136">
        <v>35.369999999999997</v>
      </c>
    </row>
    <row r="137" spans="1:9">
      <c r="A137" s="14">
        <v>40372</v>
      </c>
      <c r="B137">
        <v>-96.05</v>
      </c>
      <c r="C137">
        <v>11.05</v>
      </c>
      <c r="D137">
        <v>-15.3</v>
      </c>
      <c r="E137">
        <v>1.07</v>
      </c>
      <c r="F137">
        <v>-4</v>
      </c>
      <c r="G137">
        <v>-11.83</v>
      </c>
      <c r="H137">
        <v>-51.7</v>
      </c>
      <c r="I137">
        <v>36.94</v>
      </c>
    </row>
    <row r="138" spans="1:9">
      <c r="A138" s="14">
        <v>40373</v>
      </c>
      <c r="B138">
        <v>-98.61</v>
      </c>
      <c r="C138">
        <v>11.3</v>
      </c>
      <c r="D138">
        <v>-13.7</v>
      </c>
      <c r="E138">
        <v>0.16</v>
      </c>
      <c r="F138">
        <v>-4.55</v>
      </c>
      <c r="G138">
        <v>-11.03</v>
      </c>
      <c r="H138">
        <v>-53.3</v>
      </c>
      <c r="I138">
        <v>40.04</v>
      </c>
    </row>
    <row r="139" spans="1:9">
      <c r="A139" s="14">
        <v>40374</v>
      </c>
      <c r="B139">
        <v>-96.64</v>
      </c>
      <c r="C139">
        <v>11.76</v>
      </c>
      <c r="D139">
        <v>-12.3</v>
      </c>
      <c r="E139">
        <v>-1.3</v>
      </c>
      <c r="F139">
        <v>-5.3</v>
      </c>
      <c r="G139">
        <v>-10.79</v>
      </c>
      <c r="H139">
        <v>-52.85</v>
      </c>
      <c r="I139">
        <v>41.44</v>
      </c>
    </row>
    <row r="140" spans="1:9">
      <c r="A140" s="14">
        <v>40375</v>
      </c>
      <c r="B140">
        <v>-94.95</v>
      </c>
      <c r="C140">
        <v>11.55</v>
      </c>
      <c r="D140">
        <v>-10.89</v>
      </c>
      <c r="E140">
        <v>-2.75</v>
      </c>
      <c r="F140">
        <v>-5.85</v>
      </c>
      <c r="G140">
        <v>-10.75</v>
      </c>
      <c r="H140">
        <v>-51.38</v>
      </c>
      <c r="I140">
        <v>53</v>
      </c>
    </row>
    <row r="141" spans="1:9">
      <c r="A141" s="14">
        <v>40378</v>
      </c>
      <c r="B141">
        <v>-94.98</v>
      </c>
      <c r="C141">
        <v>11.87</v>
      </c>
      <c r="D141">
        <v>-10.98</v>
      </c>
      <c r="E141">
        <v>-3.12</v>
      </c>
      <c r="F141">
        <v>-5.35</v>
      </c>
      <c r="G141">
        <v>-10.71</v>
      </c>
      <c r="H141">
        <v>-51.21</v>
      </c>
      <c r="I141">
        <v>53.92</v>
      </c>
    </row>
    <row r="142" spans="1:9">
      <c r="A142" s="14">
        <v>40379</v>
      </c>
      <c r="B142">
        <v>-97.14</v>
      </c>
      <c r="C142">
        <v>12.8</v>
      </c>
      <c r="D142">
        <v>-12.05</v>
      </c>
      <c r="E142">
        <v>-2.11</v>
      </c>
      <c r="F142">
        <v>-5.15</v>
      </c>
      <c r="G142">
        <v>-10.119999999999999</v>
      </c>
      <c r="H142">
        <v>-52.51</v>
      </c>
      <c r="I142">
        <v>50.39</v>
      </c>
    </row>
    <row r="143" spans="1:9">
      <c r="A143" s="14">
        <v>40380</v>
      </c>
      <c r="B143">
        <v>-99.33</v>
      </c>
      <c r="C143">
        <v>12.34</v>
      </c>
      <c r="D143">
        <v>-14.2</v>
      </c>
      <c r="E143">
        <v>-2.21</v>
      </c>
      <c r="F143">
        <v>-5.33</v>
      </c>
      <c r="G143">
        <v>-9.5299999999999994</v>
      </c>
      <c r="H143">
        <v>-53.61</v>
      </c>
      <c r="I143">
        <v>52.45</v>
      </c>
    </row>
    <row r="144" spans="1:9">
      <c r="A144" s="14">
        <v>40381</v>
      </c>
      <c r="B144">
        <v>-99.05</v>
      </c>
      <c r="C144">
        <v>13.4</v>
      </c>
      <c r="D144">
        <v>-12.84</v>
      </c>
      <c r="E144">
        <v>-2.14</v>
      </c>
      <c r="F144">
        <v>-5.6</v>
      </c>
      <c r="G144">
        <v>-9.76</v>
      </c>
      <c r="H144">
        <v>-53.25</v>
      </c>
      <c r="I144">
        <v>48.32</v>
      </c>
    </row>
    <row r="145" spans="1:9">
      <c r="A145" s="14">
        <v>40382</v>
      </c>
      <c r="B145">
        <v>-99.45</v>
      </c>
      <c r="C145">
        <v>13.38</v>
      </c>
      <c r="D145">
        <v>-12.5</v>
      </c>
      <c r="E145">
        <v>-2.13</v>
      </c>
      <c r="F145">
        <v>-6.21</v>
      </c>
      <c r="G145">
        <v>-10.050000000000001</v>
      </c>
      <c r="H145">
        <v>-54.2</v>
      </c>
      <c r="I145">
        <v>47.33</v>
      </c>
    </row>
    <row r="146" spans="1:9">
      <c r="A146" s="14">
        <v>40385</v>
      </c>
      <c r="B146">
        <v>-100.2</v>
      </c>
      <c r="C146">
        <v>13.6</v>
      </c>
      <c r="D146">
        <v>-11.29</v>
      </c>
      <c r="E146">
        <v>-2.68</v>
      </c>
      <c r="F146">
        <v>-6.15</v>
      </c>
      <c r="G146">
        <v>-9.5</v>
      </c>
      <c r="H146">
        <v>-55.04</v>
      </c>
      <c r="I146">
        <v>46.75</v>
      </c>
    </row>
    <row r="147" spans="1:9">
      <c r="A147" s="14">
        <v>40386</v>
      </c>
      <c r="B147">
        <v>-100.15</v>
      </c>
      <c r="C147">
        <v>13.95</v>
      </c>
      <c r="D147">
        <v>-9.7200000000000006</v>
      </c>
      <c r="E147">
        <v>-3.2</v>
      </c>
      <c r="F147">
        <v>-6.23</v>
      </c>
      <c r="G147">
        <v>-9.15</v>
      </c>
      <c r="H147">
        <v>-54.77</v>
      </c>
      <c r="I147">
        <v>54.65</v>
      </c>
    </row>
    <row r="148" spans="1:9">
      <c r="A148" s="14">
        <v>40387</v>
      </c>
      <c r="B148">
        <v>-95.95</v>
      </c>
      <c r="C148">
        <v>14.2</v>
      </c>
      <c r="D148">
        <v>-9</v>
      </c>
      <c r="E148">
        <v>-3.61</v>
      </c>
      <c r="F148">
        <v>-6.2</v>
      </c>
      <c r="G148">
        <v>-7.4</v>
      </c>
      <c r="H148">
        <v>-53.8</v>
      </c>
      <c r="I148">
        <v>57.46</v>
      </c>
    </row>
    <row r="149" spans="1:9">
      <c r="A149" s="14">
        <v>40388</v>
      </c>
      <c r="B149">
        <v>-97.75</v>
      </c>
      <c r="C149">
        <v>14</v>
      </c>
      <c r="D149">
        <v>-8.92</v>
      </c>
      <c r="E149">
        <v>-3.35</v>
      </c>
      <c r="F149">
        <v>-6.35</v>
      </c>
      <c r="G149">
        <v>-7.4</v>
      </c>
      <c r="H149">
        <v>-53.6</v>
      </c>
      <c r="I149">
        <v>60.73</v>
      </c>
    </row>
    <row r="150" spans="1:9">
      <c r="A150" s="14">
        <v>40389</v>
      </c>
      <c r="B150">
        <v>-97.43</v>
      </c>
      <c r="C150">
        <v>14.43</v>
      </c>
      <c r="D150">
        <v>-10.4</v>
      </c>
      <c r="E150">
        <v>-2.78</v>
      </c>
      <c r="F150">
        <v>-6.72</v>
      </c>
      <c r="G150">
        <v>-7.38</v>
      </c>
      <c r="H150">
        <v>-53.75</v>
      </c>
      <c r="I150">
        <v>64.75</v>
      </c>
    </row>
    <row r="151" spans="1:9">
      <c r="A151" s="14">
        <v>40392</v>
      </c>
      <c r="B151">
        <v>-98.6</v>
      </c>
      <c r="C151">
        <v>14.15</v>
      </c>
      <c r="D151">
        <v>-10.34</v>
      </c>
      <c r="E151">
        <v>-3.32</v>
      </c>
      <c r="F151">
        <v>-6.95</v>
      </c>
      <c r="G151">
        <v>-7.41</v>
      </c>
      <c r="H151">
        <v>-54.55</v>
      </c>
      <c r="I151">
        <v>67.86</v>
      </c>
    </row>
    <row r="152" spans="1:9">
      <c r="A152" s="14">
        <v>40393</v>
      </c>
      <c r="B152">
        <v>-98.62</v>
      </c>
      <c r="C152">
        <v>15.13</v>
      </c>
      <c r="D152">
        <v>-10.18</v>
      </c>
      <c r="E152">
        <v>-3.86</v>
      </c>
      <c r="F152">
        <v>-7.5</v>
      </c>
      <c r="G152">
        <v>-6.99</v>
      </c>
      <c r="H152">
        <v>-56.41</v>
      </c>
      <c r="I152">
        <v>68.680000000000007</v>
      </c>
    </row>
    <row r="153" spans="1:9">
      <c r="A153" s="14">
        <v>40394</v>
      </c>
      <c r="B153">
        <v>-101.64</v>
      </c>
      <c r="C153">
        <v>15.42</v>
      </c>
      <c r="D153">
        <v>-10.38</v>
      </c>
      <c r="E153">
        <v>-3.95</v>
      </c>
      <c r="F153">
        <v>-8.09</v>
      </c>
      <c r="G153">
        <v>-6.79</v>
      </c>
      <c r="H153">
        <v>-57.15</v>
      </c>
      <c r="I153">
        <v>71</v>
      </c>
    </row>
    <row r="154" spans="1:9">
      <c r="A154" s="14">
        <v>40395</v>
      </c>
      <c r="B154">
        <v>-99.8</v>
      </c>
      <c r="C154">
        <v>15.89</v>
      </c>
      <c r="D154">
        <v>-9.8800000000000008</v>
      </c>
      <c r="E154">
        <v>-4.4800000000000004</v>
      </c>
      <c r="F154">
        <v>-8.15</v>
      </c>
      <c r="G154">
        <v>-6.99</v>
      </c>
      <c r="H154">
        <v>-55.45</v>
      </c>
      <c r="I154">
        <v>71.92</v>
      </c>
    </row>
    <row r="155" spans="1:9">
      <c r="A155" s="14">
        <v>40396</v>
      </c>
      <c r="B155">
        <v>-100.2</v>
      </c>
      <c r="C155">
        <v>16.05</v>
      </c>
      <c r="D155">
        <v>-9.85</v>
      </c>
      <c r="E155">
        <v>-5.12</v>
      </c>
      <c r="F155">
        <v>-8.35</v>
      </c>
      <c r="G155">
        <v>-7.1</v>
      </c>
      <c r="H155">
        <v>-55.65</v>
      </c>
      <c r="I155">
        <v>76.180000000000007</v>
      </c>
    </row>
    <row r="156" spans="1:9">
      <c r="A156" s="14">
        <v>40399</v>
      </c>
      <c r="B156">
        <v>-101.11</v>
      </c>
      <c r="C156">
        <v>16</v>
      </c>
      <c r="D156">
        <v>-10.95</v>
      </c>
      <c r="E156">
        <v>-5.68</v>
      </c>
      <c r="F156">
        <v>-8.3000000000000007</v>
      </c>
      <c r="G156">
        <v>-7.29</v>
      </c>
      <c r="H156">
        <v>-56</v>
      </c>
      <c r="I156">
        <v>77.650000000000006</v>
      </c>
    </row>
    <row r="157" spans="1:9">
      <c r="A157" s="14">
        <v>40400</v>
      </c>
      <c r="B157">
        <v>-99.71</v>
      </c>
      <c r="C157">
        <v>16.16</v>
      </c>
      <c r="D157">
        <v>-10.66</v>
      </c>
      <c r="E157">
        <v>-5.66</v>
      </c>
      <c r="F157">
        <v>-8.17</v>
      </c>
      <c r="G157">
        <v>-7.14</v>
      </c>
      <c r="H157">
        <v>-56.6</v>
      </c>
      <c r="I157">
        <v>80</v>
      </c>
    </row>
    <row r="158" spans="1:9">
      <c r="A158" s="14">
        <v>40401</v>
      </c>
      <c r="B158">
        <v>-99.9</v>
      </c>
      <c r="C158">
        <v>15.96</v>
      </c>
      <c r="D158">
        <v>-10.4</v>
      </c>
      <c r="E158">
        <v>-5.25</v>
      </c>
      <c r="F158">
        <v>-8.3000000000000007</v>
      </c>
      <c r="G158">
        <v>-6.91</v>
      </c>
      <c r="H158">
        <v>-54.94</v>
      </c>
      <c r="I158">
        <v>80.5</v>
      </c>
    </row>
    <row r="159" spans="1:9">
      <c r="A159" s="14">
        <v>40402</v>
      </c>
      <c r="B159">
        <v>-97.09</v>
      </c>
      <c r="C159">
        <v>16.25</v>
      </c>
      <c r="D159">
        <v>-11.45</v>
      </c>
      <c r="E159">
        <v>-3.56</v>
      </c>
      <c r="F159">
        <v>-7.15</v>
      </c>
      <c r="G159">
        <v>-8.1300000000000008</v>
      </c>
      <c r="H159">
        <v>-53.58</v>
      </c>
      <c r="I159">
        <v>71.31</v>
      </c>
    </row>
    <row r="160" spans="1:9">
      <c r="A160" s="14">
        <v>40403</v>
      </c>
      <c r="B160">
        <v>-96.9</v>
      </c>
      <c r="C160">
        <v>16.239999999999998</v>
      </c>
      <c r="D160">
        <v>-10</v>
      </c>
      <c r="E160">
        <v>-3.78</v>
      </c>
      <c r="F160">
        <v>-8.23</v>
      </c>
      <c r="G160">
        <v>-7.83</v>
      </c>
      <c r="H160">
        <v>-53.43</v>
      </c>
      <c r="I160">
        <v>75.19</v>
      </c>
    </row>
    <row r="161" spans="1:9">
      <c r="A161" s="14">
        <v>40406</v>
      </c>
      <c r="B161">
        <v>-97.51</v>
      </c>
      <c r="C161">
        <v>16.600000000000001</v>
      </c>
      <c r="D161">
        <v>-9.9499999999999993</v>
      </c>
      <c r="E161">
        <v>-3.48</v>
      </c>
      <c r="F161">
        <v>-8.02</v>
      </c>
      <c r="G161">
        <v>-7.95</v>
      </c>
      <c r="H161">
        <v>-53.1</v>
      </c>
      <c r="I161">
        <v>74.2</v>
      </c>
    </row>
    <row r="162" spans="1:9">
      <c r="A162" s="14">
        <v>40407</v>
      </c>
      <c r="B162">
        <v>-98.75</v>
      </c>
      <c r="C162">
        <v>16.8</v>
      </c>
      <c r="D162">
        <v>-10.26</v>
      </c>
      <c r="E162">
        <v>-3.65</v>
      </c>
      <c r="F162">
        <v>-8.4700000000000006</v>
      </c>
      <c r="G162">
        <v>-7.66</v>
      </c>
      <c r="H162">
        <v>-54.61</v>
      </c>
      <c r="I162">
        <v>75.64</v>
      </c>
    </row>
    <row r="163" spans="1:9">
      <c r="A163" s="14">
        <v>40408</v>
      </c>
      <c r="B163">
        <v>-100.3</v>
      </c>
      <c r="C163">
        <v>17.149999999999999</v>
      </c>
      <c r="D163">
        <v>-10.45</v>
      </c>
      <c r="E163">
        <v>-3.9</v>
      </c>
      <c r="F163">
        <v>-8.84</v>
      </c>
      <c r="G163">
        <v>-7.78</v>
      </c>
      <c r="H163">
        <v>-54.77</v>
      </c>
      <c r="I163">
        <v>81.86</v>
      </c>
    </row>
    <row r="164" spans="1:9">
      <c r="A164" s="14">
        <v>40409</v>
      </c>
      <c r="B164">
        <v>-97.5</v>
      </c>
      <c r="C164">
        <v>17.350000000000001</v>
      </c>
      <c r="D164">
        <v>-10.48</v>
      </c>
      <c r="E164">
        <v>-3.55</v>
      </c>
      <c r="F164">
        <v>-8.4600000000000009</v>
      </c>
      <c r="G164">
        <v>-7.67</v>
      </c>
      <c r="H164">
        <v>-53.61</v>
      </c>
      <c r="I164">
        <v>87.73</v>
      </c>
    </row>
    <row r="165" spans="1:9">
      <c r="A165" s="14">
        <v>40410</v>
      </c>
      <c r="B165">
        <v>-97.41</v>
      </c>
      <c r="C165">
        <v>16.649999999999999</v>
      </c>
      <c r="D165">
        <v>-10.28</v>
      </c>
      <c r="E165">
        <v>-3.15</v>
      </c>
      <c r="F165">
        <v>-8.39</v>
      </c>
      <c r="G165">
        <v>-8.08</v>
      </c>
      <c r="H165">
        <v>-53.14</v>
      </c>
      <c r="I165">
        <v>85.95</v>
      </c>
    </row>
    <row r="166" spans="1:9">
      <c r="A166" s="14">
        <v>40413</v>
      </c>
      <c r="B166">
        <v>-98.05</v>
      </c>
      <c r="C166">
        <v>16.45</v>
      </c>
      <c r="D166">
        <v>-10.33</v>
      </c>
      <c r="E166">
        <v>-3.1</v>
      </c>
      <c r="F166">
        <v>-8.5500000000000007</v>
      </c>
      <c r="G166">
        <v>-8.49</v>
      </c>
      <c r="H166">
        <v>-53.97</v>
      </c>
      <c r="I166">
        <v>92</v>
      </c>
    </row>
    <row r="167" spans="1:9">
      <c r="A167" s="14">
        <v>40414</v>
      </c>
      <c r="B167">
        <v>-95.75</v>
      </c>
      <c r="C167">
        <v>16.52</v>
      </c>
      <c r="D167">
        <v>-11.16</v>
      </c>
      <c r="E167">
        <v>-2.7</v>
      </c>
      <c r="F167">
        <v>-8.08</v>
      </c>
      <c r="G167">
        <v>-8.8000000000000007</v>
      </c>
      <c r="H167">
        <v>-53.63</v>
      </c>
      <c r="I167">
        <v>92.98</v>
      </c>
    </row>
    <row r="168" spans="1:9">
      <c r="A168" s="14">
        <v>40415</v>
      </c>
      <c r="B168">
        <v>-97.35</v>
      </c>
      <c r="C168">
        <v>16.149999999999999</v>
      </c>
      <c r="D168">
        <v>-12.25</v>
      </c>
      <c r="E168">
        <v>-1.75</v>
      </c>
      <c r="F168">
        <v>-8.23</v>
      </c>
      <c r="G168">
        <v>-9.1300000000000008</v>
      </c>
      <c r="H168">
        <v>-53.76</v>
      </c>
      <c r="I168">
        <v>95.24</v>
      </c>
    </row>
    <row r="169" spans="1:9">
      <c r="A169" s="14">
        <v>40416</v>
      </c>
      <c r="B169">
        <v>-95.9</v>
      </c>
      <c r="C169">
        <v>16.95</v>
      </c>
      <c r="D169">
        <v>-10.01</v>
      </c>
      <c r="E169">
        <v>-2.58</v>
      </c>
      <c r="F169">
        <v>-8.65</v>
      </c>
      <c r="G169">
        <v>-8.09</v>
      </c>
      <c r="H169">
        <v>-52.7</v>
      </c>
      <c r="I169">
        <v>106.88</v>
      </c>
    </row>
    <row r="170" spans="1:9">
      <c r="A170" s="14">
        <v>40417</v>
      </c>
      <c r="B170">
        <v>-96.33</v>
      </c>
      <c r="C170">
        <v>17.100000000000001</v>
      </c>
      <c r="D170">
        <v>-10</v>
      </c>
      <c r="E170">
        <v>-2.46</v>
      </c>
      <c r="F170">
        <v>-8.8000000000000007</v>
      </c>
      <c r="G170">
        <v>-8.51</v>
      </c>
      <c r="H170">
        <v>-52.55</v>
      </c>
      <c r="I170">
        <v>117.89</v>
      </c>
    </row>
    <row r="171" spans="1:9">
      <c r="A171" s="14">
        <v>40420</v>
      </c>
      <c r="B171">
        <v>-96.1</v>
      </c>
      <c r="C171">
        <v>17.25</v>
      </c>
      <c r="D171">
        <v>-8.3000000000000007</v>
      </c>
      <c r="E171">
        <v>-2.4900000000000002</v>
      </c>
      <c r="F171">
        <v>-8.89</v>
      </c>
      <c r="G171">
        <v>-8.75</v>
      </c>
      <c r="H171">
        <v>-52.8</v>
      </c>
      <c r="I171">
        <v>120.2</v>
      </c>
    </row>
    <row r="172" spans="1:9">
      <c r="A172" s="14">
        <v>40421</v>
      </c>
      <c r="B172">
        <v>-95.75</v>
      </c>
      <c r="C172">
        <v>16.829999999999998</v>
      </c>
      <c r="D172">
        <v>-8.59</v>
      </c>
      <c r="E172">
        <v>-1.99</v>
      </c>
      <c r="F172">
        <v>-9.25</v>
      </c>
      <c r="G172">
        <v>-8.59</v>
      </c>
      <c r="H172">
        <v>-51.1</v>
      </c>
      <c r="I172">
        <v>117.17</v>
      </c>
    </row>
    <row r="173" spans="1:9">
      <c r="A173" s="14">
        <v>40422</v>
      </c>
      <c r="B173">
        <v>-98.25</v>
      </c>
      <c r="C173">
        <v>16.8</v>
      </c>
      <c r="D173">
        <v>-8.9499999999999993</v>
      </c>
      <c r="E173">
        <v>-2.2599999999999998</v>
      </c>
      <c r="F173">
        <v>-9.5</v>
      </c>
      <c r="G173">
        <v>-8.1300000000000008</v>
      </c>
      <c r="H173">
        <v>-51.89</v>
      </c>
      <c r="I173">
        <v>112.8</v>
      </c>
    </row>
    <row r="174" spans="1:9">
      <c r="A174" s="14">
        <v>40423</v>
      </c>
      <c r="B174">
        <v>-98.4</v>
      </c>
      <c r="C174">
        <v>17.78</v>
      </c>
      <c r="D174">
        <v>-9.24</v>
      </c>
      <c r="E174">
        <v>-2.4</v>
      </c>
      <c r="F174">
        <v>-9.6999999999999993</v>
      </c>
      <c r="G174">
        <v>-7.98</v>
      </c>
      <c r="H174">
        <v>-52.15</v>
      </c>
      <c r="I174">
        <v>113.95</v>
      </c>
    </row>
    <row r="175" spans="1:9">
      <c r="A175" s="14">
        <v>40424</v>
      </c>
      <c r="B175">
        <v>-99.5</v>
      </c>
      <c r="C175">
        <v>18.3</v>
      </c>
      <c r="D175">
        <v>-9.36</v>
      </c>
      <c r="E175">
        <v>-3.6</v>
      </c>
      <c r="F175">
        <v>-10.050000000000001</v>
      </c>
      <c r="G175">
        <v>-8.06</v>
      </c>
      <c r="H175">
        <v>-53.3</v>
      </c>
      <c r="I175">
        <v>120.52</v>
      </c>
    </row>
    <row r="176" spans="1:9">
      <c r="A176" s="14">
        <v>40427</v>
      </c>
      <c r="B176">
        <v>-99.53</v>
      </c>
      <c r="C176">
        <v>18.899999999999999</v>
      </c>
      <c r="D176">
        <v>-9.26</v>
      </c>
      <c r="E176">
        <v>-3.55</v>
      </c>
      <c r="F176">
        <v>-10.07</v>
      </c>
      <c r="G176">
        <v>-7.7</v>
      </c>
      <c r="H176">
        <v>-53.18</v>
      </c>
      <c r="I176">
        <v>125.24</v>
      </c>
    </row>
    <row r="177" spans="1:9">
      <c r="A177" s="14">
        <v>40428</v>
      </c>
      <c r="B177">
        <v>-98.5</v>
      </c>
      <c r="C177">
        <v>19.43</v>
      </c>
      <c r="D177">
        <v>-8.56</v>
      </c>
      <c r="E177">
        <v>-2.75</v>
      </c>
      <c r="F177">
        <v>-9.6999999999999993</v>
      </c>
      <c r="G177">
        <v>-7.97</v>
      </c>
      <c r="H177">
        <v>-52.64</v>
      </c>
      <c r="I177">
        <v>135.68</v>
      </c>
    </row>
    <row r="178" spans="1:9">
      <c r="A178" s="14">
        <v>40429</v>
      </c>
      <c r="B178">
        <v>-99.2</v>
      </c>
      <c r="C178">
        <v>21.75</v>
      </c>
      <c r="D178">
        <v>-8.66</v>
      </c>
      <c r="E178">
        <v>-2.5</v>
      </c>
      <c r="F178">
        <v>-9.19</v>
      </c>
      <c r="G178">
        <v>-8.4499999999999993</v>
      </c>
      <c r="H178">
        <v>-52.95</v>
      </c>
      <c r="I178">
        <v>129.69999999999999</v>
      </c>
    </row>
    <row r="179" spans="1:9">
      <c r="A179" s="14">
        <v>40430</v>
      </c>
      <c r="B179">
        <v>-101.1</v>
      </c>
      <c r="C179">
        <v>21.95</v>
      </c>
      <c r="D179">
        <v>-8.8699999999999992</v>
      </c>
      <c r="E179">
        <v>-3.09</v>
      </c>
      <c r="F179">
        <v>-9.67</v>
      </c>
      <c r="G179">
        <v>-8.07</v>
      </c>
      <c r="H179">
        <v>-53.47</v>
      </c>
      <c r="I179">
        <v>127.18</v>
      </c>
    </row>
    <row r="180" spans="1:9">
      <c r="A180" s="14">
        <v>40431</v>
      </c>
      <c r="B180">
        <v>-101.53</v>
      </c>
      <c r="C180">
        <v>22.25</v>
      </c>
      <c r="D180">
        <v>-8.48</v>
      </c>
      <c r="E180">
        <v>-3.67</v>
      </c>
      <c r="F180">
        <v>-9.92</v>
      </c>
      <c r="G180">
        <v>-7.84</v>
      </c>
      <c r="H180">
        <v>-53.55</v>
      </c>
      <c r="I180">
        <v>127.86</v>
      </c>
    </row>
    <row r="181" spans="1:9">
      <c r="A181" s="14">
        <v>40434</v>
      </c>
      <c r="B181">
        <v>-102.7</v>
      </c>
      <c r="C181">
        <v>22.18</v>
      </c>
      <c r="D181">
        <v>-8.31</v>
      </c>
      <c r="E181">
        <v>-4.4000000000000004</v>
      </c>
      <c r="F181">
        <v>-9.9499999999999993</v>
      </c>
      <c r="G181">
        <v>-7.68</v>
      </c>
      <c r="H181">
        <v>-54.05</v>
      </c>
      <c r="I181">
        <v>127.65</v>
      </c>
    </row>
    <row r="182" spans="1:9">
      <c r="A182" s="14">
        <v>40435</v>
      </c>
      <c r="B182">
        <v>-103.03</v>
      </c>
      <c r="C182">
        <v>22.4</v>
      </c>
      <c r="D182">
        <v>-7.93</v>
      </c>
      <c r="E182">
        <v>-4.62</v>
      </c>
      <c r="F182">
        <v>-10.25</v>
      </c>
      <c r="G182">
        <v>-7.52</v>
      </c>
      <c r="H182">
        <v>-53.92</v>
      </c>
      <c r="I182">
        <v>125.84</v>
      </c>
    </row>
    <row r="183" spans="1:9">
      <c r="A183" s="14">
        <v>40436</v>
      </c>
      <c r="B183">
        <v>-102.88</v>
      </c>
      <c r="C183">
        <v>22.6</v>
      </c>
      <c r="D183">
        <v>-7.37</v>
      </c>
      <c r="E183">
        <v>-4.75</v>
      </c>
      <c r="F183">
        <v>-10.09</v>
      </c>
      <c r="G183">
        <v>-8.5500000000000007</v>
      </c>
      <c r="H183">
        <v>-53.6</v>
      </c>
      <c r="I183">
        <v>129.86000000000001</v>
      </c>
    </row>
    <row r="184" spans="1:9">
      <c r="A184" s="14">
        <v>40437</v>
      </c>
      <c r="B184">
        <v>-102.48</v>
      </c>
      <c r="C184">
        <v>22.5</v>
      </c>
      <c r="D184">
        <v>-7.94</v>
      </c>
      <c r="E184">
        <v>-4.75</v>
      </c>
      <c r="F184">
        <v>-10.050000000000001</v>
      </c>
      <c r="G184">
        <v>-9.34</v>
      </c>
      <c r="H184">
        <v>-52.75</v>
      </c>
      <c r="I184">
        <v>128.75</v>
      </c>
    </row>
    <row r="185" spans="1:9">
      <c r="A185" s="14">
        <v>40438</v>
      </c>
      <c r="B185">
        <v>-102.55</v>
      </c>
      <c r="C185">
        <v>22</v>
      </c>
      <c r="D185">
        <v>-8.1300000000000008</v>
      </c>
      <c r="E185">
        <v>-3.87</v>
      </c>
      <c r="F185">
        <v>-10.01</v>
      </c>
      <c r="G185">
        <v>-10.81</v>
      </c>
      <c r="H185">
        <v>-52.75</v>
      </c>
      <c r="I185">
        <v>129.38</v>
      </c>
    </row>
    <row r="186" spans="1:9">
      <c r="A186" s="14">
        <v>40441</v>
      </c>
      <c r="B186">
        <v>-105.15</v>
      </c>
      <c r="C186">
        <v>22</v>
      </c>
      <c r="D186">
        <v>-7.82</v>
      </c>
      <c r="E186">
        <v>-3.89</v>
      </c>
      <c r="F186">
        <v>-10.1</v>
      </c>
      <c r="G186">
        <v>-10.38</v>
      </c>
      <c r="H186">
        <v>-53.15</v>
      </c>
      <c r="I186">
        <v>129.21</v>
      </c>
    </row>
    <row r="187" spans="1:9">
      <c r="A187" s="14">
        <v>40442</v>
      </c>
      <c r="B187">
        <v>-106.63</v>
      </c>
      <c r="C187">
        <v>22.1</v>
      </c>
      <c r="D187">
        <v>-7.79</v>
      </c>
      <c r="E187">
        <v>-4.55</v>
      </c>
      <c r="F187">
        <v>-10.45</v>
      </c>
      <c r="G187">
        <v>-7.81</v>
      </c>
      <c r="H187">
        <v>-53.65</v>
      </c>
      <c r="I187">
        <v>130.88999999999999</v>
      </c>
    </row>
    <row r="188" spans="1:9">
      <c r="A188" s="14">
        <v>40443</v>
      </c>
      <c r="B188">
        <v>-107.3</v>
      </c>
      <c r="C188">
        <v>21.23</v>
      </c>
      <c r="D188">
        <v>-7.26</v>
      </c>
      <c r="E188">
        <v>-4.55</v>
      </c>
      <c r="F188">
        <v>-10.3</v>
      </c>
      <c r="G188">
        <v>-8.08</v>
      </c>
      <c r="H188">
        <v>-53.9</v>
      </c>
      <c r="I188">
        <v>146.71</v>
      </c>
    </row>
    <row r="189" spans="1:9">
      <c r="A189" s="14">
        <v>40444</v>
      </c>
      <c r="B189">
        <v>-108.9</v>
      </c>
      <c r="C189">
        <v>21.3</v>
      </c>
      <c r="D189">
        <v>-7.64</v>
      </c>
      <c r="E189">
        <v>-3.97</v>
      </c>
      <c r="F189">
        <v>-10</v>
      </c>
      <c r="G189">
        <v>-8.34</v>
      </c>
      <c r="H189">
        <v>-54.33</v>
      </c>
      <c r="I189">
        <v>142.35</v>
      </c>
    </row>
    <row r="190" spans="1:9">
      <c r="A190" s="14">
        <v>40445</v>
      </c>
      <c r="B190">
        <v>-108.85</v>
      </c>
      <c r="C190">
        <v>22.2</v>
      </c>
      <c r="D190">
        <v>-8.48</v>
      </c>
      <c r="E190">
        <v>-3.69</v>
      </c>
      <c r="F190">
        <v>-10.07</v>
      </c>
      <c r="G190">
        <v>-8.2100000000000009</v>
      </c>
      <c r="H190">
        <v>-53.95</v>
      </c>
      <c r="I190">
        <v>141.96</v>
      </c>
    </row>
    <row r="191" spans="1:9">
      <c r="A191" s="14">
        <v>40448</v>
      </c>
      <c r="B191">
        <v>-108.35</v>
      </c>
      <c r="C191">
        <v>22.35</v>
      </c>
      <c r="D191">
        <v>-8.2100000000000009</v>
      </c>
      <c r="E191">
        <v>-4.1399999999999997</v>
      </c>
      <c r="F191">
        <v>-9.9499999999999993</v>
      </c>
      <c r="G191">
        <v>-8.14</v>
      </c>
      <c r="H191">
        <v>-53.3</v>
      </c>
      <c r="I191">
        <v>143.81</v>
      </c>
    </row>
    <row r="192" spans="1:9">
      <c r="A192" s="14">
        <v>40449</v>
      </c>
      <c r="B192">
        <v>-110.15</v>
      </c>
      <c r="C192">
        <v>22.35</v>
      </c>
      <c r="D192">
        <v>-8.84</v>
      </c>
      <c r="E192">
        <v>-4.26</v>
      </c>
      <c r="F192">
        <v>-9.6999999999999993</v>
      </c>
      <c r="G192">
        <v>-8.16</v>
      </c>
      <c r="H192">
        <v>-54.2</v>
      </c>
      <c r="I192">
        <v>152.5</v>
      </c>
    </row>
    <row r="193" spans="1:9">
      <c r="A193" s="14">
        <v>40450</v>
      </c>
      <c r="B193">
        <v>-114.05</v>
      </c>
      <c r="C193">
        <v>22.5</v>
      </c>
      <c r="D193">
        <v>-8.6300000000000008</v>
      </c>
      <c r="E193">
        <v>-5.15</v>
      </c>
      <c r="F193">
        <v>-10.1</v>
      </c>
      <c r="G193">
        <v>-9.23</v>
      </c>
      <c r="H193">
        <v>-56.3</v>
      </c>
      <c r="I193">
        <v>165.62</v>
      </c>
    </row>
    <row r="194" spans="1:9">
      <c r="A194" s="14">
        <v>40451</v>
      </c>
      <c r="B194">
        <v>-110.3</v>
      </c>
      <c r="C194">
        <v>22.38</v>
      </c>
      <c r="D194">
        <v>-9</v>
      </c>
      <c r="E194">
        <v>-9.9499999999999993</v>
      </c>
      <c r="F194">
        <v>-10.050000000000001</v>
      </c>
      <c r="G194">
        <v>-9</v>
      </c>
      <c r="H194">
        <v>-54.3</v>
      </c>
      <c r="I194">
        <v>167.5</v>
      </c>
    </row>
    <row r="195" spans="1:9">
      <c r="A195" s="14">
        <v>40452</v>
      </c>
      <c r="B195">
        <v>-111.08</v>
      </c>
      <c r="C195">
        <v>21.67</v>
      </c>
      <c r="D195">
        <v>-8.42</v>
      </c>
      <c r="E195">
        <v>-10.68</v>
      </c>
      <c r="F195">
        <v>-10.43</v>
      </c>
      <c r="G195">
        <v>-9.15</v>
      </c>
      <c r="H195">
        <v>-54.58</v>
      </c>
      <c r="I195">
        <v>173.45</v>
      </c>
    </row>
    <row r="196" spans="1:9">
      <c r="A196" s="14">
        <v>40455</v>
      </c>
      <c r="B196">
        <v>-110.83</v>
      </c>
      <c r="C196">
        <v>21.98</v>
      </c>
      <c r="D196">
        <v>-8.5299999999999994</v>
      </c>
      <c r="E196">
        <v>-8.35</v>
      </c>
      <c r="F196">
        <v>-10.15</v>
      </c>
      <c r="G196">
        <v>-9.16</v>
      </c>
      <c r="H196">
        <v>-54.65</v>
      </c>
      <c r="I196">
        <v>174.07</v>
      </c>
    </row>
    <row r="197" spans="1:9">
      <c r="A197" s="14">
        <v>40456</v>
      </c>
      <c r="B197">
        <v>-110.11</v>
      </c>
      <c r="C197">
        <v>22.45</v>
      </c>
      <c r="D197">
        <v>-8.8000000000000007</v>
      </c>
      <c r="E197">
        <v>-8.43</v>
      </c>
      <c r="F197">
        <v>-10.15</v>
      </c>
      <c r="G197">
        <v>-9.16</v>
      </c>
      <c r="H197">
        <v>-55.8</v>
      </c>
      <c r="I197">
        <v>165.82</v>
      </c>
    </row>
    <row r="198" spans="1:9">
      <c r="A198" s="14">
        <v>40457</v>
      </c>
      <c r="B198">
        <v>-108.83</v>
      </c>
      <c r="C198">
        <v>23</v>
      </c>
      <c r="D198">
        <v>-8.84</v>
      </c>
      <c r="E198">
        <v>-9.99</v>
      </c>
      <c r="F198">
        <v>-10.55</v>
      </c>
      <c r="G198">
        <v>-8.75</v>
      </c>
      <c r="H198">
        <v>-55.65</v>
      </c>
      <c r="I198">
        <v>168.3</v>
      </c>
    </row>
    <row r="199" spans="1:9">
      <c r="A199" s="14">
        <v>40458</v>
      </c>
      <c r="B199">
        <v>-110.56</v>
      </c>
      <c r="C199">
        <v>23.48</v>
      </c>
      <c r="D199">
        <v>-8.85</v>
      </c>
      <c r="E199">
        <v>-10.53</v>
      </c>
      <c r="F199">
        <v>-10.42</v>
      </c>
      <c r="G199">
        <v>-8.51</v>
      </c>
      <c r="H199">
        <v>-55.38</v>
      </c>
      <c r="I199">
        <v>164.49</v>
      </c>
    </row>
    <row r="200" spans="1:9">
      <c r="A200" s="14">
        <v>40459</v>
      </c>
      <c r="B200">
        <v>-110.73</v>
      </c>
      <c r="C200">
        <v>23.7</v>
      </c>
      <c r="D200">
        <v>-8.99</v>
      </c>
      <c r="E200">
        <v>-11.25</v>
      </c>
      <c r="F200">
        <v>-10.7</v>
      </c>
      <c r="G200">
        <v>-8.48</v>
      </c>
      <c r="H200">
        <v>-55.95</v>
      </c>
      <c r="I200">
        <v>164.09</v>
      </c>
    </row>
    <row r="201" spans="1:9">
      <c r="A201" s="14">
        <v>40462</v>
      </c>
      <c r="B201">
        <v>-110.33</v>
      </c>
      <c r="C201">
        <v>23.3</v>
      </c>
      <c r="D201">
        <v>-8.8800000000000008</v>
      </c>
      <c r="E201">
        <v>-11.29</v>
      </c>
      <c r="F201">
        <v>-10.66</v>
      </c>
      <c r="G201">
        <v>-8.4499999999999993</v>
      </c>
      <c r="H201">
        <v>-55.85</v>
      </c>
      <c r="I201">
        <v>165.15</v>
      </c>
    </row>
    <row r="202" spans="1:9">
      <c r="A202" s="14">
        <v>40463</v>
      </c>
      <c r="B202">
        <v>-113.69</v>
      </c>
      <c r="C202">
        <v>23</v>
      </c>
      <c r="D202">
        <v>-8.77</v>
      </c>
      <c r="E202">
        <v>-10.65</v>
      </c>
      <c r="F202">
        <v>-10.5</v>
      </c>
      <c r="G202">
        <v>-8.4</v>
      </c>
      <c r="H202">
        <v>-57.78</v>
      </c>
      <c r="I202">
        <v>166.83</v>
      </c>
    </row>
    <row r="203" spans="1:9">
      <c r="A203" s="14">
        <v>40464</v>
      </c>
      <c r="B203">
        <v>-110.13</v>
      </c>
      <c r="C203">
        <v>23.5</v>
      </c>
      <c r="D203">
        <v>-8.7100000000000009</v>
      </c>
      <c r="E203">
        <v>-11.33</v>
      </c>
      <c r="F203">
        <v>-10.95</v>
      </c>
      <c r="G203">
        <v>-8.49</v>
      </c>
      <c r="H203">
        <v>-56.75</v>
      </c>
      <c r="I203">
        <v>177.21</v>
      </c>
    </row>
    <row r="204" spans="1:9">
      <c r="A204" s="14">
        <v>40465</v>
      </c>
      <c r="B204">
        <v>-110.03</v>
      </c>
      <c r="C204">
        <v>24</v>
      </c>
      <c r="D204">
        <v>-8.2799999999999994</v>
      </c>
      <c r="E204">
        <v>-12.86</v>
      </c>
      <c r="F204">
        <v>-10.59</v>
      </c>
      <c r="G204">
        <v>-8.2799999999999994</v>
      </c>
      <c r="H204">
        <v>-56.75</v>
      </c>
      <c r="I204">
        <v>184.42</v>
      </c>
    </row>
    <row r="205" spans="1:9">
      <c r="A205" s="14">
        <v>40466</v>
      </c>
      <c r="B205">
        <v>-110.18</v>
      </c>
      <c r="C205">
        <v>23.25</v>
      </c>
      <c r="D205">
        <v>-7.99</v>
      </c>
      <c r="E205">
        <v>-13.88</v>
      </c>
      <c r="F205">
        <v>-11.5</v>
      </c>
      <c r="G205">
        <v>-8.7200000000000006</v>
      </c>
      <c r="H205">
        <v>-56.78</v>
      </c>
      <c r="I205">
        <v>185.99</v>
      </c>
    </row>
    <row r="206" spans="1:9">
      <c r="A206" s="14">
        <v>40469</v>
      </c>
      <c r="B206">
        <v>-109.9</v>
      </c>
      <c r="C206">
        <v>23</v>
      </c>
      <c r="D206">
        <v>-7.97</v>
      </c>
      <c r="E206">
        <v>-16.45</v>
      </c>
      <c r="F206">
        <v>-11.25</v>
      </c>
      <c r="G206">
        <v>-8.76</v>
      </c>
      <c r="H206">
        <v>-56.45</v>
      </c>
      <c r="I206">
        <v>179.22</v>
      </c>
    </row>
    <row r="207" spans="1:9">
      <c r="A207" s="14">
        <v>40470</v>
      </c>
      <c r="B207">
        <v>-110.28</v>
      </c>
      <c r="C207">
        <v>22.07</v>
      </c>
      <c r="D207">
        <v>-7.97</v>
      </c>
      <c r="E207">
        <v>-17.04</v>
      </c>
      <c r="F207">
        <v>-11.5</v>
      </c>
      <c r="G207">
        <v>-8.5299999999999994</v>
      </c>
      <c r="H207">
        <v>-56.21</v>
      </c>
      <c r="I207">
        <v>191.42</v>
      </c>
    </row>
    <row r="208" spans="1:9">
      <c r="A208" s="14">
        <v>40471</v>
      </c>
      <c r="B208">
        <v>-110.73</v>
      </c>
      <c r="C208">
        <v>22.2</v>
      </c>
      <c r="D208">
        <v>-7.75</v>
      </c>
      <c r="E208">
        <v>-18.600000000000001</v>
      </c>
      <c r="F208">
        <v>-11.75</v>
      </c>
      <c r="G208">
        <v>-8.25</v>
      </c>
      <c r="H208">
        <v>-56.09</v>
      </c>
      <c r="I208">
        <v>201.55</v>
      </c>
    </row>
    <row r="209" spans="1:9">
      <c r="A209" s="14">
        <v>40472</v>
      </c>
      <c r="B209">
        <v>-110.97</v>
      </c>
      <c r="C209">
        <v>23.2</v>
      </c>
      <c r="D209">
        <v>-7.02</v>
      </c>
      <c r="E209">
        <v>-16.36</v>
      </c>
      <c r="F209">
        <v>-11.85</v>
      </c>
      <c r="G209">
        <v>-7.16</v>
      </c>
      <c r="H209">
        <v>-55.5</v>
      </c>
      <c r="I209">
        <v>201.15</v>
      </c>
    </row>
    <row r="210" spans="1:9">
      <c r="A210" s="14">
        <v>40473</v>
      </c>
      <c r="B210">
        <v>-111.53</v>
      </c>
      <c r="C210">
        <v>23.5</v>
      </c>
      <c r="D210">
        <v>-7.18</v>
      </c>
      <c r="E210">
        <v>-16.75</v>
      </c>
      <c r="F210">
        <v>-13.32</v>
      </c>
      <c r="G210">
        <v>-7.37</v>
      </c>
      <c r="H210">
        <v>-55.84</v>
      </c>
      <c r="I210">
        <v>208.96</v>
      </c>
    </row>
    <row r="211" spans="1:9">
      <c r="A211" s="14">
        <v>40476</v>
      </c>
      <c r="B211">
        <v>-112.37</v>
      </c>
      <c r="C211">
        <v>23.7</v>
      </c>
      <c r="D211">
        <v>-6.26</v>
      </c>
      <c r="E211">
        <v>-16.649999999999999</v>
      </c>
      <c r="F211">
        <v>-14.05</v>
      </c>
      <c r="G211">
        <v>-7.45</v>
      </c>
      <c r="H211">
        <v>-56.25</v>
      </c>
      <c r="I211">
        <v>196.43</v>
      </c>
    </row>
    <row r="212" spans="1:9">
      <c r="A212" s="14">
        <v>40477</v>
      </c>
      <c r="B212">
        <v>-114.01</v>
      </c>
      <c r="C212">
        <v>23.15</v>
      </c>
      <c r="D212">
        <v>-5.59</v>
      </c>
      <c r="E212">
        <v>-17.899999999999999</v>
      </c>
      <c r="F212">
        <v>-13.25</v>
      </c>
      <c r="G212">
        <v>-7.45</v>
      </c>
      <c r="H212">
        <v>-55.9</v>
      </c>
      <c r="I212">
        <v>201.59</v>
      </c>
    </row>
    <row r="213" spans="1:9">
      <c r="A213" s="14">
        <v>40478</v>
      </c>
      <c r="B213">
        <v>-108.75</v>
      </c>
      <c r="C213">
        <v>22.5</v>
      </c>
      <c r="D213">
        <v>-6.68</v>
      </c>
      <c r="E213">
        <v>-17.920000000000002</v>
      </c>
      <c r="F213">
        <v>-12.95</v>
      </c>
      <c r="G213">
        <v>-7.51</v>
      </c>
      <c r="H213">
        <v>-55.33</v>
      </c>
      <c r="I213">
        <v>210.87</v>
      </c>
    </row>
    <row r="214" spans="1:9">
      <c r="A214" s="14">
        <v>40479</v>
      </c>
      <c r="B214">
        <v>-108.61</v>
      </c>
      <c r="C214">
        <v>23.3</v>
      </c>
      <c r="D214">
        <v>-6.24</v>
      </c>
      <c r="E214">
        <v>-17.8</v>
      </c>
      <c r="F214">
        <v>-12.55</v>
      </c>
      <c r="G214">
        <v>-7.31</v>
      </c>
      <c r="H214">
        <v>-56.22</v>
      </c>
      <c r="I214">
        <v>207.86</v>
      </c>
    </row>
    <row r="215" spans="1:9">
      <c r="A215" s="14">
        <v>40480</v>
      </c>
      <c r="B215">
        <v>-109.4</v>
      </c>
      <c r="C215">
        <v>22.9</v>
      </c>
      <c r="D215">
        <v>-6.83</v>
      </c>
      <c r="E215">
        <v>-17.2</v>
      </c>
      <c r="F215">
        <v>-12.3</v>
      </c>
      <c r="G215">
        <v>-7.35</v>
      </c>
      <c r="H215">
        <v>-57.15</v>
      </c>
      <c r="I215">
        <v>209.48</v>
      </c>
    </row>
    <row r="216" spans="1:9">
      <c r="A216" s="14">
        <v>40483</v>
      </c>
      <c r="B216">
        <v>-109.9</v>
      </c>
      <c r="C216">
        <v>22.6</v>
      </c>
      <c r="D216">
        <v>-7.74</v>
      </c>
      <c r="E216">
        <v>-17.170000000000002</v>
      </c>
      <c r="F216">
        <v>-12.33</v>
      </c>
      <c r="G216">
        <v>-7.25</v>
      </c>
      <c r="H216">
        <v>-57.27</v>
      </c>
      <c r="I216">
        <v>210.61</v>
      </c>
    </row>
    <row r="217" spans="1:9">
      <c r="A217" s="14">
        <v>40484</v>
      </c>
      <c r="B217">
        <v>-117.53</v>
      </c>
      <c r="C217">
        <v>22.55</v>
      </c>
      <c r="D217">
        <v>-7.51</v>
      </c>
      <c r="E217">
        <v>-17.09</v>
      </c>
      <c r="F217">
        <v>-11.7</v>
      </c>
      <c r="G217">
        <v>-7.16</v>
      </c>
      <c r="H217">
        <v>-58.24</v>
      </c>
      <c r="I217">
        <v>207.15</v>
      </c>
    </row>
    <row r="218" spans="1:9">
      <c r="A218" s="14">
        <v>40485</v>
      </c>
      <c r="B218">
        <v>-115.93</v>
      </c>
      <c r="C218">
        <v>22.45</v>
      </c>
      <c r="D218">
        <v>-7.2</v>
      </c>
      <c r="E218">
        <v>-18.309999999999999</v>
      </c>
      <c r="F218">
        <v>-12.24</v>
      </c>
      <c r="G218">
        <v>-6.8</v>
      </c>
      <c r="H218">
        <v>-58.96</v>
      </c>
      <c r="I218">
        <v>205.77</v>
      </c>
    </row>
    <row r="219" spans="1:9">
      <c r="A219" s="14">
        <v>40486</v>
      </c>
      <c r="B219">
        <v>-116.83</v>
      </c>
      <c r="C219">
        <v>22.55</v>
      </c>
      <c r="D219">
        <v>-7.28</v>
      </c>
      <c r="E219">
        <v>-18.510000000000002</v>
      </c>
      <c r="F219">
        <v>-12.95</v>
      </c>
      <c r="G219">
        <v>-6.64</v>
      </c>
      <c r="H219">
        <v>-59.7</v>
      </c>
      <c r="I219">
        <v>201.1</v>
      </c>
    </row>
    <row r="220" spans="1:9">
      <c r="A220" s="14">
        <v>40487</v>
      </c>
      <c r="B220">
        <v>-116.95</v>
      </c>
      <c r="C220">
        <v>21.8</v>
      </c>
      <c r="D220">
        <v>-7.91</v>
      </c>
      <c r="E220">
        <v>-17.309999999999999</v>
      </c>
      <c r="F220">
        <v>-12.75</v>
      </c>
      <c r="G220">
        <v>-6.89</v>
      </c>
      <c r="H220">
        <v>-60</v>
      </c>
      <c r="I220">
        <v>198.79</v>
      </c>
    </row>
    <row r="221" spans="1:9">
      <c r="A221" s="14">
        <v>40490</v>
      </c>
      <c r="B221">
        <v>-118.09</v>
      </c>
      <c r="C221">
        <v>21.15</v>
      </c>
      <c r="D221">
        <v>-8.09</v>
      </c>
      <c r="E221">
        <v>-16.14</v>
      </c>
      <c r="F221">
        <v>-12.26</v>
      </c>
      <c r="G221">
        <v>-7</v>
      </c>
      <c r="H221">
        <v>-59.4</v>
      </c>
      <c r="I221">
        <v>194.98</v>
      </c>
    </row>
    <row r="222" spans="1:9">
      <c r="A222" s="14">
        <v>40491</v>
      </c>
      <c r="B222">
        <v>-118.21</v>
      </c>
      <c r="C222">
        <v>21.45</v>
      </c>
      <c r="D222">
        <v>-7.29</v>
      </c>
      <c r="E222">
        <v>-15.74</v>
      </c>
      <c r="F222">
        <v>-12.24</v>
      </c>
      <c r="G222">
        <v>-7.29</v>
      </c>
      <c r="H222">
        <v>-59.5</v>
      </c>
      <c r="I222">
        <v>197.2</v>
      </c>
    </row>
    <row r="223" spans="1:9">
      <c r="A223" s="14">
        <v>40492</v>
      </c>
      <c r="B223">
        <v>-116.03</v>
      </c>
      <c r="C223">
        <v>21.75</v>
      </c>
      <c r="D223">
        <v>-7.4</v>
      </c>
      <c r="E223">
        <v>-15.82</v>
      </c>
      <c r="F223">
        <v>-12.24</v>
      </c>
      <c r="G223">
        <v>-6.99</v>
      </c>
      <c r="H223">
        <v>-58.94</v>
      </c>
      <c r="I223">
        <v>198.34</v>
      </c>
    </row>
    <row r="224" spans="1:9">
      <c r="A224" s="14">
        <v>40493</v>
      </c>
      <c r="B224">
        <v>-114.93</v>
      </c>
      <c r="C224">
        <v>21.85</v>
      </c>
      <c r="D224">
        <v>-7.87</v>
      </c>
      <c r="E224">
        <v>-14.66</v>
      </c>
      <c r="F224">
        <v>-12.45</v>
      </c>
      <c r="G224">
        <v>-6.9</v>
      </c>
      <c r="H224">
        <v>-58.06</v>
      </c>
      <c r="I224">
        <v>191.18</v>
      </c>
    </row>
    <row r="225" spans="1:9">
      <c r="A225" s="14">
        <v>40494</v>
      </c>
      <c r="B225">
        <v>-113.41</v>
      </c>
      <c r="C225">
        <v>21.25</v>
      </c>
      <c r="D225">
        <v>-7.98</v>
      </c>
      <c r="E225">
        <v>-14.89</v>
      </c>
      <c r="F225">
        <v>-12.32</v>
      </c>
      <c r="G225">
        <v>-7.42</v>
      </c>
      <c r="H225">
        <v>-57.39</v>
      </c>
      <c r="I225">
        <v>190.3</v>
      </c>
    </row>
    <row r="226" spans="1:9">
      <c r="A226" s="14">
        <v>40497</v>
      </c>
      <c r="B226">
        <v>-113.53</v>
      </c>
      <c r="C226">
        <v>21.25</v>
      </c>
      <c r="D226">
        <v>-7.77</v>
      </c>
      <c r="E226">
        <v>-13.83</v>
      </c>
      <c r="F226">
        <v>-11.94</v>
      </c>
      <c r="G226">
        <v>-7.47</v>
      </c>
      <c r="H226">
        <v>-57.35</v>
      </c>
      <c r="I226">
        <v>190.36</v>
      </c>
    </row>
    <row r="227" spans="1:9">
      <c r="A227" s="14">
        <v>40498</v>
      </c>
      <c r="B227">
        <v>-116.22</v>
      </c>
      <c r="C227">
        <v>20.6</v>
      </c>
      <c r="D227">
        <v>-7.58</v>
      </c>
      <c r="E227">
        <v>-13.55</v>
      </c>
      <c r="F227">
        <v>-11.55</v>
      </c>
      <c r="G227">
        <v>-7.27</v>
      </c>
      <c r="H227">
        <v>-58.8</v>
      </c>
      <c r="I227">
        <v>192.42</v>
      </c>
    </row>
    <row r="228" spans="1:9">
      <c r="A228" s="14">
        <v>40499</v>
      </c>
      <c r="B228">
        <v>-114.83</v>
      </c>
      <c r="C228">
        <v>20.65</v>
      </c>
      <c r="D228">
        <v>-7.43</v>
      </c>
      <c r="E228">
        <v>-13.2</v>
      </c>
      <c r="F228">
        <v>-11.81</v>
      </c>
      <c r="G228">
        <v>-7.38</v>
      </c>
      <c r="H228">
        <v>-59.1</v>
      </c>
      <c r="I228">
        <v>193.62</v>
      </c>
    </row>
    <row r="229" spans="1:9">
      <c r="A229" s="14">
        <v>40500</v>
      </c>
      <c r="B229">
        <v>-114.01</v>
      </c>
      <c r="C229">
        <v>21.85</v>
      </c>
      <c r="D229">
        <v>-7.75</v>
      </c>
      <c r="E229">
        <v>-12.27</v>
      </c>
      <c r="F229">
        <v>-11.8</v>
      </c>
      <c r="G229">
        <v>-7.3</v>
      </c>
      <c r="H229">
        <v>-57.8</v>
      </c>
      <c r="I229">
        <v>183.26</v>
      </c>
    </row>
    <row r="230" spans="1:9">
      <c r="A230" s="14">
        <v>40501</v>
      </c>
      <c r="B230">
        <v>-113.7</v>
      </c>
      <c r="C230">
        <v>20.68</v>
      </c>
      <c r="D230">
        <v>-7.47</v>
      </c>
      <c r="E230">
        <v>-12.8</v>
      </c>
      <c r="F230">
        <v>-11.91</v>
      </c>
      <c r="G230">
        <v>-7.42</v>
      </c>
      <c r="H230">
        <v>-57.8</v>
      </c>
      <c r="I230">
        <v>185.19</v>
      </c>
    </row>
    <row r="231" spans="1:9">
      <c r="A231" s="14">
        <v>40504</v>
      </c>
      <c r="B231">
        <v>-114.23</v>
      </c>
      <c r="C231">
        <v>20.55</v>
      </c>
      <c r="D231">
        <v>-7.65</v>
      </c>
      <c r="E231">
        <v>-12.39</v>
      </c>
      <c r="F231">
        <v>-11.88</v>
      </c>
      <c r="G231">
        <v>-7.74</v>
      </c>
      <c r="H231">
        <v>-57.93</v>
      </c>
      <c r="I231">
        <v>193.14</v>
      </c>
    </row>
    <row r="232" spans="1:9">
      <c r="A232" s="14">
        <v>40505</v>
      </c>
      <c r="B232">
        <v>-114.33</v>
      </c>
      <c r="C232">
        <v>20.6</v>
      </c>
      <c r="D232">
        <v>-8.31</v>
      </c>
      <c r="E232">
        <v>-11.44</v>
      </c>
      <c r="F232">
        <v>-11.65</v>
      </c>
      <c r="G232">
        <v>-8.8000000000000007</v>
      </c>
      <c r="H232">
        <v>-57.42</v>
      </c>
      <c r="I232">
        <v>193.34</v>
      </c>
    </row>
    <row r="233" spans="1:9">
      <c r="A233" s="14">
        <v>40506</v>
      </c>
      <c r="B233">
        <v>-114.6</v>
      </c>
      <c r="C233">
        <v>19.649999999999999</v>
      </c>
      <c r="D233">
        <v>-9.76</v>
      </c>
      <c r="E233">
        <v>-9.9499999999999993</v>
      </c>
      <c r="F233">
        <v>-10.95</v>
      </c>
      <c r="G233">
        <v>-9.67</v>
      </c>
      <c r="H233">
        <v>-55.7</v>
      </c>
      <c r="I233">
        <v>193.35</v>
      </c>
    </row>
    <row r="234" spans="1:9">
      <c r="A234" s="14">
        <v>40507</v>
      </c>
      <c r="B234">
        <v>-110.5</v>
      </c>
      <c r="C234">
        <v>19.95</v>
      </c>
      <c r="D234">
        <v>-9.58</v>
      </c>
      <c r="E234">
        <v>-8.9600000000000009</v>
      </c>
      <c r="F234">
        <v>-10.29</v>
      </c>
      <c r="G234">
        <v>-9.68</v>
      </c>
      <c r="H234">
        <v>-54.84</v>
      </c>
      <c r="I234">
        <v>190.8</v>
      </c>
    </row>
    <row r="235" spans="1:9">
      <c r="A235" s="14">
        <v>40508</v>
      </c>
      <c r="B235">
        <v>-107.72</v>
      </c>
      <c r="C235">
        <v>18.350000000000001</v>
      </c>
      <c r="D235">
        <v>-10.9</v>
      </c>
      <c r="E235">
        <v>-6.12</v>
      </c>
      <c r="F235">
        <v>-9.0299999999999994</v>
      </c>
      <c r="G235">
        <v>-10.66</v>
      </c>
      <c r="H235">
        <v>-53.88</v>
      </c>
      <c r="I235">
        <v>190.41</v>
      </c>
    </row>
    <row r="236" spans="1:9">
      <c r="A236" s="14">
        <v>40511</v>
      </c>
      <c r="B236">
        <v>-107.53</v>
      </c>
      <c r="C236">
        <v>19.649999999999999</v>
      </c>
      <c r="D236">
        <v>-10.34</v>
      </c>
      <c r="E236">
        <v>-6.2</v>
      </c>
      <c r="F236">
        <v>-9.75</v>
      </c>
      <c r="G236">
        <v>-9.75</v>
      </c>
      <c r="H236">
        <v>-53.7</v>
      </c>
      <c r="I236">
        <v>198.42</v>
      </c>
    </row>
    <row r="237" spans="1:9">
      <c r="A237" s="14">
        <v>40512</v>
      </c>
      <c r="B237">
        <v>-106.73</v>
      </c>
      <c r="C237">
        <v>18.75</v>
      </c>
      <c r="D237">
        <v>-16.45</v>
      </c>
      <c r="E237">
        <v>-5.09</v>
      </c>
      <c r="F237">
        <v>-8.91</v>
      </c>
      <c r="G237">
        <v>-11.06</v>
      </c>
      <c r="H237">
        <v>-53</v>
      </c>
      <c r="I237">
        <v>198.51</v>
      </c>
    </row>
    <row r="238" spans="1:9">
      <c r="A238" s="14">
        <v>40513</v>
      </c>
      <c r="B238">
        <v>-108.91</v>
      </c>
      <c r="C238">
        <v>19.850000000000001</v>
      </c>
      <c r="D238">
        <v>-13.9</v>
      </c>
      <c r="E238">
        <v>-6.1</v>
      </c>
      <c r="F238">
        <v>-9.58</v>
      </c>
      <c r="G238">
        <v>-10.55</v>
      </c>
      <c r="H238">
        <v>-53.26</v>
      </c>
      <c r="I238">
        <v>206.94</v>
      </c>
    </row>
    <row r="239" spans="1:9">
      <c r="A239" s="14">
        <v>40514</v>
      </c>
      <c r="B239">
        <v>-108.93</v>
      </c>
      <c r="C239">
        <v>20.55</v>
      </c>
      <c r="D239">
        <v>-11.99</v>
      </c>
      <c r="E239">
        <v>-7.74</v>
      </c>
      <c r="F239">
        <v>-10.55</v>
      </c>
      <c r="G239">
        <v>-8.73</v>
      </c>
      <c r="H239">
        <v>-53.95</v>
      </c>
      <c r="I239">
        <v>212.35</v>
      </c>
    </row>
    <row r="240" spans="1:9">
      <c r="A240" s="14">
        <v>40515</v>
      </c>
      <c r="B240">
        <v>-110.86</v>
      </c>
      <c r="C240">
        <v>20.65</v>
      </c>
      <c r="D240">
        <v>-8.61</v>
      </c>
      <c r="E240">
        <v>-8.8000000000000007</v>
      </c>
      <c r="F240">
        <v>-10.91</v>
      </c>
      <c r="G240">
        <v>-8.25</v>
      </c>
      <c r="H240">
        <v>-54.82</v>
      </c>
      <c r="I240">
        <v>220.4</v>
      </c>
    </row>
    <row r="241" spans="1:9">
      <c r="A241" s="14">
        <v>40518</v>
      </c>
      <c r="B241">
        <v>-110.95</v>
      </c>
      <c r="C241">
        <v>20.25</v>
      </c>
      <c r="D241">
        <v>-9.64</v>
      </c>
      <c r="E241">
        <v>-8.6300000000000008</v>
      </c>
      <c r="F241">
        <v>-11.19</v>
      </c>
      <c r="G241">
        <v>-8.27</v>
      </c>
      <c r="H241">
        <v>-54.51</v>
      </c>
      <c r="I241">
        <v>229.56</v>
      </c>
    </row>
    <row r="242" spans="1:9">
      <c r="A242" s="14">
        <v>40519</v>
      </c>
      <c r="B242">
        <v>-110.7</v>
      </c>
      <c r="C242">
        <v>20.45</v>
      </c>
      <c r="D242">
        <v>-8.7799999999999994</v>
      </c>
      <c r="E242">
        <v>-7.75</v>
      </c>
      <c r="F242">
        <v>-10.77</v>
      </c>
      <c r="G242">
        <v>-7.89</v>
      </c>
      <c r="H242">
        <v>-54.37</v>
      </c>
      <c r="I242">
        <v>223.67</v>
      </c>
    </row>
    <row r="243" spans="1:9">
      <c r="A243" s="14">
        <v>40520</v>
      </c>
      <c r="B243">
        <v>-111</v>
      </c>
      <c r="C243">
        <v>20.149999999999999</v>
      </c>
      <c r="D243">
        <v>-9.19</v>
      </c>
      <c r="E243">
        <v>-7.43</v>
      </c>
      <c r="F243">
        <v>-10.35</v>
      </c>
      <c r="G243">
        <v>-7.85</v>
      </c>
      <c r="H243">
        <v>-53.85</v>
      </c>
      <c r="I243">
        <v>214.6</v>
      </c>
    </row>
    <row r="244" spans="1:9">
      <c r="A244" s="14">
        <v>40521</v>
      </c>
      <c r="B244">
        <v>-110.33</v>
      </c>
      <c r="C244">
        <v>19.95</v>
      </c>
      <c r="D244">
        <v>-10.79</v>
      </c>
      <c r="E244">
        <v>-6.46</v>
      </c>
      <c r="F244">
        <v>-10.61</v>
      </c>
      <c r="G244">
        <v>-8.0399999999999991</v>
      </c>
      <c r="H244">
        <v>-53.8</v>
      </c>
      <c r="I244">
        <v>216.5</v>
      </c>
    </row>
    <row r="245" spans="1:9">
      <c r="A245" s="14">
        <v>40522</v>
      </c>
      <c r="B245">
        <v>-110.52</v>
      </c>
      <c r="C245">
        <v>20.05</v>
      </c>
      <c r="D245">
        <v>-10.11</v>
      </c>
      <c r="E245">
        <v>-5.98</v>
      </c>
      <c r="F245">
        <v>-10.7</v>
      </c>
      <c r="G245">
        <v>-8.35</v>
      </c>
      <c r="H245">
        <v>-53.4</v>
      </c>
      <c r="I245">
        <v>216.2</v>
      </c>
    </row>
    <row r="246" spans="1:9">
      <c r="A246" s="14">
        <v>40525</v>
      </c>
      <c r="B246">
        <v>-112.24</v>
      </c>
      <c r="C246">
        <v>19.5</v>
      </c>
      <c r="D246">
        <v>-9.8800000000000008</v>
      </c>
      <c r="E246">
        <v>-5.85</v>
      </c>
      <c r="F246">
        <v>-11.2</v>
      </c>
      <c r="G246">
        <v>-8.39</v>
      </c>
      <c r="H246">
        <v>-53.59</v>
      </c>
      <c r="I246">
        <v>216.21</v>
      </c>
    </row>
    <row r="247" spans="1:9">
      <c r="A247" s="14">
        <v>40526</v>
      </c>
      <c r="B247">
        <v>-112.79</v>
      </c>
      <c r="C247">
        <v>19.989999999999998</v>
      </c>
      <c r="D247">
        <v>-11.59</v>
      </c>
      <c r="E247">
        <v>-4.4000000000000004</v>
      </c>
      <c r="F247">
        <v>-10.62</v>
      </c>
      <c r="G247">
        <v>-7.86</v>
      </c>
      <c r="H247">
        <v>-53.88</v>
      </c>
      <c r="I247">
        <v>221</v>
      </c>
    </row>
    <row r="248" spans="1:9">
      <c r="A248" s="14">
        <v>40527</v>
      </c>
      <c r="B248">
        <v>-112.3</v>
      </c>
      <c r="C248">
        <v>19.350000000000001</v>
      </c>
      <c r="D248">
        <v>-14.37</v>
      </c>
      <c r="E248">
        <v>-3.3</v>
      </c>
      <c r="F248">
        <v>-10.1</v>
      </c>
      <c r="G248">
        <v>-8.59</v>
      </c>
      <c r="H248">
        <v>-53.68</v>
      </c>
      <c r="I248">
        <v>235</v>
      </c>
    </row>
    <row r="249" spans="1:9">
      <c r="A249" s="14">
        <v>40528</v>
      </c>
      <c r="B249">
        <v>-111.23</v>
      </c>
      <c r="C249">
        <v>19.23</v>
      </c>
      <c r="D249">
        <v>-12.39</v>
      </c>
      <c r="E249">
        <v>-3.21</v>
      </c>
      <c r="F249">
        <v>-10.37</v>
      </c>
      <c r="G249">
        <v>-8.8699999999999992</v>
      </c>
      <c r="H249">
        <v>-53.88</v>
      </c>
      <c r="I249">
        <v>227.76</v>
      </c>
    </row>
    <row r="250" spans="1:9">
      <c r="A250" s="14">
        <v>40529</v>
      </c>
      <c r="B250">
        <v>-111</v>
      </c>
      <c r="C250">
        <v>19.95</v>
      </c>
      <c r="D250">
        <v>-13.84</v>
      </c>
      <c r="E250">
        <v>-4</v>
      </c>
      <c r="F250">
        <v>-10.49</v>
      </c>
      <c r="G250">
        <v>-9.1999999999999993</v>
      </c>
      <c r="H250">
        <v>-53.45</v>
      </c>
      <c r="I250">
        <v>230.1</v>
      </c>
    </row>
    <row r="251" spans="1:9">
      <c r="A251" s="14">
        <v>40532</v>
      </c>
      <c r="B251">
        <v>-111.41</v>
      </c>
      <c r="C251">
        <v>19.88</v>
      </c>
      <c r="D251">
        <v>-13.46</v>
      </c>
      <c r="E251">
        <v>-3.8</v>
      </c>
      <c r="F251">
        <v>-10.64</v>
      </c>
      <c r="G251">
        <v>-10.19</v>
      </c>
      <c r="H251">
        <v>-54</v>
      </c>
      <c r="I251">
        <v>229.66</v>
      </c>
    </row>
    <row r="252" spans="1:9">
      <c r="A252" s="14">
        <v>40533</v>
      </c>
      <c r="B252">
        <v>-111.92</v>
      </c>
      <c r="C252">
        <v>19.72</v>
      </c>
      <c r="D252">
        <v>-11.72</v>
      </c>
      <c r="E252">
        <v>-5.41</v>
      </c>
      <c r="F252">
        <v>-10.92</v>
      </c>
      <c r="G252">
        <v>-9.08</v>
      </c>
      <c r="H252">
        <v>-54.02</v>
      </c>
      <c r="I252">
        <v>224.88</v>
      </c>
    </row>
    <row r="253" spans="1:9">
      <c r="A253" s="14">
        <v>40534</v>
      </c>
      <c r="B253">
        <v>-111.95</v>
      </c>
      <c r="C253">
        <v>19.75</v>
      </c>
      <c r="D253">
        <v>-14.01</v>
      </c>
      <c r="E253">
        <v>-4.7</v>
      </c>
      <c r="F253">
        <v>-10.8</v>
      </c>
      <c r="G253">
        <v>-8.68</v>
      </c>
      <c r="H253">
        <v>-53.7</v>
      </c>
      <c r="I253">
        <v>227.11</v>
      </c>
    </row>
    <row r="254" spans="1:9">
      <c r="A254" s="14">
        <v>40535</v>
      </c>
      <c r="B254">
        <v>-112.7</v>
      </c>
      <c r="C254">
        <v>19.850000000000001</v>
      </c>
      <c r="D254">
        <v>-15.38</v>
      </c>
      <c r="E254">
        <v>-4.2</v>
      </c>
      <c r="F254">
        <v>-10.7</v>
      </c>
      <c r="G254">
        <v>-8.68</v>
      </c>
      <c r="H254">
        <v>-54.08</v>
      </c>
      <c r="I254">
        <v>221.47</v>
      </c>
    </row>
    <row r="255" spans="1:9">
      <c r="A255" s="14">
        <v>40536</v>
      </c>
      <c r="B255">
        <v>-112.64</v>
      </c>
      <c r="C255">
        <v>19.149999999999999</v>
      </c>
      <c r="D255">
        <v>-14.26</v>
      </c>
      <c r="E255">
        <v>-4.1500000000000004</v>
      </c>
      <c r="F255">
        <v>-10.59</v>
      </c>
      <c r="G255">
        <v>-8.85</v>
      </c>
      <c r="H255">
        <v>-54.4</v>
      </c>
      <c r="I255">
        <v>221.45</v>
      </c>
    </row>
    <row r="256" spans="1:9">
      <c r="A256" s="14">
        <v>40539</v>
      </c>
      <c r="B256">
        <v>-112.66</v>
      </c>
      <c r="C256">
        <v>19.670000000000002</v>
      </c>
      <c r="D256">
        <v>-14.29</v>
      </c>
      <c r="E256">
        <v>-4.1500000000000004</v>
      </c>
      <c r="F256">
        <v>-10.75</v>
      </c>
      <c r="G256">
        <v>-8.6300000000000008</v>
      </c>
      <c r="H256">
        <v>-53.95</v>
      </c>
      <c r="I256">
        <v>221.25</v>
      </c>
    </row>
    <row r="257" spans="1:9">
      <c r="A257" s="14">
        <v>40540</v>
      </c>
      <c r="B257">
        <v>-113.26</v>
      </c>
      <c r="C257">
        <v>19</v>
      </c>
      <c r="D257">
        <v>-13.84</v>
      </c>
      <c r="E257">
        <v>-3.75</v>
      </c>
      <c r="F257">
        <v>-10.75</v>
      </c>
      <c r="G257">
        <v>-8.69</v>
      </c>
      <c r="H257">
        <v>-54.35</v>
      </c>
      <c r="I257">
        <v>227.12</v>
      </c>
    </row>
    <row r="258" spans="1:9">
      <c r="A258" s="14">
        <v>40541</v>
      </c>
      <c r="B258">
        <v>-114.31</v>
      </c>
      <c r="C258">
        <v>18.809999999999999</v>
      </c>
      <c r="D258">
        <v>-14.01</v>
      </c>
      <c r="E258">
        <v>-3.76</v>
      </c>
      <c r="F258">
        <v>-10.84</v>
      </c>
      <c r="G258">
        <v>-7.47</v>
      </c>
      <c r="H258">
        <v>-55.34</v>
      </c>
      <c r="I258">
        <v>225.79</v>
      </c>
    </row>
    <row r="259" spans="1:9">
      <c r="A259" s="14">
        <v>40542</v>
      </c>
      <c r="B259">
        <v>-114.38</v>
      </c>
      <c r="C259">
        <v>19.02</v>
      </c>
      <c r="D259">
        <v>-10.33</v>
      </c>
      <c r="E259">
        <v>-3.9</v>
      </c>
      <c r="F259">
        <v>-10.9</v>
      </c>
      <c r="G259">
        <v>-7.9</v>
      </c>
      <c r="H259">
        <v>-55.47</v>
      </c>
      <c r="I259">
        <v>225.75</v>
      </c>
    </row>
    <row r="260" spans="1:9">
      <c r="A260" s="14">
        <v>40543</v>
      </c>
      <c r="B260">
        <v>-115.2</v>
      </c>
      <c r="C260">
        <v>20.7</v>
      </c>
      <c r="D260">
        <v>-10.23</v>
      </c>
      <c r="E260">
        <v>-4.03</v>
      </c>
      <c r="F260">
        <v>-11.08</v>
      </c>
      <c r="G260">
        <v>-7.97</v>
      </c>
      <c r="H260">
        <v>-56</v>
      </c>
      <c r="I260">
        <v>227.5</v>
      </c>
    </row>
    <row r="261" spans="1:9">
      <c r="A261" s="14">
        <v>40546</v>
      </c>
      <c r="B261">
        <v>-114.6</v>
      </c>
      <c r="C261">
        <v>20.62</v>
      </c>
      <c r="D261">
        <v>-9.7899999999999991</v>
      </c>
      <c r="E261">
        <v>-3.77</v>
      </c>
      <c r="F261">
        <v>-11.05</v>
      </c>
      <c r="G261">
        <v>-8.01</v>
      </c>
      <c r="H261">
        <v>-55.58</v>
      </c>
      <c r="I261">
        <v>226.67</v>
      </c>
    </row>
    <row r="262" spans="1:9">
      <c r="A262" s="14">
        <v>40547</v>
      </c>
      <c r="B262">
        <v>-112.98</v>
      </c>
      <c r="C262">
        <v>20.100000000000001</v>
      </c>
      <c r="D262">
        <v>-9.4499999999999993</v>
      </c>
      <c r="E262">
        <v>-5.98</v>
      </c>
      <c r="F262">
        <v>-11.06</v>
      </c>
      <c r="G262">
        <v>-7.69</v>
      </c>
      <c r="H262">
        <v>-55.15</v>
      </c>
      <c r="I262">
        <v>234.2</v>
      </c>
    </row>
    <row r="263" spans="1:9">
      <c r="A263" s="14">
        <v>40548</v>
      </c>
      <c r="B263">
        <v>-112.3</v>
      </c>
      <c r="C263">
        <v>19.57</v>
      </c>
      <c r="D263">
        <v>-9.1</v>
      </c>
      <c r="E263">
        <v>-6.94</v>
      </c>
      <c r="F263">
        <v>-11.2</v>
      </c>
      <c r="G263">
        <v>-7.55</v>
      </c>
      <c r="H263">
        <v>-54.85</v>
      </c>
      <c r="I263">
        <v>238.9</v>
      </c>
    </row>
    <row r="264" spans="1:9">
      <c r="A264" s="14">
        <v>40549</v>
      </c>
      <c r="B264">
        <v>-112.85</v>
      </c>
      <c r="C264">
        <v>19.649999999999999</v>
      </c>
      <c r="D264">
        <v>-9.4600000000000009</v>
      </c>
      <c r="E264">
        <v>-5.77</v>
      </c>
      <c r="F264">
        <v>-11.43</v>
      </c>
      <c r="G264">
        <v>-7.58</v>
      </c>
      <c r="H264">
        <v>-54.98</v>
      </c>
      <c r="I264">
        <v>242.14</v>
      </c>
    </row>
    <row r="265" spans="1:9">
      <c r="A265" s="14">
        <v>40550</v>
      </c>
      <c r="B265">
        <v>-111.9</v>
      </c>
      <c r="C265">
        <v>20.27</v>
      </c>
      <c r="D265">
        <v>-9.2100000000000009</v>
      </c>
      <c r="E265">
        <v>-6</v>
      </c>
      <c r="F265">
        <v>-11.35</v>
      </c>
      <c r="G265">
        <v>-7.95</v>
      </c>
      <c r="H265">
        <v>-54.85</v>
      </c>
      <c r="I265">
        <v>241.9</v>
      </c>
    </row>
    <row r="266" spans="1:9">
      <c r="A266" s="14">
        <v>40553</v>
      </c>
      <c r="B266">
        <v>-111.94</v>
      </c>
      <c r="C266">
        <v>20</v>
      </c>
      <c r="D266">
        <v>-9.18</v>
      </c>
      <c r="E266">
        <v>-5.39</v>
      </c>
      <c r="F266">
        <v>-11.77</v>
      </c>
      <c r="G266">
        <v>-7.78</v>
      </c>
      <c r="H266">
        <v>-54.91</v>
      </c>
      <c r="I266">
        <v>236.91</v>
      </c>
    </row>
    <row r="267" spans="1:9">
      <c r="A267" s="14">
        <v>40554</v>
      </c>
      <c r="B267">
        <v>-111</v>
      </c>
      <c r="C267">
        <v>20.100000000000001</v>
      </c>
      <c r="D267">
        <v>-9.19</v>
      </c>
      <c r="E267">
        <v>-6.43</v>
      </c>
      <c r="F267">
        <v>-11.92</v>
      </c>
      <c r="G267">
        <v>-7.49</v>
      </c>
      <c r="H267">
        <v>-54.67</v>
      </c>
      <c r="I267">
        <v>238.22</v>
      </c>
    </row>
    <row r="268" spans="1:9">
      <c r="A268" s="14">
        <v>40555</v>
      </c>
      <c r="B268">
        <v>-112.03</v>
      </c>
      <c r="C268">
        <v>19.93</v>
      </c>
      <c r="D268">
        <v>-8.27</v>
      </c>
      <c r="E268">
        <v>-7.93</v>
      </c>
      <c r="F268">
        <v>-12.23</v>
      </c>
      <c r="G268">
        <v>-7.44</v>
      </c>
      <c r="H268">
        <v>-54.75</v>
      </c>
      <c r="I268">
        <v>239.3</v>
      </c>
    </row>
    <row r="269" spans="1:9">
      <c r="A269" s="14">
        <v>40556</v>
      </c>
      <c r="B269">
        <v>-112.43</v>
      </c>
      <c r="C269">
        <v>20.36</v>
      </c>
      <c r="D269">
        <v>-8.25</v>
      </c>
      <c r="E269">
        <v>-9.01</v>
      </c>
      <c r="F269">
        <v>-12.25</v>
      </c>
      <c r="G269">
        <v>-7.13</v>
      </c>
      <c r="H269">
        <v>-55.41</v>
      </c>
      <c r="I269">
        <v>234.52</v>
      </c>
    </row>
    <row r="270" spans="1:9">
      <c r="A270" s="14">
        <v>40557</v>
      </c>
      <c r="B270">
        <v>-111.43</v>
      </c>
      <c r="C270">
        <v>20.32</v>
      </c>
      <c r="D270">
        <v>-7.85</v>
      </c>
      <c r="E270">
        <v>-9.2200000000000006</v>
      </c>
      <c r="F270">
        <v>-12.31</v>
      </c>
      <c r="G270">
        <v>-7.37</v>
      </c>
      <c r="H270">
        <v>-54.7</v>
      </c>
      <c r="I270">
        <v>234.5</v>
      </c>
    </row>
    <row r="271" spans="1:9">
      <c r="A271" s="14">
        <v>40560</v>
      </c>
      <c r="B271">
        <v>-112</v>
      </c>
      <c r="C271">
        <v>20.8</v>
      </c>
      <c r="D271">
        <v>-7.85</v>
      </c>
      <c r="E271">
        <v>-9.35</v>
      </c>
      <c r="F271">
        <v>-12.15</v>
      </c>
      <c r="G271">
        <v>-7.23</v>
      </c>
      <c r="H271">
        <v>-55.3</v>
      </c>
      <c r="I271">
        <v>238.28</v>
      </c>
    </row>
    <row r="272" spans="1:9">
      <c r="A272" s="14">
        <v>40561</v>
      </c>
      <c r="B272">
        <v>-112.49</v>
      </c>
      <c r="C272">
        <v>19.5</v>
      </c>
      <c r="D272">
        <v>-8.43</v>
      </c>
      <c r="E272">
        <v>-10.53</v>
      </c>
      <c r="F272">
        <v>-12.75</v>
      </c>
      <c r="G272">
        <v>-7.03</v>
      </c>
      <c r="H272">
        <v>-55.05</v>
      </c>
      <c r="I272">
        <v>237.2</v>
      </c>
    </row>
    <row r="273" spans="1:9">
      <c r="A273" s="14">
        <v>40562</v>
      </c>
      <c r="B273">
        <v>-116.53</v>
      </c>
      <c r="C273">
        <v>19.170000000000002</v>
      </c>
      <c r="D273">
        <v>-8.67</v>
      </c>
      <c r="E273">
        <v>-9.83</v>
      </c>
      <c r="F273">
        <v>-12.38</v>
      </c>
      <c r="G273">
        <v>-7.03</v>
      </c>
      <c r="H273">
        <v>-54.77</v>
      </c>
      <c r="I273">
        <v>235.83</v>
      </c>
    </row>
    <row r="274" spans="1:9">
      <c r="A274" s="14">
        <v>40563</v>
      </c>
      <c r="B274">
        <v>-115.33</v>
      </c>
      <c r="C274">
        <v>19.100000000000001</v>
      </c>
      <c r="D274">
        <v>-7.55</v>
      </c>
      <c r="E274">
        <v>-11.85</v>
      </c>
      <c r="F274">
        <v>-12.73</v>
      </c>
      <c r="G274">
        <v>-7.12</v>
      </c>
      <c r="H274">
        <v>-54.68</v>
      </c>
      <c r="I274">
        <v>235.95</v>
      </c>
    </row>
    <row r="275" spans="1:9">
      <c r="A275" s="14">
        <v>40564</v>
      </c>
      <c r="B275">
        <v>-114.33</v>
      </c>
      <c r="C275">
        <v>19.55</v>
      </c>
      <c r="D275">
        <v>-6.96</v>
      </c>
      <c r="E275">
        <v>-13.15</v>
      </c>
      <c r="F275">
        <v>-12.73</v>
      </c>
      <c r="G275">
        <v>-6.99</v>
      </c>
      <c r="H275">
        <v>-54.3</v>
      </c>
      <c r="I275">
        <v>235.4</v>
      </c>
    </row>
    <row r="276" spans="1:9">
      <c r="A276" s="14">
        <v>40567</v>
      </c>
      <c r="B276">
        <v>-112.6</v>
      </c>
      <c r="C276">
        <v>19.25</v>
      </c>
      <c r="D276">
        <v>-7.14</v>
      </c>
      <c r="E276">
        <v>-11.87</v>
      </c>
      <c r="F276">
        <v>-12.6</v>
      </c>
      <c r="G276">
        <v>-6.7</v>
      </c>
      <c r="H276">
        <v>-54.55</v>
      </c>
      <c r="I276">
        <v>231.7</v>
      </c>
    </row>
    <row r="277" spans="1:9">
      <c r="A277" s="14">
        <v>40568</v>
      </c>
      <c r="B277">
        <v>-112.03</v>
      </c>
      <c r="C277">
        <v>19.23</v>
      </c>
      <c r="D277">
        <v>-7.2</v>
      </c>
      <c r="E277">
        <v>-15.16</v>
      </c>
      <c r="F277">
        <v>-11.27</v>
      </c>
      <c r="G277">
        <v>-6.26</v>
      </c>
      <c r="H277">
        <v>-55.2</v>
      </c>
      <c r="I277">
        <v>229.98</v>
      </c>
    </row>
    <row r="278" spans="1:9">
      <c r="A278" s="14">
        <v>40569</v>
      </c>
      <c r="B278">
        <v>-109.63</v>
      </c>
      <c r="C278">
        <v>19.29</v>
      </c>
      <c r="D278">
        <v>-7.84</v>
      </c>
      <c r="E278">
        <v>-14.65</v>
      </c>
      <c r="F278">
        <v>-11.75</v>
      </c>
      <c r="G278">
        <v>-6.21</v>
      </c>
      <c r="H278">
        <v>-55.5</v>
      </c>
      <c r="I278">
        <v>228.64</v>
      </c>
    </row>
    <row r="279" spans="1:9">
      <c r="A279" s="14">
        <v>40570</v>
      </c>
      <c r="B279">
        <v>-108.83</v>
      </c>
      <c r="C279">
        <v>19.489999999999998</v>
      </c>
      <c r="D279">
        <v>-7.45</v>
      </c>
      <c r="E279">
        <v>-14.76</v>
      </c>
      <c r="F279">
        <v>-11.39</v>
      </c>
      <c r="G279">
        <v>-6.25</v>
      </c>
      <c r="H279">
        <v>-55</v>
      </c>
      <c r="I279">
        <v>225.34</v>
      </c>
    </row>
    <row r="280" spans="1:9">
      <c r="A280" s="14">
        <v>40571</v>
      </c>
      <c r="B280">
        <v>-111.34</v>
      </c>
      <c r="C280">
        <v>19.05</v>
      </c>
      <c r="D280">
        <v>-7.5</v>
      </c>
      <c r="E280">
        <v>-14.65</v>
      </c>
      <c r="F280">
        <v>-11.9</v>
      </c>
      <c r="G280">
        <v>-6.24</v>
      </c>
      <c r="H280">
        <v>-54.75</v>
      </c>
      <c r="I280">
        <v>234</v>
      </c>
    </row>
    <row r="281" spans="1:9">
      <c r="A281" s="14">
        <v>40574</v>
      </c>
      <c r="B281">
        <v>-110.36</v>
      </c>
      <c r="C281">
        <v>19.489999999999998</v>
      </c>
      <c r="D281">
        <v>-8.15</v>
      </c>
      <c r="E281">
        <v>-15.27</v>
      </c>
      <c r="F281">
        <v>-11.7</v>
      </c>
      <c r="G281">
        <v>-6.08</v>
      </c>
      <c r="H281">
        <v>-53.93</v>
      </c>
      <c r="I281">
        <v>236.05</v>
      </c>
    </row>
    <row r="282" spans="1:9">
      <c r="A282" s="14">
        <v>40575</v>
      </c>
      <c r="B282">
        <v>-111.91</v>
      </c>
      <c r="C282">
        <v>19.149999999999999</v>
      </c>
      <c r="D282">
        <v>-8.48</v>
      </c>
      <c r="E282">
        <v>-14.76</v>
      </c>
      <c r="F282">
        <v>-12.85</v>
      </c>
      <c r="G282">
        <v>-6.27</v>
      </c>
      <c r="H282">
        <v>-54.75</v>
      </c>
      <c r="I282">
        <v>237.52</v>
      </c>
    </row>
    <row r="283" spans="1:9">
      <c r="A283" s="14">
        <v>40576</v>
      </c>
      <c r="B283">
        <v>-114.21</v>
      </c>
      <c r="C283">
        <v>19.239999999999998</v>
      </c>
      <c r="D283">
        <v>-8.14</v>
      </c>
      <c r="E283">
        <v>-15.16</v>
      </c>
      <c r="F283">
        <v>-14.05</v>
      </c>
      <c r="G283">
        <v>-6.26</v>
      </c>
      <c r="H283">
        <v>-55.4</v>
      </c>
      <c r="I283">
        <v>239.3</v>
      </c>
    </row>
    <row r="284" spans="1:9">
      <c r="A284" s="14">
        <v>40577</v>
      </c>
      <c r="B284">
        <v>-113.69</v>
      </c>
      <c r="C284">
        <v>19.75</v>
      </c>
      <c r="D284">
        <v>-8.51</v>
      </c>
      <c r="E284">
        <v>-14.78</v>
      </c>
      <c r="F284">
        <v>-14.7</v>
      </c>
      <c r="G284">
        <v>-5.96</v>
      </c>
      <c r="H284">
        <v>-55.2</v>
      </c>
      <c r="I284">
        <v>248.3</v>
      </c>
    </row>
    <row r="285" spans="1:9">
      <c r="A285" s="14">
        <v>40578</v>
      </c>
      <c r="B285">
        <v>-113.48</v>
      </c>
      <c r="C285">
        <v>19.899999999999999</v>
      </c>
      <c r="D285">
        <v>-8.5</v>
      </c>
      <c r="E285">
        <v>-14.2</v>
      </c>
      <c r="F285">
        <v>-14.35</v>
      </c>
      <c r="G285">
        <v>-6.28</v>
      </c>
      <c r="H285">
        <v>-54.98</v>
      </c>
      <c r="I285">
        <v>250.7</v>
      </c>
    </row>
    <row r="286" spans="1:9">
      <c r="A286" s="14">
        <v>40581</v>
      </c>
      <c r="B286">
        <v>-112.22</v>
      </c>
      <c r="C286">
        <v>19.95</v>
      </c>
      <c r="D286">
        <v>-8.35</v>
      </c>
      <c r="E286">
        <v>-13.45</v>
      </c>
      <c r="F286">
        <v>-15.84</v>
      </c>
      <c r="G286">
        <v>-6.2</v>
      </c>
      <c r="H286">
        <v>-54.33</v>
      </c>
      <c r="I286">
        <v>249.55</v>
      </c>
    </row>
    <row r="287" spans="1:9">
      <c r="A287" s="14">
        <v>40582</v>
      </c>
      <c r="B287">
        <v>-112.24</v>
      </c>
      <c r="C287">
        <v>19.64</v>
      </c>
      <c r="D287">
        <v>-8.0299999999999994</v>
      </c>
      <c r="E287">
        <v>-15.1</v>
      </c>
      <c r="F287">
        <v>-15.29</v>
      </c>
      <c r="G287">
        <v>-5.8</v>
      </c>
      <c r="H287">
        <v>-54.65</v>
      </c>
      <c r="I287">
        <v>250.84</v>
      </c>
    </row>
    <row r="288" spans="1:9">
      <c r="A288" s="14">
        <v>40583</v>
      </c>
      <c r="B288">
        <v>-113.26</v>
      </c>
      <c r="C288">
        <v>19.489999999999998</v>
      </c>
      <c r="D288">
        <v>-7.75</v>
      </c>
      <c r="E288">
        <v>-15.54</v>
      </c>
      <c r="F288">
        <v>-14.95</v>
      </c>
      <c r="G288">
        <v>-6.2</v>
      </c>
      <c r="H288">
        <v>-55.18</v>
      </c>
      <c r="I288">
        <v>252.57</v>
      </c>
    </row>
    <row r="289" spans="1:9">
      <c r="A289" s="14">
        <v>40584</v>
      </c>
      <c r="B289">
        <v>-113.63</v>
      </c>
      <c r="C289">
        <v>19.62</v>
      </c>
      <c r="D289">
        <v>-7.9</v>
      </c>
      <c r="E289">
        <v>-15.01</v>
      </c>
      <c r="F289">
        <v>-14.84</v>
      </c>
      <c r="G289">
        <v>-6.66</v>
      </c>
      <c r="H289">
        <v>-55.15</v>
      </c>
      <c r="I289">
        <v>266.3</v>
      </c>
    </row>
    <row r="290" spans="1:9">
      <c r="A290" s="14">
        <v>40585</v>
      </c>
      <c r="B290">
        <v>-112.1</v>
      </c>
      <c r="C290">
        <v>19.850000000000001</v>
      </c>
      <c r="D290">
        <v>-7.75</v>
      </c>
      <c r="E290">
        <v>-14.6</v>
      </c>
      <c r="F290">
        <v>-14.95</v>
      </c>
      <c r="G290">
        <v>-6.43</v>
      </c>
      <c r="H290">
        <v>-54.4</v>
      </c>
      <c r="I290">
        <v>265.08</v>
      </c>
    </row>
    <row r="291" spans="1:9">
      <c r="A291" s="14">
        <v>40588</v>
      </c>
      <c r="B291">
        <v>-111.05</v>
      </c>
      <c r="C291">
        <v>20.04</v>
      </c>
      <c r="D291">
        <v>-8.0500000000000007</v>
      </c>
      <c r="E291">
        <v>-14.53</v>
      </c>
      <c r="F291">
        <v>-15.41</v>
      </c>
      <c r="G291">
        <v>-6.12</v>
      </c>
      <c r="H291">
        <v>-53.45</v>
      </c>
      <c r="I291">
        <v>264.20999999999998</v>
      </c>
    </row>
    <row r="292" spans="1:9">
      <c r="A292" s="14">
        <v>40589</v>
      </c>
      <c r="B292">
        <v>-110.23</v>
      </c>
      <c r="C292">
        <v>19.61</v>
      </c>
      <c r="D292">
        <v>-8.16</v>
      </c>
      <c r="E292">
        <v>-14.56</v>
      </c>
      <c r="F292">
        <v>-15.95</v>
      </c>
      <c r="G292">
        <v>-6.15</v>
      </c>
      <c r="H292">
        <v>-52.9</v>
      </c>
      <c r="I292">
        <v>262.17</v>
      </c>
    </row>
    <row r="293" spans="1:9">
      <c r="A293" s="14">
        <v>40590</v>
      </c>
      <c r="B293">
        <v>-110.9</v>
      </c>
      <c r="C293">
        <v>19.82</v>
      </c>
      <c r="D293">
        <v>-8.08</v>
      </c>
      <c r="E293">
        <v>-14.67</v>
      </c>
      <c r="F293">
        <v>-14.65</v>
      </c>
      <c r="G293">
        <v>-5.89</v>
      </c>
      <c r="H293">
        <v>-53.68</v>
      </c>
      <c r="I293">
        <v>263.5</v>
      </c>
    </row>
    <row r="294" spans="1:9">
      <c r="A294" s="14">
        <v>40591</v>
      </c>
      <c r="B294">
        <v>-113.18</v>
      </c>
      <c r="C294">
        <v>19.64</v>
      </c>
      <c r="D294">
        <v>-8.1199999999999992</v>
      </c>
      <c r="E294">
        <v>-14.54</v>
      </c>
      <c r="F294">
        <v>-15.24</v>
      </c>
      <c r="G294">
        <v>-5.95</v>
      </c>
      <c r="H294">
        <v>-53.85</v>
      </c>
      <c r="I294">
        <v>273.62</v>
      </c>
    </row>
    <row r="295" spans="1:9">
      <c r="A295" s="14">
        <v>40592</v>
      </c>
      <c r="B295">
        <v>-113.47</v>
      </c>
      <c r="C295">
        <v>19.850000000000001</v>
      </c>
      <c r="D295">
        <v>-8.1300000000000008</v>
      </c>
      <c r="E295">
        <v>-13.96</v>
      </c>
      <c r="F295">
        <v>-15.78</v>
      </c>
      <c r="G295">
        <v>-5.93</v>
      </c>
      <c r="H295">
        <v>-54.15</v>
      </c>
      <c r="I295">
        <v>273.97000000000003</v>
      </c>
    </row>
    <row r="296" spans="1:9">
      <c r="A296" s="14">
        <v>40595</v>
      </c>
      <c r="B296">
        <v>-111.64</v>
      </c>
      <c r="C296">
        <v>19.760000000000002</v>
      </c>
      <c r="D296">
        <v>-8.15</v>
      </c>
      <c r="E296">
        <v>-13.93</v>
      </c>
      <c r="F296">
        <v>-16.45</v>
      </c>
      <c r="G296">
        <v>-5.86</v>
      </c>
      <c r="H296">
        <v>-53.75</v>
      </c>
      <c r="I296">
        <v>275.2</v>
      </c>
    </row>
    <row r="297" spans="1:9">
      <c r="A297" s="14">
        <v>40596</v>
      </c>
      <c r="B297">
        <v>-110.21</v>
      </c>
      <c r="C297">
        <v>19.86</v>
      </c>
      <c r="D297">
        <v>-8.27</v>
      </c>
      <c r="E297">
        <v>-15.01</v>
      </c>
      <c r="F297">
        <v>-16.45</v>
      </c>
      <c r="G297">
        <v>-5.89</v>
      </c>
      <c r="H297">
        <v>-49.73</v>
      </c>
      <c r="I297">
        <v>291</v>
      </c>
    </row>
    <row r="298" spans="1:9">
      <c r="A298" s="14">
        <v>40597</v>
      </c>
      <c r="B298">
        <v>-110.53</v>
      </c>
      <c r="C298">
        <v>19.46</v>
      </c>
      <c r="D298">
        <v>-8.08</v>
      </c>
      <c r="E298">
        <v>-16.149999999999999</v>
      </c>
      <c r="F298">
        <v>-15.95</v>
      </c>
      <c r="G298">
        <v>-5.6</v>
      </c>
      <c r="H298">
        <v>-48.75</v>
      </c>
      <c r="I298">
        <v>294.07</v>
      </c>
    </row>
    <row r="299" spans="1:9">
      <c r="A299" s="14">
        <v>40598</v>
      </c>
      <c r="B299">
        <v>-115.1</v>
      </c>
      <c r="C299">
        <v>19.5</v>
      </c>
      <c r="D299">
        <v>-8.07</v>
      </c>
      <c r="E299">
        <v>-16.600000000000001</v>
      </c>
      <c r="F299">
        <v>-16.12</v>
      </c>
      <c r="G299">
        <v>-6.04</v>
      </c>
      <c r="H299">
        <v>-48.45</v>
      </c>
      <c r="I299">
        <v>295.14</v>
      </c>
    </row>
    <row r="300" spans="1:9">
      <c r="A300" s="14">
        <v>40599</v>
      </c>
      <c r="B300">
        <v>-116</v>
      </c>
      <c r="C300">
        <v>19.93</v>
      </c>
      <c r="D300">
        <v>-7.47</v>
      </c>
      <c r="E300">
        <v>-16.57</v>
      </c>
      <c r="F300">
        <v>-15.85</v>
      </c>
      <c r="G300">
        <v>-5.82</v>
      </c>
      <c r="H300">
        <v>-47.88</v>
      </c>
      <c r="I300">
        <v>293.26</v>
      </c>
    </row>
    <row r="301" spans="1:9">
      <c r="A301" s="14">
        <v>40602</v>
      </c>
      <c r="B301">
        <v>-116.1</v>
      </c>
      <c r="C301">
        <v>20.36</v>
      </c>
      <c r="D301">
        <v>-7.88</v>
      </c>
      <c r="E301">
        <v>-16.809999999999999</v>
      </c>
      <c r="F301">
        <v>-16.25</v>
      </c>
      <c r="G301">
        <v>-5.6</v>
      </c>
      <c r="H301">
        <v>-48.2</v>
      </c>
      <c r="I301">
        <v>303</v>
      </c>
    </row>
    <row r="302" spans="1:9">
      <c r="A302" s="14">
        <v>40603</v>
      </c>
      <c r="B302">
        <v>-118.11</v>
      </c>
      <c r="C302">
        <v>20.03</v>
      </c>
      <c r="D302">
        <v>-7.49</v>
      </c>
      <c r="E302">
        <v>-16.46</v>
      </c>
      <c r="F302">
        <v>-16.18</v>
      </c>
      <c r="G302">
        <v>-5.56</v>
      </c>
      <c r="H302">
        <v>-50.28</v>
      </c>
      <c r="I302">
        <v>309.5</v>
      </c>
    </row>
    <row r="303" spans="1:9">
      <c r="A303" s="14">
        <v>40604</v>
      </c>
      <c r="B303">
        <v>-116.29</v>
      </c>
      <c r="C303">
        <v>20.010000000000002</v>
      </c>
      <c r="D303">
        <v>-7.58</v>
      </c>
      <c r="E303">
        <v>-16.52</v>
      </c>
      <c r="F303">
        <v>-16.86</v>
      </c>
      <c r="G303">
        <v>-5.55</v>
      </c>
      <c r="H303">
        <v>-48.02</v>
      </c>
      <c r="I303">
        <v>312.81</v>
      </c>
    </row>
    <row r="304" spans="1:9">
      <c r="A304" s="14">
        <v>40605</v>
      </c>
      <c r="B304">
        <v>-116.15</v>
      </c>
      <c r="C304">
        <v>20.7</v>
      </c>
      <c r="D304">
        <v>-6.75</v>
      </c>
      <c r="E304">
        <v>-19.72</v>
      </c>
      <c r="F304">
        <v>-17.32</v>
      </c>
      <c r="G304">
        <v>-5.54</v>
      </c>
      <c r="H304">
        <v>-47</v>
      </c>
      <c r="I304">
        <v>310.60000000000002</v>
      </c>
    </row>
    <row r="305" spans="1:9">
      <c r="A305" s="14">
        <v>40606</v>
      </c>
      <c r="B305">
        <v>-116.08</v>
      </c>
      <c r="C305">
        <v>20.25</v>
      </c>
      <c r="D305">
        <v>-5.93</v>
      </c>
      <c r="E305">
        <v>-20.52</v>
      </c>
      <c r="F305">
        <v>-17.21</v>
      </c>
      <c r="G305">
        <v>-5.63</v>
      </c>
      <c r="H305">
        <v>-46.5</v>
      </c>
      <c r="I305">
        <v>307.10000000000002</v>
      </c>
    </row>
    <row r="306" spans="1:9">
      <c r="A306" s="14">
        <v>40609</v>
      </c>
      <c r="B306">
        <v>-115.88</v>
      </c>
      <c r="C306">
        <v>20.43</v>
      </c>
      <c r="D306">
        <v>-5.96</v>
      </c>
      <c r="E306">
        <v>-20.85</v>
      </c>
      <c r="F306">
        <v>-17.64</v>
      </c>
      <c r="G306">
        <v>-5.35</v>
      </c>
      <c r="H306">
        <v>-46.6</v>
      </c>
      <c r="I306">
        <v>309.35000000000002</v>
      </c>
    </row>
    <row r="307" spans="1:9">
      <c r="A307" s="14">
        <v>40610</v>
      </c>
      <c r="B307">
        <v>-119.44</v>
      </c>
      <c r="C307">
        <v>20.57</v>
      </c>
      <c r="D307">
        <v>-6.21</v>
      </c>
      <c r="E307">
        <v>-20.73</v>
      </c>
      <c r="F307">
        <v>-17.170000000000002</v>
      </c>
      <c r="G307">
        <v>-5.08</v>
      </c>
      <c r="H307">
        <v>-47.1</v>
      </c>
      <c r="I307">
        <v>300.5</v>
      </c>
    </row>
    <row r="308" spans="1:9">
      <c r="A308" s="14">
        <v>40611</v>
      </c>
      <c r="B308">
        <v>-117.81</v>
      </c>
      <c r="C308">
        <v>20.41</v>
      </c>
      <c r="D308">
        <v>-6.49</v>
      </c>
      <c r="E308">
        <v>-21.02</v>
      </c>
      <c r="F308">
        <v>-18.27</v>
      </c>
      <c r="G308">
        <v>-5</v>
      </c>
      <c r="H308">
        <v>-44.78</v>
      </c>
      <c r="I308">
        <v>307.5</v>
      </c>
    </row>
    <row r="309" spans="1:9">
      <c r="A309" s="14">
        <v>40612</v>
      </c>
      <c r="B309">
        <v>-114.78</v>
      </c>
      <c r="C309">
        <v>20.5</v>
      </c>
      <c r="D309">
        <v>-6.65</v>
      </c>
      <c r="E309">
        <v>-19.100000000000001</v>
      </c>
      <c r="F309">
        <v>-17.54</v>
      </c>
      <c r="G309">
        <v>-5.3</v>
      </c>
      <c r="H309">
        <v>-44.78</v>
      </c>
      <c r="I309">
        <v>305.31</v>
      </c>
    </row>
    <row r="310" spans="1:9">
      <c r="A310" s="14">
        <v>40613</v>
      </c>
      <c r="B310">
        <v>-116.3</v>
      </c>
      <c r="C310">
        <v>19.68</v>
      </c>
      <c r="D310">
        <v>-7.06</v>
      </c>
      <c r="E310">
        <v>-18.86</v>
      </c>
      <c r="F310">
        <v>-16.75</v>
      </c>
      <c r="G310">
        <v>-6.5</v>
      </c>
      <c r="H310">
        <v>-44.98</v>
      </c>
      <c r="I310">
        <v>300.7</v>
      </c>
    </row>
    <row r="311" spans="1:9">
      <c r="A311" s="14">
        <v>40616</v>
      </c>
      <c r="B311">
        <v>-115.13</v>
      </c>
      <c r="C311">
        <v>19.600000000000001</v>
      </c>
      <c r="D311">
        <v>-7.24</v>
      </c>
      <c r="E311">
        <v>-19.68</v>
      </c>
      <c r="F311">
        <v>-17.04</v>
      </c>
      <c r="G311">
        <v>-6.34</v>
      </c>
      <c r="H311">
        <v>-44.98</v>
      </c>
      <c r="I311">
        <v>305.20999999999998</v>
      </c>
    </row>
    <row r="312" spans="1:9">
      <c r="A312" s="14">
        <v>40617</v>
      </c>
      <c r="B312">
        <v>-110.25</v>
      </c>
      <c r="C312">
        <v>19.39</v>
      </c>
      <c r="D312">
        <v>-8.27</v>
      </c>
      <c r="E312">
        <v>-18.52</v>
      </c>
      <c r="F312">
        <v>-16.36</v>
      </c>
      <c r="G312">
        <v>-5.4</v>
      </c>
      <c r="H312">
        <v>-44.7</v>
      </c>
      <c r="I312">
        <v>304</v>
      </c>
    </row>
    <row r="313" spans="1:9">
      <c r="A313" s="14">
        <v>40618</v>
      </c>
      <c r="B313">
        <v>-112.8</v>
      </c>
      <c r="C313">
        <v>19.38</v>
      </c>
      <c r="D313">
        <v>-8.11</v>
      </c>
      <c r="E313">
        <v>-18.95</v>
      </c>
      <c r="F313">
        <v>-17.100000000000001</v>
      </c>
      <c r="G313">
        <v>-5.19</v>
      </c>
      <c r="H313">
        <v>-44.25</v>
      </c>
      <c r="I313">
        <v>312.33999999999997</v>
      </c>
    </row>
    <row r="314" spans="1:9">
      <c r="A314" s="14">
        <v>40619</v>
      </c>
      <c r="B314">
        <v>-111</v>
      </c>
      <c r="C314">
        <v>19.75</v>
      </c>
      <c r="D314">
        <v>-7.24</v>
      </c>
      <c r="E314">
        <v>-20.100000000000001</v>
      </c>
      <c r="F314">
        <v>-17.739999999999998</v>
      </c>
      <c r="G314">
        <v>-5.38</v>
      </c>
      <c r="H314">
        <v>-43.95</v>
      </c>
      <c r="I314">
        <v>309.52999999999997</v>
      </c>
    </row>
    <row r="315" spans="1:9">
      <c r="A315" s="14">
        <v>40620</v>
      </c>
      <c r="B315">
        <v>-112.9</v>
      </c>
      <c r="C315">
        <v>19.66</v>
      </c>
      <c r="D315">
        <v>-6.75</v>
      </c>
      <c r="E315">
        <v>-21.05</v>
      </c>
      <c r="F315">
        <v>-17.64</v>
      </c>
      <c r="G315">
        <v>-6.17</v>
      </c>
      <c r="H315">
        <v>-44.61</v>
      </c>
      <c r="I315">
        <v>311.06</v>
      </c>
    </row>
    <row r="316" spans="1:9">
      <c r="A316" s="14">
        <v>40623</v>
      </c>
      <c r="B316">
        <v>-114.11</v>
      </c>
      <c r="C316">
        <v>19.86</v>
      </c>
      <c r="D316">
        <v>-6.61</v>
      </c>
      <c r="E316">
        <v>-21.9</v>
      </c>
      <c r="F316">
        <v>-18.309999999999999</v>
      </c>
      <c r="G316">
        <v>-6.02</v>
      </c>
      <c r="H316">
        <v>-44.9</v>
      </c>
      <c r="I316">
        <v>316.92</v>
      </c>
    </row>
    <row r="317" spans="1:9">
      <c r="A317" s="14">
        <v>40624</v>
      </c>
      <c r="B317">
        <v>-114.25</v>
      </c>
      <c r="C317">
        <v>19.95</v>
      </c>
      <c r="D317">
        <v>-6.5</v>
      </c>
      <c r="E317">
        <v>-22.5</v>
      </c>
      <c r="F317">
        <v>-19.07</v>
      </c>
      <c r="G317">
        <v>-5.45</v>
      </c>
      <c r="H317">
        <v>-45.1</v>
      </c>
      <c r="I317">
        <v>324.19</v>
      </c>
    </row>
    <row r="318" spans="1:9">
      <c r="A318" s="14">
        <v>40625</v>
      </c>
      <c r="B318">
        <v>-117.1</v>
      </c>
      <c r="C318">
        <v>19.5</v>
      </c>
      <c r="D318">
        <v>-6.88</v>
      </c>
      <c r="E318">
        <v>-22.75</v>
      </c>
      <c r="F318">
        <v>-19.329999999999998</v>
      </c>
      <c r="G318">
        <v>-5.25</v>
      </c>
      <c r="H318">
        <v>-45</v>
      </c>
      <c r="I318">
        <v>314.56</v>
      </c>
    </row>
    <row r="319" spans="1:9">
      <c r="A319" s="14">
        <v>40626</v>
      </c>
      <c r="B319">
        <v>-115.45</v>
      </c>
      <c r="C319">
        <v>19.850000000000001</v>
      </c>
      <c r="D319">
        <v>-6.49</v>
      </c>
      <c r="E319">
        <v>-22.95</v>
      </c>
      <c r="F319">
        <v>-18.63</v>
      </c>
      <c r="G319">
        <v>-5.2</v>
      </c>
      <c r="H319">
        <v>-45.1</v>
      </c>
      <c r="I319">
        <v>294.69</v>
      </c>
    </row>
    <row r="320" spans="1:9">
      <c r="A320" s="14">
        <v>40627</v>
      </c>
      <c r="B320">
        <v>-116.06</v>
      </c>
      <c r="C320">
        <v>19.559999999999999</v>
      </c>
      <c r="D320">
        <v>-6.37</v>
      </c>
      <c r="E320">
        <v>-23.1</v>
      </c>
      <c r="F320">
        <v>-18.64</v>
      </c>
      <c r="G320">
        <v>-5.2</v>
      </c>
      <c r="H320">
        <v>-45.38</v>
      </c>
      <c r="I320">
        <v>298.5</v>
      </c>
    </row>
    <row r="321" spans="1:9">
      <c r="A321" s="14">
        <v>40630</v>
      </c>
      <c r="B321">
        <v>-115.85</v>
      </c>
      <c r="C321">
        <v>19.7</v>
      </c>
      <c r="D321">
        <v>-6.08</v>
      </c>
      <c r="E321">
        <v>-24.13</v>
      </c>
      <c r="F321">
        <v>-19.2</v>
      </c>
      <c r="G321">
        <v>-5.15</v>
      </c>
      <c r="H321">
        <v>-45.18</v>
      </c>
      <c r="I321">
        <v>299.87</v>
      </c>
    </row>
    <row r="322" spans="1:9">
      <c r="A322" s="14">
        <v>40631</v>
      </c>
      <c r="B322">
        <v>-115.13</v>
      </c>
      <c r="C322">
        <v>19.59</v>
      </c>
      <c r="D322">
        <v>-5.72</v>
      </c>
      <c r="E322">
        <v>-24.77</v>
      </c>
      <c r="F322">
        <v>-18.71</v>
      </c>
      <c r="G322">
        <v>-4.95</v>
      </c>
      <c r="H322">
        <v>-45.4</v>
      </c>
      <c r="I322">
        <v>292.10000000000002</v>
      </c>
    </row>
    <row r="323" spans="1:9">
      <c r="A323" s="14">
        <v>40632</v>
      </c>
      <c r="B323">
        <v>-115.55</v>
      </c>
      <c r="C323">
        <v>19.55</v>
      </c>
      <c r="D323">
        <v>-5.68</v>
      </c>
      <c r="E323">
        <v>-24.68</v>
      </c>
      <c r="F323">
        <v>-19.7</v>
      </c>
      <c r="G323">
        <v>-4.82</v>
      </c>
      <c r="H323">
        <v>-45.75</v>
      </c>
      <c r="I323">
        <v>298.81</v>
      </c>
    </row>
    <row r="324" spans="1:9">
      <c r="A324" s="14">
        <v>40633</v>
      </c>
      <c r="B324">
        <v>-117.13</v>
      </c>
      <c r="C324">
        <v>20.48</v>
      </c>
      <c r="D324">
        <v>-5.84</v>
      </c>
      <c r="E324">
        <v>-26.08</v>
      </c>
      <c r="F324">
        <v>-20.7</v>
      </c>
      <c r="G324">
        <v>-5.03</v>
      </c>
      <c r="H324">
        <v>-45.8</v>
      </c>
      <c r="I324">
        <v>301.32</v>
      </c>
    </row>
    <row r="325" spans="1:9">
      <c r="A325" s="14">
        <v>40634</v>
      </c>
      <c r="B325">
        <v>-116.68</v>
      </c>
      <c r="C325">
        <v>20.11</v>
      </c>
      <c r="D325">
        <v>-5.76</v>
      </c>
      <c r="E325">
        <v>-25.86</v>
      </c>
      <c r="F325">
        <v>-20.92</v>
      </c>
      <c r="G325">
        <v>-5.17</v>
      </c>
      <c r="H325">
        <v>-46.25</v>
      </c>
      <c r="I325">
        <v>294.16000000000003</v>
      </c>
    </row>
    <row r="326" spans="1:9">
      <c r="A326" s="14">
        <v>40637</v>
      </c>
      <c r="B326">
        <v>-116.83</v>
      </c>
      <c r="C326">
        <v>20.21</v>
      </c>
      <c r="D326">
        <v>-5.76</v>
      </c>
      <c r="E326">
        <v>-26.2</v>
      </c>
      <c r="F326">
        <v>-21.05</v>
      </c>
      <c r="G326">
        <v>-4.95</v>
      </c>
      <c r="H326">
        <v>-46.6</v>
      </c>
      <c r="I326">
        <v>294.49</v>
      </c>
    </row>
    <row r="327" spans="1:9">
      <c r="A327" s="14">
        <v>40638</v>
      </c>
      <c r="B327">
        <v>-116.68</v>
      </c>
      <c r="C327">
        <v>20.23</v>
      </c>
      <c r="D327">
        <v>-5.52</v>
      </c>
      <c r="E327">
        <v>-27.35</v>
      </c>
      <c r="F327">
        <v>-21.85</v>
      </c>
      <c r="G327">
        <v>-4.6500000000000004</v>
      </c>
      <c r="H327">
        <v>-46.55</v>
      </c>
      <c r="I327">
        <v>293.52</v>
      </c>
    </row>
    <row r="328" spans="1:9">
      <c r="A328" s="14">
        <v>40639</v>
      </c>
      <c r="B328">
        <v>-117.74</v>
      </c>
      <c r="C328">
        <v>20.34</v>
      </c>
      <c r="D328">
        <v>-4.87</v>
      </c>
      <c r="E328">
        <v>-28.67</v>
      </c>
      <c r="F328">
        <v>-21.43</v>
      </c>
      <c r="G328">
        <v>-4.78</v>
      </c>
      <c r="H328">
        <v>-47.15</v>
      </c>
      <c r="I328">
        <v>295.95999999999998</v>
      </c>
    </row>
    <row r="329" spans="1:9">
      <c r="A329" s="14">
        <v>40640</v>
      </c>
      <c r="B329">
        <v>-118.8</v>
      </c>
      <c r="C329">
        <v>20.13</v>
      </c>
      <c r="D329">
        <v>-4.54</v>
      </c>
      <c r="E329">
        <v>-29.9</v>
      </c>
      <c r="F329">
        <v>-21.57</v>
      </c>
      <c r="G329">
        <v>-4.6500000000000004</v>
      </c>
      <c r="H329">
        <v>-47.2</v>
      </c>
      <c r="I329">
        <v>301.5</v>
      </c>
    </row>
    <row r="330" spans="1:9">
      <c r="A330" s="14">
        <v>40641</v>
      </c>
      <c r="B330">
        <v>-120.3</v>
      </c>
      <c r="C330">
        <v>20.52</v>
      </c>
      <c r="D330">
        <v>-3.72</v>
      </c>
      <c r="E330">
        <v>-32.1</v>
      </c>
      <c r="F330">
        <v>-20.9</v>
      </c>
      <c r="G330">
        <v>-4.58</v>
      </c>
      <c r="H330">
        <v>-47.43</v>
      </c>
      <c r="I330">
        <v>301.51</v>
      </c>
    </row>
    <row r="331" spans="1:9">
      <c r="A331" s="14">
        <v>40644</v>
      </c>
      <c r="B331">
        <v>-119.63</v>
      </c>
      <c r="C331">
        <v>20.92</v>
      </c>
      <c r="D331">
        <v>-3.58</v>
      </c>
      <c r="E331">
        <v>-31.52</v>
      </c>
      <c r="F331">
        <v>-20.77</v>
      </c>
      <c r="G331">
        <v>-4.55</v>
      </c>
      <c r="H331">
        <v>-47.25</v>
      </c>
      <c r="I331">
        <v>303.61</v>
      </c>
    </row>
    <row r="332" spans="1:9">
      <c r="A332" s="14">
        <v>40645</v>
      </c>
      <c r="B332">
        <v>-119.03</v>
      </c>
      <c r="C332">
        <v>20.74</v>
      </c>
      <c r="D332">
        <v>-4.07</v>
      </c>
      <c r="E332">
        <v>-31.25</v>
      </c>
      <c r="F332">
        <v>-18.82</v>
      </c>
      <c r="G332">
        <v>-4.59</v>
      </c>
      <c r="H332">
        <v>-47.55</v>
      </c>
      <c r="I332">
        <v>303.08</v>
      </c>
    </row>
    <row r="333" spans="1:9">
      <c r="A333" s="14">
        <v>40646</v>
      </c>
      <c r="B333">
        <v>-119.78</v>
      </c>
      <c r="C333">
        <v>20.21</v>
      </c>
      <c r="D333">
        <v>-3.81</v>
      </c>
      <c r="E333">
        <v>-32.450000000000003</v>
      </c>
      <c r="F333">
        <v>-19.440000000000001</v>
      </c>
      <c r="G333">
        <v>-4.4000000000000004</v>
      </c>
      <c r="H333">
        <v>-47.93</v>
      </c>
      <c r="I333">
        <v>305.44</v>
      </c>
    </row>
    <row r="334" spans="1:9">
      <c r="A334" s="14">
        <v>40647</v>
      </c>
      <c r="B334">
        <v>-120.21</v>
      </c>
      <c r="C334">
        <v>20.13</v>
      </c>
      <c r="D334">
        <v>-3.8</v>
      </c>
      <c r="E334">
        <v>-32.67</v>
      </c>
      <c r="F334">
        <v>-19.37</v>
      </c>
      <c r="G334">
        <v>-4.41</v>
      </c>
      <c r="H334">
        <v>-48.15</v>
      </c>
      <c r="I334">
        <v>310.5</v>
      </c>
    </row>
    <row r="335" spans="1:9">
      <c r="A335" s="14">
        <v>40648</v>
      </c>
      <c r="B335">
        <v>-120.45</v>
      </c>
      <c r="C335">
        <v>20.21</v>
      </c>
      <c r="D335">
        <v>-3.81</v>
      </c>
      <c r="E335">
        <v>-32.85</v>
      </c>
      <c r="F335">
        <v>-19.399999999999999</v>
      </c>
      <c r="G335">
        <v>-4.05</v>
      </c>
      <c r="H335">
        <v>-48.35</v>
      </c>
      <c r="I335">
        <v>308.91000000000003</v>
      </c>
    </row>
    <row r="336" spans="1:9">
      <c r="A336" s="14">
        <v>40651</v>
      </c>
      <c r="B336">
        <v>-119.85</v>
      </c>
      <c r="C336">
        <v>20.18</v>
      </c>
      <c r="D336">
        <v>-5</v>
      </c>
      <c r="E336">
        <v>-32.43</v>
      </c>
      <c r="F336">
        <v>-19.149999999999999</v>
      </c>
      <c r="G336">
        <v>-4.47</v>
      </c>
      <c r="H336">
        <v>-47.73</v>
      </c>
      <c r="I336">
        <v>315.14</v>
      </c>
    </row>
    <row r="337" spans="1:9">
      <c r="A337" s="14">
        <v>40652</v>
      </c>
      <c r="B337">
        <v>-119.85</v>
      </c>
      <c r="C337">
        <v>20.8</v>
      </c>
      <c r="D337">
        <v>-4.67</v>
      </c>
      <c r="E337">
        <v>-33.270000000000003</v>
      </c>
      <c r="F337">
        <v>-19.649999999999999</v>
      </c>
      <c r="G337">
        <v>-4.18</v>
      </c>
      <c r="H337">
        <v>-47.85</v>
      </c>
      <c r="I337">
        <v>315.10000000000002</v>
      </c>
    </row>
    <row r="338" spans="1:9">
      <c r="A338" s="14">
        <v>40653</v>
      </c>
      <c r="B338">
        <v>-121.83</v>
      </c>
      <c r="C338">
        <v>20.79</v>
      </c>
      <c r="D338">
        <v>-4.3</v>
      </c>
      <c r="E338">
        <v>-34.4</v>
      </c>
      <c r="F338">
        <v>-19.68</v>
      </c>
      <c r="G338">
        <v>-3.9</v>
      </c>
      <c r="H338">
        <v>-48.35</v>
      </c>
      <c r="I338">
        <v>304.95</v>
      </c>
    </row>
    <row r="339" spans="1:9">
      <c r="A339" s="14">
        <v>40654</v>
      </c>
      <c r="B339">
        <v>-122.2</v>
      </c>
      <c r="C339">
        <v>20.88</v>
      </c>
      <c r="D339">
        <v>-4.47</v>
      </c>
      <c r="E339">
        <v>-35.03</v>
      </c>
      <c r="F339">
        <v>-20.010000000000002</v>
      </c>
      <c r="G339">
        <v>-3.93</v>
      </c>
      <c r="H339">
        <v>-48.5</v>
      </c>
      <c r="I339">
        <v>307.89999999999998</v>
      </c>
    </row>
    <row r="340" spans="1:9">
      <c r="A340" s="14">
        <v>40655</v>
      </c>
      <c r="B340">
        <v>-122.1</v>
      </c>
      <c r="C340">
        <v>21.05</v>
      </c>
      <c r="D340">
        <v>-4.3899999999999997</v>
      </c>
      <c r="E340">
        <v>-35.049999999999997</v>
      </c>
      <c r="F340">
        <v>-19.84</v>
      </c>
      <c r="G340">
        <v>-4</v>
      </c>
      <c r="H340">
        <v>-48.58</v>
      </c>
      <c r="I340">
        <v>308.2</v>
      </c>
    </row>
    <row r="341" spans="1:9">
      <c r="A341" s="14">
        <v>40658</v>
      </c>
      <c r="B341">
        <v>-121.9</v>
      </c>
      <c r="C341">
        <v>20.83</v>
      </c>
      <c r="D341">
        <v>-4.41</v>
      </c>
      <c r="E341">
        <v>-35.1</v>
      </c>
      <c r="F341">
        <v>-19.97</v>
      </c>
      <c r="G341">
        <v>-4.05</v>
      </c>
      <c r="H341">
        <v>-48.5</v>
      </c>
      <c r="I341">
        <v>307.89</v>
      </c>
    </row>
    <row r="342" spans="1:9">
      <c r="A342" s="14">
        <v>40659</v>
      </c>
      <c r="B342">
        <v>-122.53</v>
      </c>
      <c r="C342">
        <v>20.82</v>
      </c>
      <c r="D342">
        <v>-4.68</v>
      </c>
      <c r="E342">
        <v>-35.79</v>
      </c>
      <c r="F342">
        <v>-20.3</v>
      </c>
      <c r="G342">
        <v>-4.05</v>
      </c>
      <c r="H342">
        <v>-48.45</v>
      </c>
      <c r="I342">
        <v>309.42</v>
      </c>
    </row>
    <row r="343" spans="1:9">
      <c r="A343" s="14">
        <v>40660</v>
      </c>
      <c r="B343">
        <v>-124.83</v>
      </c>
      <c r="C343">
        <v>20.93</v>
      </c>
      <c r="D343">
        <v>-4.66</v>
      </c>
      <c r="E343">
        <v>-37.479999999999997</v>
      </c>
      <c r="F343">
        <v>-20.53</v>
      </c>
      <c r="G343">
        <v>-4.1399999999999997</v>
      </c>
      <c r="H343">
        <v>-49.05</v>
      </c>
      <c r="I343">
        <v>304.95</v>
      </c>
    </row>
    <row r="344" spans="1:9">
      <c r="A344" s="14">
        <v>40661</v>
      </c>
      <c r="B344">
        <v>-126.98</v>
      </c>
      <c r="C344">
        <v>20.86</v>
      </c>
      <c r="D344">
        <v>-4.26</v>
      </c>
      <c r="E344">
        <v>-38.69</v>
      </c>
      <c r="F344">
        <v>-20.32</v>
      </c>
      <c r="G344">
        <v>-4.03</v>
      </c>
      <c r="H344">
        <v>-49.25</v>
      </c>
      <c r="I344">
        <v>309.85000000000002</v>
      </c>
    </row>
    <row r="345" spans="1:9">
      <c r="A345" s="14">
        <v>40662</v>
      </c>
      <c r="B345">
        <v>-127.55</v>
      </c>
      <c r="C345">
        <v>20.96</v>
      </c>
      <c r="D345">
        <v>-4.25</v>
      </c>
      <c r="E345">
        <v>-38.5</v>
      </c>
      <c r="F345">
        <v>-20.420000000000002</v>
      </c>
      <c r="G345">
        <v>-4.03</v>
      </c>
      <c r="H345">
        <v>-49.75</v>
      </c>
      <c r="I345">
        <v>310.31</v>
      </c>
    </row>
    <row r="346" spans="1:9">
      <c r="A346" s="14">
        <v>40665</v>
      </c>
      <c r="B346">
        <v>-127.75</v>
      </c>
      <c r="C346">
        <v>20.77</v>
      </c>
      <c r="D346">
        <v>-3.94</v>
      </c>
      <c r="E346">
        <v>-39.5</v>
      </c>
      <c r="F346">
        <v>-20.3</v>
      </c>
      <c r="G346">
        <v>-4</v>
      </c>
      <c r="H346">
        <v>-49.5</v>
      </c>
      <c r="I346">
        <v>311.12</v>
      </c>
    </row>
    <row r="347" spans="1:9">
      <c r="A347" s="14">
        <v>40666</v>
      </c>
      <c r="B347">
        <v>-125.8</v>
      </c>
      <c r="C347">
        <v>21.1</v>
      </c>
      <c r="D347">
        <v>-4.24</v>
      </c>
      <c r="E347">
        <v>-39.799999999999997</v>
      </c>
      <c r="F347">
        <v>-20.57</v>
      </c>
      <c r="G347">
        <v>-3.98</v>
      </c>
      <c r="H347">
        <v>-49.05</v>
      </c>
      <c r="I347">
        <v>312.63</v>
      </c>
    </row>
    <row r="348" spans="1:9">
      <c r="A348" s="14">
        <v>40667</v>
      </c>
      <c r="B348">
        <v>-128.1</v>
      </c>
      <c r="C348">
        <v>21.37</v>
      </c>
      <c r="D348">
        <v>-3.99</v>
      </c>
      <c r="E348">
        <v>-41.06</v>
      </c>
      <c r="F348">
        <v>-20.55</v>
      </c>
      <c r="G348">
        <v>-3.68</v>
      </c>
      <c r="H348">
        <v>-49.55</v>
      </c>
      <c r="I348">
        <v>320.51</v>
      </c>
    </row>
    <row r="349" spans="1:9">
      <c r="A349" s="14">
        <v>40668</v>
      </c>
      <c r="B349">
        <v>-123.73</v>
      </c>
      <c r="C349">
        <v>22</v>
      </c>
      <c r="D349">
        <v>-3.71</v>
      </c>
      <c r="E349">
        <v>-37.56</v>
      </c>
      <c r="F349">
        <v>-20.51</v>
      </c>
      <c r="G349">
        <v>-3.65</v>
      </c>
      <c r="H349">
        <v>-48.05</v>
      </c>
      <c r="I349">
        <v>319.02999999999997</v>
      </c>
    </row>
    <row r="350" spans="1:9">
      <c r="A350" s="14">
        <v>40669</v>
      </c>
      <c r="B350">
        <v>-126.65</v>
      </c>
      <c r="C350">
        <v>22.23</v>
      </c>
      <c r="D350">
        <v>-4</v>
      </c>
      <c r="E350">
        <v>-38.450000000000003</v>
      </c>
      <c r="F350">
        <v>-20.309999999999999</v>
      </c>
      <c r="G350">
        <v>-3.83</v>
      </c>
      <c r="H350">
        <v>-48.45</v>
      </c>
      <c r="I350">
        <v>320</v>
      </c>
    </row>
    <row r="351" spans="1:9">
      <c r="A351" s="14">
        <v>40672</v>
      </c>
      <c r="B351">
        <v>-127.95</v>
      </c>
      <c r="C351">
        <v>22.2</v>
      </c>
      <c r="D351">
        <v>-3.99</v>
      </c>
      <c r="E351">
        <v>-36.619999999999997</v>
      </c>
      <c r="F351">
        <v>-19.54</v>
      </c>
      <c r="G351">
        <v>-4.12</v>
      </c>
      <c r="H351">
        <v>-48.83</v>
      </c>
      <c r="I351">
        <v>310.5</v>
      </c>
    </row>
    <row r="352" spans="1:9">
      <c r="A352" s="14">
        <v>40673</v>
      </c>
      <c r="B352">
        <v>-128.1</v>
      </c>
      <c r="C352">
        <v>22.5</v>
      </c>
      <c r="D352">
        <v>-3.73</v>
      </c>
      <c r="E352">
        <v>-35.909999999999997</v>
      </c>
      <c r="F352">
        <v>-19.63</v>
      </c>
      <c r="G352">
        <v>-3.95</v>
      </c>
      <c r="H352">
        <v>-48.8</v>
      </c>
      <c r="I352">
        <v>315.66000000000003</v>
      </c>
    </row>
    <row r="353" spans="1:9">
      <c r="A353" s="14">
        <v>40674</v>
      </c>
      <c r="B353">
        <v>-129.44999999999999</v>
      </c>
      <c r="C353">
        <v>22.75</v>
      </c>
      <c r="D353">
        <v>-3.58</v>
      </c>
      <c r="E353">
        <v>-36.24</v>
      </c>
      <c r="F353">
        <v>-20.100000000000001</v>
      </c>
      <c r="G353">
        <v>-3.82</v>
      </c>
      <c r="H353">
        <v>-49.5</v>
      </c>
      <c r="I353">
        <v>330.81</v>
      </c>
    </row>
    <row r="354" spans="1:9">
      <c r="A354" s="14">
        <v>40675</v>
      </c>
      <c r="B354">
        <v>-125.8</v>
      </c>
      <c r="C354">
        <v>23.25</v>
      </c>
      <c r="D354">
        <v>-3.58</v>
      </c>
      <c r="E354">
        <v>-35.94</v>
      </c>
      <c r="F354">
        <v>-19.98</v>
      </c>
      <c r="G354">
        <v>-3.89</v>
      </c>
      <c r="H354">
        <v>-48.95</v>
      </c>
      <c r="I354">
        <v>317.58999999999997</v>
      </c>
    </row>
    <row r="355" spans="1:9">
      <c r="A355" s="14">
        <v>40676</v>
      </c>
      <c r="B355">
        <v>-124.65</v>
      </c>
      <c r="C355">
        <v>22.69</v>
      </c>
      <c r="D355">
        <v>-3.56</v>
      </c>
      <c r="E355">
        <v>-36.06</v>
      </c>
      <c r="F355">
        <v>-19.61</v>
      </c>
      <c r="G355">
        <v>-3.92</v>
      </c>
      <c r="H355">
        <v>-48.4</v>
      </c>
      <c r="I355">
        <v>322.57</v>
      </c>
    </row>
    <row r="356" spans="1:9">
      <c r="A356" s="14">
        <v>40679</v>
      </c>
      <c r="B356">
        <v>-124.43</v>
      </c>
      <c r="C356">
        <v>22.45</v>
      </c>
      <c r="D356">
        <v>-3.49</v>
      </c>
      <c r="E356">
        <v>-35.950000000000003</v>
      </c>
      <c r="F356">
        <v>-19.989999999999998</v>
      </c>
      <c r="G356">
        <v>-4.08</v>
      </c>
      <c r="H356">
        <v>-48.15</v>
      </c>
      <c r="I356">
        <v>320.88</v>
      </c>
    </row>
    <row r="357" spans="1:9">
      <c r="A357" s="14">
        <v>40680</v>
      </c>
      <c r="B357">
        <v>-125.5</v>
      </c>
      <c r="C357">
        <v>22.45</v>
      </c>
      <c r="D357">
        <v>-3.95</v>
      </c>
      <c r="E357">
        <v>-35.729999999999997</v>
      </c>
      <c r="F357">
        <v>-20.14</v>
      </c>
      <c r="G357">
        <v>-4.07</v>
      </c>
      <c r="H357">
        <v>-48.45</v>
      </c>
      <c r="I357">
        <v>317.97000000000003</v>
      </c>
    </row>
    <row r="358" spans="1:9">
      <c r="A358" s="14">
        <v>40681</v>
      </c>
      <c r="B358">
        <v>-128.18</v>
      </c>
      <c r="C358">
        <v>22.55</v>
      </c>
      <c r="D358">
        <v>-4</v>
      </c>
      <c r="E358">
        <v>-36.94</v>
      </c>
      <c r="F358">
        <v>-20.39</v>
      </c>
      <c r="G358">
        <v>-3.91</v>
      </c>
      <c r="H358">
        <v>-49.55</v>
      </c>
      <c r="I358">
        <v>324.52999999999997</v>
      </c>
    </row>
    <row r="359" spans="1:9">
      <c r="A359" s="14">
        <v>40682</v>
      </c>
      <c r="B359">
        <v>-126.1</v>
      </c>
      <c r="C359">
        <v>23.05</v>
      </c>
      <c r="D359">
        <v>-3.7</v>
      </c>
      <c r="E359">
        <v>-36.479999999999997</v>
      </c>
      <c r="F359">
        <v>-19.87</v>
      </c>
      <c r="G359">
        <v>-3.6</v>
      </c>
      <c r="H359">
        <v>-48.95</v>
      </c>
      <c r="I359">
        <v>316.43</v>
      </c>
    </row>
    <row r="360" spans="1:9">
      <c r="A360" s="14">
        <v>40683</v>
      </c>
      <c r="B360">
        <v>-126</v>
      </c>
      <c r="C360">
        <v>21.89</v>
      </c>
      <c r="D360">
        <v>-4.01</v>
      </c>
      <c r="E360">
        <v>-34.85</v>
      </c>
      <c r="F360">
        <v>-19</v>
      </c>
      <c r="G360">
        <v>-3.45</v>
      </c>
      <c r="H360">
        <v>-49.43</v>
      </c>
      <c r="I360">
        <v>317.56</v>
      </c>
    </row>
    <row r="361" spans="1:9">
      <c r="A361" s="14">
        <v>40686</v>
      </c>
      <c r="B361">
        <v>-123.6</v>
      </c>
      <c r="C361">
        <v>21.5</v>
      </c>
      <c r="D361">
        <v>-5.35</v>
      </c>
      <c r="E361">
        <v>-33.159999999999997</v>
      </c>
      <c r="F361">
        <v>-17.98</v>
      </c>
      <c r="G361">
        <v>-3.7</v>
      </c>
      <c r="H361">
        <v>-49.1</v>
      </c>
      <c r="I361">
        <v>309.62</v>
      </c>
    </row>
    <row r="362" spans="1:9">
      <c r="A362" s="14">
        <v>40687</v>
      </c>
      <c r="B362">
        <v>-124.23</v>
      </c>
      <c r="C362">
        <v>21.65</v>
      </c>
      <c r="D362">
        <v>-4.87</v>
      </c>
      <c r="E362">
        <v>-35.1</v>
      </c>
      <c r="F362">
        <v>-18.61</v>
      </c>
      <c r="G362">
        <v>-3.2</v>
      </c>
      <c r="H362">
        <v>-49.6</v>
      </c>
      <c r="I362">
        <v>309.02999999999997</v>
      </c>
    </row>
    <row r="363" spans="1:9">
      <c r="A363" s="14">
        <v>40688</v>
      </c>
      <c r="B363">
        <v>-126.36</v>
      </c>
      <c r="C363">
        <v>21.8</v>
      </c>
      <c r="D363">
        <v>-5.28</v>
      </c>
      <c r="E363">
        <v>-34.49</v>
      </c>
      <c r="F363">
        <v>-18.66</v>
      </c>
      <c r="G363">
        <v>-3.5</v>
      </c>
      <c r="H363">
        <v>-50.68</v>
      </c>
      <c r="I363">
        <v>315.77</v>
      </c>
    </row>
    <row r="364" spans="1:9">
      <c r="A364" s="14">
        <v>40689</v>
      </c>
      <c r="B364">
        <v>-125.25</v>
      </c>
      <c r="C364">
        <v>22.37</v>
      </c>
      <c r="D364">
        <v>-5.15</v>
      </c>
      <c r="E364">
        <v>-33.49</v>
      </c>
      <c r="F364">
        <v>-18.52</v>
      </c>
      <c r="G364">
        <v>-3.35</v>
      </c>
      <c r="H364">
        <v>-50.2</v>
      </c>
      <c r="I364">
        <v>307.77999999999997</v>
      </c>
    </row>
    <row r="365" spans="1:9">
      <c r="A365" s="14">
        <v>40690</v>
      </c>
      <c r="B365">
        <v>-126</v>
      </c>
      <c r="C365">
        <v>22.05</v>
      </c>
      <c r="D365">
        <v>-5.52</v>
      </c>
      <c r="E365">
        <v>-32.700000000000003</v>
      </c>
      <c r="F365">
        <v>-18.79</v>
      </c>
      <c r="G365">
        <v>-3.51</v>
      </c>
      <c r="H365">
        <v>-50.8</v>
      </c>
      <c r="I365">
        <v>301.04000000000002</v>
      </c>
    </row>
    <row r="366" spans="1:9">
      <c r="A366" s="14">
        <v>40693</v>
      </c>
      <c r="B366">
        <v>-125.78</v>
      </c>
      <c r="C366">
        <v>21.98</v>
      </c>
      <c r="D366">
        <v>-5.61</v>
      </c>
      <c r="E366">
        <v>-32.83</v>
      </c>
      <c r="F366">
        <v>-18.62</v>
      </c>
      <c r="G366">
        <v>-3.48</v>
      </c>
      <c r="H366">
        <v>-50.55</v>
      </c>
      <c r="I366">
        <v>302.38</v>
      </c>
    </row>
    <row r="367" spans="1:9">
      <c r="A367" s="14">
        <v>40694</v>
      </c>
      <c r="B367">
        <v>-125.2</v>
      </c>
      <c r="C367">
        <v>22.1</v>
      </c>
      <c r="D367">
        <v>-5.2</v>
      </c>
      <c r="E367">
        <v>-33.979999999999997</v>
      </c>
      <c r="F367">
        <v>-19.12</v>
      </c>
      <c r="G367">
        <v>-3.25</v>
      </c>
      <c r="H367">
        <v>-50.63</v>
      </c>
      <c r="I367">
        <v>318.57</v>
      </c>
    </row>
    <row r="368" spans="1:9">
      <c r="A368" s="14">
        <v>40695</v>
      </c>
      <c r="B368">
        <v>-129.63</v>
      </c>
      <c r="C368">
        <v>22.25</v>
      </c>
      <c r="D368">
        <v>-5.1100000000000003</v>
      </c>
      <c r="E368">
        <v>-35.69</v>
      </c>
      <c r="F368">
        <v>-19.809999999999999</v>
      </c>
      <c r="G368">
        <v>-3.35</v>
      </c>
      <c r="H368">
        <v>-52.35</v>
      </c>
      <c r="I368">
        <v>314.47000000000003</v>
      </c>
    </row>
    <row r="369" spans="1:9">
      <c r="A369" s="14">
        <v>40696</v>
      </c>
      <c r="B369">
        <v>-126.35</v>
      </c>
      <c r="C369">
        <v>23</v>
      </c>
      <c r="D369">
        <v>-5.13</v>
      </c>
      <c r="E369">
        <v>-35.549999999999997</v>
      </c>
      <c r="F369">
        <v>-19.239999999999998</v>
      </c>
      <c r="G369">
        <v>-3.19</v>
      </c>
      <c r="H369">
        <v>-50.3</v>
      </c>
      <c r="I369">
        <v>308.06</v>
      </c>
    </row>
    <row r="370" spans="1:9">
      <c r="A370" s="14">
        <v>40697</v>
      </c>
      <c r="B370">
        <v>-126.9</v>
      </c>
      <c r="C370">
        <v>22.15</v>
      </c>
      <c r="D370">
        <v>-5.04</v>
      </c>
      <c r="E370">
        <v>-36.44</v>
      </c>
      <c r="F370">
        <v>-19.48</v>
      </c>
      <c r="G370">
        <v>-3.28</v>
      </c>
      <c r="H370">
        <v>-50.35</v>
      </c>
      <c r="I370">
        <v>305.14</v>
      </c>
    </row>
    <row r="371" spans="1:9">
      <c r="A371" s="14">
        <v>40700</v>
      </c>
      <c r="B371">
        <v>-127.2</v>
      </c>
      <c r="C371">
        <v>22.13</v>
      </c>
      <c r="D371">
        <v>-4.99</v>
      </c>
      <c r="E371">
        <v>-37.75</v>
      </c>
      <c r="F371">
        <v>-19.3</v>
      </c>
      <c r="G371">
        <v>-3.17</v>
      </c>
      <c r="H371">
        <v>-50.3</v>
      </c>
      <c r="I371">
        <v>311.45</v>
      </c>
    </row>
    <row r="372" spans="1:9">
      <c r="A372" s="14">
        <v>40701</v>
      </c>
      <c r="B372">
        <v>-125.55</v>
      </c>
      <c r="C372">
        <v>22.07</v>
      </c>
      <c r="D372">
        <v>-4.2300000000000004</v>
      </c>
      <c r="E372">
        <v>-39.22</v>
      </c>
      <c r="F372">
        <v>-19.52</v>
      </c>
      <c r="G372">
        <v>-3.16</v>
      </c>
      <c r="H372">
        <v>-50.95</v>
      </c>
      <c r="I372">
        <v>311.85000000000002</v>
      </c>
    </row>
    <row r="373" spans="1:9">
      <c r="A373" s="14">
        <v>40702</v>
      </c>
      <c r="B373">
        <v>-127.23</v>
      </c>
      <c r="C373">
        <v>22.03</v>
      </c>
      <c r="D373">
        <v>-3.89</v>
      </c>
      <c r="E373">
        <v>-39.409999999999997</v>
      </c>
      <c r="F373">
        <v>-19.45</v>
      </c>
      <c r="G373">
        <v>-3.03</v>
      </c>
      <c r="H373">
        <v>-51.55</v>
      </c>
      <c r="I373">
        <v>319.27</v>
      </c>
    </row>
    <row r="374" spans="1:9">
      <c r="A374" s="14">
        <v>40703</v>
      </c>
      <c r="B374">
        <v>-123.79</v>
      </c>
      <c r="C374">
        <v>22.45</v>
      </c>
      <c r="D374">
        <v>-3.96</v>
      </c>
      <c r="E374">
        <v>-39</v>
      </c>
      <c r="F374">
        <v>-19.54</v>
      </c>
      <c r="G374">
        <v>-3.08</v>
      </c>
      <c r="H374">
        <v>-51.05</v>
      </c>
      <c r="I374">
        <v>312.19</v>
      </c>
    </row>
    <row r="375" spans="1:9">
      <c r="A375" s="14">
        <v>40704</v>
      </c>
      <c r="B375">
        <v>-122.68</v>
      </c>
      <c r="C375">
        <v>21.95</v>
      </c>
      <c r="D375">
        <v>-4.32</v>
      </c>
      <c r="E375">
        <v>-37.229999999999997</v>
      </c>
      <c r="F375">
        <v>-19.43</v>
      </c>
      <c r="G375">
        <v>-3.2</v>
      </c>
      <c r="H375">
        <v>-50.75</v>
      </c>
      <c r="I375">
        <v>311.98</v>
      </c>
    </row>
    <row r="376" spans="1:9">
      <c r="A376" s="14">
        <v>40707</v>
      </c>
      <c r="B376">
        <v>-123.5</v>
      </c>
      <c r="C376">
        <v>21.85</v>
      </c>
      <c r="D376">
        <v>-4.37</v>
      </c>
      <c r="E376">
        <v>-37.53</v>
      </c>
      <c r="F376">
        <v>-19.7</v>
      </c>
      <c r="G376">
        <v>-3.55</v>
      </c>
      <c r="H376">
        <v>-50.4</v>
      </c>
      <c r="I376">
        <v>311.12</v>
      </c>
    </row>
    <row r="377" spans="1:9">
      <c r="A377" s="14">
        <v>40708</v>
      </c>
      <c r="B377">
        <v>-124.85</v>
      </c>
      <c r="C377">
        <v>21.68</v>
      </c>
      <c r="D377">
        <v>-4.25</v>
      </c>
      <c r="E377">
        <v>-39.700000000000003</v>
      </c>
      <c r="F377">
        <v>-19.7</v>
      </c>
      <c r="G377">
        <v>-3.52</v>
      </c>
      <c r="H377">
        <v>-50.65</v>
      </c>
      <c r="I377">
        <v>317.38</v>
      </c>
    </row>
    <row r="378" spans="1:9">
      <c r="A378" s="14">
        <v>40709</v>
      </c>
      <c r="B378">
        <v>-126.3</v>
      </c>
      <c r="C378">
        <v>20.75</v>
      </c>
      <c r="D378">
        <v>-5.83</v>
      </c>
      <c r="E378">
        <v>-36.78</v>
      </c>
      <c r="F378">
        <v>-18.52</v>
      </c>
      <c r="G378">
        <v>-4.67</v>
      </c>
      <c r="H378">
        <v>-51.15</v>
      </c>
      <c r="I378">
        <v>322.17</v>
      </c>
    </row>
    <row r="379" spans="1:9">
      <c r="A379" s="14">
        <v>40710</v>
      </c>
      <c r="B379">
        <v>-121.65</v>
      </c>
      <c r="C379">
        <v>21.45</v>
      </c>
      <c r="D379">
        <v>-6.32</v>
      </c>
      <c r="E379">
        <v>-35.35</v>
      </c>
      <c r="F379">
        <v>-17.88</v>
      </c>
      <c r="G379">
        <v>-5.28</v>
      </c>
      <c r="H379">
        <v>-49.75</v>
      </c>
      <c r="I379">
        <v>304.77</v>
      </c>
    </row>
    <row r="380" spans="1:9">
      <c r="A380" s="14">
        <v>40711</v>
      </c>
      <c r="B380">
        <v>-122.6</v>
      </c>
      <c r="C380">
        <v>21.25</v>
      </c>
      <c r="D380">
        <v>-5.39</v>
      </c>
      <c r="E380">
        <v>-38</v>
      </c>
      <c r="F380">
        <v>-18.3</v>
      </c>
      <c r="G380">
        <v>-4.33</v>
      </c>
      <c r="H380">
        <v>-49.95</v>
      </c>
      <c r="I380">
        <v>317.11</v>
      </c>
    </row>
    <row r="381" spans="1:9">
      <c r="A381" s="14">
        <v>40714</v>
      </c>
      <c r="B381">
        <v>-122.5</v>
      </c>
      <c r="C381">
        <v>21.34</v>
      </c>
      <c r="D381">
        <v>-5.51</v>
      </c>
      <c r="E381">
        <v>-39.04</v>
      </c>
      <c r="F381">
        <v>-18.25</v>
      </c>
      <c r="G381">
        <v>-4.38</v>
      </c>
      <c r="H381">
        <v>-50</v>
      </c>
      <c r="I381">
        <v>318.8</v>
      </c>
    </row>
    <row r="382" spans="1:9">
      <c r="A382" s="14">
        <v>40715</v>
      </c>
      <c r="B382">
        <v>-122.3</v>
      </c>
      <c r="C382">
        <v>21.39</v>
      </c>
      <c r="D382">
        <v>-5.85</v>
      </c>
      <c r="E382">
        <v>-38.799999999999997</v>
      </c>
      <c r="F382">
        <v>-18.16</v>
      </c>
      <c r="G382">
        <v>-4.46</v>
      </c>
      <c r="H382">
        <v>-50.08</v>
      </c>
      <c r="I382">
        <v>316.95</v>
      </c>
    </row>
    <row r="383" spans="1:9">
      <c r="A383" s="14">
        <v>40716</v>
      </c>
      <c r="B383">
        <v>-124.65</v>
      </c>
      <c r="C383">
        <v>21.2</v>
      </c>
      <c r="D383">
        <v>-5.42</v>
      </c>
      <c r="E383">
        <v>-38.130000000000003</v>
      </c>
      <c r="F383">
        <v>-17.98</v>
      </c>
      <c r="G383">
        <v>-4.0599999999999996</v>
      </c>
      <c r="H383">
        <v>-51.45</v>
      </c>
      <c r="I383">
        <v>323.23</v>
      </c>
    </row>
    <row r="384" spans="1:9">
      <c r="A384" s="14">
        <v>40717</v>
      </c>
      <c r="B384">
        <v>-121.1</v>
      </c>
      <c r="C384">
        <v>21.22</v>
      </c>
      <c r="D384">
        <v>-6.17</v>
      </c>
      <c r="E384">
        <v>-35.19</v>
      </c>
      <c r="F384">
        <v>-17.23</v>
      </c>
      <c r="G384">
        <v>-5.12</v>
      </c>
      <c r="H384">
        <v>-50.35</v>
      </c>
      <c r="I384">
        <v>315.12</v>
      </c>
    </row>
    <row r="385" spans="1:9">
      <c r="A385" s="14">
        <v>40718</v>
      </c>
      <c r="B385">
        <v>-120.55</v>
      </c>
      <c r="C385">
        <v>20.76</v>
      </c>
      <c r="D385">
        <v>-5.91</v>
      </c>
      <c r="E385">
        <v>-34.96</v>
      </c>
      <c r="F385">
        <v>-17.16</v>
      </c>
      <c r="G385">
        <v>-4.99</v>
      </c>
      <c r="H385">
        <v>-50.57</v>
      </c>
      <c r="I385">
        <v>316.38</v>
      </c>
    </row>
    <row r="386" spans="1:9">
      <c r="A386" s="14">
        <v>40721</v>
      </c>
      <c r="B386">
        <v>-118.56</v>
      </c>
      <c r="C386">
        <v>21.03</v>
      </c>
      <c r="D386">
        <v>-6.54</v>
      </c>
      <c r="E386">
        <v>-34.82</v>
      </c>
      <c r="F386">
        <v>-17.07</v>
      </c>
      <c r="G386">
        <v>-5.31</v>
      </c>
      <c r="H386">
        <v>-50.15</v>
      </c>
      <c r="I386">
        <v>315.17</v>
      </c>
    </row>
    <row r="387" spans="1:9">
      <c r="A387" s="14">
        <v>40722</v>
      </c>
      <c r="B387">
        <v>-120.6</v>
      </c>
      <c r="C387">
        <v>22.19</v>
      </c>
      <c r="D387">
        <v>-5.95</v>
      </c>
      <c r="E387">
        <v>-36.25</v>
      </c>
      <c r="F387">
        <v>-17.32</v>
      </c>
      <c r="G387">
        <v>-4.84</v>
      </c>
      <c r="H387">
        <v>-50.3</v>
      </c>
      <c r="I387">
        <v>322.14999999999998</v>
      </c>
    </row>
    <row r="388" spans="1:9">
      <c r="A388" s="14">
        <v>40723</v>
      </c>
      <c r="B388">
        <v>-126.68</v>
      </c>
      <c r="C388">
        <v>21.93</v>
      </c>
      <c r="D388">
        <v>-5.43</v>
      </c>
      <c r="E388">
        <v>-37.659999999999997</v>
      </c>
      <c r="F388">
        <v>-18.510000000000002</v>
      </c>
      <c r="G388">
        <v>-4.3600000000000003</v>
      </c>
      <c r="H388">
        <v>-50.63</v>
      </c>
      <c r="I388">
        <v>342.04</v>
      </c>
    </row>
    <row r="389" spans="1:9">
      <c r="A389" s="14">
        <v>40724</v>
      </c>
      <c r="B389">
        <v>-123.95</v>
      </c>
      <c r="C389">
        <v>22.28</v>
      </c>
      <c r="D389">
        <v>-5.42</v>
      </c>
      <c r="E389">
        <v>-37.840000000000003</v>
      </c>
      <c r="F389">
        <v>-18</v>
      </c>
      <c r="G389">
        <v>-4.3099999999999996</v>
      </c>
      <c r="H389">
        <v>-51.08</v>
      </c>
      <c r="I389">
        <v>338.96</v>
      </c>
    </row>
    <row r="390" spans="1:9">
      <c r="A390" s="14">
        <v>40725</v>
      </c>
      <c r="B390">
        <v>-124.46</v>
      </c>
      <c r="C390">
        <v>22.29</v>
      </c>
      <c r="D390">
        <v>-5.01</v>
      </c>
      <c r="E390">
        <v>-38.15</v>
      </c>
      <c r="F390">
        <v>-18.04</v>
      </c>
      <c r="G390">
        <v>-4.24</v>
      </c>
      <c r="H390">
        <v>-51.05</v>
      </c>
      <c r="I390">
        <v>337.22</v>
      </c>
    </row>
    <row r="391" spans="1:9">
      <c r="A391" s="14">
        <v>40728</v>
      </c>
      <c r="B391">
        <v>-123.9</v>
      </c>
      <c r="C391">
        <v>22.25</v>
      </c>
      <c r="D391">
        <v>-5.0599999999999996</v>
      </c>
      <c r="E391">
        <v>-38.04</v>
      </c>
      <c r="F391">
        <v>-17.89</v>
      </c>
      <c r="G391">
        <v>-4.2300000000000004</v>
      </c>
      <c r="H391">
        <v>-51.22</v>
      </c>
      <c r="I391">
        <v>337.05</v>
      </c>
    </row>
    <row r="392" spans="1:9">
      <c r="A392" s="14">
        <v>40729</v>
      </c>
      <c r="B392">
        <v>-123.15</v>
      </c>
      <c r="C392">
        <v>21.79</v>
      </c>
      <c r="D392">
        <v>-5.15</v>
      </c>
      <c r="E392">
        <v>-37.56</v>
      </c>
      <c r="F392">
        <v>-17.829999999999998</v>
      </c>
      <c r="G392">
        <v>-4.55</v>
      </c>
      <c r="H392">
        <v>-51.15</v>
      </c>
      <c r="I392">
        <v>336.95</v>
      </c>
    </row>
    <row r="393" spans="1:9">
      <c r="A393" s="14">
        <v>40730</v>
      </c>
      <c r="B393">
        <v>-127.05</v>
      </c>
      <c r="C393">
        <v>21.17</v>
      </c>
      <c r="D393">
        <v>-5.95</v>
      </c>
      <c r="E393">
        <v>-37.86</v>
      </c>
      <c r="F393">
        <v>-17.440000000000001</v>
      </c>
      <c r="G393">
        <v>-5.27</v>
      </c>
      <c r="H393">
        <v>-51.65</v>
      </c>
      <c r="I393">
        <v>345.25</v>
      </c>
    </row>
    <row r="394" spans="1:9">
      <c r="A394" s="14">
        <v>40731</v>
      </c>
      <c r="B394">
        <v>-124.75</v>
      </c>
      <c r="C394">
        <v>22.5</v>
      </c>
      <c r="D394">
        <v>-5.47</v>
      </c>
      <c r="E394">
        <v>-38.299999999999997</v>
      </c>
      <c r="F394">
        <v>-17.309999999999999</v>
      </c>
      <c r="G394">
        <v>-4.68</v>
      </c>
      <c r="H394">
        <v>-51.6</v>
      </c>
      <c r="I394">
        <v>332.77</v>
      </c>
    </row>
    <row r="395" spans="1:9">
      <c r="A395" s="14">
        <v>40732</v>
      </c>
      <c r="B395">
        <v>-124.5</v>
      </c>
      <c r="C395">
        <v>21.64</v>
      </c>
      <c r="D395">
        <v>-5.66</v>
      </c>
      <c r="E395">
        <v>-37.799999999999997</v>
      </c>
      <c r="F395">
        <v>-17.399999999999999</v>
      </c>
      <c r="G395">
        <v>-4.75</v>
      </c>
      <c r="H395">
        <v>-51.85</v>
      </c>
      <c r="I395">
        <v>333.48</v>
      </c>
    </row>
    <row r="396" spans="1:9">
      <c r="A396" s="14">
        <v>40735</v>
      </c>
      <c r="B396">
        <v>-122</v>
      </c>
      <c r="C396">
        <v>20.99</v>
      </c>
      <c r="D396">
        <v>-6.96</v>
      </c>
      <c r="E396">
        <v>-35.15</v>
      </c>
      <c r="F396">
        <v>-16.22</v>
      </c>
      <c r="G396">
        <v>-6.06</v>
      </c>
      <c r="H396">
        <v>-51.38</v>
      </c>
      <c r="I396">
        <v>326.97000000000003</v>
      </c>
    </row>
    <row r="397" spans="1:9">
      <c r="A397" s="14">
        <v>40736</v>
      </c>
      <c r="B397">
        <v>-119.85</v>
      </c>
      <c r="C397">
        <v>21.15</v>
      </c>
      <c r="D397">
        <v>-7.18</v>
      </c>
      <c r="E397">
        <v>-36.450000000000003</v>
      </c>
      <c r="F397">
        <v>-15.71</v>
      </c>
      <c r="G397">
        <v>-6.28</v>
      </c>
      <c r="H397">
        <v>-50.4</v>
      </c>
      <c r="I397">
        <v>322.12</v>
      </c>
    </row>
    <row r="398" spans="1:9">
      <c r="A398" s="14">
        <v>40737</v>
      </c>
      <c r="B398">
        <v>-125.35</v>
      </c>
      <c r="C398">
        <v>21.45</v>
      </c>
      <c r="D398">
        <v>-6.06</v>
      </c>
      <c r="E398">
        <v>-39.229999999999997</v>
      </c>
      <c r="F398">
        <v>-17.04</v>
      </c>
      <c r="G398">
        <v>-5.07</v>
      </c>
      <c r="H398">
        <v>-52.35</v>
      </c>
      <c r="I398">
        <v>331.67</v>
      </c>
    </row>
    <row r="399" spans="1:9">
      <c r="A399" s="14">
        <v>40738</v>
      </c>
      <c r="B399">
        <v>-122.26</v>
      </c>
      <c r="C399">
        <v>21.87</v>
      </c>
      <c r="D399">
        <v>-5.81</v>
      </c>
      <c r="E399">
        <v>-37.979999999999997</v>
      </c>
      <c r="F399">
        <v>-16.989999999999998</v>
      </c>
      <c r="G399">
        <v>-4.93</v>
      </c>
      <c r="H399">
        <v>-52.2</v>
      </c>
      <c r="I399">
        <v>326.57</v>
      </c>
    </row>
    <row r="400" spans="1:9">
      <c r="A400" s="14">
        <v>40739</v>
      </c>
      <c r="B400">
        <v>-121.5</v>
      </c>
      <c r="C400">
        <v>20.93</v>
      </c>
      <c r="D400">
        <v>-6.31</v>
      </c>
      <c r="E400">
        <v>-37.93</v>
      </c>
      <c r="F400">
        <v>-16.72</v>
      </c>
      <c r="G400">
        <v>-5.57</v>
      </c>
      <c r="H400">
        <v>-52.55</v>
      </c>
      <c r="I400">
        <v>322.72000000000003</v>
      </c>
    </row>
    <row r="401" spans="1:9">
      <c r="A401" s="14">
        <v>40742</v>
      </c>
      <c r="B401">
        <v>-120.4</v>
      </c>
      <c r="C401">
        <v>20.85</v>
      </c>
      <c r="D401">
        <v>-7.06</v>
      </c>
      <c r="E401">
        <v>-37.07</v>
      </c>
      <c r="F401">
        <v>-16.239999999999998</v>
      </c>
      <c r="G401">
        <v>-5.72</v>
      </c>
      <c r="H401">
        <v>-53.05</v>
      </c>
      <c r="I401">
        <v>320.10000000000002</v>
      </c>
    </row>
    <row r="402" spans="1:9">
      <c r="A402" s="14">
        <v>40743</v>
      </c>
      <c r="B402">
        <v>-123.21</v>
      </c>
      <c r="C402">
        <v>21.15</v>
      </c>
      <c r="D402">
        <v>-6.26</v>
      </c>
      <c r="E402">
        <v>-37.57</v>
      </c>
      <c r="F402">
        <v>-16.82</v>
      </c>
      <c r="G402">
        <v>-5.41</v>
      </c>
      <c r="H402">
        <v>-53.98</v>
      </c>
      <c r="I402">
        <v>327.14</v>
      </c>
    </row>
    <row r="403" spans="1:9">
      <c r="A403" s="14">
        <v>40744</v>
      </c>
      <c r="B403">
        <v>-126.95</v>
      </c>
      <c r="C403">
        <v>21.2</v>
      </c>
      <c r="D403">
        <v>-6.01</v>
      </c>
      <c r="E403">
        <v>-38.700000000000003</v>
      </c>
      <c r="F403">
        <v>-17.309999999999999</v>
      </c>
      <c r="G403">
        <v>-5.26</v>
      </c>
      <c r="H403">
        <v>-56.05</v>
      </c>
      <c r="I403">
        <v>331.47</v>
      </c>
    </row>
    <row r="404" spans="1:9">
      <c r="A404" s="14">
        <v>40745</v>
      </c>
      <c r="B404">
        <v>-125.36</v>
      </c>
      <c r="C404">
        <v>21.55</v>
      </c>
      <c r="D404">
        <v>-4.8099999999999996</v>
      </c>
      <c r="E404">
        <v>-39.35</v>
      </c>
      <c r="F404">
        <v>-17.670000000000002</v>
      </c>
      <c r="G404">
        <v>-4.8600000000000003</v>
      </c>
      <c r="H404">
        <v>-55.33</v>
      </c>
      <c r="I404">
        <v>322.01</v>
      </c>
    </row>
    <row r="405" spans="1:9">
      <c r="A405" s="14">
        <v>40746</v>
      </c>
      <c r="B405">
        <v>-125.3</v>
      </c>
      <c r="C405">
        <v>21.03</v>
      </c>
      <c r="D405">
        <v>-4.66</v>
      </c>
      <c r="E405">
        <v>-38.96</v>
      </c>
      <c r="F405">
        <v>-18.25</v>
      </c>
      <c r="G405">
        <v>-4.76</v>
      </c>
      <c r="H405">
        <v>-55.65</v>
      </c>
      <c r="I405">
        <v>325.55</v>
      </c>
    </row>
    <row r="406" spans="1:9">
      <c r="A406" s="14">
        <v>40749</v>
      </c>
      <c r="B406">
        <v>-125</v>
      </c>
      <c r="C406">
        <v>20.82</v>
      </c>
      <c r="D406">
        <v>-5.09</v>
      </c>
      <c r="E406">
        <v>-37.950000000000003</v>
      </c>
      <c r="F406">
        <v>-18.07</v>
      </c>
      <c r="G406">
        <v>-5.2</v>
      </c>
      <c r="H406">
        <v>-55.65</v>
      </c>
      <c r="I406">
        <v>322.62</v>
      </c>
    </row>
    <row r="407" spans="1:9">
      <c r="A407" s="14">
        <v>40750</v>
      </c>
      <c r="B407">
        <v>-126.9</v>
      </c>
      <c r="C407">
        <v>21</v>
      </c>
      <c r="D407">
        <v>-5.17</v>
      </c>
      <c r="E407">
        <v>-37.799999999999997</v>
      </c>
      <c r="F407">
        <v>-17.98</v>
      </c>
      <c r="G407">
        <v>-4.99</v>
      </c>
      <c r="H407">
        <v>-56.1</v>
      </c>
      <c r="I407">
        <v>318.98</v>
      </c>
    </row>
    <row r="408" spans="1:9">
      <c r="A408" s="14">
        <v>40751</v>
      </c>
      <c r="B408">
        <v>-132.15</v>
      </c>
      <c r="C408">
        <v>20.95</v>
      </c>
      <c r="D408">
        <v>-6.13</v>
      </c>
      <c r="E408">
        <v>-36.020000000000003</v>
      </c>
      <c r="F408">
        <v>-17.5</v>
      </c>
      <c r="G408">
        <v>-5.36</v>
      </c>
      <c r="H408">
        <v>-57.32</v>
      </c>
      <c r="I408">
        <v>325.60000000000002</v>
      </c>
    </row>
    <row r="409" spans="1:9">
      <c r="A409" s="14">
        <v>40752</v>
      </c>
      <c r="B409">
        <v>-129.35</v>
      </c>
      <c r="C409">
        <v>21.4</v>
      </c>
      <c r="D409">
        <v>-6.48</v>
      </c>
      <c r="E409">
        <v>-34.83</v>
      </c>
      <c r="F409">
        <v>-16.899999999999999</v>
      </c>
      <c r="G409">
        <v>-5.57</v>
      </c>
      <c r="H409">
        <v>-58.7</v>
      </c>
      <c r="I409">
        <v>315.60000000000002</v>
      </c>
    </row>
    <row r="410" spans="1:9">
      <c r="A410" s="14">
        <v>40753</v>
      </c>
      <c r="B410">
        <v>-127.05</v>
      </c>
      <c r="C410">
        <v>19.940000000000001</v>
      </c>
      <c r="D410">
        <v>-10.36</v>
      </c>
      <c r="E410">
        <v>-32.380000000000003</v>
      </c>
      <c r="F410">
        <v>-16.11</v>
      </c>
      <c r="G410">
        <v>-7.86</v>
      </c>
      <c r="H410">
        <v>-58.75</v>
      </c>
      <c r="I410">
        <v>311.91000000000003</v>
      </c>
    </row>
    <row r="411" spans="1:9">
      <c r="A411" s="14">
        <v>40756</v>
      </c>
      <c r="B411">
        <v>-128.5</v>
      </c>
      <c r="C411">
        <v>20</v>
      </c>
      <c r="D411">
        <v>-9.6</v>
      </c>
      <c r="E411">
        <v>-31.49</v>
      </c>
      <c r="F411">
        <v>-15.7</v>
      </c>
      <c r="G411">
        <v>-6.61</v>
      </c>
      <c r="H411">
        <v>-58.8</v>
      </c>
      <c r="I411">
        <v>316</v>
      </c>
    </row>
    <row r="412" spans="1:9">
      <c r="A412" s="14">
        <v>40757</v>
      </c>
      <c r="B412">
        <v>-122.45</v>
      </c>
      <c r="C412">
        <v>18.920000000000002</v>
      </c>
      <c r="D412">
        <v>-9.93</v>
      </c>
      <c r="E412">
        <v>-27.7</v>
      </c>
      <c r="F412">
        <v>-14.56</v>
      </c>
      <c r="G412">
        <v>-7.27</v>
      </c>
      <c r="H412">
        <v>-57.47</v>
      </c>
      <c r="I412">
        <v>313.07</v>
      </c>
    </row>
    <row r="413" spans="1:9">
      <c r="A413" s="14">
        <v>40758</v>
      </c>
      <c r="B413">
        <v>-122.22</v>
      </c>
      <c r="C413">
        <v>19.059999999999999</v>
      </c>
      <c r="D413">
        <v>-15.1</v>
      </c>
      <c r="E413">
        <v>-29.07</v>
      </c>
      <c r="F413">
        <v>-15.24</v>
      </c>
      <c r="G413">
        <v>-7.12</v>
      </c>
      <c r="H413">
        <v>-57.55</v>
      </c>
      <c r="I413">
        <v>318.20999999999998</v>
      </c>
    </row>
    <row r="414" spans="1:9">
      <c r="A414" s="14">
        <v>40759</v>
      </c>
      <c r="B414">
        <v>-119.95</v>
      </c>
      <c r="C414">
        <v>20.100000000000001</v>
      </c>
      <c r="D414">
        <v>-13.69</v>
      </c>
      <c r="E414">
        <v>-27.58</v>
      </c>
      <c r="F414">
        <v>-14.71</v>
      </c>
      <c r="G414">
        <v>-6.89</v>
      </c>
      <c r="H414">
        <v>-55.8</v>
      </c>
      <c r="I414">
        <v>318.38</v>
      </c>
    </row>
    <row r="415" spans="1:9">
      <c r="A415" s="14">
        <v>40760</v>
      </c>
      <c r="B415">
        <v>-113.45</v>
      </c>
      <c r="C415">
        <v>20.25</v>
      </c>
      <c r="D415">
        <v>-13.66</v>
      </c>
      <c r="E415">
        <v>-26.93</v>
      </c>
      <c r="F415">
        <v>-15.75</v>
      </c>
      <c r="G415">
        <v>-9.59</v>
      </c>
      <c r="H415">
        <v>-54.68</v>
      </c>
      <c r="I415">
        <v>314.31</v>
      </c>
    </row>
    <row r="416" spans="1:9">
      <c r="A416" s="14">
        <v>40763</v>
      </c>
      <c r="B416">
        <v>-110.51</v>
      </c>
      <c r="C416">
        <v>17.899999999999999</v>
      </c>
      <c r="D416">
        <v>-14.72</v>
      </c>
      <c r="E416">
        <v>-16.829999999999998</v>
      </c>
      <c r="F416">
        <v>-13.85</v>
      </c>
      <c r="G416">
        <v>-14.36</v>
      </c>
      <c r="H416">
        <v>-53.5</v>
      </c>
      <c r="I416">
        <v>301.27</v>
      </c>
    </row>
    <row r="417" spans="1:9">
      <c r="A417" s="14">
        <v>40764</v>
      </c>
      <c r="B417">
        <v>-113</v>
      </c>
      <c r="C417">
        <v>18.96</v>
      </c>
      <c r="D417">
        <v>-19.97</v>
      </c>
      <c r="E417">
        <v>-16.82</v>
      </c>
      <c r="F417">
        <v>-14.78</v>
      </c>
      <c r="G417">
        <v>-11.83</v>
      </c>
      <c r="H417">
        <v>-54.95</v>
      </c>
      <c r="I417">
        <v>298.7</v>
      </c>
    </row>
    <row r="418" spans="1:9">
      <c r="A418" s="14">
        <v>40765</v>
      </c>
      <c r="B418">
        <v>-112.75</v>
      </c>
      <c r="C418">
        <v>20.18</v>
      </c>
      <c r="D418">
        <v>-22.45</v>
      </c>
      <c r="E418">
        <v>-15.87</v>
      </c>
      <c r="F418">
        <v>-13.85</v>
      </c>
      <c r="G418">
        <v>-11.77</v>
      </c>
      <c r="H418">
        <v>-54.23</v>
      </c>
      <c r="I418">
        <v>308.32</v>
      </c>
    </row>
    <row r="419" spans="1:9">
      <c r="A419" s="14">
        <v>40766</v>
      </c>
      <c r="B419">
        <v>-111.9</v>
      </c>
      <c r="C419">
        <v>20.28</v>
      </c>
      <c r="D419">
        <v>-20.21</v>
      </c>
      <c r="E419">
        <v>-14.51</v>
      </c>
      <c r="F419">
        <v>-14.09</v>
      </c>
      <c r="G419">
        <v>-12.02</v>
      </c>
      <c r="H419">
        <v>-54.5</v>
      </c>
      <c r="I419">
        <v>308.18</v>
      </c>
    </row>
    <row r="420" spans="1:9">
      <c r="A420" s="14">
        <v>40767</v>
      </c>
      <c r="B420">
        <v>-109.85</v>
      </c>
      <c r="C420">
        <v>19.93</v>
      </c>
      <c r="D420">
        <v>-19.690000000000001</v>
      </c>
      <c r="E420">
        <v>-15.3</v>
      </c>
      <c r="F420">
        <v>-14.6</v>
      </c>
      <c r="G420">
        <v>-11.58</v>
      </c>
      <c r="H420">
        <v>-54.05</v>
      </c>
      <c r="I420">
        <v>324.7</v>
      </c>
    </row>
    <row r="421" spans="1:9">
      <c r="A421" s="14">
        <v>40770</v>
      </c>
      <c r="B421">
        <v>-113.85</v>
      </c>
      <c r="C421">
        <v>20.62</v>
      </c>
      <c r="D421">
        <v>-19.54</v>
      </c>
      <c r="E421">
        <v>-17.59</v>
      </c>
      <c r="F421">
        <v>-15.56</v>
      </c>
      <c r="G421">
        <v>-7.85</v>
      </c>
      <c r="H421">
        <v>-54.9</v>
      </c>
      <c r="I421">
        <v>328.15</v>
      </c>
    </row>
    <row r="422" spans="1:9">
      <c r="A422" s="14">
        <v>40771</v>
      </c>
      <c r="B422">
        <v>-114.88</v>
      </c>
      <c r="C422">
        <v>20.62</v>
      </c>
      <c r="D422">
        <v>-21.25</v>
      </c>
      <c r="E422">
        <v>-17.059999999999999</v>
      </c>
      <c r="F422">
        <v>-16.45</v>
      </c>
      <c r="G422">
        <v>-7.6</v>
      </c>
      <c r="H422">
        <v>-55.22</v>
      </c>
      <c r="I422">
        <v>325.68</v>
      </c>
    </row>
    <row r="423" spans="1:9">
      <c r="A423" s="14">
        <v>40772</v>
      </c>
      <c r="B423">
        <v>-118.7</v>
      </c>
      <c r="C423">
        <v>20.18</v>
      </c>
      <c r="D423">
        <v>-39.15</v>
      </c>
      <c r="E423">
        <v>-18.02</v>
      </c>
      <c r="F423">
        <v>-15.94</v>
      </c>
      <c r="G423">
        <v>-8.77</v>
      </c>
      <c r="H423">
        <v>-56.63</v>
      </c>
      <c r="I423">
        <v>319.14</v>
      </c>
    </row>
    <row r="424" spans="1:9">
      <c r="A424" s="14">
        <v>40773</v>
      </c>
      <c r="B424">
        <v>-112.6</v>
      </c>
      <c r="C424">
        <v>19.8</v>
      </c>
      <c r="D424">
        <v>-36.299999999999997</v>
      </c>
      <c r="E424">
        <v>-16.12</v>
      </c>
      <c r="F424">
        <v>-15.13</v>
      </c>
      <c r="G424">
        <v>-9.82</v>
      </c>
      <c r="H424">
        <v>-54.4</v>
      </c>
      <c r="I424">
        <v>292.69</v>
      </c>
    </row>
    <row r="425" spans="1:9">
      <c r="A425" s="14">
        <v>40774</v>
      </c>
      <c r="B425">
        <v>-112.7</v>
      </c>
      <c r="C425">
        <v>19.239999999999998</v>
      </c>
      <c r="D425">
        <v>-36.65</v>
      </c>
      <c r="E425">
        <v>-13.92</v>
      </c>
      <c r="F425">
        <v>-15.37</v>
      </c>
      <c r="G425">
        <v>-10.09</v>
      </c>
      <c r="H425">
        <v>-53.72</v>
      </c>
      <c r="I425">
        <v>290.8</v>
      </c>
    </row>
    <row r="426" spans="1:9">
      <c r="A426" s="14">
        <v>40777</v>
      </c>
      <c r="B426">
        <v>-113.2</v>
      </c>
      <c r="C426">
        <v>19.41</v>
      </c>
      <c r="D426">
        <v>-36.299999999999997</v>
      </c>
      <c r="E426">
        <v>-14</v>
      </c>
      <c r="F426">
        <v>-15.9</v>
      </c>
      <c r="G426">
        <v>-8.39</v>
      </c>
      <c r="H426">
        <v>-54.32</v>
      </c>
      <c r="I426">
        <v>300.11</v>
      </c>
    </row>
    <row r="427" spans="1:9">
      <c r="A427" s="14">
        <v>40778</v>
      </c>
      <c r="B427">
        <v>-115.1</v>
      </c>
      <c r="C427">
        <v>19.77</v>
      </c>
      <c r="D427">
        <v>-37.450000000000003</v>
      </c>
      <c r="E427">
        <v>-14.7</v>
      </c>
      <c r="F427">
        <v>-15.83</v>
      </c>
      <c r="G427">
        <v>-8.51</v>
      </c>
      <c r="H427">
        <v>-55.48</v>
      </c>
      <c r="I427">
        <v>299.88</v>
      </c>
    </row>
    <row r="428" spans="1:9">
      <c r="A428" s="14">
        <v>40779</v>
      </c>
      <c r="B428">
        <v>-116.9</v>
      </c>
      <c r="C428">
        <v>19.95</v>
      </c>
      <c r="D428">
        <v>-36.82</v>
      </c>
      <c r="E428">
        <v>-16.23</v>
      </c>
      <c r="F428">
        <v>-15.96</v>
      </c>
      <c r="G428">
        <v>-7.64</v>
      </c>
      <c r="H428">
        <v>-55.1</v>
      </c>
      <c r="I428">
        <v>310.86</v>
      </c>
    </row>
    <row r="429" spans="1:9">
      <c r="A429" s="14">
        <v>40780</v>
      </c>
      <c r="B429">
        <v>-114.5</v>
      </c>
      <c r="C429">
        <v>20.2</v>
      </c>
      <c r="D429">
        <v>-23.97</v>
      </c>
      <c r="E429">
        <v>-15.58</v>
      </c>
      <c r="F429">
        <v>-15.64</v>
      </c>
      <c r="G429">
        <v>-8.31</v>
      </c>
      <c r="H429">
        <v>-54.5</v>
      </c>
      <c r="I429">
        <v>303.13</v>
      </c>
    </row>
    <row r="430" spans="1:9">
      <c r="A430" s="14">
        <v>40781</v>
      </c>
      <c r="B430">
        <v>-116.72</v>
      </c>
      <c r="C430">
        <v>19.55</v>
      </c>
      <c r="D430">
        <v>-28.93</v>
      </c>
      <c r="E430">
        <v>-15.54</v>
      </c>
      <c r="F430">
        <v>-15.91</v>
      </c>
      <c r="G430">
        <v>-7.94</v>
      </c>
      <c r="H430">
        <v>-55.58</v>
      </c>
      <c r="I430">
        <v>302.05</v>
      </c>
    </row>
    <row r="431" spans="1:9">
      <c r="A431" s="14">
        <v>40784</v>
      </c>
      <c r="B431">
        <v>-117.21</v>
      </c>
      <c r="C431">
        <v>19.79</v>
      </c>
      <c r="D431">
        <v>-26.8</v>
      </c>
      <c r="E431">
        <v>-16.190000000000001</v>
      </c>
      <c r="F431">
        <v>-16.13</v>
      </c>
      <c r="G431">
        <v>-7.9</v>
      </c>
      <c r="H431">
        <v>-55.35</v>
      </c>
      <c r="I431">
        <v>300.77</v>
      </c>
    </row>
    <row r="432" spans="1:9">
      <c r="A432" s="14">
        <v>40785</v>
      </c>
      <c r="B432">
        <v>-118</v>
      </c>
      <c r="C432">
        <v>19.600000000000001</v>
      </c>
      <c r="D432">
        <v>-22.78</v>
      </c>
      <c r="E432">
        <v>-15.58</v>
      </c>
      <c r="F432">
        <v>-16.510000000000002</v>
      </c>
      <c r="G432">
        <v>-7.05</v>
      </c>
      <c r="H432">
        <v>-56.25</v>
      </c>
      <c r="I432">
        <v>307.14</v>
      </c>
    </row>
    <row r="433" spans="1:9">
      <c r="A433" s="14">
        <v>40786</v>
      </c>
      <c r="B433">
        <v>-118.05</v>
      </c>
      <c r="C433">
        <v>19.71</v>
      </c>
      <c r="D433">
        <v>-22.98</v>
      </c>
      <c r="E433">
        <v>-15.15</v>
      </c>
      <c r="F433">
        <v>-16.73</v>
      </c>
      <c r="G433">
        <v>-6.54</v>
      </c>
      <c r="H433">
        <v>-56.5</v>
      </c>
      <c r="I433">
        <v>309.14999999999998</v>
      </c>
    </row>
    <row r="434" spans="1:9">
      <c r="A434" s="14">
        <v>40787</v>
      </c>
      <c r="B434">
        <v>-118.15</v>
      </c>
      <c r="C434">
        <v>19.55</v>
      </c>
      <c r="D434">
        <v>-26.4</v>
      </c>
      <c r="E434">
        <v>-13.91</v>
      </c>
      <c r="F434">
        <v>-16.260000000000002</v>
      </c>
      <c r="G434">
        <v>-7.01</v>
      </c>
      <c r="H434">
        <v>-56.44</v>
      </c>
      <c r="I434">
        <v>309.82</v>
      </c>
    </row>
    <row r="435" spans="1:9">
      <c r="A435" s="14">
        <v>40788</v>
      </c>
      <c r="B435">
        <v>-116.2</v>
      </c>
      <c r="C435">
        <v>19.55</v>
      </c>
      <c r="D435">
        <v>-31.56</v>
      </c>
      <c r="E435">
        <v>-10.91</v>
      </c>
      <c r="F435">
        <v>-15.72</v>
      </c>
      <c r="G435">
        <v>-8.2200000000000006</v>
      </c>
      <c r="H435">
        <v>-55.86</v>
      </c>
      <c r="I435">
        <v>301.25</v>
      </c>
    </row>
    <row r="436" spans="1:9">
      <c r="A436" s="14">
        <v>40791</v>
      </c>
      <c r="B436">
        <v>-115.2</v>
      </c>
      <c r="C436">
        <v>19.5</v>
      </c>
      <c r="D436">
        <v>-32.4</v>
      </c>
      <c r="E436">
        <v>-8.74</v>
      </c>
      <c r="F436">
        <v>-14.97</v>
      </c>
      <c r="G436">
        <v>-8.31</v>
      </c>
      <c r="H436">
        <v>-54.95</v>
      </c>
      <c r="I436">
        <v>304.73</v>
      </c>
    </row>
    <row r="437" spans="1:9">
      <c r="A437" s="14">
        <v>40792</v>
      </c>
      <c r="B437">
        <v>-113.7</v>
      </c>
      <c r="C437">
        <v>19.25</v>
      </c>
      <c r="D437">
        <v>-29.25</v>
      </c>
      <c r="E437">
        <v>-7.75</v>
      </c>
      <c r="F437">
        <v>-13.86</v>
      </c>
      <c r="G437">
        <v>-9.8000000000000007</v>
      </c>
      <c r="H437">
        <v>-53.9</v>
      </c>
      <c r="I437">
        <v>290.92</v>
      </c>
    </row>
    <row r="438" spans="1:9">
      <c r="A438" s="14">
        <v>40793</v>
      </c>
      <c r="B438">
        <v>-117.55</v>
      </c>
      <c r="C438">
        <v>19.510000000000002</v>
      </c>
      <c r="D438">
        <v>-20.51</v>
      </c>
      <c r="E438">
        <v>-8.17</v>
      </c>
      <c r="F438">
        <v>-14.11</v>
      </c>
      <c r="G438">
        <v>-8.01</v>
      </c>
      <c r="H438">
        <v>-54.35</v>
      </c>
      <c r="I438">
        <v>289.19</v>
      </c>
    </row>
    <row r="439" spans="1:9">
      <c r="A439" s="14">
        <v>40794</v>
      </c>
      <c r="B439">
        <v>-116.9</v>
      </c>
      <c r="C439">
        <v>19.55</v>
      </c>
      <c r="D439">
        <v>-23.1</v>
      </c>
      <c r="E439">
        <v>-10.029999999999999</v>
      </c>
      <c r="F439">
        <v>-14.19</v>
      </c>
      <c r="G439">
        <v>-7.81</v>
      </c>
      <c r="H439">
        <v>-54.5</v>
      </c>
      <c r="I439">
        <v>286.62</v>
      </c>
    </row>
    <row r="440" spans="1:9">
      <c r="A440" s="14">
        <v>40795</v>
      </c>
      <c r="B440">
        <v>-114.9</v>
      </c>
      <c r="C440">
        <v>18.649999999999999</v>
      </c>
      <c r="D440">
        <v>-23.98</v>
      </c>
      <c r="E440">
        <v>-4.55</v>
      </c>
      <c r="F440">
        <v>-13.26</v>
      </c>
      <c r="G440">
        <v>-9.52</v>
      </c>
      <c r="H440">
        <v>-53.75</v>
      </c>
      <c r="I440">
        <v>256.24</v>
      </c>
    </row>
    <row r="441" spans="1:9">
      <c r="A441" s="14">
        <v>40798</v>
      </c>
      <c r="B441">
        <v>-109</v>
      </c>
      <c r="C441">
        <v>18.8</v>
      </c>
      <c r="D441">
        <v>-27.46</v>
      </c>
      <c r="E441">
        <v>-3.09</v>
      </c>
      <c r="F441">
        <v>-12.22</v>
      </c>
      <c r="G441">
        <v>-11.33</v>
      </c>
      <c r="H441">
        <v>-52.75</v>
      </c>
      <c r="I441">
        <v>248.9</v>
      </c>
    </row>
    <row r="442" spans="1:9">
      <c r="A442" s="14">
        <v>40799</v>
      </c>
      <c r="B442">
        <v>-108.93</v>
      </c>
      <c r="C442">
        <v>18.55</v>
      </c>
      <c r="D442">
        <v>-23.21</v>
      </c>
      <c r="E442">
        <v>-7.62</v>
      </c>
      <c r="F442">
        <v>-12.77</v>
      </c>
      <c r="G442">
        <v>-9.9499999999999993</v>
      </c>
      <c r="H442">
        <v>-53.05</v>
      </c>
      <c r="I442">
        <v>264.86</v>
      </c>
    </row>
    <row r="443" spans="1:9">
      <c r="A443" s="14">
        <v>40800</v>
      </c>
      <c r="B443">
        <v>-108.22</v>
      </c>
      <c r="C443">
        <v>18.649999999999999</v>
      </c>
      <c r="D443">
        <v>-24.45</v>
      </c>
      <c r="E443">
        <v>-8.56</v>
      </c>
      <c r="F443">
        <v>-13.42</v>
      </c>
      <c r="G443">
        <v>-10.76</v>
      </c>
      <c r="H443">
        <v>-52.8</v>
      </c>
      <c r="I443">
        <v>274.35000000000002</v>
      </c>
    </row>
    <row r="444" spans="1:9">
      <c r="A444" s="14">
        <v>40801</v>
      </c>
      <c r="B444">
        <v>-112.45</v>
      </c>
      <c r="C444">
        <v>19.52</v>
      </c>
      <c r="D444">
        <v>-22.74</v>
      </c>
      <c r="E444">
        <v>-13.62</v>
      </c>
      <c r="F444">
        <v>-15.2</v>
      </c>
      <c r="G444">
        <v>-8.5</v>
      </c>
      <c r="H444">
        <v>-53.47</v>
      </c>
      <c r="I444">
        <v>284.83</v>
      </c>
    </row>
    <row r="445" spans="1:9">
      <c r="A445" s="14">
        <v>40802</v>
      </c>
      <c r="B445">
        <v>-112.27</v>
      </c>
      <c r="C445">
        <v>18.8</v>
      </c>
      <c r="D445">
        <v>-22.9</v>
      </c>
      <c r="E445">
        <v>-11.89</v>
      </c>
      <c r="F445">
        <v>-14.95</v>
      </c>
      <c r="G445">
        <v>-9.2100000000000009</v>
      </c>
      <c r="H445">
        <v>-53.7</v>
      </c>
      <c r="I445">
        <v>297.35000000000002</v>
      </c>
    </row>
    <row r="446" spans="1:9">
      <c r="A446" s="14">
        <v>40805</v>
      </c>
      <c r="B446">
        <v>-109.55</v>
      </c>
      <c r="C446">
        <v>18.899999999999999</v>
      </c>
      <c r="D446">
        <v>-23.65</v>
      </c>
      <c r="E446">
        <v>-10.130000000000001</v>
      </c>
      <c r="F446">
        <v>-14.02</v>
      </c>
      <c r="G446">
        <v>-9.83</v>
      </c>
      <c r="H446">
        <v>-53.7</v>
      </c>
      <c r="I446">
        <v>295.42</v>
      </c>
    </row>
    <row r="447" spans="1:9">
      <c r="A447" s="14">
        <v>40806</v>
      </c>
      <c r="B447">
        <v>-111.18</v>
      </c>
      <c r="C447">
        <v>19.23</v>
      </c>
      <c r="D447">
        <v>-22.94</v>
      </c>
      <c r="E447">
        <v>-8.17</v>
      </c>
      <c r="F447">
        <v>-13.25</v>
      </c>
      <c r="G447">
        <v>-9.44</v>
      </c>
      <c r="H447">
        <v>-53.6</v>
      </c>
      <c r="I447">
        <v>299.56</v>
      </c>
    </row>
    <row r="448" spans="1:9">
      <c r="A448" s="14">
        <v>40807</v>
      </c>
      <c r="B448">
        <v>-110.2</v>
      </c>
      <c r="C448">
        <v>19.46</v>
      </c>
      <c r="D448">
        <v>-22.55</v>
      </c>
      <c r="E448">
        <v>-7.64</v>
      </c>
      <c r="F448">
        <v>-13.03</v>
      </c>
      <c r="G448">
        <v>-9.0500000000000007</v>
      </c>
      <c r="H448">
        <v>-52.07</v>
      </c>
      <c r="I448">
        <v>297.64999999999998</v>
      </c>
    </row>
    <row r="449" spans="1:9">
      <c r="A449" s="14">
        <v>40808</v>
      </c>
      <c r="B449">
        <v>-108.1</v>
      </c>
      <c r="C449">
        <v>19.22</v>
      </c>
      <c r="D449">
        <v>-23.5</v>
      </c>
      <c r="E449">
        <v>-5.0199999999999996</v>
      </c>
      <c r="F449">
        <v>-12.68</v>
      </c>
      <c r="G449">
        <v>-9.9499999999999993</v>
      </c>
      <c r="H449">
        <v>-50.67</v>
      </c>
      <c r="I449">
        <v>289.83999999999997</v>
      </c>
    </row>
    <row r="450" spans="1:9">
      <c r="A450" s="14">
        <v>40809</v>
      </c>
      <c r="B450">
        <v>-107.3</v>
      </c>
      <c r="C450">
        <v>19.34</v>
      </c>
      <c r="D450">
        <v>-20.48</v>
      </c>
      <c r="E450">
        <v>-4.74</v>
      </c>
      <c r="F450">
        <v>-12.87</v>
      </c>
      <c r="G450">
        <v>-9.8699999999999992</v>
      </c>
      <c r="H450">
        <v>-49.75</v>
      </c>
      <c r="I450">
        <v>276.64</v>
      </c>
    </row>
    <row r="451" spans="1:9">
      <c r="A451" s="14">
        <v>40812</v>
      </c>
      <c r="B451">
        <v>-106.5</v>
      </c>
      <c r="C451">
        <v>20.399999999999999</v>
      </c>
      <c r="D451">
        <v>-17.989999999999998</v>
      </c>
      <c r="E451">
        <v>-5.24</v>
      </c>
      <c r="F451">
        <v>-12.95</v>
      </c>
      <c r="G451">
        <v>-9.1</v>
      </c>
      <c r="H451">
        <v>-49.39</v>
      </c>
      <c r="I451">
        <v>274.08999999999997</v>
      </c>
    </row>
    <row r="452" spans="1:9">
      <c r="A452" s="14">
        <v>40813</v>
      </c>
      <c r="B452">
        <v>-107.8</v>
      </c>
      <c r="C452">
        <v>20.399999999999999</v>
      </c>
      <c r="D452">
        <v>-15.99</v>
      </c>
      <c r="E452">
        <v>-6.69</v>
      </c>
      <c r="F452">
        <v>-13.69</v>
      </c>
      <c r="G452">
        <v>-9.18</v>
      </c>
      <c r="H452">
        <v>-49.95</v>
      </c>
      <c r="I452">
        <v>287.5</v>
      </c>
    </row>
    <row r="453" spans="1:9">
      <c r="A453" s="14">
        <v>40814</v>
      </c>
      <c r="B453">
        <v>-105.74</v>
      </c>
      <c r="C453">
        <v>20.45</v>
      </c>
      <c r="D453">
        <v>-18.59</v>
      </c>
      <c r="E453">
        <v>-6.88</v>
      </c>
      <c r="F453">
        <v>-13.31</v>
      </c>
      <c r="G453">
        <v>-9.52</v>
      </c>
      <c r="H453">
        <v>-49.45</v>
      </c>
      <c r="I453">
        <v>298.81</v>
      </c>
    </row>
    <row r="454" spans="1:9">
      <c r="A454" s="14">
        <v>40815</v>
      </c>
      <c r="B454">
        <v>-106.3</v>
      </c>
      <c r="C454">
        <v>20.29</v>
      </c>
      <c r="D454">
        <v>-17.07</v>
      </c>
      <c r="E454">
        <v>-5.33</v>
      </c>
      <c r="F454">
        <v>-13.33</v>
      </c>
      <c r="G454">
        <v>-10.1</v>
      </c>
      <c r="H454">
        <v>-50</v>
      </c>
      <c r="I454">
        <v>302.5</v>
      </c>
    </row>
    <row r="455" spans="1:9">
      <c r="A455" s="14">
        <v>40816</v>
      </c>
      <c r="B455">
        <v>-104.9</v>
      </c>
      <c r="C455">
        <v>20.399999999999999</v>
      </c>
      <c r="D455">
        <v>-17.46</v>
      </c>
      <c r="E455">
        <v>-4.22</v>
      </c>
      <c r="F455">
        <v>-13.56</v>
      </c>
      <c r="G455">
        <v>-10.72</v>
      </c>
      <c r="H455">
        <v>-49.1</v>
      </c>
      <c r="I455">
        <v>299.51</v>
      </c>
    </row>
    <row r="456" spans="1:9">
      <c r="A456" s="14">
        <v>40819</v>
      </c>
      <c r="B456">
        <v>-103.3</v>
      </c>
      <c r="C456">
        <v>19.66</v>
      </c>
      <c r="D456">
        <v>-19.2</v>
      </c>
      <c r="E456">
        <v>-3.57</v>
      </c>
      <c r="F456">
        <v>-13.05</v>
      </c>
      <c r="G456">
        <v>-11.7</v>
      </c>
      <c r="H456">
        <v>-48.5</v>
      </c>
      <c r="I456">
        <v>296.99</v>
      </c>
    </row>
    <row r="457" spans="1:9">
      <c r="A457" s="14">
        <v>40820</v>
      </c>
      <c r="B457">
        <v>-102.95</v>
      </c>
      <c r="C457">
        <v>19.399999999999999</v>
      </c>
      <c r="D457">
        <v>-20.350000000000001</v>
      </c>
      <c r="E457">
        <v>-3.82</v>
      </c>
      <c r="F457">
        <v>-12.49</v>
      </c>
      <c r="G457">
        <v>-12.33</v>
      </c>
      <c r="H457">
        <v>-49.55</v>
      </c>
      <c r="I457">
        <v>296.5</v>
      </c>
    </row>
    <row r="458" spans="1:9">
      <c r="A458" s="14">
        <v>40821</v>
      </c>
      <c r="B458">
        <v>-107.25</v>
      </c>
      <c r="C458">
        <v>19.670000000000002</v>
      </c>
      <c r="D458">
        <v>-19.600000000000001</v>
      </c>
      <c r="E458">
        <v>-3.79</v>
      </c>
      <c r="F458">
        <v>-12.65</v>
      </c>
      <c r="G458">
        <v>-11.82</v>
      </c>
      <c r="H458">
        <v>-49.5</v>
      </c>
      <c r="I458">
        <v>300.93</v>
      </c>
    </row>
    <row r="459" spans="1:9">
      <c r="A459" s="14">
        <v>40822</v>
      </c>
      <c r="B459">
        <v>-105.8</v>
      </c>
      <c r="C459">
        <v>20.27</v>
      </c>
      <c r="D459">
        <v>-18.34</v>
      </c>
      <c r="E459">
        <v>-7.01</v>
      </c>
      <c r="F459">
        <v>-12.74</v>
      </c>
      <c r="G459">
        <v>-11.56</v>
      </c>
      <c r="H459">
        <v>-49.9</v>
      </c>
      <c r="I459">
        <v>308.2</v>
      </c>
    </row>
    <row r="460" spans="1:9">
      <c r="A460" s="14">
        <v>40823</v>
      </c>
      <c r="B460">
        <v>-106.9</v>
      </c>
      <c r="C460">
        <v>20.079999999999998</v>
      </c>
      <c r="D460">
        <v>-17.829999999999998</v>
      </c>
      <c r="E460">
        <v>-7.1</v>
      </c>
      <c r="F460">
        <v>-13.2</v>
      </c>
      <c r="G460">
        <v>-11.57</v>
      </c>
      <c r="H460">
        <v>-49.55</v>
      </c>
      <c r="I460">
        <v>315.64999999999998</v>
      </c>
    </row>
    <row r="461" spans="1:9">
      <c r="A461" s="14">
        <v>40826</v>
      </c>
      <c r="B461">
        <v>-109.32</v>
      </c>
      <c r="C461">
        <v>20.079999999999998</v>
      </c>
      <c r="D461">
        <v>-18.010000000000002</v>
      </c>
      <c r="E461">
        <v>-8.06</v>
      </c>
      <c r="F461">
        <v>-13.36</v>
      </c>
      <c r="G461">
        <v>-11.56</v>
      </c>
      <c r="H461">
        <v>-50.44</v>
      </c>
      <c r="I461">
        <v>308.79000000000002</v>
      </c>
    </row>
    <row r="462" spans="1:9">
      <c r="A462" s="14">
        <v>40827</v>
      </c>
      <c r="B462">
        <v>-108.5</v>
      </c>
      <c r="C462">
        <v>20.49</v>
      </c>
      <c r="D462">
        <v>-17.38</v>
      </c>
      <c r="E462">
        <v>-9.15</v>
      </c>
      <c r="F462">
        <v>-13.37</v>
      </c>
      <c r="G462">
        <v>-11.64</v>
      </c>
      <c r="H462">
        <v>-51.32</v>
      </c>
      <c r="I462">
        <v>315.11</v>
      </c>
    </row>
    <row r="463" spans="1:9">
      <c r="A463" s="14">
        <v>40828</v>
      </c>
      <c r="B463">
        <v>-113.9</v>
      </c>
      <c r="C463">
        <v>20.82</v>
      </c>
      <c r="D463">
        <v>-16.71</v>
      </c>
      <c r="E463">
        <v>-10.64</v>
      </c>
      <c r="F463">
        <v>-14.54</v>
      </c>
      <c r="G463">
        <v>-11.65</v>
      </c>
      <c r="H463">
        <v>-50.2</v>
      </c>
      <c r="I463">
        <v>316.69</v>
      </c>
    </row>
    <row r="464" spans="1:9">
      <c r="A464" s="14">
        <v>40829</v>
      </c>
      <c r="B464">
        <v>-112.66</v>
      </c>
      <c r="C464">
        <v>21.35</v>
      </c>
      <c r="D464">
        <v>-16.39</v>
      </c>
      <c r="E464">
        <v>-9.84</v>
      </c>
      <c r="F464">
        <v>-14.25</v>
      </c>
      <c r="G464">
        <v>-11.51</v>
      </c>
      <c r="H464">
        <v>-50</v>
      </c>
      <c r="I464">
        <v>302.77</v>
      </c>
    </row>
    <row r="465" spans="1:9">
      <c r="A465" s="14">
        <v>40830</v>
      </c>
      <c r="B465">
        <v>-114.01</v>
      </c>
      <c r="C465">
        <v>20.67</v>
      </c>
      <c r="D465">
        <v>-16.239999999999998</v>
      </c>
      <c r="E465">
        <v>-10.79</v>
      </c>
      <c r="F465">
        <v>-14.76</v>
      </c>
      <c r="G465">
        <v>-11.81</v>
      </c>
      <c r="H465">
        <v>-50.81</v>
      </c>
      <c r="I465">
        <v>299.7</v>
      </c>
    </row>
    <row r="466" spans="1:9">
      <c r="A466" s="14">
        <v>40833</v>
      </c>
      <c r="B466">
        <v>-112.35</v>
      </c>
      <c r="C466">
        <v>20.8</v>
      </c>
      <c r="D466">
        <v>-16.25</v>
      </c>
      <c r="E466">
        <v>-9.74</v>
      </c>
      <c r="F466">
        <v>-15.15</v>
      </c>
      <c r="G466">
        <v>-12</v>
      </c>
      <c r="H466">
        <v>-49.65</v>
      </c>
      <c r="I466">
        <v>302.49</v>
      </c>
    </row>
    <row r="467" spans="1:9">
      <c r="A467" s="14">
        <v>40834</v>
      </c>
      <c r="B467">
        <v>-112.7</v>
      </c>
      <c r="C467">
        <v>21.15</v>
      </c>
      <c r="D467">
        <v>-16</v>
      </c>
      <c r="E467">
        <v>-9.1999999999999993</v>
      </c>
      <c r="F467">
        <v>-14.7</v>
      </c>
      <c r="G467">
        <v>-12.2</v>
      </c>
      <c r="H467">
        <v>-50.9</v>
      </c>
      <c r="I467">
        <v>295.14999999999998</v>
      </c>
    </row>
    <row r="468" spans="1:9">
      <c r="A468" s="14">
        <v>40835</v>
      </c>
      <c r="B468">
        <v>-115.15</v>
      </c>
      <c r="C468">
        <v>21.55</v>
      </c>
      <c r="D468">
        <v>-15.91</v>
      </c>
      <c r="E468">
        <v>-9.42</v>
      </c>
      <c r="F468">
        <v>-15.09</v>
      </c>
      <c r="G468">
        <v>-11.63</v>
      </c>
      <c r="H468">
        <v>-49.8</v>
      </c>
      <c r="I468">
        <v>303.29000000000002</v>
      </c>
    </row>
    <row r="469" spans="1:9">
      <c r="A469" s="14">
        <v>40836</v>
      </c>
      <c r="B469">
        <v>-112.75</v>
      </c>
      <c r="C469">
        <v>21.71</v>
      </c>
      <c r="D469">
        <v>-15.32</v>
      </c>
      <c r="E469">
        <v>-8.6</v>
      </c>
      <c r="F469">
        <v>-14.81</v>
      </c>
      <c r="G469">
        <v>-11.79</v>
      </c>
      <c r="H469">
        <v>-50.25</v>
      </c>
      <c r="I469">
        <v>296.23</v>
      </c>
    </row>
    <row r="470" spans="1:9">
      <c r="A470" s="14">
        <v>40837</v>
      </c>
      <c r="B470">
        <v>-114.45</v>
      </c>
      <c r="C470">
        <v>21.82</v>
      </c>
      <c r="D470">
        <v>-15.8</v>
      </c>
      <c r="E470">
        <v>-8.42</v>
      </c>
      <c r="F470">
        <v>-15.28</v>
      </c>
      <c r="G470">
        <v>-11.91</v>
      </c>
      <c r="H470">
        <v>-50.75</v>
      </c>
      <c r="I470">
        <v>294.75</v>
      </c>
    </row>
    <row r="471" spans="1:9">
      <c r="A471" s="14">
        <v>40840</v>
      </c>
      <c r="B471">
        <v>-116.65</v>
      </c>
      <c r="C471">
        <v>21.85</v>
      </c>
      <c r="D471">
        <v>-15.93</v>
      </c>
      <c r="E471">
        <v>-8.67</v>
      </c>
      <c r="F471">
        <v>-16.420000000000002</v>
      </c>
      <c r="G471">
        <v>-11.61</v>
      </c>
      <c r="H471">
        <v>-51.1</v>
      </c>
      <c r="I471">
        <v>297.19</v>
      </c>
    </row>
    <row r="472" spans="1:9">
      <c r="A472" s="14">
        <v>40841</v>
      </c>
      <c r="B472">
        <v>-114.9</v>
      </c>
      <c r="C472">
        <v>21.47</v>
      </c>
      <c r="D472">
        <v>-15.6</v>
      </c>
      <c r="E472">
        <v>-8.2899999999999991</v>
      </c>
      <c r="F472">
        <v>-17.059999999999999</v>
      </c>
      <c r="G472">
        <v>-12.01</v>
      </c>
      <c r="H472">
        <v>-51.33</v>
      </c>
      <c r="I472">
        <v>298.04000000000002</v>
      </c>
    </row>
    <row r="473" spans="1:9">
      <c r="A473" s="14">
        <v>40842</v>
      </c>
      <c r="B473">
        <v>-113.85</v>
      </c>
      <c r="C473">
        <v>21.3</v>
      </c>
      <c r="D473">
        <v>-16.350000000000001</v>
      </c>
      <c r="E473">
        <v>-7.55</v>
      </c>
      <c r="F473">
        <v>-16.28</v>
      </c>
      <c r="G473">
        <v>-12.56</v>
      </c>
      <c r="H473">
        <v>-51.06</v>
      </c>
      <c r="I473">
        <v>298.77</v>
      </c>
    </row>
    <row r="474" spans="1:9">
      <c r="A474" s="14">
        <v>40843</v>
      </c>
      <c r="B474">
        <v>-116.55</v>
      </c>
      <c r="C474">
        <v>21.55</v>
      </c>
      <c r="D474">
        <v>-14.98</v>
      </c>
      <c r="E474">
        <v>-9.6300000000000008</v>
      </c>
      <c r="F474">
        <v>-16.3</v>
      </c>
      <c r="G474">
        <v>-11.85</v>
      </c>
      <c r="H474">
        <v>-52.46</v>
      </c>
      <c r="I474">
        <v>298.18</v>
      </c>
    </row>
    <row r="475" spans="1:9">
      <c r="A475" s="14">
        <v>40844</v>
      </c>
      <c r="B475">
        <v>-116.65</v>
      </c>
      <c r="C475">
        <v>21.29</v>
      </c>
      <c r="D475">
        <v>-15.12</v>
      </c>
      <c r="E475">
        <v>-9.35</v>
      </c>
      <c r="F475">
        <v>-16.100000000000001</v>
      </c>
      <c r="G475">
        <v>-11.31</v>
      </c>
      <c r="H475">
        <v>-52.41</v>
      </c>
      <c r="I475">
        <v>302.77999999999997</v>
      </c>
    </row>
    <row r="476" spans="1:9">
      <c r="A476" s="14">
        <v>40847</v>
      </c>
      <c r="B476">
        <v>-114.5</v>
      </c>
      <c r="C476">
        <v>20.8</v>
      </c>
      <c r="D476">
        <v>-15.59</v>
      </c>
      <c r="E476">
        <v>-7.77</v>
      </c>
      <c r="F476">
        <v>-15.57</v>
      </c>
      <c r="G476">
        <v>-13.88</v>
      </c>
      <c r="H476">
        <v>-50.8</v>
      </c>
      <c r="I476">
        <v>310.57</v>
      </c>
    </row>
    <row r="477" spans="1:9">
      <c r="A477" s="14">
        <v>40848</v>
      </c>
      <c r="B477">
        <v>-110.45</v>
      </c>
      <c r="C477">
        <v>20</v>
      </c>
      <c r="D477">
        <v>-17.82</v>
      </c>
      <c r="E477">
        <v>-3.05</v>
      </c>
      <c r="F477">
        <v>-14.31</v>
      </c>
      <c r="G477">
        <v>-17.440000000000001</v>
      </c>
      <c r="H477">
        <v>-50.9</v>
      </c>
      <c r="I477">
        <v>305.08</v>
      </c>
    </row>
    <row r="478" spans="1:9">
      <c r="A478" s="14">
        <v>40849</v>
      </c>
      <c r="B478">
        <v>-112.7</v>
      </c>
      <c r="C478">
        <v>20.55</v>
      </c>
      <c r="D478">
        <v>-16.940000000000001</v>
      </c>
      <c r="E478">
        <v>-4.55</v>
      </c>
      <c r="F478">
        <v>-15.22</v>
      </c>
      <c r="G478">
        <v>-15.23</v>
      </c>
      <c r="H478">
        <v>-49.4</v>
      </c>
      <c r="I478">
        <v>310.87</v>
      </c>
    </row>
    <row r="479" spans="1:9">
      <c r="A479" s="14">
        <v>40850</v>
      </c>
      <c r="B479">
        <v>-110.33</v>
      </c>
      <c r="C479">
        <v>21.28</v>
      </c>
      <c r="D479">
        <v>-16.420000000000002</v>
      </c>
      <c r="E479">
        <v>-1.68</v>
      </c>
      <c r="F479">
        <v>-14.69</v>
      </c>
      <c r="G479">
        <v>-14.79</v>
      </c>
      <c r="H479">
        <v>-49.5</v>
      </c>
      <c r="I479">
        <v>293.95</v>
      </c>
    </row>
    <row r="480" spans="1:9">
      <c r="A480" s="14">
        <v>40851</v>
      </c>
      <c r="B480">
        <v>-110.18</v>
      </c>
      <c r="C480">
        <v>20.3</v>
      </c>
      <c r="D480">
        <v>-15.75</v>
      </c>
      <c r="E480">
        <v>-2.27</v>
      </c>
      <c r="F480">
        <v>-14.86</v>
      </c>
      <c r="G480">
        <v>-13.95</v>
      </c>
      <c r="H480">
        <v>-50.05</v>
      </c>
      <c r="I480">
        <v>298.39999999999998</v>
      </c>
    </row>
    <row r="481" spans="1:9">
      <c r="A481" s="14">
        <v>40854</v>
      </c>
      <c r="B481">
        <v>-110.13</v>
      </c>
      <c r="C481">
        <v>20.21</v>
      </c>
      <c r="D481">
        <v>-16.190000000000001</v>
      </c>
      <c r="E481">
        <v>-1.44</v>
      </c>
      <c r="F481">
        <v>-14.77</v>
      </c>
      <c r="G481">
        <v>-13.94</v>
      </c>
      <c r="H481">
        <v>-49.7</v>
      </c>
      <c r="I481">
        <v>301.45999999999998</v>
      </c>
    </row>
    <row r="482" spans="1:9">
      <c r="A482" s="14">
        <v>40855</v>
      </c>
      <c r="B482">
        <v>-109.67</v>
      </c>
      <c r="C482">
        <v>20.260000000000002</v>
      </c>
      <c r="D482">
        <v>-15.2</v>
      </c>
      <c r="E482">
        <v>-0.98</v>
      </c>
      <c r="F482">
        <v>-14.75</v>
      </c>
      <c r="G482">
        <v>-13.25</v>
      </c>
      <c r="H482">
        <v>-50.02</v>
      </c>
      <c r="I482">
        <v>304.67</v>
      </c>
    </row>
    <row r="483" spans="1:9">
      <c r="A483" s="14">
        <v>40856</v>
      </c>
      <c r="B483">
        <v>-105.36</v>
      </c>
      <c r="C483">
        <v>19.649999999999999</v>
      </c>
      <c r="D483">
        <v>-16.100000000000001</v>
      </c>
      <c r="E483">
        <v>2.2599999999999998</v>
      </c>
      <c r="F483">
        <v>-13.46</v>
      </c>
      <c r="G483">
        <v>-15.51</v>
      </c>
      <c r="H483">
        <v>-47.89</v>
      </c>
      <c r="I483">
        <v>295.45</v>
      </c>
    </row>
    <row r="484" spans="1:9">
      <c r="A484" s="14">
        <v>40857</v>
      </c>
      <c r="B484">
        <v>-104.8</v>
      </c>
      <c r="C484">
        <v>19.8</v>
      </c>
      <c r="D484">
        <v>-15.78</v>
      </c>
      <c r="E484">
        <v>4.1100000000000003</v>
      </c>
      <c r="F484">
        <v>-13.86</v>
      </c>
      <c r="G484">
        <v>-15.26</v>
      </c>
      <c r="H484">
        <v>-47.1</v>
      </c>
      <c r="I484">
        <v>277.25</v>
      </c>
    </row>
    <row r="485" spans="1:9">
      <c r="A485" s="14">
        <v>40858</v>
      </c>
      <c r="B485">
        <v>-106.5</v>
      </c>
      <c r="C485">
        <v>19.45</v>
      </c>
      <c r="D485">
        <v>-15.34</v>
      </c>
      <c r="E485">
        <v>3.46</v>
      </c>
      <c r="F485">
        <v>-14.24</v>
      </c>
      <c r="G485">
        <v>-15.64</v>
      </c>
      <c r="H485">
        <v>-47.9</v>
      </c>
      <c r="I485">
        <v>275.61</v>
      </c>
    </row>
    <row r="486" spans="1:9">
      <c r="A486" s="14">
        <v>40861</v>
      </c>
      <c r="B486">
        <v>-106.97</v>
      </c>
      <c r="C486">
        <v>19.8</v>
      </c>
      <c r="D486">
        <v>-15.11</v>
      </c>
      <c r="E486">
        <v>4.3499999999999996</v>
      </c>
      <c r="F486">
        <v>-14.75</v>
      </c>
      <c r="G486">
        <v>-15.9</v>
      </c>
      <c r="H486">
        <v>-47.6</v>
      </c>
      <c r="I486">
        <v>277.13</v>
      </c>
    </row>
    <row r="487" spans="1:9">
      <c r="A487" s="14">
        <v>40862</v>
      </c>
      <c r="B487">
        <v>-109.71</v>
      </c>
      <c r="C487">
        <v>20.079999999999998</v>
      </c>
      <c r="D487">
        <v>-16.53</v>
      </c>
      <c r="E487">
        <v>6.88</v>
      </c>
      <c r="F487">
        <v>-13.74</v>
      </c>
      <c r="G487">
        <v>-16.489999999999998</v>
      </c>
      <c r="H487">
        <v>-47.78</v>
      </c>
      <c r="I487">
        <v>265.19</v>
      </c>
    </row>
    <row r="488" spans="1:9">
      <c r="A488" s="14">
        <v>40863</v>
      </c>
      <c r="B488">
        <v>-102.7</v>
      </c>
      <c r="C488">
        <v>20.45</v>
      </c>
      <c r="D488">
        <v>-17.170000000000002</v>
      </c>
      <c r="E488">
        <v>9.2100000000000009</v>
      </c>
      <c r="F488">
        <v>-13.75</v>
      </c>
      <c r="G488">
        <v>-18.43</v>
      </c>
      <c r="H488">
        <v>-45.6</v>
      </c>
      <c r="I488">
        <v>268.67</v>
      </c>
    </row>
    <row r="489" spans="1:9">
      <c r="A489" s="14">
        <v>40864</v>
      </c>
      <c r="B489">
        <v>-102.85</v>
      </c>
      <c r="C489">
        <v>21.17</v>
      </c>
      <c r="D489">
        <v>-16.95</v>
      </c>
      <c r="E489">
        <v>10.97</v>
      </c>
      <c r="F489">
        <v>-13.5</v>
      </c>
      <c r="G489">
        <v>-19.39</v>
      </c>
      <c r="H489">
        <v>-44.9</v>
      </c>
      <c r="I489">
        <v>251.65</v>
      </c>
    </row>
    <row r="490" spans="1:9">
      <c r="A490" s="14">
        <v>40865</v>
      </c>
      <c r="B490">
        <v>-102.59</v>
      </c>
      <c r="C490">
        <v>20.399999999999999</v>
      </c>
      <c r="D490">
        <v>-16.829999999999998</v>
      </c>
      <c r="E490">
        <v>10.14</v>
      </c>
      <c r="F490">
        <v>-14.7</v>
      </c>
      <c r="G490">
        <v>-19.420000000000002</v>
      </c>
      <c r="H490">
        <v>-44.6</v>
      </c>
      <c r="I490">
        <v>260.44</v>
      </c>
    </row>
    <row r="491" spans="1:9">
      <c r="A491" s="14">
        <v>40868</v>
      </c>
      <c r="B491">
        <v>-102.36</v>
      </c>
      <c r="C491">
        <v>20.11</v>
      </c>
      <c r="D491">
        <v>-16.84</v>
      </c>
      <c r="E491">
        <v>13.02</v>
      </c>
      <c r="F491">
        <v>-15.2</v>
      </c>
      <c r="G491">
        <v>-20.81</v>
      </c>
      <c r="H491">
        <v>-45.1</v>
      </c>
      <c r="I491">
        <v>259.99</v>
      </c>
    </row>
    <row r="492" spans="1:9">
      <c r="A492" s="14">
        <v>40869</v>
      </c>
      <c r="B492">
        <v>-103.13</v>
      </c>
      <c r="C492">
        <v>20.25</v>
      </c>
      <c r="D492">
        <v>-16.3</v>
      </c>
      <c r="E492">
        <v>12.15</v>
      </c>
      <c r="F492">
        <v>-15.56</v>
      </c>
      <c r="G492">
        <v>-18.079999999999998</v>
      </c>
      <c r="H492">
        <v>-46.2</v>
      </c>
      <c r="I492">
        <v>276.05</v>
      </c>
    </row>
    <row r="493" spans="1:9">
      <c r="A493" s="14">
        <v>40870</v>
      </c>
      <c r="B493">
        <v>-98.13</v>
      </c>
      <c r="C493">
        <v>20.82</v>
      </c>
      <c r="D493">
        <v>-16.77</v>
      </c>
      <c r="E493">
        <v>14.49</v>
      </c>
      <c r="F493">
        <v>-14.19</v>
      </c>
      <c r="G493">
        <v>-18.850000000000001</v>
      </c>
      <c r="H493">
        <v>-46.13</v>
      </c>
      <c r="I493">
        <v>278.07</v>
      </c>
    </row>
    <row r="494" spans="1:9">
      <c r="A494" s="14">
        <v>40871</v>
      </c>
      <c r="B494">
        <v>-98.99</v>
      </c>
      <c r="C494">
        <v>21</v>
      </c>
      <c r="D494">
        <v>-16.760000000000002</v>
      </c>
      <c r="E494">
        <v>15.67</v>
      </c>
      <c r="F494">
        <v>-13.51</v>
      </c>
      <c r="G494">
        <v>-18.809999999999999</v>
      </c>
      <c r="H494">
        <v>-46.1</v>
      </c>
      <c r="I494">
        <v>270.81</v>
      </c>
    </row>
    <row r="495" spans="1:9">
      <c r="A495" s="14">
        <v>40872</v>
      </c>
      <c r="B495">
        <v>-98.6</v>
      </c>
      <c r="C495">
        <v>20.5</v>
      </c>
      <c r="D495">
        <v>-18.36</v>
      </c>
      <c r="E495">
        <v>16.579999999999998</v>
      </c>
      <c r="F495">
        <v>-12.17</v>
      </c>
      <c r="G495">
        <v>-20</v>
      </c>
      <c r="H495">
        <v>-44.75</v>
      </c>
      <c r="I495">
        <v>252</v>
      </c>
    </row>
    <row r="496" spans="1:9">
      <c r="A496" s="14">
        <v>40875</v>
      </c>
      <c r="B496">
        <v>-99.75</v>
      </c>
      <c r="C496">
        <v>21.13</v>
      </c>
      <c r="D496">
        <v>-22.14</v>
      </c>
      <c r="E496">
        <v>18.32</v>
      </c>
      <c r="F496">
        <v>-12.3</v>
      </c>
      <c r="G496">
        <v>-18.18</v>
      </c>
      <c r="H496">
        <v>-44.69</v>
      </c>
      <c r="I496">
        <v>249.41</v>
      </c>
    </row>
    <row r="497" spans="1:9">
      <c r="A497" s="14">
        <v>40876</v>
      </c>
      <c r="B497">
        <v>-101.5</v>
      </c>
      <c r="C497">
        <v>21.29</v>
      </c>
      <c r="D497">
        <v>-26.49</v>
      </c>
      <c r="E497">
        <v>20.56</v>
      </c>
      <c r="F497">
        <v>-12.67</v>
      </c>
      <c r="G497">
        <v>-17.39</v>
      </c>
      <c r="H497">
        <v>-46.25</v>
      </c>
      <c r="I497">
        <v>253.12</v>
      </c>
    </row>
    <row r="498" spans="1:9">
      <c r="A498" s="14">
        <v>40877</v>
      </c>
      <c r="B498">
        <v>-105.03</v>
      </c>
      <c r="C498">
        <v>22.24</v>
      </c>
      <c r="D498">
        <v>-22.07</v>
      </c>
      <c r="E498">
        <v>10.6</v>
      </c>
      <c r="F498">
        <v>-12.99</v>
      </c>
      <c r="G498">
        <v>-14.44</v>
      </c>
      <c r="H498">
        <v>-47.2</v>
      </c>
      <c r="I498">
        <v>275.07</v>
      </c>
    </row>
    <row r="499" spans="1:9">
      <c r="A499" s="14">
        <v>40878</v>
      </c>
      <c r="B499">
        <v>-104.97</v>
      </c>
      <c r="C499">
        <v>21.6</v>
      </c>
      <c r="D499">
        <v>-17.43</v>
      </c>
      <c r="E499">
        <v>8.1199999999999992</v>
      </c>
      <c r="F499">
        <v>-13.2</v>
      </c>
      <c r="G499">
        <v>-15.61</v>
      </c>
      <c r="H499">
        <v>-47.1</v>
      </c>
      <c r="I499">
        <v>298.2</v>
      </c>
    </row>
    <row r="500" spans="1:9">
      <c r="A500" s="14">
        <v>40879</v>
      </c>
      <c r="B500">
        <v>-104.45</v>
      </c>
      <c r="C500">
        <v>21.4</v>
      </c>
      <c r="D500">
        <v>-18.12</v>
      </c>
      <c r="E500">
        <v>9.7100000000000009</v>
      </c>
      <c r="F500">
        <v>-12.83</v>
      </c>
      <c r="G500">
        <v>-18.89</v>
      </c>
      <c r="H500">
        <v>-47.06</v>
      </c>
      <c r="I500">
        <v>299.14999999999998</v>
      </c>
    </row>
    <row r="501" spans="1:9">
      <c r="A501" s="14">
        <v>40882</v>
      </c>
      <c r="B501">
        <v>-105</v>
      </c>
      <c r="C501">
        <v>21.3</v>
      </c>
      <c r="D501">
        <v>-17.73</v>
      </c>
      <c r="E501">
        <v>8.67</v>
      </c>
      <c r="F501">
        <v>-12.92</v>
      </c>
      <c r="G501">
        <v>-18.72</v>
      </c>
      <c r="H501">
        <v>-47.8</v>
      </c>
      <c r="I501">
        <v>298.25</v>
      </c>
    </row>
    <row r="502" spans="1:9">
      <c r="A502" s="14">
        <v>40883</v>
      </c>
      <c r="B502">
        <v>-103.38</v>
      </c>
      <c r="C502">
        <v>21.04</v>
      </c>
      <c r="D502">
        <v>-16.2</v>
      </c>
      <c r="E502">
        <v>7.73</v>
      </c>
      <c r="F502">
        <v>-13.14</v>
      </c>
      <c r="G502">
        <v>-16.940000000000001</v>
      </c>
      <c r="H502">
        <v>-47.92</v>
      </c>
      <c r="I502">
        <v>300.76</v>
      </c>
    </row>
    <row r="503" spans="1:9">
      <c r="A503" s="14">
        <v>40884</v>
      </c>
      <c r="B503">
        <v>-103.95</v>
      </c>
      <c r="C503">
        <v>21.52</v>
      </c>
      <c r="D503">
        <v>-12.85</v>
      </c>
      <c r="E503">
        <v>5.6</v>
      </c>
      <c r="F503">
        <v>-13.29</v>
      </c>
      <c r="G503">
        <v>-14.34</v>
      </c>
      <c r="H503">
        <v>-47.38</v>
      </c>
      <c r="I503">
        <v>308.35000000000002</v>
      </c>
    </row>
    <row r="504" spans="1:9">
      <c r="A504" s="14">
        <v>40885</v>
      </c>
      <c r="B504">
        <v>-102.23</v>
      </c>
      <c r="C504">
        <v>21.22</v>
      </c>
      <c r="D504">
        <v>-15.49</v>
      </c>
      <c r="E504">
        <v>8.5399999999999991</v>
      </c>
      <c r="F504">
        <v>-13.25</v>
      </c>
      <c r="G504">
        <v>-16.43</v>
      </c>
      <c r="H504">
        <v>-47.05</v>
      </c>
      <c r="I504">
        <v>313.04000000000002</v>
      </c>
    </row>
    <row r="505" spans="1:9">
      <c r="A505" s="14">
        <v>40886</v>
      </c>
      <c r="B505">
        <v>-102.19</v>
      </c>
      <c r="C505">
        <v>21.17</v>
      </c>
      <c r="D505">
        <v>-16.899999999999999</v>
      </c>
      <c r="E505">
        <v>10.63</v>
      </c>
      <c r="F505">
        <v>-13.08</v>
      </c>
      <c r="G505">
        <v>-17.059999999999999</v>
      </c>
      <c r="H505">
        <v>-47.67</v>
      </c>
      <c r="I505">
        <v>312.08</v>
      </c>
    </row>
    <row r="506" spans="1:9">
      <c r="A506" s="14">
        <v>40889</v>
      </c>
      <c r="B506">
        <v>-99.86</v>
      </c>
      <c r="C506">
        <v>20.97</v>
      </c>
      <c r="D506">
        <v>-18.48</v>
      </c>
      <c r="E506">
        <v>13.77</v>
      </c>
      <c r="F506">
        <v>-13.4</v>
      </c>
      <c r="G506">
        <v>-17.059999999999999</v>
      </c>
      <c r="H506">
        <v>-46.9</v>
      </c>
      <c r="I506">
        <v>309.95</v>
      </c>
    </row>
    <row r="507" spans="1:9">
      <c r="A507" s="14">
        <v>40890</v>
      </c>
      <c r="B507">
        <v>-98.95</v>
      </c>
      <c r="C507">
        <v>20.29</v>
      </c>
      <c r="D507">
        <v>-21.4</v>
      </c>
      <c r="E507">
        <v>18.02</v>
      </c>
      <c r="F507">
        <v>-13.13</v>
      </c>
      <c r="G507">
        <v>-16.62</v>
      </c>
      <c r="H507">
        <v>-47.52</v>
      </c>
      <c r="I507">
        <v>308.73</v>
      </c>
    </row>
    <row r="508" spans="1:9">
      <c r="A508" s="14">
        <v>40891</v>
      </c>
      <c r="B508">
        <v>-97.01</v>
      </c>
      <c r="C508">
        <v>20</v>
      </c>
      <c r="D508">
        <v>-25.58</v>
      </c>
      <c r="E508">
        <v>19.36</v>
      </c>
      <c r="F508">
        <v>-12.75</v>
      </c>
      <c r="G508">
        <v>-17.95</v>
      </c>
      <c r="H508">
        <v>-46.5</v>
      </c>
      <c r="I508">
        <v>254.67</v>
      </c>
    </row>
    <row r="509" spans="1:9">
      <c r="A509" s="14">
        <v>40892</v>
      </c>
      <c r="B509">
        <v>-99.01</v>
      </c>
      <c r="C509">
        <v>20.16</v>
      </c>
      <c r="D509">
        <v>-20.260000000000002</v>
      </c>
      <c r="E509">
        <v>13.41</v>
      </c>
      <c r="F509">
        <v>-13.26</v>
      </c>
      <c r="G509">
        <v>-17.600000000000001</v>
      </c>
      <c r="H509">
        <v>-46.4</v>
      </c>
      <c r="I509">
        <v>237.77</v>
      </c>
    </row>
    <row r="510" spans="1:9">
      <c r="A510" s="14">
        <v>40893</v>
      </c>
      <c r="B510">
        <v>-99.16</v>
      </c>
      <c r="C510">
        <v>20.05</v>
      </c>
      <c r="D510">
        <v>-19.52</v>
      </c>
      <c r="E510">
        <v>11.9</v>
      </c>
      <c r="F510">
        <v>-13.39</v>
      </c>
      <c r="G510">
        <v>-16.32</v>
      </c>
      <c r="H510">
        <v>-46.85</v>
      </c>
      <c r="I510">
        <v>238.62</v>
      </c>
    </row>
    <row r="511" spans="1:9">
      <c r="A511" s="14">
        <v>40896</v>
      </c>
      <c r="B511">
        <v>-99.35</v>
      </c>
      <c r="C511">
        <v>20.149999999999999</v>
      </c>
      <c r="D511">
        <v>-19.75</v>
      </c>
      <c r="E511">
        <v>8.24</v>
      </c>
      <c r="F511">
        <v>-13.39</v>
      </c>
      <c r="G511">
        <v>-16.37</v>
      </c>
      <c r="H511">
        <v>-46.2</v>
      </c>
      <c r="I511">
        <v>231.56</v>
      </c>
    </row>
    <row r="512" spans="1:9">
      <c r="A512" s="14">
        <v>40897</v>
      </c>
      <c r="B512">
        <v>-101.86</v>
      </c>
      <c r="C512">
        <v>20.350000000000001</v>
      </c>
      <c r="D512">
        <v>-18.899999999999999</v>
      </c>
      <c r="E512">
        <v>10.51</v>
      </c>
      <c r="F512">
        <v>-13.71</v>
      </c>
      <c r="G512">
        <v>-15.49</v>
      </c>
      <c r="H512">
        <v>-47.1</v>
      </c>
      <c r="I512">
        <v>252.25</v>
      </c>
    </row>
    <row r="513" spans="1:9">
      <c r="A513" s="14">
        <v>40898</v>
      </c>
      <c r="B513">
        <v>-100.83</v>
      </c>
      <c r="C513">
        <v>20</v>
      </c>
      <c r="D513">
        <v>-19.63</v>
      </c>
      <c r="E513">
        <v>14.21</v>
      </c>
      <c r="F513">
        <v>-13.77</v>
      </c>
      <c r="G513">
        <v>-15.86</v>
      </c>
      <c r="H513">
        <v>-48.15</v>
      </c>
      <c r="I513">
        <v>246.91</v>
      </c>
    </row>
    <row r="514" spans="1:9">
      <c r="A514" s="14">
        <v>40899</v>
      </c>
      <c r="B514">
        <v>-100.58</v>
      </c>
      <c r="C514">
        <v>19.940000000000001</v>
      </c>
      <c r="D514">
        <v>-19.850000000000001</v>
      </c>
      <c r="E514">
        <v>14.2</v>
      </c>
      <c r="F514">
        <v>-13.83</v>
      </c>
      <c r="G514">
        <v>-15.57</v>
      </c>
      <c r="H514">
        <v>-47.8</v>
      </c>
      <c r="I514">
        <v>246.98</v>
      </c>
    </row>
    <row r="515" spans="1:9">
      <c r="A515" s="14">
        <v>40900</v>
      </c>
      <c r="B515">
        <v>-100.73</v>
      </c>
      <c r="C515">
        <v>19.649999999999999</v>
      </c>
      <c r="D515">
        <v>-20.59</v>
      </c>
      <c r="E515">
        <v>15.7</v>
      </c>
      <c r="F515">
        <v>-13.84</v>
      </c>
      <c r="G515">
        <v>-15.55</v>
      </c>
      <c r="H515">
        <v>-47.92</v>
      </c>
      <c r="I515">
        <v>247.76</v>
      </c>
    </row>
    <row r="516" spans="1:9">
      <c r="A516" s="14">
        <v>40903</v>
      </c>
      <c r="B516">
        <v>-100.99</v>
      </c>
      <c r="C516">
        <v>19.66</v>
      </c>
      <c r="D516">
        <v>-21.01</v>
      </c>
      <c r="E516">
        <v>16.09</v>
      </c>
      <c r="F516">
        <v>-13.79</v>
      </c>
      <c r="G516">
        <v>-15.53</v>
      </c>
      <c r="H516">
        <v>-48.05</v>
      </c>
      <c r="I516">
        <v>247.89</v>
      </c>
    </row>
    <row r="517" spans="1:9">
      <c r="A517" s="14">
        <v>40904</v>
      </c>
      <c r="B517">
        <v>-100.96</v>
      </c>
      <c r="C517">
        <v>20.11</v>
      </c>
      <c r="D517">
        <v>-21.28</v>
      </c>
      <c r="E517">
        <v>16.54</v>
      </c>
      <c r="F517">
        <v>-13.61</v>
      </c>
      <c r="G517">
        <v>-15.74</v>
      </c>
      <c r="H517">
        <v>-48.45</v>
      </c>
      <c r="I517">
        <v>246.88</v>
      </c>
    </row>
    <row r="518" spans="1:9">
      <c r="A518" s="14">
        <v>40905</v>
      </c>
      <c r="B518">
        <v>-100.23</v>
      </c>
      <c r="C518">
        <v>20.65</v>
      </c>
      <c r="D518">
        <v>-19.510000000000002</v>
      </c>
      <c r="E518">
        <v>14.35</v>
      </c>
      <c r="F518">
        <v>-13.83</v>
      </c>
      <c r="G518">
        <v>-13.5</v>
      </c>
      <c r="H518">
        <v>-47.04</v>
      </c>
      <c r="I518">
        <v>260.29000000000002</v>
      </c>
    </row>
    <row r="519" spans="1:9">
      <c r="A519" s="14">
        <v>40906</v>
      </c>
      <c r="B519">
        <v>-101.05</v>
      </c>
      <c r="C519">
        <v>20.63</v>
      </c>
      <c r="D519">
        <v>-18.260000000000002</v>
      </c>
      <c r="E519">
        <v>12.64</v>
      </c>
      <c r="F519">
        <v>-13.58</v>
      </c>
      <c r="G519">
        <v>-13.75</v>
      </c>
      <c r="H519">
        <v>-47.4</v>
      </c>
      <c r="I519">
        <v>267.81</v>
      </c>
    </row>
    <row r="520" spans="1:9">
      <c r="A520" s="14">
        <v>40907</v>
      </c>
      <c r="B520">
        <v>-101.58</v>
      </c>
      <c r="C520">
        <v>20.2</v>
      </c>
      <c r="D520">
        <v>-18.52</v>
      </c>
      <c r="E520">
        <v>11.18</v>
      </c>
      <c r="F520">
        <v>-13.6</v>
      </c>
      <c r="G520">
        <v>-13.22</v>
      </c>
      <c r="H520">
        <v>-47.5</v>
      </c>
      <c r="I520">
        <v>273.98</v>
      </c>
    </row>
    <row r="521" spans="1:9">
      <c r="A521" s="14">
        <v>40910</v>
      </c>
      <c r="B521">
        <v>-101.83</v>
      </c>
      <c r="C521">
        <v>20.34</v>
      </c>
      <c r="D521">
        <v>-18.53</v>
      </c>
      <c r="E521">
        <v>11.63</v>
      </c>
      <c r="F521">
        <v>-13.6</v>
      </c>
      <c r="G521">
        <v>-13.21</v>
      </c>
      <c r="H521">
        <v>-47.82</v>
      </c>
      <c r="I521">
        <v>274.89</v>
      </c>
    </row>
    <row r="522" spans="1:9">
      <c r="A522" s="14">
        <v>40911</v>
      </c>
      <c r="B522">
        <v>-106.86</v>
      </c>
      <c r="C522">
        <v>20.78</v>
      </c>
      <c r="D522">
        <v>-17.39</v>
      </c>
      <c r="E522">
        <v>8.8000000000000007</v>
      </c>
      <c r="F522">
        <v>-13.77</v>
      </c>
      <c r="G522">
        <v>-11.22</v>
      </c>
      <c r="H522">
        <v>-50.45</v>
      </c>
      <c r="I522">
        <v>278.61</v>
      </c>
    </row>
    <row r="523" spans="1:9">
      <c r="A523" s="14">
        <v>40912</v>
      </c>
      <c r="B523">
        <v>-103.56</v>
      </c>
      <c r="C523">
        <v>20.99</v>
      </c>
      <c r="D523">
        <v>-16.5</v>
      </c>
      <c r="E523">
        <v>10.42</v>
      </c>
      <c r="F523">
        <v>-14.17</v>
      </c>
      <c r="G523">
        <v>-10.36</v>
      </c>
      <c r="H523">
        <v>-49.5</v>
      </c>
      <c r="I523">
        <v>276.56</v>
      </c>
    </row>
    <row r="524" spans="1:9">
      <c r="A524" s="14">
        <v>40913</v>
      </c>
      <c r="B524">
        <v>-101.39</v>
      </c>
      <c r="C524">
        <v>21.35</v>
      </c>
      <c r="D524">
        <v>-17.059999999999999</v>
      </c>
      <c r="E524">
        <v>10.97</v>
      </c>
      <c r="F524">
        <v>-13</v>
      </c>
      <c r="G524">
        <v>-11.2</v>
      </c>
      <c r="H524">
        <v>-48.7</v>
      </c>
      <c r="I524">
        <v>272.7</v>
      </c>
    </row>
    <row r="525" spans="1:9">
      <c r="A525" s="14">
        <v>40914</v>
      </c>
      <c r="B525">
        <v>-101.27</v>
      </c>
      <c r="C525">
        <v>20.65</v>
      </c>
      <c r="D525">
        <v>-15.99</v>
      </c>
      <c r="E525">
        <v>9</v>
      </c>
      <c r="F525">
        <v>-12.84</v>
      </c>
      <c r="G525">
        <v>-10.33</v>
      </c>
      <c r="H525">
        <v>-48.77</v>
      </c>
      <c r="I525">
        <v>276.49</v>
      </c>
    </row>
    <row r="526" spans="1:9">
      <c r="A526" s="14">
        <v>40917</v>
      </c>
      <c r="B526">
        <v>-101.5</v>
      </c>
      <c r="C526">
        <v>20.54</v>
      </c>
      <c r="D526">
        <v>-15.08</v>
      </c>
      <c r="E526">
        <v>8.5</v>
      </c>
      <c r="F526">
        <v>-12.97</v>
      </c>
      <c r="G526">
        <v>-9.51</v>
      </c>
      <c r="H526">
        <v>-49.1</v>
      </c>
      <c r="I526">
        <v>284.95999999999998</v>
      </c>
    </row>
    <row r="527" spans="1:9">
      <c r="A527" s="14">
        <v>40918</v>
      </c>
      <c r="B527">
        <v>-102.8</v>
      </c>
      <c r="C527">
        <v>20.46</v>
      </c>
      <c r="D527">
        <v>-15.4</v>
      </c>
      <c r="E527">
        <v>6.88</v>
      </c>
      <c r="F527">
        <v>-12.95</v>
      </c>
      <c r="G527">
        <v>-8.94</v>
      </c>
      <c r="H527">
        <v>-48.75</v>
      </c>
      <c r="I527">
        <v>288.8</v>
      </c>
    </row>
    <row r="528" spans="1:9">
      <c r="A528" s="14">
        <v>40919</v>
      </c>
      <c r="B528">
        <v>-103.13</v>
      </c>
      <c r="C528">
        <v>20.56</v>
      </c>
      <c r="D528">
        <v>-14.5</v>
      </c>
      <c r="E528">
        <v>6.02</v>
      </c>
      <c r="F528">
        <v>-12.96</v>
      </c>
      <c r="G528">
        <v>-8.99</v>
      </c>
      <c r="H528">
        <v>-47.84</v>
      </c>
      <c r="I528">
        <v>281.7</v>
      </c>
    </row>
    <row r="529" spans="1:9">
      <c r="A529" s="14">
        <v>40920</v>
      </c>
      <c r="B529">
        <v>-103.23</v>
      </c>
      <c r="C529">
        <v>20.65</v>
      </c>
      <c r="D529">
        <v>-13.42</v>
      </c>
      <c r="E529">
        <v>4.7</v>
      </c>
      <c r="F529">
        <v>-13.41</v>
      </c>
      <c r="G529">
        <v>-8.24</v>
      </c>
      <c r="H529">
        <v>-48.09</v>
      </c>
      <c r="I529">
        <v>283.32</v>
      </c>
    </row>
    <row r="530" spans="1:9">
      <c r="A530" s="14">
        <v>40921</v>
      </c>
      <c r="B530">
        <v>-103.73</v>
      </c>
      <c r="C530">
        <v>20.36</v>
      </c>
      <c r="D530">
        <v>-15.24</v>
      </c>
      <c r="E530">
        <v>5.85</v>
      </c>
      <c r="F530">
        <v>-13.43</v>
      </c>
      <c r="G530">
        <v>-9.2799999999999994</v>
      </c>
      <c r="H530">
        <v>-48.63</v>
      </c>
      <c r="I530">
        <v>293.8</v>
      </c>
    </row>
    <row r="531" spans="1:9">
      <c r="A531" s="14">
        <v>40924</v>
      </c>
      <c r="B531">
        <v>-102.22</v>
      </c>
      <c r="C531">
        <v>20.21</v>
      </c>
      <c r="D531">
        <v>-15</v>
      </c>
      <c r="E531">
        <v>6.23</v>
      </c>
      <c r="F531">
        <v>-13.32</v>
      </c>
      <c r="G531">
        <v>-8.8800000000000008</v>
      </c>
      <c r="H531">
        <v>-48.32</v>
      </c>
      <c r="I531">
        <v>295.89</v>
      </c>
    </row>
    <row r="532" spans="1:9">
      <c r="A532" s="14">
        <v>40925</v>
      </c>
      <c r="B532">
        <v>-103.59</v>
      </c>
      <c r="C532">
        <v>20.420000000000002</v>
      </c>
      <c r="D532">
        <v>-13.91</v>
      </c>
      <c r="E532">
        <v>4.67</v>
      </c>
      <c r="F532">
        <v>-13.4</v>
      </c>
      <c r="G532">
        <v>-8.2899999999999991</v>
      </c>
      <c r="H532">
        <v>-48.55</v>
      </c>
      <c r="I532">
        <v>297.45</v>
      </c>
    </row>
    <row r="533" spans="1:9">
      <c r="A533" s="14">
        <v>40926</v>
      </c>
      <c r="B533">
        <v>-103.77</v>
      </c>
      <c r="C533">
        <v>20.18</v>
      </c>
      <c r="D533">
        <v>-13.5</v>
      </c>
      <c r="E533">
        <v>4.72</v>
      </c>
      <c r="F533">
        <v>-12.91</v>
      </c>
      <c r="G533">
        <v>-7.54</v>
      </c>
      <c r="H533">
        <v>-48.17</v>
      </c>
      <c r="I533">
        <v>290.77</v>
      </c>
    </row>
    <row r="534" spans="1:9">
      <c r="A534" s="14">
        <v>40927</v>
      </c>
      <c r="B534">
        <v>-103.81</v>
      </c>
      <c r="C534">
        <v>20.32</v>
      </c>
      <c r="D534">
        <v>-13.58</v>
      </c>
      <c r="E534">
        <v>4.49</v>
      </c>
      <c r="F534">
        <v>-12.94</v>
      </c>
      <c r="G534">
        <v>-8.34</v>
      </c>
      <c r="H534">
        <v>-48.1</v>
      </c>
      <c r="I534">
        <v>288.86</v>
      </c>
    </row>
    <row r="535" spans="1:9">
      <c r="A535" s="14">
        <v>40928</v>
      </c>
      <c r="B535">
        <v>-104.46</v>
      </c>
      <c r="C535">
        <v>20.25</v>
      </c>
      <c r="D535">
        <v>-13.59</v>
      </c>
      <c r="E535">
        <v>4.96</v>
      </c>
      <c r="F535">
        <v>-12.94</v>
      </c>
      <c r="G535">
        <v>-7.98</v>
      </c>
      <c r="H535">
        <v>-49.03</v>
      </c>
      <c r="I535">
        <v>294.02</v>
      </c>
    </row>
    <row r="536" spans="1:9">
      <c r="A536" s="14">
        <v>40931</v>
      </c>
      <c r="B536">
        <v>-104.83</v>
      </c>
      <c r="C536">
        <v>20.25</v>
      </c>
      <c r="D536">
        <v>-13.45</v>
      </c>
      <c r="E536">
        <v>5.57</v>
      </c>
      <c r="F536">
        <v>-12.85</v>
      </c>
      <c r="G536">
        <v>-7.32</v>
      </c>
      <c r="H536">
        <v>-48.9</v>
      </c>
      <c r="I536">
        <v>295.89</v>
      </c>
    </row>
    <row r="537" spans="1:9">
      <c r="A537" s="14">
        <v>40932</v>
      </c>
      <c r="B537">
        <v>-102.77</v>
      </c>
      <c r="C537">
        <v>20.32</v>
      </c>
      <c r="D537">
        <v>-13.25</v>
      </c>
      <c r="E537">
        <v>5.18</v>
      </c>
      <c r="F537">
        <v>-12.65</v>
      </c>
      <c r="G537">
        <v>-7.56</v>
      </c>
      <c r="H537">
        <v>-49.57</v>
      </c>
      <c r="I537">
        <v>295.77</v>
      </c>
    </row>
    <row r="538" spans="1:9">
      <c r="A538" s="14">
        <v>40933</v>
      </c>
      <c r="B538">
        <v>-104.78</v>
      </c>
      <c r="C538">
        <v>20.65</v>
      </c>
      <c r="D538">
        <v>-12.63</v>
      </c>
      <c r="E538">
        <v>4.8600000000000003</v>
      </c>
      <c r="F538">
        <v>-12.79</v>
      </c>
      <c r="G538">
        <v>-7.24</v>
      </c>
      <c r="H538">
        <v>-49.3</v>
      </c>
      <c r="I538">
        <v>282.02</v>
      </c>
    </row>
    <row r="539" spans="1:9">
      <c r="A539" s="14">
        <v>40934</v>
      </c>
      <c r="B539">
        <v>-103.53</v>
      </c>
      <c r="C539">
        <v>20.79</v>
      </c>
      <c r="D539">
        <v>-11.78</v>
      </c>
      <c r="E539">
        <v>3.57</v>
      </c>
      <c r="F539">
        <v>-12.89</v>
      </c>
      <c r="G539">
        <v>-6.65</v>
      </c>
      <c r="H539">
        <v>-49.7</v>
      </c>
      <c r="I539">
        <v>279.10000000000002</v>
      </c>
    </row>
    <row r="540" spans="1:9">
      <c r="A540" s="14">
        <v>40935</v>
      </c>
      <c r="B540">
        <v>-103.74</v>
      </c>
      <c r="C540">
        <v>20.8</v>
      </c>
      <c r="D540">
        <v>-11.59</v>
      </c>
      <c r="E540">
        <v>4.13</v>
      </c>
      <c r="F540">
        <v>-12.49</v>
      </c>
      <c r="G540">
        <v>-7.65</v>
      </c>
      <c r="H540">
        <v>-49.65</v>
      </c>
      <c r="I540">
        <v>274.25</v>
      </c>
    </row>
    <row r="541" spans="1:9">
      <c r="A541" s="14">
        <v>40938</v>
      </c>
      <c r="B541">
        <v>-102.73</v>
      </c>
      <c r="C541">
        <v>20.45</v>
      </c>
      <c r="D541">
        <v>-12.95</v>
      </c>
      <c r="E541">
        <v>4.4400000000000004</v>
      </c>
      <c r="F541">
        <v>-12.31</v>
      </c>
      <c r="G541">
        <v>-8.51</v>
      </c>
      <c r="H541">
        <v>-49.3</v>
      </c>
      <c r="I541">
        <v>275.01</v>
      </c>
    </row>
    <row r="542" spans="1:9">
      <c r="A542" s="14">
        <v>40939</v>
      </c>
      <c r="B542">
        <v>-102.47</v>
      </c>
      <c r="C542">
        <v>20.58</v>
      </c>
      <c r="D542">
        <v>-14.29</v>
      </c>
      <c r="E542">
        <v>4.41</v>
      </c>
      <c r="F542">
        <v>-11.77</v>
      </c>
      <c r="G542">
        <v>-8.56</v>
      </c>
      <c r="H542">
        <v>-49.5</v>
      </c>
      <c r="I542">
        <v>272.48</v>
      </c>
    </row>
    <row r="543" spans="1:9">
      <c r="A543" s="14">
        <v>40940</v>
      </c>
      <c r="B543">
        <v>-103.85</v>
      </c>
      <c r="C543">
        <v>20.97</v>
      </c>
      <c r="D543">
        <v>-14.45</v>
      </c>
      <c r="E543">
        <v>4.18</v>
      </c>
      <c r="F543">
        <v>-11.78</v>
      </c>
      <c r="G543">
        <v>-8.2100000000000009</v>
      </c>
      <c r="H543">
        <v>-49.82</v>
      </c>
      <c r="I543">
        <v>274.54000000000002</v>
      </c>
    </row>
    <row r="544" spans="1:9">
      <c r="A544" s="14">
        <v>40941</v>
      </c>
      <c r="B544">
        <v>-103.24</v>
      </c>
      <c r="C544">
        <v>21.11</v>
      </c>
      <c r="D544">
        <v>-13.93</v>
      </c>
      <c r="E544">
        <v>3.76</v>
      </c>
      <c r="F544">
        <v>-12.3</v>
      </c>
      <c r="G544">
        <v>-7.56</v>
      </c>
      <c r="H544">
        <v>-50.11</v>
      </c>
      <c r="I544">
        <v>273.45</v>
      </c>
    </row>
    <row r="545" spans="1:9">
      <c r="A545" s="14">
        <v>40942</v>
      </c>
      <c r="B545">
        <v>-103.79</v>
      </c>
      <c r="C545">
        <v>21.13</v>
      </c>
      <c r="D545">
        <v>-13.47</v>
      </c>
      <c r="E545">
        <v>3.57</v>
      </c>
      <c r="F545">
        <v>-12.13</v>
      </c>
      <c r="G545">
        <v>-7.14</v>
      </c>
      <c r="H545">
        <v>-50.66</v>
      </c>
      <c r="I545">
        <v>265.25</v>
      </c>
    </row>
    <row r="546" spans="1:9">
      <c r="A546" s="14">
        <v>40945</v>
      </c>
      <c r="B546">
        <v>-103.5</v>
      </c>
      <c r="C546">
        <v>20.63</v>
      </c>
      <c r="D546">
        <v>-13.46</v>
      </c>
      <c r="E546">
        <v>4.16</v>
      </c>
      <c r="F546">
        <v>-11.45</v>
      </c>
      <c r="G546">
        <v>-7.31</v>
      </c>
      <c r="H546">
        <v>-50.5</v>
      </c>
      <c r="I546">
        <v>261.72000000000003</v>
      </c>
    </row>
    <row r="547" spans="1:9">
      <c r="A547" s="14">
        <v>40946</v>
      </c>
      <c r="B547">
        <v>-108.29</v>
      </c>
      <c r="C547">
        <v>20.59</v>
      </c>
      <c r="D547">
        <v>-13.12</v>
      </c>
      <c r="E547">
        <v>4.26</v>
      </c>
      <c r="F547">
        <v>-11.17</v>
      </c>
      <c r="G547">
        <v>-6.82</v>
      </c>
      <c r="H547">
        <v>-51.11</v>
      </c>
      <c r="I547">
        <v>262.48</v>
      </c>
    </row>
    <row r="548" spans="1:9">
      <c r="A548" s="14">
        <v>40947</v>
      </c>
      <c r="B548">
        <v>-109.49</v>
      </c>
      <c r="C548">
        <v>20.75</v>
      </c>
      <c r="D548">
        <v>-12.13</v>
      </c>
      <c r="E548">
        <v>3.95</v>
      </c>
      <c r="F548">
        <v>-11.07</v>
      </c>
      <c r="G548">
        <v>-6.2</v>
      </c>
      <c r="H548">
        <v>-52.51</v>
      </c>
      <c r="I548">
        <v>263.47000000000003</v>
      </c>
    </row>
    <row r="549" spans="1:9">
      <c r="A549" s="14">
        <v>40948</v>
      </c>
      <c r="B549">
        <v>-109.04</v>
      </c>
      <c r="C549">
        <v>20.75</v>
      </c>
      <c r="D549">
        <v>-11.54</v>
      </c>
      <c r="E549">
        <v>3.86</v>
      </c>
      <c r="F549">
        <v>-11.55</v>
      </c>
      <c r="G549">
        <v>-6.5</v>
      </c>
      <c r="H549">
        <v>-52.72</v>
      </c>
      <c r="I549">
        <v>266.13</v>
      </c>
    </row>
    <row r="550" spans="1:9">
      <c r="A550" s="14">
        <v>40949</v>
      </c>
      <c r="B550">
        <v>-106.93</v>
      </c>
      <c r="C550">
        <v>20.62</v>
      </c>
      <c r="D550">
        <v>-10.79</v>
      </c>
      <c r="E550">
        <v>4.59</v>
      </c>
      <c r="F550">
        <v>-11.25</v>
      </c>
      <c r="G550">
        <v>-7.41</v>
      </c>
      <c r="H550">
        <v>-50.79</v>
      </c>
      <c r="I550">
        <v>255.6</v>
      </c>
    </row>
    <row r="551" spans="1:9">
      <c r="A551" s="14">
        <v>40952</v>
      </c>
      <c r="B551">
        <v>-106.99</v>
      </c>
      <c r="C551">
        <v>20.440000000000001</v>
      </c>
      <c r="D551">
        <v>-10.52</v>
      </c>
      <c r="E551">
        <v>4.1100000000000003</v>
      </c>
      <c r="F551">
        <v>-11.18</v>
      </c>
      <c r="G551">
        <v>-6.85</v>
      </c>
      <c r="H551">
        <v>-51.63</v>
      </c>
      <c r="I551">
        <v>246.66</v>
      </c>
    </row>
    <row r="552" spans="1:9">
      <c r="A552" s="14">
        <v>40953</v>
      </c>
      <c r="B552">
        <v>-106.08</v>
      </c>
      <c r="C552">
        <v>19.809999999999999</v>
      </c>
      <c r="D552">
        <v>-10.8</v>
      </c>
      <c r="E552">
        <v>4.83</v>
      </c>
      <c r="F552">
        <v>-11.29</v>
      </c>
      <c r="G552">
        <v>-7.19</v>
      </c>
      <c r="H552">
        <v>-50.93</v>
      </c>
      <c r="I552">
        <v>245.08</v>
      </c>
    </row>
    <row r="553" spans="1:9">
      <c r="A553" s="14">
        <v>40954</v>
      </c>
      <c r="B553">
        <v>-105.98</v>
      </c>
      <c r="C553">
        <v>19.63</v>
      </c>
      <c r="D553">
        <v>-11.15</v>
      </c>
      <c r="E553">
        <v>4.96</v>
      </c>
      <c r="F553">
        <v>-11.25</v>
      </c>
      <c r="G553">
        <v>-7.31</v>
      </c>
      <c r="H553">
        <v>-50.9</v>
      </c>
      <c r="I553">
        <v>244.18</v>
      </c>
    </row>
    <row r="554" spans="1:9">
      <c r="A554" s="14">
        <v>40955</v>
      </c>
      <c r="B554">
        <v>-107.9</v>
      </c>
      <c r="C554">
        <v>19.47</v>
      </c>
      <c r="D554">
        <v>-11.02</v>
      </c>
      <c r="E554">
        <v>5.1100000000000003</v>
      </c>
      <c r="F554">
        <v>-11.24</v>
      </c>
      <c r="G554">
        <v>-7.65</v>
      </c>
      <c r="H554">
        <v>-51.2</v>
      </c>
      <c r="I554">
        <v>230.97</v>
      </c>
    </row>
    <row r="555" spans="1:9">
      <c r="A555" s="14">
        <v>40956</v>
      </c>
      <c r="B555">
        <v>-107.7</v>
      </c>
      <c r="C555">
        <v>19.8</v>
      </c>
      <c r="D555">
        <v>-10.55</v>
      </c>
      <c r="E555">
        <v>4.9800000000000004</v>
      </c>
      <c r="F555">
        <v>-11.47</v>
      </c>
      <c r="G555">
        <v>-6.89</v>
      </c>
      <c r="H555">
        <v>-51.19</v>
      </c>
      <c r="I555">
        <v>234.63</v>
      </c>
    </row>
    <row r="556" spans="1:9">
      <c r="A556" s="14">
        <v>40959</v>
      </c>
      <c r="B556">
        <v>-108.73</v>
      </c>
      <c r="C556">
        <v>19.829999999999998</v>
      </c>
      <c r="D556">
        <v>-10.4</v>
      </c>
      <c r="E556">
        <v>4.99</v>
      </c>
      <c r="F556">
        <v>-11.71</v>
      </c>
      <c r="G556">
        <v>-6.96</v>
      </c>
      <c r="H556">
        <v>-51.8</v>
      </c>
      <c r="I556">
        <v>235.59</v>
      </c>
    </row>
    <row r="557" spans="1:9">
      <c r="A557" s="14">
        <v>40960</v>
      </c>
      <c r="B557">
        <v>-107.64</v>
      </c>
      <c r="C557">
        <v>20.059999999999999</v>
      </c>
      <c r="D557">
        <v>-9.86</v>
      </c>
      <c r="E557">
        <v>4.8</v>
      </c>
      <c r="F557">
        <v>-11.29</v>
      </c>
      <c r="G557">
        <v>-6.65</v>
      </c>
      <c r="H557">
        <v>-51.95</v>
      </c>
      <c r="I557">
        <v>233.18</v>
      </c>
    </row>
    <row r="558" spans="1:9">
      <c r="A558" s="14">
        <v>40961</v>
      </c>
      <c r="B558">
        <v>-109.56</v>
      </c>
      <c r="C558">
        <v>20.149999999999999</v>
      </c>
      <c r="D558">
        <v>-9.92</v>
      </c>
      <c r="E558">
        <v>5.42</v>
      </c>
      <c r="F558">
        <v>-10.69</v>
      </c>
      <c r="G558">
        <v>-7.05</v>
      </c>
      <c r="H558">
        <v>-52.49</v>
      </c>
      <c r="I558">
        <v>229.18</v>
      </c>
    </row>
    <row r="559" spans="1:9">
      <c r="A559" s="14">
        <v>40962</v>
      </c>
      <c r="B559">
        <v>-110.04</v>
      </c>
      <c r="C559">
        <v>20.23</v>
      </c>
      <c r="D559">
        <v>-11.03</v>
      </c>
      <c r="E559">
        <v>6.51</v>
      </c>
      <c r="F559">
        <v>-10.6</v>
      </c>
      <c r="G559">
        <v>-7.38</v>
      </c>
      <c r="H559">
        <v>-52.53</v>
      </c>
      <c r="I559">
        <v>231.44</v>
      </c>
    </row>
    <row r="560" spans="1:9">
      <c r="A560" s="14">
        <v>40963</v>
      </c>
      <c r="B560">
        <v>-109.82</v>
      </c>
      <c r="C560">
        <v>20.399999999999999</v>
      </c>
      <c r="D560">
        <v>-10.94</v>
      </c>
      <c r="E560">
        <v>5.91</v>
      </c>
      <c r="F560">
        <v>-10.58</v>
      </c>
      <c r="G560">
        <v>-7.5</v>
      </c>
      <c r="H560">
        <v>-51.43</v>
      </c>
      <c r="I560">
        <v>228.57</v>
      </c>
    </row>
    <row r="561" spans="1:9">
      <c r="A561" s="14">
        <v>40966</v>
      </c>
      <c r="B561">
        <v>-112.08</v>
      </c>
      <c r="C561">
        <v>20.309999999999999</v>
      </c>
      <c r="D561">
        <v>-11.22</v>
      </c>
      <c r="E561">
        <v>6.06</v>
      </c>
      <c r="F561">
        <v>-10.71</v>
      </c>
      <c r="G561">
        <v>-7.36</v>
      </c>
      <c r="H561">
        <v>-52.45</v>
      </c>
      <c r="I561">
        <v>231.53</v>
      </c>
    </row>
    <row r="562" spans="1:9">
      <c r="A562" s="14">
        <v>40967</v>
      </c>
      <c r="B562">
        <v>-111.9</v>
      </c>
      <c r="C562">
        <v>20.6</v>
      </c>
      <c r="D562">
        <v>-10.210000000000001</v>
      </c>
      <c r="E562">
        <v>5.75</v>
      </c>
      <c r="F562">
        <v>-10.75</v>
      </c>
      <c r="G562">
        <v>-6.73</v>
      </c>
      <c r="H562">
        <v>-54.27</v>
      </c>
      <c r="I562">
        <v>231.76</v>
      </c>
    </row>
    <row r="563" spans="1:9">
      <c r="A563" s="14">
        <v>40968</v>
      </c>
      <c r="B563">
        <v>-111.41</v>
      </c>
      <c r="C563">
        <v>20.46</v>
      </c>
      <c r="D563">
        <v>-10.19</v>
      </c>
      <c r="E563">
        <v>6.16</v>
      </c>
      <c r="F563">
        <v>-11.24</v>
      </c>
      <c r="G563">
        <v>-6.98</v>
      </c>
      <c r="H563">
        <v>-52.9</v>
      </c>
      <c r="I563">
        <v>236.18</v>
      </c>
    </row>
    <row r="564" spans="1:9">
      <c r="A564" s="14">
        <v>40969</v>
      </c>
      <c r="B564">
        <v>-112.39</v>
      </c>
      <c r="C564">
        <v>20.45</v>
      </c>
      <c r="D564">
        <v>-9.76</v>
      </c>
      <c r="E564">
        <v>7.47</v>
      </c>
      <c r="F564">
        <v>-10.59</v>
      </c>
      <c r="G564">
        <v>-7.06</v>
      </c>
      <c r="H564">
        <v>-53.11</v>
      </c>
      <c r="I564">
        <v>233.97</v>
      </c>
    </row>
    <row r="565" spans="1:9">
      <c r="A565" s="14">
        <v>40970</v>
      </c>
      <c r="B565">
        <v>-111.8</v>
      </c>
      <c r="C565">
        <v>20.25</v>
      </c>
      <c r="D565">
        <v>-9.92</v>
      </c>
      <c r="E565">
        <v>8.31</v>
      </c>
      <c r="F565">
        <v>-9.8000000000000007</v>
      </c>
      <c r="G565">
        <v>-7.25</v>
      </c>
      <c r="H565">
        <v>-52.08</v>
      </c>
      <c r="I565">
        <v>235.38</v>
      </c>
    </row>
    <row r="566" spans="1:9">
      <c r="A566" s="14">
        <v>40973</v>
      </c>
      <c r="B566">
        <v>-111.16</v>
      </c>
      <c r="C566">
        <v>20.25</v>
      </c>
      <c r="D566">
        <v>-10.23</v>
      </c>
      <c r="E566">
        <v>7.75</v>
      </c>
      <c r="F566">
        <v>-9.36</v>
      </c>
      <c r="G566">
        <v>-7.38</v>
      </c>
      <c r="H566">
        <v>-51.86</v>
      </c>
      <c r="I566">
        <v>230.49</v>
      </c>
    </row>
    <row r="567" spans="1:9">
      <c r="A567" s="14">
        <v>40974</v>
      </c>
      <c r="B567">
        <v>-111.63</v>
      </c>
      <c r="C567">
        <v>20.34</v>
      </c>
      <c r="D567">
        <v>-10.36</v>
      </c>
      <c r="E567">
        <v>7.26</v>
      </c>
      <c r="F567">
        <v>-9.4</v>
      </c>
      <c r="G567">
        <v>-7.35</v>
      </c>
      <c r="H567">
        <v>-52.14</v>
      </c>
      <c r="I567">
        <v>228.28</v>
      </c>
    </row>
    <row r="568" spans="1:9">
      <c r="A568" s="14">
        <v>40975</v>
      </c>
      <c r="B568">
        <v>-111.53</v>
      </c>
      <c r="C568">
        <v>20.309999999999999</v>
      </c>
      <c r="D568">
        <v>-10.59</v>
      </c>
      <c r="E568">
        <v>7.16</v>
      </c>
      <c r="F568">
        <v>-10.27</v>
      </c>
      <c r="G568">
        <v>-7.76</v>
      </c>
      <c r="H568">
        <v>-51.6</v>
      </c>
      <c r="I568">
        <v>232.06</v>
      </c>
    </row>
    <row r="569" spans="1:9">
      <c r="A569" s="14">
        <v>40976</v>
      </c>
      <c r="B569">
        <v>-110.65</v>
      </c>
      <c r="C569">
        <v>20.82</v>
      </c>
      <c r="D569">
        <v>-10.039999999999999</v>
      </c>
      <c r="E569">
        <v>6.88</v>
      </c>
      <c r="F569">
        <v>-9.91</v>
      </c>
      <c r="G569">
        <v>-7.22</v>
      </c>
      <c r="H569">
        <v>-52.38</v>
      </c>
      <c r="I569">
        <v>224.08</v>
      </c>
    </row>
    <row r="570" spans="1:9">
      <c r="A570" s="14">
        <v>40977</v>
      </c>
      <c r="B570">
        <v>-110.06</v>
      </c>
      <c r="C570">
        <v>20.170000000000002</v>
      </c>
      <c r="D570">
        <v>-9.75</v>
      </c>
      <c r="E570">
        <v>7.25</v>
      </c>
      <c r="F570">
        <v>-9.51</v>
      </c>
      <c r="G570">
        <v>-7.43</v>
      </c>
      <c r="H570">
        <v>-52.23</v>
      </c>
      <c r="I570">
        <v>230.1</v>
      </c>
    </row>
    <row r="571" spans="1:9">
      <c r="A571" s="14">
        <v>40980</v>
      </c>
      <c r="B571">
        <v>-109.14</v>
      </c>
      <c r="C571">
        <v>19.95</v>
      </c>
      <c r="D571">
        <v>-9.82</v>
      </c>
      <c r="E571">
        <v>7.49</v>
      </c>
      <c r="F571">
        <v>-9.44</v>
      </c>
      <c r="G571">
        <v>-7.35</v>
      </c>
      <c r="H571">
        <v>-51.78</v>
      </c>
      <c r="I571">
        <v>234.6</v>
      </c>
    </row>
    <row r="572" spans="1:9">
      <c r="A572" s="14">
        <v>40981</v>
      </c>
      <c r="B572">
        <v>-109.19</v>
      </c>
      <c r="C572">
        <v>19.18</v>
      </c>
      <c r="D572">
        <v>-10.14</v>
      </c>
      <c r="E572">
        <v>6.93</v>
      </c>
      <c r="F572">
        <v>-8.98</v>
      </c>
      <c r="G572">
        <v>-7.22</v>
      </c>
      <c r="H572">
        <v>-52.84</v>
      </c>
      <c r="I572">
        <v>233.45</v>
      </c>
    </row>
    <row r="573" spans="1:9">
      <c r="A573" s="14">
        <v>40982</v>
      </c>
      <c r="B573">
        <v>-110.6</v>
      </c>
      <c r="C573">
        <v>19.45</v>
      </c>
      <c r="D573">
        <v>-10.02</v>
      </c>
      <c r="E573">
        <v>6.24</v>
      </c>
      <c r="F573">
        <v>-9.44</v>
      </c>
      <c r="G573">
        <v>-7.3</v>
      </c>
      <c r="H573">
        <v>-51.2</v>
      </c>
      <c r="I573">
        <v>238.15</v>
      </c>
    </row>
    <row r="574" spans="1:9">
      <c r="A574" s="14">
        <v>40983</v>
      </c>
      <c r="B574">
        <v>-109.36</v>
      </c>
      <c r="C574">
        <v>19.95</v>
      </c>
      <c r="D574">
        <v>-8.98</v>
      </c>
      <c r="E574">
        <v>6.09</v>
      </c>
      <c r="F574">
        <v>-9.61</v>
      </c>
      <c r="G574">
        <v>-7.25</v>
      </c>
      <c r="H574">
        <v>-51.6</v>
      </c>
      <c r="I574">
        <v>233.42</v>
      </c>
    </row>
    <row r="575" spans="1:9">
      <c r="A575" s="14">
        <v>40984</v>
      </c>
      <c r="B575">
        <v>-109.9</v>
      </c>
      <c r="C575">
        <v>19.72</v>
      </c>
      <c r="D575">
        <v>-9.07</v>
      </c>
      <c r="E575">
        <v>6.56</v>
      </c>
      <c r="F575">
        <v>-9.91</v>
      </c>
      <c r="G575">
        <v>-7.14</v>
      </c>
      <c r="H575">
        <v>-51.9</v>
      </c>
      <c r="I575">
        <v>238.25</v>
      </c>
    </row>
    <row r="576" spans="1:9">
      <c r="A576" s="14">
        <v>40987</v>
      </c>
      <c r="B576">
        <v>-109.95</v>
      </c>
      <c r="C576">
        <v>19.78</v>
      </c>
      <c r="D576">
        <v>-9.85</v>
      </c>
      <c r="E576">
        <v>6.66</v>
      </c>
      <c r="F576">
        <v>-10.01</v>
      </c>
      <c r="G576">
        <v>-7.32</v>
      </c>
      <c r="H576">
        <v>-51.7</v>
      </c>
      <c r="I576">
        <v>234.76</v>
      </c>
    </row>
    <row r="577" spans="1:9">
      <c r="A577" s="14">
        <v>40988</v>
      </c>
      <c r="B577">
        <v>-108.36</v>
      </c>
      <c r="C577">
        <v>20.11</v>
      </c>
      <c r="D577">
        <v>-10.71</v>
      </c>
      <c r="E577">
        <v>6.64</v>
      </c>
      <c r="F577">
        <v>-9.7200000000000006</v>
      </c>
      <c r="G577">
        <v>-7.26</v>
      </c>
      <c r="H577">
        <v>-52.08</v>
      </c>
      <c r="I577">
        <v>243.84</v>
      </c>
    </row>
    <row r="578" spans="1:9">
      <c r="A578" s="14">
        <v>40989</v>
      </c>
      <c r="B578">
        <v>-110.2</v>
      </c>
      <c r="C578">
        <v>20.100000000000001</v>
      </c>
      <c r="D578">
        <v>-10.86</v>
      </c>
      <c r="E578">
        <v>6.62</v>
      </c>
      <c r="F578">
        <v>-9.9700000000000006</v>
      </c>
      <c r="G578">
        <v>-7.32</v>
      </c>
      <c r="H578">
        <v>-52.05</v>
      </c>
      <c r="I578">
        <v>235.69</v>
      </c>
    </row>
    <row r="579" spans="1:9">
      <c r="A579" s="14">
        <v>40990</v>
      </c>
      <c r="B579">
        <v>-106.51</v>
      </c>
      <c r="C579">
        <v>20.45</v>
      </c>
      <c r="D579">
        <v>-10.63</v>
      </c>
      <c r="E579">
        <v>6.5</v>
      </c>
      <c r="F579">
        <v>-10.02</v>
      </c>
      <c r="G579">
        <v>-7.34</v>
      </c>
      <c r="H579">
        <v>-50.8</v>
      </c>
      <c r="I579">
        <v>224.74</v>
      </c>
    </row>
    <row r="580" spans="1:9">
      <c r="A580" s="14">
        <v>40991</v>
      </c>
      <c r="B580">
        <v>-107.2</v>
      </c>
      <c r="C580">
        <v>19.95</v>
      </c>
      <c r="D580">
        <v>-9.91</v>
      </c>
      <c r="E580">
        <v>6.07</v>
      </c>
      <c r="F580">
        <v>-10.26</v>
      </c>
      <c r="G580">
        <v>-7.14</v>
      </c>
      <c r="H580">
        <v>-51.3</v>
      </c>
      <c r="I580">
        <v>227.96</v>
      </c>
    </row>
    <row r="581" spans="1:9">
      <c r="A581" s="14">
        <v>40994</v>
      </c>
      <c r="B581">
        <v>-107.95</v>
      </c>
      <c r="C581">
        <v>19.899999999999999</v>
      </c>
      <c r="D581">
        <v>-9.8800000000000008</v>
      </c>
      <c r="E581">
        <v>5.78</v>
      </c>
      <c r="F581">
        <v>-10.35</v>
      </c>
      <c r="G581">
        <v>-7</v>
      </c>
      <c r="H581">
        <v>-51.56</v>
      </c>
      <c r="I581">
        <v>231.09</v>
      </c>
    </row>
    <row r="582" spans="1:9">
      <c r="A582" s="14">
        <v>40995</v>
      </c>
      <c r="B582">
        <v>-107.06</v>
      </c>
      <c r="C582">
        <v>20.11</v>
      </c>
      <c r="D582">
        <v>-9.34</v>
      </c>
      <c r="E582">
        <v>5.63</v>
      </c>
      <c r="F582">
        <v>-9.82</v>
      </c>
      <c r="G582">
        <v>-6.75</v>
      </c>
      <c r="H582">
        <v>-51.3</v>
      </c>
      <c r="I582">
        <v>240.11</v>
      </c>
    </row>
    <row r="583" spans="1:9">
      <c r="A583" s="14">
        <v>40996</v>
      </c>
      <c r="B583">
        <v>-104.6</v>
      </c>
      <c r="C583">
        <v>19.7</v>
      </c>
      <c r="D583">
        <v>-9.6999999999999993</v>
      </c>
      <c r="E583">
        <v>5.75</v>
      </c>
      <c r="F583">
        <v>-9.65</v>
      </c>
      <c r="G583">
        <v>-6.6</v>
      </c>
      <c r="H583">
        <v>-50.95</v>
      </c>
      <c r="I583">
        <v>245.43</v>
      </c>
    </row>
    <row r="584" spans="1:9">
      <c r="A584" s="14">
        <v>40997</v>
      </c>
      <c r="B584">
        <v>-103.55</v>
      </c>
      <c r="C584">
        <v>19.399999999999999</v>
      </c>
      <c r="D584">
        <v>-10.01</v>
      </c>
      <c r="E584">
        <v>6.25</v>
      </c>
      <c r="F584">
        <v>-9.83</v>
      </c>
      <c r="G584">
        <v>-6.94</v>
      </c>
      <c r="H584">
        <v>-50.95</v>
      </c>
      <c r="I584">
        <v>238.42</v>
      </c>
    </row>
    <row r="585" spans="1:9">
      <c r="A585" s="14">
        <v>40998</v>
      </c>
      <c r="B585">
        <v>-102.95</v>
      </c>
      <c r="C585">
        <v>19.38</v>
      </c>
      <c r="D585">
        <v>-10.130000000000001</v>
      </c>
      <c r="E585">
        <v>6.62</v>
      </c>
      <c r="F585">
        <v>-9.7899999999999991</v>
      </c>
      <c r="G585">
        <v>-6.96</v>
      </c>
      <c r="H585">
        <v>-51.01</v>
      </c>
      <c r="I585">
        <v>234</v>
      </c>
    </row>
    <row r="586" spans="1:9">
      <c r="A586" s="14">
        <v>41001</v>
      </c>
      <c r="B586">
        <v>-104.9</v>
      </c>
      <c r="C586">
        <v>18.899999999999999</v>
      </c>
      <c r="D586">
        <v>-10.16</v>
      </c>
      <c r="E586">
        <v>6.79</v>
      </c>
      <c r="F586">
        <v>-9.35</v>
      </c>
      <c r="G586">
        <v>-6.7</v>
      </c>
      <c r="H586">
        <v>-51.85</v>
      </c>
      <c r="I586">
        <v>231.79</v>
      </c>
    </row>
    <row r="587" spans="1:9">
      <c r="A587" s="14">
        <v>41002</v>
      </c>
      <c r="B587">
        <v>-103.59</v>
      </c>
      <c r="C587">
        <v>19.25</v>
      </c>
      <c r="D587">
        <v>-10.85</v>
      </c>
      <c r="E587">
        <v>6.42</v>
      </c>
      <c r="F587">
        <v>-8.77</v>
      </c>
      <c r="G587">
        <v>-6.7</v>
      </c>
      <c r="H587">
        <v>-50.9</v>
      </c>
      <c r="I587">
        <v>231.1</v>
      </c>
    </row>
    <row r="588" spans="1:9">
      <c r="A588" s="14">
        <v>41003</v>
      </c>
      <c r="B588">
        <v>-102.1</v>
      </c>
      <c r="C588">
        <v>18.96</v>
      </c>
      <c r="D588">
        <v>-11.15</v>
      </c>
      <c r="E588">
        <v>6.96</v>
      </c>
      <c r="F588">
        <v>-9.65</v>
      </c>
      <c r="G588">
        <v>-7.14</v>
      </c>
      <c r="H588">
        <v>-50.6</v>
      </c>
      <c r="I588">
        <v>226.57</v>
      </c>
    </row>
    <row r="589" spans="1:9">
      <c r="A589" s="14">
        <v>41004</v>
      </c>
      <c r="B589">
        <v>-102.05</v>
      </c>
      <c r="C589">
        <v>19.600000000000001</v>
      </c>
      <c r="D589">
        <v>-14.1</v>
      </c>
      <c r="E589">
        <v>8.01</v>
      </c>
      <c r="F589">
        <v>-9.27</v>
      </c>
      <c r="G589">
        <v>-8.07</v>
      </c>
      <c r="H589">
        <v>-50.55</v>
      </c>
      <c r="I589">
        <v>223.92</v>
      </c>
    </row>
    <row r="590" spans="1:9">
      <c r="A590" s="14">
        <v>41005</v>
      </c>
      <c r="B590">
        <v>-102.15</v>
      </c>
      <c r="C590">
        <v>19.45</v>
      </c>
      <c r="D590">
        <v>-13.84</v>
      </c>
      <c r="E590">
        <v>8.06</v>
      </c>
      <c r="F590">
        <v>-9.24</v>
      </c>
      <c r="G590">
        <v>-8.1199999999999992</v>
      </c>
      <c r="H590">
        <v>-50.9</v>
      </c>
      <c r="I590">
        <v>221.6</v>
      </c>
    </row>
    <row r="591" spans="1:9">
      <c r="A591" s="14">
        <v>41008</v>
      </c>
      <c r="B591">
        <v>-102.05</v>
      </c>
      <c r="C591">
        <v>19.399999999999999</v>
      </c>
      <c r="D591">
        <v>-13.67</v>
      </c>
      <c r="E591">
        <v>8.0399999999999991</v>
      </c>
      <c r="F591">
        <v>-9.2100000000000009</v>
      </c>
      <c r="G591">
        <v>-8.75</v>
      </c>
      <c r="H591">
        <v>-51.03</v>
      </c>
      <c r="I591">
        <v>221.5</v>
      </c>
    </row>
    <row r="592" spans="1:9">
      <c r="A592" s="14">
        <v>41009</v>
      </c>
      <c r="B592">
        <v>-100.9</v>
      </c>
      <c r="C592">
        <v>19.309999999999999</v>
      </c>
      <c r="D592">
        <v>-15.53</v>
      </c>
      <c r="E592">
        <v>8.8699999999999992</v>
      </c>
      <c r="F592">
        <v>-8.9600000000000009</v>
      </c>
      <c r="G592">
        <v>-8.1999999999999993</v>
      </c>
      <c r="H592">
        <v>-50.45</v>
      </c>
      <c r="I592">
        <v>215.68</v>
      </c>
    </row>
    <row r="593" spans="1:9">
      <c r="A593" s="14">
        <v>41010</v>
      </c>
      <c r="B593">
        <v>-101.05</v>
      </c>
      <c r="C593">
        <v>19.43</v>
      </c>
      <c r="D593">
        <v>-14.11</v>
      </c>
      <c r="E593">
        <v>7.64</v>
      </c>
      <c r="F593">
        <v>-8.77</v>
      </c>
      <c r="G593">
        <v>-7.9</v>
      </c>
      <c r="H593">
        <v>-50.63</v>
      </c>
      <c r="I593">
        <v>216.49</v>
      </c>
    </row>
    <row r="594" spans="1:9">
      <c r="A594" s="14">
        <v>41011</v>
      </c>
      <c r="B594">
        <v>-102.75</v>
      </c>
      <c r="C594">
        <v>19.3</v>
      </c>
      <c r="D594">
        <v>-11.74</v>
      </c>
      <c r="E594">
        <v>6.79</v>
      </c>
      <c r="F594">
        <v>-9.14</v>
      </c>
      <c r="G594">
        <v>-7.77</v>
      </c>
      <c r="H594">
        <v>-51.03</v>
      </c>
      <c r="I594">
        <v>222.84</v>
      </c>
    </row>
    <row r="595" spans="1:9">
      <c r="A595" s="14">
        <v>41012</v>
      </c>
      <c r="B595">
        <v>-101.4</v>
      </c>
      <c r="C595">
        <v>19.45</v>
      </c>
      <c r="D595">
        <v>-12.75</v>
      </c>
      <c r="E595">
        <v>7.4</v>
      </c>
      <c r="F595">
        <v>-9.09</v>
      </c>
      <c r="G595">
        <v>-7.78</v>
      </c>
      <c r="H595">
        <v>-50.63</v>
      </c>
      <c r="I595">
        <v>223.23</v>
      </c>
    </row>
    <row r="596" spans="1:9">
      <c r="A596" s="14">
        <v>41015</v>
      </c>
      <c r="B596">
        <v>-100.48</v>
      </c>
      <c r="C596">
        <v>19.309999999999999</v>
      </c>
      <c r="D596">
        <v>-12.9</v>
      </c>
      <c r="E596">
        <v>8.0299999999999994</v>
      </c>
      <c r="F596">
        <v>-8.91</v>
      </c>
      <c r="G596">
        <v>-7.95</v>
      </c>
      <c r="H596">
        <v>-50.48</v>
      </c>
      <c r="I596">
        <v>211.32</v>
      </c>
    </row>
    <row r="597" spans="1:9">
      <c r="A597" s="14">
        <v>41016</v>
      </c>
      <c r="B597">
        <v>-101.1</v>
      </c>
      <c r="C597">
        <v>20.11</v>
      </c>
      <c r="D597">
        <v>-11.28</v>
      </c>
      <c r="E597">
        <v>7.06</v>
      </c>
      <c r="F597">
        <v>-9.1999999999999993</v>
      </c>
      <c r="G597">
        <v>-7.15</v>
      </c>
      <c r="H597">
        <v>-50.7</v>
      </c>
      <c r="I597">
        <v>217.66</v>
      </c>
    </row>
    <row r="598" spans="1:9">
      <c r="A598" s="14">
        <v>41017</v>
      </c>
      <c r="B598">
        <v>-100.55</v>
      </c>
      <c r="C598">
        <v>19.940000000000001</v>
      </c>
      <c r="D598">
        <v>-11.85</v>
      </c>
      <c r="E598">
        <v>6.89</v>
      </c>
      <c r="F598">
        <v>-9.49</v>
      </c>
      <c r="G598">
        <v>-7.39</v>
      </c>
      <c r="H598">
        <v>-50.05</v>
      </c>
      <c r="I598">
        <v>228.7</v>
      </c>
    </row>
    <row r="599" spans="1:9">
      <c r="A599" s="14">
        <v>41018</v>
      </c>
      <c r="B599">
        <v>-99.9</v>
      </c>
      <c r="C599">
        <v>19.850000000000001</v>
      </c>
      <c r="D599">
        <v>-11.45</v>
      </c>
      <c r="E599">
        <v>6.91</v>
      </c>
      <c r="F599">
        <v>-9.4499999999999993</v>
      </c>
      <c r="G599">
        <v>-7.26</v>
      </c>
      <c r="H599">
        <v>-49.75</v>
      </c>
      <c r="I599">
        <v>235.49</v>
      </c>
    </row>
    <row r="600" spans="1:9">
      <c r="A600" s="14">
        <v>41019</v>
      </c>
      <c r="B600">
        <v>-100.35</v>
      </c>
      <c r="C600">
        <v>20.329999999999998</v>
      </c>
      <c r="D600">
        <v>-11.28</v>
      </c>
      <c r="E600">
        <v>6.79</v>
      </c>
      <c r="F600">
        <v>-9.6199999999999992</v>
      </c>
      <c r="G600">
        <v>-7.39</v>
      </c>
      <c r="H600">
        <v>-50.1</v>
      </c>
      <c r="I600">
        <v>237.5</v>
      </c>
    </row>
    <row r="601" spans="1:9">
      <c r="A601" s="14">
        <v>41022</v>
      </c>
      <c r="B601">
        <v>-99.3</v>
      </c>
      <c r="C601">
        <v>20.149999999999999</v>
      </c>
      <c r="D601">
        <v>-11.4</v>
      </c>
      <c r="E601">
        <v>7.04</v>
      </c>
      <c r="F601">
        <v>-9.44</v>
      </c>
      <c r="G601">
        <v>-7.49</v>
      </c>
      <c r="H601">
        <v>-49.73</v>
      </c>
      <c r="I601">
        <v>234.5</v>
      </c>
    </row>
    <row r="602" spans="1:9">
      <c r="A602" s="14">
        <v>41023</v>
      </c>
      <c r="B602">
        <v>-96.65</v>
      </c>
      <c r="C602">
        <v>20.41</v>
      </c>
      <c r="D602">
        <v>-10.82</v>
      </c>
      <c r="E602">
        <v>6.33</v>
      </c>
      <c r="F602">
        <v>-9.39</v>
      </c>
      <c r="G602">
        <v>-7.4</v>
      </c>
      <c r="H602">
        <v>-49.55</v>
      </c>
      <c r="I602">
        <v>233.75</v>
      </c>
    </row>
    <row r="603" spans="1:9">
      <c r="A603" s="14">
        <v>41024</v>
      </c>
      <c r="B603">
        <v>-97.03</v>
      </c>
      <c r="C603">
        <v>20.76</v>
      </c>
      <c r="D603">
        <v>-10.9</v>
      </c>
      <c r="E603">
        <v>6.14</v>
      </c>
      <c r="F603">
        <v>-9.1300000000000008</v>
      </c>
      <c r="G603">
        <v>-7.41</v>
      </c>
      <c r="H603">
        <v>-49.58</v>
      </c>
      <c r="I603">
        <v>232.77</v>
      </c>
    </row>
    <row r="604" spans="1:9">
      <c r="A604" s="14">
        <v>41025</v>
      </c>
      <c r="B604">
        <v>-97.6</v>
      </c>
      <c r="C604">
        <v>20.27</v>
      </c>
      <c r="D604">
        <v>-11.28</v>
      </c>
      <c r="E604">
        <v>6.55</v>
      </c>
      <c r="F604">
        <v>-9.06</v>
      </c>
      <c r="G604">
        <v>-7.34</v>
      </c>
      <c r="H604">
        <v>-49.7</v>
      </c>
      <c r="I604">
        <v>239.64</v>
      </c>
    </row>
    <row r="605" spans="1:9">
      <c r="A605" s="14">
        <v>41026</v>
      </c>
      <c r="B605">
        <v>-98.35</v>
      </c>
      <c r="C605">
        <v>21.05</v>
      </c>
      <c r="D605">
        <v>-10.89</v>
      </c>
      <c r="E605">
        <v>6.87</v>
      </c>
      <c r="F605">
        <v>-8.94</v>
      </c>
      <c r="G605">
        <v>-7.44</v>
      </c>
      <c r="H605">
        <v>-49.98</v>
      </c>
      <c r="I605">
        <v>237.3</v>
      </c>
    </row>
    <row r="606" spans="1:9">
      <c r="A606" s="14">
        <v>41029</v>
      </c>
      <c r="B606">
        <v>-97.46</v>
      </c>
      <c r="C606">
        <v>20.71</v>
      </c>
      <c r="D606">
        <v>-10.94</v>
      </c>
      <c r="E606">
        <v>7.14</v>
      </c>
      <c r="F606">
        <v>-8.93</v>
      </c>
      <c r="G606">
        <v>-7.17</v>
      </c>
      <c r="H606">
        <v>-49.6</v>
      </c>
      <c r="I606">
        <v>241.31</v>
      </c>
    </row>
    <row r="607" spans="1:9">
      <c r="A607" s="14">
        <v>41030</v>
      </c>
      <c r="B607">
        <v>-92.6</v>
      </c>
      <c r="C607">
        <v>20.63</v>
      </c>
      <c r="D607">
        <v>-10.99</v>
      </c>
      <c r="E607">
        <v>6.68</v>
      </c>
      <c r="F607">
        <v>-8.81</v>
      </c>
      <c r="G607">
        <v>-7.19</v>
      </c>
      <c r="H607">
        <v>-49.5</v>
      </c>
      <c r="I607">
        <v>242</v>
      </c>
    </row>
    <row r="608" spans="1:9">
      <c r="A608" s="14">
        <v>41031</v>
      </c>
      <c r="B608">
        <v>-95.75</v>
      </c>
      <c r="C608">
        <v>20.58</v>
      </c>
      <c r="D608">
        <v>-11.03</v>
      </c>
      <c r="E608">
        <v>7.03</v>
      </c>
      <c r="F608">
        <v>-8.67</v>
      </c>
      <c r="G608">
        <v>-7.46</v>
      </c>
      <c r="H608">
        <v>-49.65</v>
      </c>
      <c r="I608">
        <v>246.39</v>
      </c>
    </row>
    <row r="609" spans="1:9">
      <c r="A609" s="14">
        <v>41032</v>
      </c>
      <c r="B609">
        <v>-91.85</v>
      </c>
      <c r="C609">
        <v>21.47</v>
      </c>
      <c r="D609">
        <v>-10.8</v>
      </c>
      <c r="E609">
        <v>6.35</v>
      </c>
      <c r="F609">
        <v>-9.26</v>
      </c>
      <c r="G609">
        <v>-7.11</v>
      </c>
      <c r="H609">
        <v>-47.3</v>
      </c>
      <c r="I609">
        <v>237.5</v>
      </c>
    </row>
    <row r="610" spans="1:9">
      <c r="A610" s="14">
        <v>41033</v>
      </c>
      <c r="B610">
        <v>-91</v>
      </c>
      <c r="C610">
        <v>20.8</v>
      </c>
      <c r="D610">
        <v>-10.77</v>
      </c>
      <c r="E610">
        <v>6.07</v>
      </c>
      <c r="F610">
        <v>-9.43</v>
      </c>
      <c r="G610">
        <v>-7.09</v>
      </c>
      <c r="H610">
        <v>-46.65</v>
      </c>
      <c r="I610">
        <v>241.1</v>
      </c>
    </row>
    <row r="611" spans="1:9">
      <c r="A611" s="14">
        <v>41036</v>
      </c>
      <c r="B611">
        <v>-89.6</v>
      </c>
      <c r="C611">
        <v>20.57</v>
      </c>
      <c r="D611">
        <v>-11.36</v>
      </c>
      <c r="E611">
        <v>7.03</v>
      </c>
      <c r="F611">
        <v>-9.41</v>
      </c>
      <c r="G611">
        <v>-7.36</v>
      </c>
      <c r="H611">
        <v>-45</v>
      </c>
      <c r="I611">
        <v>238.38</v>
      </c>
    </row>
    <row r="612" spans="1:9">
      <c r="A612" s="14">
        <v>41037</v>
      </c>
      <c r="B612">
        <v>-88.73</v>
      </c>
      <c r="C612">
        <v>20.3</v>
      </c>
      <c r="D612">
        <v>-11.17</v>
      </c>
      <c r="E612">
        <v>7.43</v>
      </c>
      <c r="F612">
        <v>-8.89</v>
      </c>
      <c r="G612">
        <v>-7.3</v>
      </c>
      <c r="H612">
        <v>-45</v>
      </c>
      <c r="I612">
        <v>235.5</v>
      </c>
    </row>
    <row r="613" spans="1:9">
      <c r="A613" s="14">
        <v>41038</v>
      </c>
      <c r="B613">
        <v>-89.25</v>
      </c>
      <c r="C613">
        <v>20.079999999999998</v>
      </c>
      <c r="D613">
        <v>-11.89</v>
      </c>
      <c r="E613">
        <v>7.85</v>
      </c>
      <c r="F613">
        <v>-8.6300000000000008</v>
      </c>
      <c r="G613">
        <v>-7.49</v>
      </c>
      <c r="H613">
        <v>-46.2</v>
      </c>
      <c r="I613">
        <v>238.57</v>
      </c>
    </row>
    <row r="614" spans="1:9">
      <c r="A614" s="14">
        <v>41039</v>
      </c>
      <c r="B614">
        <v>-89.15</v>
      </c>
      <c r="C614">
        <v>20.9</v>
      </c>
      <c r="D614">
        <v>-10.35</v>
      </c>
      <c r="E614">
        <v>7.12</v>
      </c>
      <c r="F614">
        <v>-8.91</v>
      </c>
      <c r="G614">
        <v>-7.02</v>
      </c>
      <c r="H614">
        <v>-46.63</v>
      </c>
      <c r="I614">
        <v>239.37</v>
      </c>
    </row>
    <row r="615" spans="1:9">
      <c r="A615" s="14">
        <v>41040</v>
      </c>
      <c r="B615">
        <v>-88.55</v>
      </c>
      <c r="C615">
        <v>21.1</v>
      </c>
      <c r="D615">
        <v>-10.54</v>
      </c>
      <c r="E615">
        <v>7.18</v>
      </c>
      <c r="F615">
        <v>-8.7200000000000006</v>
      </c>
      <c r="G615">
        <v>-7.03</v>
      </c>
      <c r="H615">
        <v>-46.65</v>
      </c>
      <c r="I615">
        <v>240</v>
      </c>
    </row>
    <row r="616" spans="1:9">
      <c r="A616" s="14">
        <v>41043</v>
      </c>
      <c r="B616">
        <v>-87.65</v>
      </c>
      <c r="C616">
        <v>20.92</v>
      </c>
      <c r="D616">
        <v>-12.02</v>
      </c>
      <c r="E616">
        <v>8.19</v>
      </c>
      <c r="F616">
        <v>-8.31</v>
      </c>
      <c r="G616">
        <v>-7.44</v>
      </c>
      <c r="H616">
        <v>-46.2</v>
      </c>
      <c r="I616">
        <v>235.87</v>
      </c>
    </row>
    <row r="617" spans="1:9">
      <c r="A617" s="14">
        <v>41044</v>
      </c>
      <c r="B617">
        <v>-87.7</v>
      </c>
      <c r="C617">
        <v>20.88</v>
      </c>
      <c r="D617">
        <v>-12.2</v>
      </c>
      <c r="E617">
        <v>8.2799999999999994</v>
      </c>
      <c r="F617">
        <v>-8.15</v>
      </c>
      <c r="G617">
        <v>-7.48</v>
      </c>
      <c r="H617">
        <v>-46.05</v>
      </c>
      <c r="I617">
        <v>244.5</v>
      </c>
    </row>
    <row r="618" spans="1:9">
      <c r="A618" s="14">
        <v>41045</v>
      </c>
      <c r="B618">
        <v>-88.6</v>
      </c>
      <c r="C618">
        <v>20.79</v>
      </c>
      <c r="D618">
        <v>-12.22</v>
      </c>
      <c r="E618">
        <v>9.15</v>
      </c>
      <c r="F618">
        <v>-7.66</v>
      </c>
      <c r="G618">
        <v>-7.75</v>
      </c>
      <c r="H618">
        <v>-46.45</v>
      </c>
      <c r="I618">
        <v>229.54</v>
      </c>
    </row>
    <row r="619" spans="1:9">
      <c r="A619" s="14">
        <v>41046</v>
      </c>
      <c r="B619">
        <v>-85.2</v>
      </c>
      <c r="C619">
        <v>21.35</v>
      </c>
      <c r="D619">
        <v>-12.74</v>
      </c>
      <c r="E619">
        <v>8.7799999999999994</v>
      </c>
      <c r="F619">
        <v>-7.85</v>
      </c>
      <c r="G619">
        <v>-7.54</v>
      </c>
      <c r="H619">
        <v>-45.45</v>
      </c>
      <c r="I619">
        <v>230.67</v>
      </c>
    </row>
    <row r="620" spans="1:9">
      <c r="A620" s="14">
        <v>41047</v>
      </c>
      <c r="B620">
        <v>-80.75</v>
      </c>
      <c r="C620">
        <v>21.25</v>
      </c>
      <c r="D620">
        <v>-14.07</v>
      </c>
      <c r="E620">
        <v>9.35</v>
      </c>
      <c r="F620">
        <v>-7.76</v>
      </c>
      <c r="G620">
        <v>-7.7</v>
      </c>
      <c r="H620">
        <v>-43.8</v>
      </c>
      <c r="I620">
        <v>229.19</v>
      </c>
    </row>
    <row r="621" spans="1:9">
      <c r="A621" s="14">
        <v>41050</v>
      </c>
      <c r="B621">
        <v>-81</v>
      </c>
      <c r="C621">
        <v>21.26</v>
      </c>
      <c r="D621">
        <v>-13.49</v>
      </c>
      <c r="E621">
        <v>8.61</v>
      </c>
      <c r="F621">
        <v>-8.3000000000000007</v>
      </c>
      <c r="G621">
        <v>-7.35</v>
      </c>
      <c r="H621">
        <v>-44.85</v>
      </c>
      <c r="I621">
        <v>233.21</v>
      </c>
    </row>
    <row r="622" spans="1:9">
      <c r="A622" s="14">
        <v>41051</v>
      </c>
      <c r="B622">
        <v>-79.64</v>
      </c>
      <c r="C622">
        <v>21.55</v>
      </c>
      <c r="D622">
        <v>-13.75</v>
      </c>
      <c r="E622">
        <v>7.72</v>
      </c>
      <c r="F622">
        <v>-8.15</v>
      </c>
      <c r="G622">
        <v>-7.26</v>
      </c>
      <c r="H622">
        <v>-44.67</v>
      </c>
      <c r="I622">
        <v>239.68</v>
      </c>
    </row>
    <row r="623" spans="1:9">
      <c r="A623" s="14">
        <v>41052</v>
      </c>
      <c r="B623">
        <v>-78.900000000000006</v>
      </c>
      <c r="C623">
        <v>21.15</v>
      </c>
      <c r="D623">
        <v>-17.2</v>
      </c>
      <c r="E623">
        <v>8.2899999999999991</v>
      </c>
      <c r="F623">
        <v>-7.7</v>
      </c>
      <c r="G623">
        <v>-7.85</v>
      </c>
      <c r="H623">
        <v>-44.08</v>
      </c>
      <c r="I623">
        <v>243.8</v>
      </c>
    </row>
    <row r="624" spans="1:9">
      <c r="A624" s="14">
        <v>41053</v>
      </c>
      <c r="B624">
        <v>-77.75</v>
      </c>
      <c r="C624">
        <v>21.74</v>
      </c>
      <c r="D624">
        <v>-18.149999999999999</v>
      </c>
      <c r="E624">
        <v>7.88</v>
      </c>
      <c r="F624">
        <v>-7.73</v>
      </c>
      <c r="G624">
        <v>-7.41</v>
      </c>
      <c r="H624">
        <v>-43.1</v>
      </c>
      <c r="I624">
        <v>245.68</v>
      </c>
    </row>
    <row r="625" spans="1:9">
      <c r="A625" s="14">
        <v>41054</v>
      </c>
      <c r="B625">
        <v>-77.95</v>
      </c>
      <c r="C625">
        <v>21.05</v>
      </c>
      <c r="D625">
        <v>-19.7</v>
      </c>
      <c r="E625">
        <v>8.01</v>
      </c>
      <c r="F625">
        <v>-7.92</v>
      </c>
      <c r="G625">
        <v>-7.41</v>
      </c>
      <c r="H625">
        <v>-43.48</v>
      </c>
      <c r="I625">
        <v>244.88</v>
      </c>
    </row>
    <row r="626" spans="1:9">
      <c r="A626" s="14">
        <v>41057</v>
      </c>
      <c r="B626">
        <v>-78.7</v>
      </c>
      <c r="C626">
        <v>21.2</v>
      </c>
      <c r="D626">
        <v>-19.809999999999999</v>
      </c>
      <c r="E626">
        <v>7.76</v>
      </c>
      <c r="F626">
        <v>-7.99</v>
      </c>
      <c r="G626">
        <v>-7.41</v>
      </c>
      <c r="H626">
        <v>-43.75</v>
      </c>
      <c r="I626">
        <v>244.46</v>
      </c>
    </row>
    <row r="627" spans="1:9">
      <c r="A627" s="14">
        <v>41058</v>
      </c>
      <c r="B627">
        <v>-78.849999999999994</v>
      </c>
      <c r="C627">
        <v>21.23</v>
      </c>
      <c r="D627">
        <v>-22.97</v>
      </c>
      <c r="E627">
        <v>7.97</v>
      </c>
      <c r="F627">
        <v>-7.95</v>
      </c>
      <c r="G627">
        <v>-7.52</v>
      </c>
      <c r="H627">
        <v>-44.9</v>
      </c>
      <c r="I627">
        <v>246.3</v>
      </c>
    </row>
    <row r="628" spans="1:9">
      <c r="A628" s="14">
        <v>41059</v>
      </c>
      <c r="B628">
        <v>-78.8</v>
      </c>
      <c r="C628">
        <v>20.86</v>
      </c>
      <c r="D628">
        <v>-20.66</v>
      </c>
      <c r="E628">
        <v>9.32</v>
      </c>
      <c r="F628">
        <v>-7.65</v>
      </c>
      <c r="G628">
        <v>-7.97</v>
      </c>
      <c r="H628">
        <v>-44.29</v>
      </c>
      <c r="I628">
        <v>252.9</v>
      </c>
    </row>
    <row r="629" spans="1:9">
      <c r="A629" s="14">
        <v>41060</v>
      </c>
      <c r="B629">
        <v>-74.599999999999994</v>
      </c>
      <c r="C629">
        <v>21.05</v>
      </c>
      <c r="D629">
        <v>-18.71</v>
      </c>
      <c r="E629">
        <v>9.84</v>
      </c>
      <c r="F629">
        <v>-6.57</v>
      </c>
      <c r="G629">
        <v>-8.41</v>
      </c>
      <c r="H629">
        <v>-43.16</v>
      </c>
      <c r="I629">
        <v>245.66</v>
      </c>
    </row>
    <row r="630" spans="1:9">
      <c r="A630" s="14">
        <v>41061</v>
      </c>
      <c r="B630">
        <v>-73.25</v>
      </c>
      <c r="C630">
        <v>18.95</v>
      </c>
      <c r="D630">
        <v>-21.7</v>
      </c>
      <c r="E630">
        <v>12</v>
      </c>
      <c r="F630">
        <v>-5.44</v>
      </c>
      <c r="G630">
        <v>-10.24</v>
      </c>
      <c r="H630">
        <v>-42.78</v>
      </c>
      <c r="I630">
        <v>243.61</v>
      </c>
    </row>
    <row r="631" spans="1:9">
      <c r="A631" s="14">
        <v>41064</v>
      </c>
      <c r="B631">
        <v>-72.349999999999994</v>
      </c>
      <c r="C631">
        <v>19.75</v>
      </c>
      <c r="D631">
        <v>-21.69</v>
      </c>
      <c r="E631">
        <v>12.14</v>
      </c>
      <c r="F631">
        <v>-5.51</v>
      </c>
      <c r="G631">
        <v>-9.7799999999999994</v>
      </c>
      <c r="H631">
        <v>-42.9</v>
      </c>
      <c r="I631">
        <v>243.52</v>
      </c>
    </row>
    <row r="632" spans="1:9">
      <c r="A632" s="14">
        <v>41065</v>
      </c>
      <c r="B632">
        <v>-76.5</v>
      </c>
      <c r="C632">
        <v>20.079999999999998</v>
      </c>
      <c r="D632">
        <v>-22.1</v>
      </c>
      <c r="E632">
        <v>10.47</v>
      </c>
      <c r="F632">
        <v>-5.75</v>
      </c>
      <c r="G632">
        <v>-8.9700000000000006</v>
      </c>
      <c r="H632">
        <v>-43.29</v>
      </c>
      <c r="I632">
        <v>249.73</v>
      </c>
    </row>
    <row r="633" spans="1:9">
      <c r="A633" s="14">
        <v>41066</v>
      </c>
      <c r="B633">
        <v>-81.05</v>
      </c>
      <c r="C633">
        <v>20.059999999999999</v>
      </c>
      <c r="D633">
        <v>-20.87</v>
      </c>
      <c r="E633">
        <v>9.77</v>
      </c>
      <c r="F633">
        <v>-6.2</v>
      </c>
      <c r="G633">
        <v>-8.25</v>
      </c>
      <c r="H633">
        <v>-46</v>
      </c>
      <c r="I633">
        <v>246.04</v>
      </c>
    </row>
    <row r="634" spans="1:9">
      <c r="A634" s="14">
        <v>41067</v>
      </c>
      <c r="B634">
        <v>-80.75</v>
      </c>
      <c r="C634">
        <v>20.190000000000001</v>
      </c>
      <c r="D634">
        <v>-19.5</v>
      </c>
      <c r="E634">
        <v>9.56</v>
      </c>
      <c r="F634">
        <v>-7.74</v>
      </c>
      <c r="G634">
        <v>-8.1199999999999992</v>
      </c>
      <c r="H634">
        <v>-46.04</v>
      </c>
      <c r="I634">
        <v>249.3</v>
      </c>
    </row>
    <row r="635" spans="1:9">
      <c r="A635" s="14">
        <v>41068</v>
      </c>
      <c r="B635">
        <v>-80.05</v>
      </c>
      <c r="C635">
        <v>18.95</v>
      </c>
      <c r="D635">
        <v>-21.2</v>
      </c>
      <c r="E635">
        <v>10</v>
      </c>
      <c r="F635">
        <v>-6.81</v>
      </c>
      <c r="G635">
        <v>-8.6999999999999993</v>
      </c>
      <c r="H635">
        <v>-46.5</v>
      </c>
      <c r="I635">
        <v>244.13</v>
      </c>
    </row>
    <row r="636" spans="1:9">
      <c r="A636" s="14">
        <v>41071</v>
      </c>
      <c r="B636">
        <v>-80.599999999999994</v>
      </c>
      <c r="C636">
        <v>19.510000000000002</v>
      </c>
      <c r="D636">
        <v>-20.89</v>
      </c>
      <c r="E636">
        <v>9.89</v>
      </c>
      <c r="F636">
        <v>-7.07</v>
      </c>
      <c r="G636">
        <v>-8.8800000000000008</v>
      </c>
      <c r="H636">
        <v>-46.93</v>
      </c>
      <c r="I636">
        <v>241.89</v>
      </c>
    </row>
    <row r="637" spans="1:9">
      <c r="A637" s="14">
        <v>41072</v>
      </c>
      <c r="B637">
        <v>-80.599999999999994</v>
      </c>
      <c r="C637">
        <v>19.3</v>
      </c>
      <c r="D637">
        <v>-23.7</v>
      </c>
      <c r="E637">
        <v>11.07</v>
      </c>
      <c r="F637">
        <v>-6.72</v>
      </c>
      <c r="G637">
        <v>-9.06</v>
      </c>
      <c r="H637">
        <v>-47.23</v>
      </c>
      <c r="I637">
        <v>234.5</v>
      </c>
    </row>
    <row r="638" spans="1:9">
      <c r="A638" s="14">
        <v>41073</v>
      </c>
      <c r="B638">
        <v>-82.64</v>
      </c>
      <c r="C638">
        <v>19.329999999999998</v>
      </c>
      <c r="D638">
        <v>-22.85</v>
      </c>
      <c r="E638">
        <v>10.69</v>
      </c>
      <c r="F638">
        <v>-6.94</v>
      </c>
      <c r="G638">
        <v>-9.61</v>
      </c>
      <c r="H638">
        <v>-47</v>
      </c>
      <c r="I638">
        <v>238.76</v>
      </c>
    </row>
    <row r="639" spans="1:9">
      <c r="A639" s="14">
        <v>41074</v>
      </c>
      <c r="B639">
        <v>-81.75</v>
      </c>
      <c r="C639">
        <v>19.850000000000001</v>
      </c>
      <c r="D639">
        <v>-22.35</v>
      </c>
      <c r="E639">
        <v>10.66</v>
      </c>
      <c r="F639">
        <v>-6.4</v>
      </c>
      <c r="G639">
        <v>-9.89</v>
      </c>
      <c r="H639">
        <v>-46.88</v>
      </c>
      <c r="I639">
        <v>227.42</v>
      </c>
    </row>
    <row r="640" spans="1:9">
      <c r="A640" s="14">
        <v>41075</v>
      </c>
      <c r="B640">
        <v>-82.7</v>
      </c>
      <c r="C640">
        <v>19.2</v>
      </c>
      <c r="D640">
        <v>-22.48</v>
      </c>
      <c r="E640">
        <v>10.16</v>
      </c>
      <c r="F640">
        <v>-5.58</v>
      </c>
      <c r="G640">
        <v>-10.27</v>
      </c>
      <c r="H640">
        <v>-47.55</v>
      </c>
      <c r="I640">
        <v>231.23</v>
      </c>
    </row>
    <row r="641" spans="1:9">
      <c r="A641" s="14">
        <v>41078</v>
      </c>
      <c r="B641">
        <v>-83.95</v>
      </c>
      <c r="C641">
        <v>19.55</v>
      </c>
      <c r="D641">
        <v>-21.77</v>
      </c>
      <c r="E641">
        <v>10.67</v>
      </c>
      <c r="F641">
        <v>-4.66</v>
      </c>
      <c r="G641">
        <v>-9.6999999999999993</v>
      </c>
      <c r="H641">
        <v>-48.18</v>
      </c>
      <c r="I641">
        <v>232.88</v>
      </c>
    </row>
    <row r="642" spans="1:9">
      <c r="A642" s="14">
        <v>41079</v>
      </c>
      <c r="B642">
        <v>-84.35</v>
      </c>
      <c r="C642">
        <v>20.2</v>
      </c>
      <c r="D642">
        <v>-21.44</v>
      </c>
      <c r="E642">
        <v>9.7799999999999994</v>
      </c>
      <c r="F642">
        <v>-5.0599999999999996</v>
      </c>
      <c r="G642">
        <v>-9.3000000000000007</v>
      </c>
      <c r="H642">
        <v>-48.13</v>
      </c>
      <c r="I642">
        <v>234.94</v>
      </c>
    </row>
    <row r="643" spans="1:9">
      <c r="A643" s="14">
        <v>41080</v>
      </c>
      <c r="B643">
        <v>-87.18</v>
      </c>
      <c r="C643">
        <v>20.72</v>
      </c>
      <c r="D643">
        <v>-21</v>
      </c>
      <c r="E643">
        <v>9.9499999999999993</v>
      </c>
      <c r="F643">
        <v>-5.7</v>
      </c>
      <c r="G643">
        <v>-9.17</v>
      </c>
      <c r="H643">
        <v>-49.05</v>
      </c>
      <c r="I643">
        <v>229.1</v>
      </c>
    </row>
    <row r="644" spans="1:9">
      <c r="A644" s="14">
        <v>41081</v>
      </c>
      <c r="B644">
        <v>-83.1</v>
      </c>
      <c r="C644">
        <v>20.64</v>
      </c>
      <c r="D644">
        <v>-21.92</v>
      </c>
      <c r="E644">
        <v>10.6</v>
      </c>
      <c r="F644">
        <v>-5.0199999999999996</v>
      </c>
      <c r="G644">
        <v>-9.2799999999999994</v>
      </c>
      <c r="H644">
        <v>-47.92</v>
      </c>
      <c r="I644">
        <v>225.57</v>
      </c>
    </row>
    <row r="645" spans="1:9">
      <c r="A645" s="14">
        <v>41082</v>
      </c>
      <c r="B645">
        <v>-82.8</v>
      </c>
      <c r="C645">
        <v>20.49</v>
      </c>
      <c r="D645">
        <v>-21.85</v>
      </c>
      <c r="E645">
        <v>10.58</v>
      </c>
      <c r="F645">
        <v>-5.0999999999999996</v>
      </c>
      <c r="G645">
        <v>-9.43</v>
      </c>
      <c r="H645">
        <v>-47.8</v>
      </c>
      <c r="I645">
        <v>220.71</v>
      </c>
    </row>
    <row r="646" spans="1:9">
      <c r="A646" s="14">
        <v>41085</v>
      </c>
      <c r="B646">
        <v>-82.48</v>
      </c>
      <c r="C646">
        <v>20.05</v>
      </c>
      <c r="D646">
        <v>-22.76</v>
      </c>
      <c r="E646">
        <v>11.87</v>
      </c>
      <c r="F646">
        <v>-4.24</v>
      </c>
      <c r="G646">
        <v>-9.75</v>
      </c>
      <c r="H646">
        <v>-47.25</v>
      </c>
      <c r="I646">
        <v>216.34</v>
      </c>
    </row>
    <row r="647" spans="1:9">
      <c r="A647" s="14">
        <v>41086</v>
      </c>
      <c r="B647">
        <v>-83.75</v>
      </c>
      <c r="C647">
        <v>20.149999999999999</v>
      </c>
      <c r="D647">
        <v>-24.13</v>
      </c>
      <c r="E647">
        <v>11.38</v>
      </c>
      <c r="F647">
        <v>-4.05</v>
      </c>
      <c r="G647">
        <v>-9.94</v>
      </c>
      <c r="H647">
        <v>-47.3</v>
      </c>
      <c r="I647">
        <v>215.75</v>
      </c>
    </row>
    <row r="648" spans="1:9">
      <c r="A648" s="14">
        <v>41087</v>
      </c>
      <c r="B648">
        <v>-82.65</v>
      </c>
      <c r="C648">
        <v>20.23</v>
      </c>
      <c r="D648">
        <v>-22.84</v>
      </c>
      <c r="E648">
        <v>11.52</v>
      </c>
      <c r="F648">
        <v>-4.07</v>
      </c>
      <c r="G648">
        <v>-10.09</v>
      </c>
      <c r="H648">
        <v>-48.07</v>
      </c>
      <c r="I648">
        <v>219.36</v>
      </c>
    </row>
    <row r="649" spans="1:9">
      <c r="A649" s="14">
        <v>41088</v>
      </c>
      <c r="B649">
        <v>-82.62</v>
      </c>
      <c r="C649">
        <v>20.04</v>
      </c>
      <c r="D649">
        <v>-23.95</v>
      </c>
      <c r="E649">
        <v>12.15</v>
      </c>
      <c r="F649">
        <v>-4.1100000000000003</v>
      </c>
      <c r="G649">
        <v>-10.14</v>
      </c>
      <c r="H649">
        <v>-47.8</v>
      </c>
      <c r="I649">
        <v>220.67</v>
      </c>
    </row>
    <row r="650" spans="1:9">
      <c r="A650" s="14">
        <v>41089</v>
      </c>
      <c r="B650">
        <v>-85.45</v>
      </c>
      <c r="C650">
        <v>20.7</v>
      </c>
      <c r="D650">
        <v>-22.63</v>
      </c>
      <c r="E650">
        <v>11.44</v>
      </c>
      <c r="F650">
        <v>-3.81</v>
      </c>
      <c r="G650">
        <v>-10.06</v>
      </c>
      <c r="H650">
        <v>-48.85</v>
      </c>
      <c r="I650">
        <v>226.66</v>
      </c>
    </row>
    <row r="651" spans="1:9">
      <c r="A651" s="14">
        <v>41092</v>
      </c>
      <c r="B651">
        <v>-85.75</v>
      </c>
      <c r="C651">
        <v>20.55</v>
      </c>
      <c r="D651">
        <v>-23.25</v>
      </c>
      <c r="E651">
        <v>13.18</v>
      </c>
      <c r="F651">
        <v>-2.57</v>
      </c>
      <c r="G651">
        <v>-10.77</v>
      </c>
      <c r="H651">
        <v>-49.3</v>
      </c>
      <c r="I651">
        <v>223.46</v>
      </c>
    </row>
    <row r="652" spans="1:9">
      <c r="A652" s="14">
        <v>41093</v>
      </c>
      <c r="B652">
        <v>-87.35</v>
      </c>
      <c r="C652">
        <v>20.3</v>
      </c>
      <c r="D652">
        <v>-23.42</v>
      </c>
      <c r="E652">
        <v>12.74</v>
      </c>
      <c r="F652">
        <v>-2.82</v>
      </c>
      <c r="G652">
        <v>-10.35</v>
      </c>
      <c r="H652">
        <v>-49.86</v>
      </c>
      <c r="I652">
        <v>223.34</v>
      </c>
    </row>
    <row r="653" spans="1:9">
      <c r="A653" s="14">
        <v>41094</v>
      </c>
      <c r="B653">
        <v>-89.6</v>
      </c>
      <c r="C653">
        <v>20.3</v>
      </c>
      <c r="D653">
        <v>-24</v>
      </c>
      <c r="E653">
        <v>13.13</v>
      </c>
      <c r="F653">
        <v>-2.86</v>
      </c>
      <c r="G653">
        <v>-10.35</v>
      </c>
      <c r="H653">
        <v>-50.8</v>
      </c>
      <c r="I653">
        <v>223.17</v>
      </c>
    </row>
    <row r="654" spans="1:9">
      <c r="A654" s="14">
        <v>41095</v>
      </c>
      <c r="B654">
        <v>-86.95</v>
      </c>
      <c r="C654">
        <v>20.9</v>
      </c>
      <c r="D654">
        <v>-23.6</v>
      </c>
      <c r="E654">
        <v>15.45</v>
      </c>
      <c r="F654">
        <v>-2.9</v>
      </c>
      <c r="G654">
        <v>-9.5299999999999994</v>
      </c>
      <c r="H654">
        <v>-49.38</v>
      </c>
      <c r="I654">
        <v>227.17</v>
      </c>
    </row>
    <row r="655" spans="1:9">
      <c r="A655" s="14">
        <v>41096</v>
      </c>
      <c r="B655">
        <v>-85.58</v>
      </c>
      <c r="C655">
        <v>20.47</v>
      </c>
      <c r="D655">
        <v>-22.87</v>
      </c>
      <c r="E655">
        <v>15.54</v>
      </c>
      <c r="F655">
        <v>-3.2</v>
      </c>
      <c r="G655">
        <v>-9.61</v>
      </c>
      <c r="H655">
        <v>-48.53</v>
      </c>
      <c r="I655">
        <v>228.06</v>
      </c>
    </row>
    <row r="656" spans="1:9">
      <c r="A656" s="14">
        <v>41099</v>
      </c>
      <c r="B656">
        <v>-85.4</v>
      </c>
      <c r="C656">
        <v>20.55</v>
      </c>
      <c r="D656">
        <v>-22.91</v>
      </c>
      <c r="E656">
        <v>15.42</v>
      </c>
      <c r="F656">
        <v>-3.1</v>
      </c>
      <c r="G656">
        <v>-10.07</v>
      </c>
      <c r="H656">
        <v>-48.45</v>
      </c>
      <c r="I656">
        <v>227.5</v>
      </c>
    </row>
    <row r="657" spans="1:9">
      <c r="A657" s="14">
        <v>41100</v>
      </c>
      <c r="B657">
        <v>-85.55</v>
      </c>
      <c r="C657">
        <v>20.55</v>
      </c>
      <c r="D657">
        <v>-22.42</v>
      </c>
      <c r="E657">
        <v>15.4</v>
      </c>
      <c r="F657">
        <v>-3.28</v>
      </c>
      <c r="G657">
        <v>-9.44</v>
      </c>
      <c r="H657">
        <v>-49</v>
      </c>
      <c r="I657">
        <v>227.15</v>
      </c>
    </row>
    <row r="658" spans="1:9">
      <c r="A658" s="14">
        <v>41101</v>
      </c>
      <c r="B658">
        <v>-87.75</v>
      </c>
      <c r="C658">
        <v>20.6</v>
      </c>
      <c r="D658">
        <v>-21.75</v>
      </c>
      <c r="E658">
        <v>14.62</v>
      </c>
      <c r="F658">
        <v>-3.93</v>
      </c>
      <c r="G658">
        <v>-9.16</v>
      </c>
      <c r="H658">
        <v>-49.8</v>
      </c>
      <c r="I658">
        <v>230.25</v>
      </c>
    </row>
    <row r="659" spans="1:9">
      <c r="A659" s="14">
        <v>41102</v>
      </c>
      <c r="B659">
        <v>-83.9</v>
      </c>
      <c r="C659">
        <v>21.05</v>
      </c>
      <c r="D659">
        <v>-21.25</v>
      </c>
      <c r="E659">
        <v>14.42</v>
      </c>
      <c r="F659">
        <v>-3.31</v>
      </c>
      <c r="G659">
        <v>-9.15</v>
      </c>
      <c r="H659">
        <v>-48.66</v>
      </c>
      <c r="I659">
        <v>226.2</v>
      </c>
    </row>
    <row r="660" spans="1:9">
      <c r="A660" s="14">
        <v>41103</v>
      </c>
      <c r="B660">
        <v>-84.55</v>
      </c>
      <c r="C660">
        <v>20.399999999999999</v>
      </c>
      <c r="D660">
        <v>-21.39</v>
      </c>
      <c r="E660">
        <v>14.61</v>
      </c>
      <c r="F660">
        <v>-3.49</v>
      </c>
      <c r="G660">
        <v>-9.18</v>
      </c>
      <c r="H660">
        <v>-49.22</v>
      </c>
      <c r="I660">
        <v>226.57</v>
      </c>
    </row>
    <row r="661" spans="1:9">
      <c r="A661" s="14">
        <v>41106</v>
      </c>
      <c r="B661">
        <v>-84.65</v>
      </c>
      <c r="C661">
        <v>20.45</v>
      </c>
      <c r="D661">
        <v>-22.09</v>
      </c>
      <c r="E661">
        <v>14.69</v>
      </c>
      <c r="F661">
        <v>-2.87</v>
      </c>
      <c r="G661">
        <v>-8.89</v>
      </c>
      <c r="H661">
        <v>-49.4</v>
      </c>
      <c r="I661">
        <v>228.38</v>
      </c>
    </row>
    <row r="662" spans="1:9">
      <c r="A662" s="14">
        <v>41107</v>
      </c>
      <c r="B662">
        <v>-85.81</v>
      </c>
      <c r="C662">
        <v>20.67</v>
      </c>
      <c r="D662">
        <v>-21.55</v>
      </c>
      <c r="E662">
        <v>14.42</v>
      </c>
      <c r="F662">
        <v>-3.57</v>
      </c>
      <c r="G662">
        <v>-8.49</v>
      </c>
      <c r="H662">
        <v>-49.85</v>
      </c>
      <c r="I662">
        <v>234.59</v>
      </c>
    </row>
    <row r="663" spans="1:9">
      <c r="A663" s="14">
        <v>41108</v>
      </c>
      <c r="B663">
        <v>-88</v>
      </c>
      <c r="C663">
        <v>20.65</v>
      </c>
      <c r="D663">
        <v>-21.95</v>
      </c>
      <c r="E663">
        <v>14.4</v>
      </c>
      <c r="F663">
        <v>-3.56</v>
      </c>
      <c r="G663">
        <v>-8.35</v>
      </c>
      <c r="H663">
        <v>-50.63</v>
      </c>
      <c r="I663">
        <v>241.5</v>
      </c>
    </row>
    <row r="664" spans="1:9">
      <c r="A664" s="14">
        <v>41109</v>
      </c>
      <c r="B664">
        <v>-86.3</v>
      </c>
      <c r="C664">
        <v>21.06</v>
      </c>
      <c r="D664">
        <v>-20.87</v>
      </c>
      <c r="E664">
        <v>13.92</v>
      </c>
      <c r="F664">
        <v>-3.57</v>
      </c>
      <c r="G664">
        <v>-8.26</v>
      </c>
      <c r="H664">
        <v>-49.48</v>
      </c>
      <c r="I664">
        <v>240.94</v>
      </c>
    </row>
    <row r="665" spans="1:9">
      <c r="A665" s="14">
        <v>41110</v>
      </c>
      <c r="B665">
        <v>-85.95</v>
      </c>
      <c r="C665">
        <v>20.62</v>
      </c>
      <c r="D665">
        <v>-20.51</v>
      </c>
      <c r="E665">
        <v>14.42</v>
      </c>
      <c r="F665">
        <v>-3.78</v>
      </c>
      <c r="G665">
        <v>-8.4</v>
      </c>
      <c r="H665">
        <v>-49.15</v>
      </c>
      <c r="I665">
        <v>243.75</v>
      </c>
    </row>
    <row r="666" spans="1:9">
      <c r="A666" s="14">
        <v>41113</v>
      </c>
      <c r="B666">
        <v>-83.35</v>
      </c>
      <c r="C666">
        <v>20.22</v>
      </c>
      <c r="D666">
        <v>-22.62</v>
      </c>
      <c r="E666">
        <v>15.17</v>
      </c>
      <c r="F666">
        <v>-3.24</v>
      </c>
      <c r="G666">
        <v>-9.76</v>
      </c>
      <c r="H666">
        <v>-47.94</v>
      </c>
      <c r="I666">
        <v>240.58</v>
      </c>
    </row>
    <row r="667" spans="1:9">
      <c r="A667" s="14">
        <v>41114</v>
      </c>
      <c r="B667">
        <v>-83.6</v>
      </c>
      <c r="C667">
        <v>20.190000000000001</v>
      </c>
      <c r="D667">
        <v>-23.58</v>
      </c>
      <c r="E667">
        <v>14.85</v>
      </c>
      <c r="F667">
        <v>-3.32</v>
      </c>
      <c r="G667">
        <v>-9.4600000000000009</v>
      </c>
      <c r="H667">
        <v>-47.84</v>
      </c>
      <c r="I667">
        <v>244.42</v>
      </c>
    </row>
    <row r="668" spans="1:9">
      <c r="A668" s="14">
        <v>41115</v>
      </c>
      <c r="B668">
        <v>-86.4</v>
      </c>
      <c r="C668">
        <v>20.100000000000001</v>
      </c>
      <c r="D668">
        <v>-23.1</v>
      </c>
      <c r="E668">
        <v>14.7</v>
      </c>
      <c r="F668">
        <v>-2.87</v>
      </c>
      <c r="G668">
        <v>-9.44</v>
      </c>
      <c r="H668">
        <v>-48.75</v>
      </c>
      <c r="I668">
        <v>250.31</v>
      </c>
    </row>
    <row r="669" spans="1:9">
      <c r="A669" s="14">
        <v>41116</v>
      </c>
      <c r="B669">
        <v>-85.75</v>
      </c>
      <c r="C669">
        <v>20.8</v>
      </c>
      <c r="D669">
        <v>-22.52</v>
      </c>
      <c r="E669">
        <v>13.65</v>
      </c>
      <c r="F669">
        <v>-1.97</v>
      </c>
      <c r="G669">
        <v>-8.66</v>
      </c>
      <c r="H669">
        <v>-49.05</v>
      </c>
      <c r="I669">
        <v>247.6</v>
      </c>
    </row>
    <row r="670" spans="1:9">
      <c r="A670" s="14">
        <v>41117</v>
      </c>
      <c r="B670">
        <v>-86.9</v>
      </c>
      <c r="C670">
        <v>20.399999999999999</v>
      </c>
      <c r="D670">
        <v>-21.51</v>
      </c>
      <c r="E670">
        <v>14.38</v>
      </c>
      <c r="F670">
        <v>-1.46</v>
      </c>
      <c r="G670">
        <v>-8.41</v>
      </c>
      <c r="H670">
        <v>-49.93</v>
      </c>
      <c r="I670">
        <v>246.5</v>
      </c>
    </row>
    <row r="671" spans="1:9">
      <c r="A671" s="14">
        <v>41120</v>
      </c>
      <c r="B671">
        <v>-87.3</v>
      </c>
      <c r="C671">
        <v>20.05</v>
      </c>
      <c r="D671">
        <v>-22.76</v>
      </c>
      <c r="E671">
        <v>14.95</v>
      </c>
      <c r="F671">
        <v>-1.06</v>
      </c>
      <c r="G671">
        <v>-8.02</v>
      </c>
      <c r="H671">
        <v>-50.03</v>
      </c>
      <c r="I671">
        <v>249.5</v>
      </c>
    </row>
    <row r="672" spans="1:9">
      <c r="A672" s="14">
        <v>41121</v>
      </c>
      <c r="B672">
        <v>-86.65</v>
      </c>
      <c r="C672">
        <v>20</v>
      </c>
      <c r="D672">
        <v>-24.95</v>
      </c>
      <c r="E672">
        <v>14.44</v>
      </c>
      <c r="F672">
        <v>-0.24</v>
      </c>
      <c r="G672">
        <v>-8.1999999999999993</v>
      </c>
      <c r="H672">
        <v>-50.28</v>
      </c>
      <c r="I672">
        <v>253.4</v>
      </c>
    </row>
    <row r="673" spans="1:9">
      <c r="A673" s="14">
        <v>41122</v>
      </c>
      <c r="B673">
        <v>-87.45</v>
      </c>
      <c r="C673">
        <v>20.02</v>
      </c>
      <c r="D673">
        <v>-23.63</v>
      </c>
      <c r="E673">
        <v>15.34</v>
      </c>
      <c r="F673">
        <v>-0.06</v>
      </c>
      <c r="G673">
        <v>-8.5</v>
      </c>
      <c r="H673">
        <v>-50.85</v>
      </c>
      <c r="I673">
        <v>257.94</v>
      </c>
    </row>
    <row r="674" spans="1:9">
      <c r="A674" s="14">
        <v>41123</v>
      </c>
      <c r="B674">
        <v>-85.5</v>
      </c>
      <c r="C674">
        <v>19.98</v>
      </c>
      <c r="D674">
        <v>-22.91</v>
      </c>
      <c r="E674">
        <v>14.98</v>
      </c>
      <c r="F674">
        <v>-1.86</v>
      </c>
      <c r="G674">
        <v>-8.57</v>
      </c>
      <c r="H674">
        <v>-50</v>
      </c>
      <c r="I674">
        <v>251.5</v>
      </c>
    </row>
    <row r="675" spans="1:9">
      <c r="A675" s="14">
        <v>41124</v>
      </c>
      <c r="B675">
        <v>-87.3</v>
      </c>
      <c r="C675">
        <v>19.78</v>
      </c>
      <c r="D675">
        <v>-22</v>
      </c>
      <c r="E675">
        <v>13.9</v>
      </c>
      <c r="F675">
        <v>-2.0299999999999998</v>
      </c>
      <c r="G675">
        <v>-8.6</v>
      </c>
      <c r="H675">
        <v>-50.24</v>
      </c>
      <c r="I675">
        <v>256.79000000000002</v>
      </c>
    </row>
    <row r="676" spans="1:9">
      <c r="A676" s="14">
        <v>41127</v>
      </c>
      <c r="B676">
        <v>-87.47</v>
      </c>
      <c r="C676">
        <v>19.670000000000002</v>
      </c>
      <c r="D676">
        <v>-21.7</v>
      </c>
      <c r="E676">
        <v>13.43</v>
      </c>
      <c r="F676">
        <v>-2.2200000000000002</v>
      </c>
      <c r="G676">
        <v>-7.9</v>
      </c>
      <c r="H676">
        <v>-50.6</v>
      </c>
      <c r="I676">
        <v>255.36</v>
      </c>
    </row>
    <row r="677" spans="1:9">
      <c r="A677" s="14">
        <v>41128</v>
      </c>
      <c r="B677">
        <v>-88.1</v>
      </c>
      <c r="C677">
        <v>19.88</v>
      </c>
      <c r="D677">
        <v>-20.7</v>
      </c>
      <c r="E677">
        <v>13.26</v>
      </c>
      <c r="F677">
        <v>-2.56</v>
      </c>
      <c r="G677">
        <v>-7.64</v>
      </c>
      <c r="H677">
        <v>-50.4</v>
      </c>
      <c r="I677">
        <v>254.17</v>
      </c>
    </row>
    <row r="678" spans="1:9">
      <c r="A678" s="14">
        <v>41129</v>
      </c>
      <c r="B678">
        <v>-91.11</v>
      </c>
      <c r="C678">
        <v>19.850000000000001</v>
      </c>
      <c r="D678">
        <v>-20.36</v>
      </c>
      <c r="E678">
        <v>13.41</v>
      </c>
      <c r="F678">
        <v>-4.66</v>
      </c>
      <c r="G678">
        <v>-7.84</v>
      </c>
      <c r="H678">
        <v>-51.43</v>
      </c>
      <c r="I678">
        <v>253.75</v>
      </c>
    </row>
    <row r="679" spans="1:9">
      <c r="A679" s="14">
        <v>41130</v>
      </c>
      <c r="B679">
        <v>-89.4</v>
      </c>
      <c r="C679">
        <v>20.85</v>
      </c>
      <c r="D679">
        <v>-19.77</v>
      </c>
      <c r="E679">
        <v>13.31</v>
      </c>
      <c r="F679">
        <v>-4.8</v>
      </c>
      <c r="G679">
        <v>-7.46</v>
      </c>
      <c r="H679">
        <v>-49</v>
      </c>
      <c r="I679">
        <v>244.22</v>
      </c>
    </row>
    <row r="680" spans="1:9">
      <c r="A680" s="14">
        <v>41131</v>
      </c>
      <c r="B680">
        <v>-88.65</v>
      </c>
      <c r="C680">
        <v>20.079999999999998</v>
      </c>
      <c r="D680">
        <v>-19.510000000000002</v>
      </c>
      <c r="E680">
        <v>13.44</v>
      </c>
      <c r="F680">
        <v>-4.51</v>
      </c>
      <c r="G680">
        <v>-7.79</v>
      </c>
      <c r="H680">
        <v>-48.75</v>
      </c>
      <c r="I680">
        <v>239.22</v>
      </c>
    </row>
    <row r="681" spans="1:9">
      <c r="A681" s="14">
        <v>41134</v>
      </c>
      <c r="B681">
        <v>-88.35</v>
      </c>
      <c r="C681">
        <v>20.3</v>
      </c>
      <c r="D681">
        <v>-19.2</v>
      </c>
      <c r="E681">
        <v>13.37</v>
      </c>
      <c r="F681">
        <v>-4.84</v>
      </c>
      <c r="G681">
        <v>-7.8</v>
      </c>
      <c r="H681">
        <v>-49.2</v>
      </c>
      <c r="I681">
        <v>237.42</v>
      </c>
    </row>
    <row r="682" spans="1:9">
      <c r="A682" s="14">
        <v>41135</v>
      </c>
      <c r="B682">
        <v>-88.4</v>
      </c>
      <c r="C682">
        <v>20.399999999999999</v>
      </c>
      <c r="D682">
        <v>-19.100000000000001</v>
      </c>
      <c r="E682">
        <v>13.1</v>
      </c>
      <c r="F682">
        <v>-4.7699999999999996</v>
      </c>
      <c r="G682">
        <v>-7.52</v>
      </c>
      <c r="H682">
        <v>-49.3</v>
      </c>
      <c r="I682">
        <v>239.1</v>
      </c>
    </row>
    <row r="683" spans="1:9">
      <c r="A683" s="14">
        <v>41136</v>
      </c>
      <c r="B683">
        <v>-90.33</v>
      </c>
      <c r="C683">
        <v>20.57</v>
      </c>
      <c r="D683">
        <v>-19.86</v>
      </c>
      <c r="E683">
        <v>13.41</v>
      </c>
      <c r="F683">
        <v>-4.8099999999999996</v>
      </c>
      <c r="G683">
        <v>-7.5</v>
      </c>
      <c r="H683">
        <v>-49.9</v>
      </c>
      <c r="I683">
        <v>244.31</v>
      </c>
    </row>
    <row r="684" spans="1:9">
      <c r="A684" s="14">
        <v>41137</v>
      </c>
      <c r="B684">
        <v>-88.58</v>
      </c>
      <c r="C684">
        <v>20.7</v>
      </c>
      <c r="D684">
        <v>-19.18</v>
      </c>
      <c r="E684">
        <v>13.48</v>
      </c>
      <c r="F684">
        <v>-4.6500000000000004</v>
      </c>
      <c r="G684">
        <v>-6.9</v>
      </c>
      <c r="H684">
        <v>-49.85</v>
      </c>
      <c r="I684">
        <v>235.51</v>
      </c>
    </row>
    <row r="685" spans="1:9">
      <c r="A685" s="14">
        <v>41138</v>
      </c>
      <c r="B685">
        <v>-87.75</v>
      </c>
      <c r="C685">
        <v>19.899999999999999</v>
      </c>
      <c r="D685">
        <v>-19.57</v>
      </c>
      <c r="E685">
        <v>13.51</v>
      </c>
      <c r="F685">
        <v>-4.62</v>
      </c>
      <c r="G685">
        <v>-6.8</v>
      </c>
      <c r="H685">
        <v>-49.95</v>
      </c>
      <c r="I685">
        <v>234.45</v>
      </c>
    </row>
    <row r="686" spans="1:9">
      <c r="A686" s="14">
        <v>41141</v>
      </c>
      <c r="B686">
        <v>-88.7</v>
      </c>
      <c r="C686">
        <v>19.95</v>
      </c>
      <c r="D686">
        <v>-18.649999999999999</v>
      </c>
      <c r="E686">
        <v>13.74</v>
      </c>
      <c r="F686">
        <v>-4.59</v>
      </c>
      <c r="G686">
        <v>-7.25</v>
      </c>
      <c r="H686">
        <v>-49.9</v>
      </c>
      <c r="I686">
        <v>232.92</v>
      </c>
    </row>
    <row r="687" spans="1:9">
      <c r="A687" s="14">
        <v>41142</v>
      </c>
      <c r="B687">
        <v>-88.7</v>
      </c>
      <c r="C687">
        <v>20.100000000000001</v>
      </c>
      <c r="D687">
        <v>-18.55</v>
      </c>
      <c r="E687">
        <v>13.61</v>
      </c>
      <c r="F687">
        <v>-4.25</v>
      </c>
      <c r="G687">
        <v>-6.9</v>
      </c>
      <c r="H687">
        <v>-49.7</v>
      </c>
      <c r="I687">
        <v>232.45</v>
      </c>
    </row>
    <row r="688" spans="1:9">
      <c r="A688" s="14">
        <v>41143</v>
      </c>
      <c r="B688">
        <v>-90.7</v>
      </c>
      <c r="C688">
        <v>19.97</v>
      </c>
      <c r="D688">
        <v>-18.170000000000002</v>
      </c>
      <c r="E688">
        <v>13.9</v>
      </c>
      <c r="F688">
        <v>-3.99</v>
      </c>
      <c r="G688">
        <v>-6.46</v>
      </c>
      <c r="H688">
        <v>-50.34</v>
      </c>
      <c r="I688">
        <v>230.49</v>
      </c>
    </row>
    <row r="689" spans="1:9">
      <c r="A689" s="14">
        <v>41144</v>
      </c>
      <c r="B689">
        <v>-87.75</v>
      </c>
      <c r="C689">
        <v>20.6</v>
      </c>
      <c r="D689">
        <v>-17.8</v>
      </c>
      <c r="E689">
        <v>13.83</v>
      </c>
      <c r="F689">
        <v>-3.74</v>
      </c>
      <c r="G689">
        <v>-6.16</v>
      </c>
      <c r="H689">
        <v>-49.7</v>
      </c>
      <c r="I689">
        <v>223.14</v>
      </c>
    </row>
    <row r="690" spans="1:9">
      <c r="A690" s="14">
        <v>41145</v>
      </c>
      <c r="B690">
        <v>-87.3</v>
      </c>
      <c r="C690">
        <v>20.399999999999999</v>
      </c>
      <c r="D690">
        <v>-18.21</v>
      </c>
      <c r="E690">
        <v>13.97</v>
      </c>
      <c r="F690">
        <v>-3.68</v>
      </c>
      <c r="G690">
        <v>-6.13</v>
      </c>
      <c r="H690">
        <v>-49.4</v>
      </c>
      <c r="I690">
        <v>224.26</v>
      </c>
    </row>
    <row r="691" spans="1:9">
      <c r="A691" s="14">
        <v>41148</v>
      </c>
      <c r="B691">
        <v>-87.35</v>
      </c>
      <c r="C691">
        <v>20.28</v>
      </c>
      <c r="D691">
        <v>-18.149999999999999</v>
      </c>
      <c r="E691">
        <v>13.7</v>
      </c>
      <c r="F691">
        <v>-3.39</v>
      </c>
      <c r="G691">
        <v>-6.08</v>
      </c>
      <c r="H691">
        <v>-49.3</v>
      </c>
      <c r="I691">
        <v>224.14</v>
      </c>
    </row>
    <row r="692" spans="1:9">
      <c r="A692" s="14">
        <v>41149</v>
      </c>
      <c r="B692">
        <v>-87.5</v>
      </c>
      <c r="C692">
        <v>20.350000000000001</v>
      </c>
      <c r="D692">
        <v>-17.690000000000001</v>
      </c>
      <c r="E692">
        <v>14.05</v>
      </c>
      <c r="F692">
        <v>-3.28</v>
      </c>
      <c r="G692">
        <v>-6.12</v>
      </c>
      <c r="H692">
        <v>-49.05</v>
      </c>
      <c r="I692">
        <v>223</v>
      </c>
    </row>
    <row r="693" spans="1:9">
      <c r="A693" s="14">
        <v>41150</v>
      </c>
      <c r="B693">
        <v>-85.95</v>
      </c>
      <c r="C693">
        <v>20.45</v>
      </c>
      <c r="D693">
        <v>-17.100000000000001</v>
      </c>
      <c r="E693">
        <v>13.94</v>
      </c>
      <c r="F693">
        <v>-3.3</v>
      </c>
      <c r="G693">
        <v>-6.32</v>
      </c>
      <c r="H693">
        <v>-48.3</v>
      </c>
      <c r="I693">
        <v>222.33</v>
      </c>
    </row>
    <row r="694" spans="1:9">
      <c r="A694" s="14">
        <v>41151</v>
      </c>
      <c r="B694">
        <v>-84.6</v>
      </c>
      <c r="C694">
        <v>19.95</v>
      </c>
      <c r="D694">
        <v>-17</v>
      </c>
      <c r="E694">
        <v>13.93</v>
      </c>
      <c r="F694">
        <v>-3.82</v>
      </c>
      <c r="G694">
        <v>-6.52</v>
      </c>
      <c r="H694">
        <v>-48.25</v>
      </c>
      <c r="I694">
        <v>223.41</v>
      </c>
    </row>
    <row r="695" spans="1:9">
      <c r="A695" s="14">
        <v>41152</v>
      </c>
      <c r="B695">
        <v>-84.75</v>
      </c>
      <c r="C695">
        <v>20.2</v>
      </c>
      <c r="D695">
        <v>-16.77</v>
      </c>
      <c r="E695">
        <v>13.59</v>
      </c>
      <c r="F695">
        <v>-4.1100000000000003</v>
      </c>
      <c r="G695">
        <v>-6.24</v>
      </c>
      <c r="H695">
        <v>-48.75</v>
      </c>
      <c r="I695">
        <v>224.75</v>
      </c>
    </row>
    <row r="696" spans="1:9">
      <c r="A696" s="14">
        <v>41155</v>
      </c>
      <c r="B696">
        <v>-83.63</v>
      </c>
      <c r="C696">
        <v>20.2</v>
      </c>
      <c r="D696">
        <v>-16.43</v>
      </c>
      <c r="E696">
        <v>13.48</v>
      </c>
      <c r="F696">
        <v>-4.2699999999999996</v>
      </c>
      <c r="G696">
        <v>-6.14</v>
      </c>
      <c r="H696">
        <v>-48.3</v>
      </c>
      <c r="I696">
        <v>226.7</v>
      </c>
    </row>
    <row r="697" spans="1:9">
      <c r="A697" s="14">
        <v>41156</v>
      </c>
      <c r="B697">
        <v>-84.55</v>
      </c>
      <c r="C697">
        <v>20.05</v>
      </c>
      <c r="D697">
        <v>-15.75</v>
      </c>
      <c r="E697">
        <v>13.32</v>
      </c>
      <c r="F697">
        <v>-4.3499999999999996</v>
      </c>
      <c r="G697">
        <v>-6.12</v>
      </c>
      <c r="H697">
        <v>-47.7</v>
      </c>
      <c r="I697">
        <v>208.85</v>
      </c>
    </row>
    <row r="698" spans="1:9">
      <c r="A698" s="14">
        <v>41157</v>
      </c>
      <c r="B698">
        <v>-83.6</v>
      </c>
      <c r="C698">
        <v>20</v>
      </c>
      <c r="D698">
        <v>-16.05</v>
      </c>
      <c r="E698">
        <v>13.47</v>
      </c>
      <c r="F698">
        <v>-4.16</v>
      </c>
      <c r="G698">
        <v>-6.04</v>
      </c>
      <c r="H698">
        <v>-48.2</v>
      </c>
      <c r="I698">
        <v>205</v>
      </c>
    </row>
    <row r="699" spans="1:9">
      <c r="A699" s="14">
        <v>41158</v>
      </c>
      <c r="B699">
        <v>-84.93</v>
      </c>
      <c r="C699">
        <v>20.25</v>
      </c>
      <c r="D699">
        <v>-14.25</v>
      </c>
      <c r="E699">
        <v>12.85</v>
      </c>
      <c r="F699">
        <v>-4.2699999999999996</v>
      </c>
      <c r="G699">
        <v>-5.96</v>
      </c>
      <c r="H699">
        <v>-48.7</v>
      </c>
      <c r="I699">
        <v>194.47</v>
      </c>
    </row>
    <row r="700" spans="1:9">
      <c r="A700" s="14">
        <v>41159</v>
      </c>
      <c r="B700">
        <v>-85.7</v>
      </c>
      <c r="C700">
        <v>20.149999999999999</v>
      </c>
      <c r="D700">
        <v>-12.44</v>
      </c>
      <c r="E700">
        <v>11.85</v>
      </c>
      <c r="F700">
        <v>-4.83</v>
      </c>
      <c r="G700">
        <v>-5.98</v>
      </c>
      <c r="H700">
        <v>-49.85</v>
      </c>
      <c r="I700">
        <v>197.58</v>
      </c>
    </row>
    <row r="701" spans="1:9">
      <c r="A701" s="14">
        <v>41162</v>
      </c>
      <c r="B701">
        <v>-84.8</v>
      </c>
      <c r="C701">
        <v>20.149999999999999</v>
      </c>
      <c r="D701">
        <v>-13.45</v>
      </c>
      <c r="E701">
        <v>11.82</v>
      </c>
      <c r="F701">
        <v>-5.09</v>
      </c>
      <c r="G701">
        <v>-5.95</v>
      </c>
      <c r="H701">
        <v>-49.7</v>
      </c>
      <c r="I701">
        <v>197</v>
      </c>
    </row>
    <row r="702" spans="1:9">
      <c r="A702" s="14">
        <v>41163</v>
      </c>
      <c r="B702">
        <v>-85.6</v>
      </c>
      <c r="C702">
        <v>19.95</v>
      </c>
      <c r="D702">
        <v>-13.5</v>
      </c>
      <c r="E702">
        <v>11.51</v>
      </c>
      <c r="F702">
        <v>-5.65</v>
      </c>
      <c r="G702">
        <v>-5.78</v>
      </c>
      <c r="H702">
        <v>-49.7</v>
      </c>
      <c r="I702">
        <v>191.81</v>
      </c>
    </row>
    <row r="703" spans="1:9">
      <c r="A703" s="14">
        <v>41164</v>
      </c>
      <c r="B703">
        <v>-85.9</v>
      </c>
      <c r="C703">
        <v>20.09</v>
      </c>
      <c r="D703">
        <v>-13.1</v>
      </c>
      <c r="E703">
        <v>10.65</v>
      </c>
      <c r="F703">
        <v>-6.09</v>
      </c>
      <c r="G703">
        <v>-5.69</v>
      </c>
      <c r="H703">
        <v>-49.5</v>
      </c>
      <c r="I703">
        <v>188.17</v>
      </c>
    </row>
    <row r="704" spans="1:9">
      <c r="A704" s="14">
        <v>41165</v>
      </c>
      <c r="B704">
        <v>-86.3</v>
      </c>
      <c r="C704">
        <v>20.25</v>
      </c>
      <c r="D704">
        <v>-12.61</v>
      </c>
      <c r="E704">
        <v>10.01</v>
      </c>
      <c r="F704">
        <v>-6.03</v>
      </c>
      <c r="G704">
        <v>-6.35</v>
      </c>
      <c r="H704">
        <v>-50.05</v>
      </c>
      <c r="I704">
        <v>188.41</v>
      </c>
    </row>
    <row r="705" spans="1:9">
      <c r="A705" s="14">
        <v>41166</v>
      </c>
      <c r="B705">
        <v>-86.63</v>
      </c>
      <c r="C705">
        <v>20.45</v>
      </c>
      <c r="D705">
        <v>-11.58</v>
      </c>
      <c r="E705">
        <v>10.050000000000001</v>
      </c>
      <c r="F705">
        <v>-6.81</v>
      </c>
      <c r="G705">
        <v>-5.88</v>
      </c>
      <c r="H705">
        <v>-49.65</v>
      </c>
      <c r="I705">
        <v>186.79</v>
      </c>
    </row>
    <row r="706" spans="1:9">
      <c r="A706" s="14">
        <v>41169</v>
      </c>
      <c r="B706">
        <v>-85.65</v>
      </c>
      <c r="C706">
        <v>20.22</v>
      </c>
      <c r="D706">
        <v>-12.37</v>
      </c>
      <c r="E706">
        <v>10.77</v>
      </c>
      <c r="F706">
        <v>-7.02</v>
      </c>
      <c r="G706">
        <v>-5.86</v>
      </c>
      <c r="H706">
        <v>-49.9</v>
      </c>
      <c r="I706">
        <v>189.93</v>
      </c>
    </row>
    <row r="707" spans="1:9">
      <c r="A707" s="14">
        <v>41170</v>
      </c>
      <c r="B707">
        <v>-83.75</v>
      </c>
      <c r="C707">
        <v>19.75</v>
      </c>
      <c r="D707">
        <v>-13.25</v>
      </c>
      <c r="E707">
        <v>11.72</v>
      </c>
      <c r="F707">
        <v>-5.76</v>
      </c>
      <c r="G707">
        <v>-5.96</v>
      </c>
      <c r="H707">
        <v>-49.97</v>
      </c>
      <c r="I707">
        <v>180.26</v>
      </c>
    </row>
    <row r="708" spans="1:9">
      <c r="A708" s="14">
        <v>41171</v>
      </c>
      <c r="B708">
        <v>-83.2</v>
      </c>
      <c r="C708">
        <v>19.850000000000001</v>
      </c>
      <c r="D708">
        <v>-12.76</v>
      </c>
      <c r="E708">
        <v>11.27</v>
      </c>
      <c r="F708">
        <v>-5.85</v>
      </c>
      <c r="G708">
        <v>-5.89</v>
      </c>
      <c r="H708">
        <v>-49.9</v>
      </c>
      <c r="I708">
        <v>180.63</v>
      </c>
    </row>
    <row r="709" spans="1:9">
      <c r="A709" s="14">
        <v>41172</v>
      </c>
      <c r="B709">
        <v>-81.7</v>
      </c>
      <c r="C709">
        <v>19.96</v>
      </c>
      <c r="D709">
        <v>-13.25</v>
      </c>
      <c r="E709">
        <v>11.81</v>
      </c>
      <c r="F709">
        <v>-5.64</v>
      </c>
      <c r="G709">
        <v>-6.04</v>
      </c>
      <c r="H709">
        <v>-49.9</v>
      </c>
      <c r="I709">
        <v>181.56</v>
      </c>
    </row>
    <row r="710" spans="1:9">
      <c r="A710" s="14">
        <v>41173</v>
      </c>
      <c r="B710">
        <v>-83.99</v>
      </c>
      <c r="C710">
        <v>19.91</v>
      </c>
      <c r="D710">
        <v>-12.92</v>
      </c>
      <c r="E710">
        <v>11.74</v>
      </c>
      <c r="F710">
        <v>-5.78</v>
      </c>
      <c r="G710">
        <v>-5.83</v>
      </c>
      <c r="H710">
        <v>-50.85</v>
      </c>
      <c r="I710">
        <v>182.57</v>
      </c>
    </row>
    <row r="711" spans="1:9">
      <c r="A711" s="14">
        <v>41176</v>
      </c>
      <c r="B711">
        <v>-81.900000000000006</v>
      </c>
      <c r="C711">
        <v>19.68</v>
      </c>
      <c r="D711">
        <v>-12.88</v>
      </c>
      <c r="E711">
        <v>12.01</v>
      </c>
      <c r="F711">
        <v>-5.43</v>
      </c>
      <c r="G711">
        <v>-6.16</v>
      </c>
      <c r="H711">
        <v>-49.85</v>
      </c>
      <c r="I711">
        <v>178.53</v>
      </c>
    </row>
    <row r="712" spans="1:9">
      <c r="A712" s="14">
        <v>41177</v>
      </c>
      <c r="B712">
        <v>-80.78</v>
      </c>
      <c r="C712">
        <v>19.95</v>
      </c>
      <c r="D712">
        <v>-13.15</v>
      </c>
      <c r="E712">
        <v>11.99</v>
      </c>
      <c r="F712">
        <v>-5.07</v>
      </c>
      <c r="G712">
        <v>-6.39</v>
      </c>
      <c r="H712">
        <v>-49.6</v>
      </c>
      <c r="I712">
        <v>179.28</v>
      </c>
    </row>
    <row r="713" spans="1:9">
      <c r="A713" s="14">
        <v>41178</v>
      </c>
      <c r="B713">
        <v>-82.6</v>
      </c>
      <c r="C713">
        <v>19.97</v>
      </c>
      <c r="D713">
        <v>-15.15</v>
      </c>
      <c r="E713">
        <v>13.56</v>
      </c>
      <c r="F713">
        <v>-4.75</v>
      </c>
      <c r="G713">
        <v>-6.59</v>
      </c>
      <c r="H713">
        <v>-50.63</v>
      </c>
      <c r="I713">
        <v>177.86</v>
      </c>
    </row>
    <row r="714" spans="1:9">
      <c r="A714" s="14">
        <v>41179</v>
      </c>
      <c r="B714">
        <v>-81.3</v>
      </c>
      <c r="C714">
        <v>20.75</v>
      </c>
      <c r="D714">
        <v>-14.93</v>
      </c>
      <c r="E714">
        <v>13.4</v>
      </c>
      <c r="F714">
        <v>-4.38</v>
      </c>
      <c r="G714">
        <v>-7.04</v>
      </c>
      <c r="H714">
        <v>-51.1</v>
      </c>
      <c r="I714">
        <v>180.64</v>
      </c>
    </row>
    <row r="715" spans="1:9">
      <c r="A715" s="14">
        <v>41180</v>
      </c>
      <c r="B715">
        <v>-80.900000000000006</v>
      </c>
      <c r="C715">
        <v>20.6</v>
      </c>
      <c r="D715">
        <v>-15.88</v>
      </c>
      <c r="E715">
        <v>13.11</v>
      </c>
      <c r="F715">
        <v>-4</v>
      </c>
      <c r="G715">
        <v>-7.7</v>
      </c>
      <c r="H715">
        <v>-50.7</v>
      </c>
      <c r="I715">
        <v>178.55</v>
      </c>
    </row>
    <row r="716" spans="1:9">
      <c r="A716" s="14">
        <v>41183</v>
      </c>
      <c r="B716">
        <v>-80.66</v>
      </c>
      <c r="C716">
        <v>21.19</v>
      </c>
      <c r="D716">
        <v>-15.65</v>
      </c>
      <c r="E716">
        <v>13.44</v>
      </c>
      <c r="F716">
        <v>-4.1399999999999997</v>
      </c>
      <c r="G716">
        <v>-6.53</v>
      </c>
      <c r="H716">
        <v>-50.25</v>
      </c>
      <c r="I716">
        <v>177.49</v>
      </c>
    </row>
    <row r="717" spans="1:9">
      <c r="A717" s="14">
        <v>41184</v>
      </c>
      <c r="B717">
        <v>-78.5</v>
      </c>
      <c r="C717">
        <v>20.36</v>
      </c>
      <c r="D717">
        <v>-14.75</v>
      </c>
      <c r="E717">
        <v>13.3</v>
      </c>
      <c r="F717">
        <v>-4.1500000000000004</v>
      </c>
      <c r="G717">
        <v>-6.6</v>
      </c>
      <c r="H717">
        <v>-50.4</v>
      </c>
      <c r="I717">
        <v>176.5</v>
      </c>
    </row>
    <row r="718" spans="1:9">
      <c r="A718" s="14">
        <v>41185</v>
      </c>
      <c r="B718">
        <v>-79.28</v>
      </c>
      <c r="C718">
        <v>20.57</v>
      </c>
      <c r="D718">
        <v>-15.03</v>
      </c>
      <c r="E718">
        <v>13.29</v>
      </c>
      <c r="F718">
        <v>-4.66</v>
      </c>
      <c r="G718">
        <v>-6.56</v>
      </c>
      <c r="H718">
        <v>-49.79</v>
      </c>
      <c r="I718">
        <v>174.79</v>
      </c>
    </row>
    <row r="719" spans="1:9">
      <c r="A719" s="14">
        <v>41186</v>
      </c>
      <c r="B719">
        <v>-77.430000000000007</v>
      </c>
      <c r="C719">
        <v>21.05</v>
      </c>
      <c r="D719">
        <v>-14.4</v>
      </c>
      <c r="E719">
        <v>12.23</v>
      </c>
      <c r="F719">
        <v>-5.26</v>
      </c>
      <c r="G719">
        <v>-7.23</v>
      </c>
      <c r="H719">
        <v>-49.3</v>
      </c>
      <c r="I719">
        <v>170.46</v>
      </c>
    </row>
    <row r="720" spans="1:9">
      <c r="A720" s="14">
        <v>41187</v>
      </c>
      <c r="B720">
        <v>-77</v>
      </c>
      <c r="C720">
        <v>20.8</v>
      </c>
      <c r="D720">
        <v>-14.28</v>
      </c>
      <c r="E720">
        <v>12</v>
      </c>
      <c r="F720">
        <v>-5.25</v>
      </c>
      <c r="G720">
        <v>-7.36</v>
      </c>
      <c r="H720">
        <v>-49.1</v>
      </c>
      <c r="I720">
        <v>172.71</v>
      </c>
    </row>
    <row r="721" spans="1:9">
      <c r="A721" s="14">
        <v>41190</v>
      </c>
      <c r="B721">
        <v>-76.599999999999994</v>
      </c>
      <c r="C721">
        <v>20.82</v>
      </c>
      <c r="D721">
        <v>-14.27</v>
      </c>
      <c r="E721">
        <v>12.44</v>
      </c>
      <c r="F721">
        <v>-5.04</v>
      </c>
      <c r="G721">
        <v>-7.45</v>
      </c>
      <c r="H721">
        <v>-49.23</v>
      </c>
      <c r="I721">
        <v>173.54</v>
      </c>
    </row>
    <row r="722" spans="1:9">
      <c r="A722" s="14">
        <v>41191</v>
      </c>
      <c r="B722">
        <v>-76.349999999999994</v>
      </c>
      <c r="C722">
        <v>20.65</v>
      </c>
      <c r="D722">
        <v>-14.94</v>
      </c>
      <c r="E722">
        <v>12.56</v>
      </c>
      <c r="F722">
        <v>-5.22</v>
      </c>
      <c r="G722">
        <v>-7.43</v>
      </c>
      <c r="H722">
        <v>-49.9</v>
      </c>
      <c r="I722">
        <v>171.15</v>
      </c>
    </row>
    <row r="723" spans="1:9">
      <c r="A723" s="14">
        <v>41192</v>
      </c>
      <c r="B723">
        <v>-77.73</v>
      </c>
      <c r="C723">
        <v>20.7</v>
      </c>
      <c r="D723">
        <v>-14.7</v>
      </c>
      <c r="E723">
        <v>12.84</v>
      </c>
      <c r="F723">
        <v>-5.7</v>
      </c>
      <c r="G723">
        <v>-7.53</v>
      </c>
      <c r="H723">
        <v>-49.38</v>
      </c>
      <c r="I723">
        <v>175.19</v>
      </c>
    </row>
    <row r="724" spans="1:9">
      <c r="A724" s="14">
        <v>41193</v>
      </c>
      <c r="B724">
        <v>-76.400000000000006</v>
      </c>
      <c r="C724">
        <v>21.1</v>
      </c>
      <c r="D724">
        <v>-14.4</v>
      </c>
      <c r="E724">
        <v>12.76</v>
      </c>
      <c r="F724">
        <v>-5.61</v>
      </c>
      <c r="G724">
        <v>-7.39</v>
      </c>
      <c r="H724">
        <v>-49.15</v>
      </c>
      <c r="I724">
        <v>168.5</v>
      </c>
    </row>
    <row r="725" spans="1:9">
      <c r="A725" s="14">
        <v>41194</v>
      </c>
      <c r="B725">
        <v>-75.95</v>
      </c>
      <c r="C725">
        <v>20.55</v>
      </c>
      <c r="D725">
        <v>-13.78</v>
      </c>
      <c r="E725">
        <v>12.38</v>
      </c>
      <c r="F725">
        <v>-5.25</v>
      </c>
      <c r="G725">
        <v>-7.4</v>
      </c>
      <c r="H725">
        <v>-49.4</v>
      </c>
      <c r="I725">
        <v>165.32</v>
      </c>
    </row>
    <row r="726" spans="1:9">
      <c r="A726" s="14">
        <v>41197</v>
      </c>
      <c r="B726">
        <v>-75.7</v>
      </c>
      <c r="C726">
        <v>20.6</v>
      </c>
      <c r="D726">
        <v>-13.58</v>
      </c>
      <c r="E726">
        <v>12.31</v>
      </c>
      <c r="F726">
        <v>-4.96</v>
      </c>
      <c r="G726">
        <v>-7.33</v>
      </c>
      <c r="H726">
        <v>-49.3</v>
      </c>
      <c r="I726">
        <v>165.5</v>
      </c>
    </row>
    <row r="727" spans="1:9">
      <c r="A727" s="14">
        <v>41198</v>
      </c>
      <c r="B727">
        <v>-75.3</v>
      </c>
      <c r="C727">
        <v>20.399999999999999</v>
      </c>
      <c r="D727">
        <v>-13.35</v>
      </c>
      <c r="E727">
        <v>12.07</v>
      </c>
      <c r="F727">
        <v>-5.0599999999999996</v>
      </c>
      <c r="G727">
        <v>-7.24</v>
      </c>
      <c r="H727">
        <v>-49.13</v>
      </c>
      <c r="I727">
        <v>165.46</v>
      </c>
    </row>
    <row r="728" spans="1:9">
      <c r="A728" s="14">
        <v>41199</v>
      </c>
      <c r="B728">
        <v>-78.400000000000006</v>
      </c>
      <c r="C728">
        <v>20.59</v>
      </c>
      <c r="D728">
        <v>-13.55</v>
      </c>
      <c r="E728">
        <v>12.38</v>
      </c>
      <c r="F728">
        <v>-5.5</v>
      </c>
      <c r="G728">
        <v>-7.62</v>
      </c>
      <c r="H728">
        <v>-48.95</v>
      </c>
      <c r="I728">
        <v>172.06</v>
      </c>
    </row>
    <row r="729" spans="1:9">
      <c r="A729" s="14">
        <v>41200</v>
      </c>
      <c r="B729">
        <v>-75.8</v>
      </c>
      <c r="C729">
        <v>21.15</v>
      </c>
      <c r="D729">
        <v>-13.38</v>
      </c>
      <c r="E729">
        <v>12.21</v>
      </c>
      <c r="F729">
        <v>-5.33</v>
      </c>
      <c r="G729">
        <v>-7.35</v>
      </c>
      <c r="H729">
        <v>-48.45</v>
      </c>
      <c r="I729">
        <v>172.88</v>
      </c>
    </row>
    <row r="730" spans="1:9">
      <c r="A730" s="14">
        <v>41201</v>
      </c>
      <c r="B730">
        <v>-75.150000000000006</v>
      </c>
      <c r="C730">
        <v>20.16</v>
      </c>
      <c r="D730">
        <v>-13.56</v>
      </c>
      <c r="E730">
        <v>12.21</v>
      </c>
      <c r="F730">
        <v>-5.38</v>
      </c>
      <c r="G730">
        <v>-7.23</v>
      </c>
      <c r="H730">
        <v>-48.35</v>
      </c>
      <c r="I730">
        <v>172.52</v>
      </c>
    </row>
    <row r="731" spans="1:9">
      <c r="A731" s="14">
        <v>41204</v>
      </c>
      <c r="B731">
        <v>-74.849999999999994</v>
      </c>
      <c r="C731">
        <v>20</v>
      </c>
      <c r="D731">
        <v>-13.69</v>
      </c>
      <c r="E731">
        <v>11.99</v>
      </c>
      <c r="F731">
        <v>-5.3</v>
      </c>
      <c r="G731">
        <v>-7.21</v>
      </c>
      <c r="H731">
        <v>-48.4</v>
      </c>
      <c r="I731">
        <v>171.35</v>
      </c>
    </row>
    <row r="732" spans="1:9">
      <c r="A732" s="14">
        <v>41205</v>
      </c>
      <c r="B732">
        <v>-74.25</v>
      </c>
      <c r="C732">
        <v>20.100000000000001</v>
      </c>
      <c r="D732">
        <v>-13.85</v>
      </c>
      <c r="E732">
        <v>12.13</v>
      </c>
      <c r="F732">
        <v>-4.99</v>
      </c>
      <c r="G732">
        <v>-7.23</v>
      </c>
      <c r="H732">
        <v>-48.05</v>
      </c>
      <c r="I732">
        <v>169.37</v>
      </c>
    </row>
    <row r="733" spans="1:9">
      <c r="A733" s="14">
        <v>41206</v>
      </c>
      <c r="B733">
        <v>-78.5</v>
      </c>
      <c r="C733">
        <v>20</v>
      </c>
      <c r="D733">
        <v>-14.25</v>
      </c>
      <c r="E733">
        <v>12.05</v>
      </c>
      <c r="F733">
        <v>-5.03</v>
      </c>
      <c r="G733">
        <v>-7.29</v>
      </c>
      <c r="H733">
        <v>-49.8</v>
      </c>
      <c r="I733">
        <v>168.07</v>
      </c>
    </row>
    <row r="734" spans="1:9">
      <c r="A734" s="14">
        <v>41207</v>
      </c>
      <c r="B734">
        <v>-76.150000000000006</v>
      </c>
      <c r="C734">
        <v>20.45</v>
      </c>
      <c r="D734">
        <v>-13.6</v>
      </c>
      <c r="E734">
        <v>11.65</v>
      </c>
      <c r="F734">
        <v>-5.35</v>
      </c>
      <c r="G734">
        <v>-7.28</v>
      </c>
      <c r="H734">
        <v>-49.45</v>
      </c>
      <c r="I734">
        <v>168.94</v>
      </c>
    </row>
    <row r="735" spans="1:9">
      <c r="A735" s="14">
        <v>41208</v>
      </c>
      <c r="B735">
        <v>-75.88</v>
      </c>
      <c r="C735">
        <v>20.5</v>
      </c>
      <c r="D735">
        <v>-13.33</v>
      </c>
      <c r="E735">
        <v>11.7</v>
      </c>
      <c r="F735">
        <v>-5.15</v>
      </c>
      <c r="G735">
        <v>-7.4</v>
      </c>
      <c r="H735">
        <v>-49.7</v>
      </c>
      <c r="I735">
        <v>169.04</v>
      </c>
    </row>
    <row r="736" spans="1:9">
      <c r="A736" s="14">
        <v>41211</v>
      </c>
      <c r="B736">
        <v>-75.3</v>
      </c>
      <c r="C736">
        <v>20.420000000000002</v>
      </c>
      <c r="D736">
        <v>-13.88</v>
      </c>
      <c r="E736">
        <v>12.21</v>
      </c>
      <c r="F736">
        <v>-4.41</v>
      </c>
      <c r="G736">
        <v>-7.56</v>
      </c>
      <c r="H736">
        <v>-49.45</v>
      </c>
      <c r="I736">
        <v>168.71</v>
      </c>
    </row>
    <row r="737" spans="1:9">
      <c r="A737" s="14">
        <v>41212</v>
      </c>
      <c r="B737">
        <v>-75.98</v>
      </c>
      <c r="C737">
        <v>20.09</v>
      </c>
      <c r="D737">
        <v>-14.04</v>
      </c>
      <c r="E737">
        <v>11.94</v>
      </c>
      <c r="F737">
        <v>-4.25</v>
      </c>
      <c r="G737">
        <v>-7.82</v>
      </c>
      <c r="H737">
        <v>-50.4</v>
      </c>
      <c r="I737">
        <v>169.82</v>
      </c>
    </row>
    <row r="738" spans="1:9">
      <c r="A738" s="14">
        <v>41213</v>
      </c>
      <c r="B738">
        <v>-75.680000000000007</v>
      </c>
      <c r="C738">
        <v>19.989999999999998</v>
      </c>
      <c r="D738">
        <v>-14.1</v>
      </c>
      <c r="E738">
        <v>12.15</v>
      </c>
      <c r="F738">
        <v>-4.8600000000000003</v>
      </c>
      <c r="G738">
        <v>-7.66</v>
      </c>
      <c r="H738">
        <v>-49.98</v>
      </c>
      <c r="I738">
        <v>171.89</v>
      </c>
    </row>
    <row r="739" spans="1:9">
      <c r="A739" s="14">
        <v>41214</v>
      </c>
      <c r="B739">
        <v>-74.7</v>
      </c>
      <c r="C739">
        <v>20.34</v>
      </c>
      <c r="D739">
        <v>-13.65</v>
      </c>
      <c r="E739">
        <v>12.02</v>
      </c>
      <c r="F739">
        <v>-5.03</v>
      </c>
      <c r="G739">
        <v>-7.41</v>
      </c>
      <c r="H739">
        <v>-49.75</v>
      </c>
      <c r="I739">
        <v>171.15</v>
      </c>
    </row>
    <row r="740" spans="1:9">
      <c r="A740" s="14">
        <v>41215</v>
      </c>
      <c r="B740">
        <v>-74.5</v>
      </c>
      <c r="C740">
        <v>20.16</v>
      </c>
      <c r="D740">
        <v>-13.91</v>
      </c>
      <c r="E740">
        <v>12.11</v>
      </c>
      <c r="F740">
        <v>-4.91</v>
      </c>
      <c r="G740">
        <v>-7.49</v>
      </c>
      <c r="H740">
        <v>-49.5</v>
      </c>
      <c r="I740">
        <v>171.89</v>
      </c>
    </row>
    <row r="741" spans="1:9">
      <c r="A741" s="14">
        <v>41218</v>
      </c>
      <c r="B741">
        <v>-74.78</v>
      </c>
      <c r="C741">
        <v>20.010000000000002</v>
      </c>
      <c r="D741">
        <v>-13.9</v>
      </c>
      <c r="E741">
        <v>12.2</v>
      </c>
      <c r="F741">
        <v>-4.6399999999999997</v>
      </c>
      <c r="G741">
        <v>-7.59</v>
      </c>
      <c r="H741">
        <v>-48.9</v>
      </c>
      <c r="I741">
        <v>171.5</v>
      </c>
    </row>
    <row r="742" spans="1:9">
      <c r="A742" s="14">
        <v>41219</v>
      </c>
      <c r="B742">
        <v>-79.959999999999994</v>
      </c>
      <c r="C742">
        <v>20</v>
      </c>
      <c r="D742">
        <v>-13.53</v>
      </c>
      <c r="E742">
        <v>12.09</v>
      </c>
      <c r="F742">
        <v>-4.5</v>
      </c>
      <c r="G742">
        <v>-7.46</v>
      </c>
      <c r="H742">
        <v>-49.65</v>
      </c>
      <c r="I742">
        <v>171.5</v>
      </c>
    </row>
    <row r="743" spans="1:9">
      <c r="A743" s="14">
        <v>41220</v>
      </c>
      <c r="B743">
        <v>-78.75</v>
      </c>
      <c r="C743">
        <v>20.149999999999999</v>
      </c>
      <c r="D743">
        <v>-13.55</v>
      </c>
      <c r="E743">
        <v>12.34</v>
      </c>
      <c r="F743">
        <v>-4.46</v>
      </c>
      <c r="G743">
        <v>-7.66</v>
      </c>
      <c r="H743">
        <v>-48.65</v>
      </c>
      <c r="I743">
        <v>171.46</v>
      </c>
    </row>
    <row r="744" spans="1:9">
      <c r="A744" s="14">
        <v>41221</v>
      </c>
      <c r="B744">
        <v>-77.5</v>
      </c>
      <c r="C744">
        <v>20.3</v>
      </c>
      <c r="D744">
        <v>-13.49</v>
      </c>
      <c r="E744">
        <v>12.2</v>
      </c>
      <c r="F744">
        <v>-4.71</v>
      </c>
      <c r="G744">
        <v>-7.65</v>
      </c>
      <c r="H744">
        <v>-48.1</v>
      </c>
      <c r="I744">
        <v>166.96</v>
      </c>
    </row>
    <row r="745" spans="1:9">
      <c r="A745" s="14">
        <v>41222</v>
      </c>
      <c r="B745">
        <v>-77.2</v>
      </c>
      <c r="C745">
        <v>19.79</v>
      </c>
      <c r="D745">
        <v>-13.68</v>
      </c>
      <c r="E745">
        <v>12.52</v>
      </c>
      <c r="F745">
        <v>-4.37</v>
      </c>
      <c r="G745">
        <v>-7.94</v>
      </c>
      <c r="H745">
        <v>-47.95</v>
      </c>
      <c r="I745">
        <v>163.5</v>
      </c>
    </row>
    <row r="746" spans="1:9">
      <c r="A746" s="14">
        <v>41225</v>
      </c>
      <c r="B746">
        <v>-76.959999999999994</v>
      </c>
      <c r="C746">
        <v>19.75</v>
      </c>
      <c r="D746">
        <v>-13.55</v>
      </c>
      <c r="E746">
        <v>12.53</v>
      </c>
      <c r="F746">
        <v>-4.38</v>
      </c>
      <c r="G746">
        <v>-7.92</v>
      </c>
      <c r="H746">
        <v>-48.55</v>
      </c>
      <c r="I746">
        <v>162.56</v>
      </c>
    </row>
    <row r="747" spans="1:9">
      <c r="A747" s="14">
        <v>41226</v>
      </c>
      <c r="B747">
        <v>-79.45</v>
      </c>
      <c r="C747">
        <v>19.55</v>
      </c>
      <c r="D747">
        <v>-13.92</v>
      </c>
      <c r="E747">
        <v>12.76</v>
      </c>
      <c r="F747">
        <v>-3.47</v>
      </c>
      <c r="G747">
        <v>-7.84</v>
      </c>
      <c r="H747">
        <v>-48.4</v>
      </c>
      <c r="I747">
        <v>161.47</v>
      </c>
    </row>
    <row r="748" spans="1:9">
      <c r="A748" s="14">
        <v>41227</v>
      </c>
      <c r="B748">
        <v>-76.03</v>
      </c>
      <c r="C748">
        <v>19.95</v>
      </c>
      <c r="D748">
        <v>-14.41</v>
      </c>
      <c r="E748">
        <v>13.24</v>
      </c>
      <c r="F748">
        <v>-3.64</v>
      </c>
      <c r="G748">
        <v>-7.97</v>
      </c>
      <c r="H748">
        <v>-48</v>
      </c>
      <c r="I748">
        <v>166.87</v>
      </c>
    </row>
    <row r="749" spans="1:9">
      <c r="A749" s="14">
        <v>41228</v>
      </c>
      <c r="B749">
        <v>-75.7</v>
      </c>
      <c r="C749">
        <v>20.55</v>
      </c>
      <c r="D749">
        <v>-14.25</v>
      </c>
      <c r="E749">
        <v>13.54</v>
      </c>
      <c r="F749">
        <v>-2.98</v>
      </c>
      <c r="G749">
        <v>-8.2899999999999991</v>
      </c>
      <c r="H749">
        <v>-47.63</v>
      </c>
      <c r="I749">
        <v>159.63999999999999</v>
      </c>
    </row>
    <row r="750" spans="1:9">
      <c r="A750" s="14">
        <v>41229</v>
      </c>
      <c r="B750">
        <v>-76.099999999999994</v>
      </c>
      <c r="C750">
        <v>19.66</v>
      </c>
      <c r="D750">
        <v>-15.16</v>
      </c>
      <c r="E750">
        <v>13.85</v>
      </c>
      <c r="F750">
        <v>-3.07</v>
      </c>
      <c r="G750">
        <v>-8.67</v>
      </c>
      <c r="H750">
        <v>-48.15</v>
      </c>
      <c r="I750">
        <v>156.61000000000001</v>
      </c>
    </row>
    <row r="751" spans="1:9">
      <c r="A751" s="14">
        <v>41232</v>
      </c>
      <c r="B751">
        <v>-77.11</v>
      </c>
      <c r="C751">
        <v>19.73</v>
      </c>
      <c r="D751">
        <v>-14.4</v>
      </c>
      <c r="E751">
        <v>13.42</v>
      </c>
      <c r="F751">
        <v>-3.27</v>
      </c>
      <c r="G751">
        <v>-8.49</v>
      </c>
      <c r="H751">
        <v>-50.14</v>
      </c>
      <c r="I751">
        <v>158.13</v>
      </c>
    </row>
    <row r="752" spans="1:9">
      <c r="A752" s="14">
        <v>41233</v>
      </c>
      <c r="B752">
        <v>-78.03</v>
      </c>
      <c r="C752">
        <v>19.95</v>
      </c>
      <c r="D752">
        <v>-14.45</v>
      </c>
      <c r="E752">
        <v>13.29</v>
      </c>
      <c r="F752">
        <v>-3.85</v>
      </c>
      <c r="G752">
        <v>-8.44</v>
      </c>
      <c r="H752">
        <v>-49.7</v>
      </c>
      <c r="I752">
        <v>164.12</v>
      </c>
    </row>
    <row r="753" spans="1:9">
      <c r="A753" s="14">
        <v>41234</v>
      </c>
      <c r="B753">
        <v>-76.75</v>
      </c>
      <c r="C753">
        <v>20.420000000000002</v>
      </c>
      <c r="D753">
        <v>-14.23</v>
      </c>
      <c r="E753">
        <v>13.19</v>
      </c>
      <c r="F753">
        <v>-4</v>
      </c>
      <c r="G753">
        <v>-8.44</v>
      </c>
      <c r="H753">
        <v>-48.5</v>
      </c>
      <c r="I753">
        <v>163.11000000000001</v>
      </c>
    </row>
    <row r="754" spans="1:9">
      <c r="A754" s="14">
        <v>41235</v>
      </c>
      <c r="B754">
        <v>-77.36</v>
      </c>
      <c r="C754">
        <v>20.45</v>
      </c>
      <c r="D754">
        <v>-13.94</v>
      </c>
      <c r="E754">
        <v>13.04</v>
      </c>
      <c r="F754">
        <v>-3.95</v>
      </c>
      <c r="G754">
        <v>-8.34</v>
      </c>
      <c r="H754">
        <v>-48.6</v>
      </c>
      <c r="I754">
        <v>160.87</v>
      </c>
    </row>
    <row r="755" spans="1:9">
      <c r="A755" s="14">
        <v>41236</v>
      </c>
      <c r="B755">
        <v>-78.3</v>
      </c>
      <c r="C755">
        <v>20.100000000000001</v>
      </c>
      <c r="D755">
        <v>-13.73</v>
      </c>
      <c r="E755">
        <v>13.16</v>
      </c>
      <c r="F755">
        <v>-3.04</v>
      </c>
      <c r="G755">
        <v>-8.32</v>
      </c>
      <c r="H755">
        <v>-49.3</v>
      </c>
      <c r="I755">
        <v>159.51</v>
      </c>
    </row>
    <row r="756" spans="1:9">
      <c r="A756" s="14">
        <v>41239</v>
      </c>
      <c r="B756">
        <v>-76.849999999999994</v>
      </c>
      <c r="C756">
        <v>19.899999999999999</v>
      </c>
      <c r="D756">
        <v>-13.69</v>
      </c>
      <c r="E756">
        <v>13.38</v>
      </c>
      <c r="F756">
        <v>-2.15</v>
      </c>
      <c r="G756">
        <v>-8.2799999999999994</v>
      </c>
      <c r="H756">
        <v>-48.65</v>
      </c>
      <c r="I756">
        <v>162.25</v>
      </c>
    </row>
    <row r="757" spans="1:9">
      <c r="A757" s="14">
        <v>41240</v>
      </c>
      <c r="B757">
        <v>-76.3</v>
      </c>
      <c r="C757">
        <v>19.649999999999999</v>
      </c>
      <c r="D757">
        <v>-13.88</v>
      </c>
      <c r="E757">
        <v>13.22</v>
      </c>
      <c r="F757">
        <v>-2.2200000000000002</v>
      </c>
      <c r="G757">
        <v>-7.77</v>
      </c>
      <c r="H757">
        <v>-47.85</v>
      </c>
      <c r="I757">
        <v>161.02000000000001</v>
      </c>
    </row>
    <row r="758" spans="1:9">
      <c r="A758" s="14">
        <v>41241</v>
      </c>
      <c r="B758">
        <v>-74.849999999999994</v>
      </c>
      <c r="C758">
        <v>19.38</v>
      </c>
      <c r="D758">
        <v>-13.81</v>
      </c>
      <c r="E758">
        <v>13.01</v>
      </c>
      <c r="F758">
        <v>-2.5</v>
      </c>
      <c r="G758">
        <v>-7.82</v>
      </c>
      <c r="H758">
        <v>-48.63</v>
      </c>
      <c r="I758">
        <v>158.51</v>
      </c>
    </row>
    <row r="759" spans="1:9">
      <c r="A759" s="14">
        <v>41242</v>
      </c>
      <c r="B759">
        <v>-73.150000000000006</v>
      </c>
      <c r="C759">
        <v>19.309999999999999</v>
      </c>
      <c r="D759">
        <v>-12.8</v>
      </c>
      <c r="E759">
        <v>11.99</v>
      </c>
      <c r="F759">
        <v>-4</v>
      </c>
      <c r="G759">
        <v>-7.52</v>
      </c>
      <c r="H759">
        <v>-48.08</v>
      </c>
      <c r="I759">
        <v>158.87</v>
      </c>
    </row>
    <row r="760" spans="1:9">
      <c r="A760" s="14">
        <v>41243</v>
      </c>
      <c r="B760">
        <v>-72.819999999999993</v>
      </c>
      <c r="C760">
        <v>19.2</v>
      </c>
      <c r="D760">
        <v>-12.41</v>
      </c>
      <c r="E760">
        <v>11.95</v>
      </c>
      <c r="F760">
        <v>-4.08</v>
      </c>
      <c r="G760">
        <v>-7.21</v>
      </c>
      <c r="H760">
        <v>-47.65</v>
      </c>
      <c r="I760">
        <v>159.49</v>
      </c>
    </row>
    <row r="761" spans="1:9">
      <c r="A761" s="14">
        <v>41246</v>
      </c>
      <c r="B761">
        <v>-72.05</v>
      </c>
      <c r="C761">
        <v>19.55</v>
      </c>
      <c r="D761">
        <v>-13.85</v>
      </c>
      <c r="E761">
        <v>11.64</v>
      </c>
      <c r="F761">
        <v>-4.32</v>
      </c>
      <c r="G761">
        <v>-7.17</v>
      </c>
      <c r="H761">
        <v>-47.5</v>
      </c>
      <c r="I761">
        <v>160.86000000000001</v>
      </c>
    </row>
    <row r="762" spans="1:9">
      <c r="A762" s="14">
        <v>41247</v>
      </c>
      <c r="B762">
        <v>-72.2</v>
      </c>
      <c r="C762">
        <v>19.04</v>
      </c>
      <c r="D762">
        <v>-15.26</v>
      </c>
      <c r="E762">
        <v>12.16</v>
      </c>
      <c r="F762">
        <v>-3.69</v>
      </c>
      <c r="G762">
        <v>-7.15</v>
      </c>
      <c r="H762">
        <v>-47.55</v>
      </c>
      <c r="I762">
        <v>159.5</v>
      </c>
    </row>
    <row r="763" spans="1:9">
      <c r="A763" s="14">
        <v>41248</v>
      </c>
      <c r="B763">
        <v>-72.849999999999994</v>
      </c>
      <c r="C763">
        <v>18.95</v>
      </c>
      <c r="D763">
        <v>-15.05</v>
      </c>
      <c r="E763">
        <v>11.82</v>
      </c>
      <c r="F763">
        <v>-3.64</v>
      </c>
      <c r="G763">
        <v>-7.22</v>
      </c>
      <c r="H763">
        <v>-49.4</v>
      </c>
      <c r="I763">
        <v>157.5</v>
      </c>
    </row>
    <row r="764" spans="1:9">
      <c r="A764" s="14">
        <v>41249</v>
      </c>
      <c r="B764">
        <v>-72.510000000000005</v>
      </c>
      <c r="C764">
        <v>19.25</v>
      </c>
      <c r="D764">
        <v>-15.9</v>
      </c>
      <c r="E764">
        <v>12</v>
      </c>
      <c r="F764">
        <v>-4.08</v>
      </c>
      <c r="G764">
        <v>-7.29</v>
      </c>
      <c r="H764">
        <v>-48.8</v>
      </c>
      <c r="I764">
        <v>155.91</v>
      </c>
    </row>
    <row r="765" spans="1:9">
      <c r="A765" s="14">
        <v>41250</v>
      </c>
      <c r="B765">
        <v>-72.63</v>
      </c>
      <c r="C765">
        <v>19.59</v>
      </c>
      <c r="D765">
        <v>-15.26</v>
      </c>
      <c r="E765">
        <v>12.24</v>
      </c>
      <c r="F765">
        <v>-4.38</v>
      </c>
      <c r="G765">
        <v>-7.2</v>
      </c>
      <c r="H765">
        <v>-48.55</v>
      </c>
      <c r="I765">
        <v>153.38</v>
      </c>
    </row>
    <row r="766" spans="1:9">
      <c r="A766" s="14">
        <v>41253</v>
      </c>
      <c r="B766">
        <v>-72.25</v>
      </c>
      <c r="C766">
        <v>19.3</v>
      </c>
      <c r="D766">
        <v>-13.85</v>
      </c>
      <c r="E766">
        <v>11.95</v>
      </c>
      <c r="F766">
        <v>-4.34</v>
      </c>
      <c r="G766">
        <v>-7.34</v>
      </c>
      <c r="H766">
        <v>-48.7</v>
      </c>
      <c r="I766">
        <v>153.88</v>
      </c>
    </row>
    <row r="767" spans="1:9">
      <c r="A767" s="14">
        <v>41254</v>
      </c>
      <c r="B767">
        <v>-71.55</v>
      </c>
      <c r="C767">
        <v>19.68</v>
      </c>
      <c r="D767">
        <v>-14.73</v>
      </c>
      <c r="E767">
        <v>11.72</v>
      </c>
      <c r="F767">
        <v>-4.3600000000000003</v>
      </c>
      <c r="G767">
        <v>-7.26</v>
      </c>
      <c r="H767">
        <v>-48.5</v>
      </c>
      <c r="I767">
        <v>151.5</v>
      </c>
    </row>
    <row r="768" spans="1:9">
      <c r="A768" s="14">
        <v>41255</v>
      </c>
      <c r="B768">
        <v>-71.459999999999994</v>
      </c>
      <c r="C768">
        <v>19.41</v>
      </c>
      <c r="D768">
        <v>-14.74</v>
      </c>
      <c r="E768">
        <v>11.42</v>
      </c>
      <c r="F768">
        <v>-4.45</v>
      </c>
      <c r="G768">
        <v>-7.1</v>
      </c>
      <c r="H768">
        <v>-49</v>
      </c>
      <c r="I768">
        <v>150</v>
      </c>
    </row>
    <row r="769" spans="1:9">
      <c r="A769" s="14">
        <v>41256</v>
      </c>
      <c r="B769">
        <v>-70.95</v>
      </c>
      <c r="C769">
        <v>19.39</v>
      </c>
      <c r="D769">
        <v>-13.6</v>
      </c>
      <c r="E769">
        <v>11.38</v>
      </c>
      <c r="F769">
        <v>-4.01</v>
      </c>
      <c r="G769">
        <v>-6.94</v>
      </c>
      <c r="H769">
        <v>-48.78</v>
      </c>
      <c r="I769">
        <v>147.65</v>
      </c>
    </row>
    <row r="770" spans="1:9">
      <c r="A770" s="14">
        <v>41257</v>
      </c>
      <c r="B770">
        <v>-71.05</v>
      </c>
      <c r="C770">
        <v>19.7</v>
      </c>
      <c r="D770">
        <v>-12.88</v>
      </c>
      <c r="E770">
        <v>11.61</v>
      </c>
      <c r="F770">
        <v>-4.13</v>
      </c>
      <c r="G770">
        <v>-6.36</v>
      </c>
      <c r="H770">
        <v>-49.35</v>
      </c>
      <c r="I770">
        <v>142.61000000000001</v>
      </c>
    </row>
    <row r="771" spans="1:9">
      <c r="A771" s="14">
        <v>41260</v>
      </c>
      <c r="B771">
        <v>-70.5</v>
      </c>
      <c r="C771">
        <v>19.350000000000001</v>
      </c>
      <c r="D771">
        <v>-14.28</v>
      </c>
      <c r="E771">
        <v>11.77</v>
      </c>
      <c r="F771">
        <v>-3.95</v>
      </c>
      <c r="G771">
        <v>-6.1</v>
      </c>
      <c r="H771">
        <v>-49.3</v>
      </c>
      <c r="I771">
        <v>138.72</v>
      </c>
    </row>
    <row r="772" spans="1:9">
      <c r="A772" s="14">
        <v>41261</v>
      </c>
      <c r="B772">
        <v>-70.55</v>
      </c>
      <c r="C772">
        <v>19.149999999999999</v>
      </c>
      <c r="D772">
        <v>-14.99</v>
      </c>
      <c r="E772">
        <v>11.81</v>
      </c>
      <c r="F772">
        <v>-3.39</v>
      </c>
      <c r="G772">
        <v>-6.77</v>
      </c>
      <c r="H772">
        <v>-48.73</v>
      </c>
      <c r="I772">
        <v>138.49</v>
      </c>
    </row>
    <row r="773" spans="1:9">
      <c r="A773" s="14">
        <v>41262</v>
      </c>
      <c r="B773">
        <v>-70.7</v>
      </c>
      <c r="C773">
        <v>19.05</v>
      </c>
      <c r="D773">
        <v>-15.15</v>
      </c>
      <c r="E773">
        <v>12.57</v>
      </c>
      <c r="F773">
        <v>-3.09</v>
      </c>
      <c r="G773">
        <v>-6.75</v>
      </c>
      <c r="H773">
        <v>-48.28</v>
      </c>
      <c r="I773">
        <v>133.80000000000001</v>
      </c>
    </row>
    <row r="774" spans="1:9">
      <c r="A774" s="14">
        <v>41263</v>
      </c>
      <c r="B774">
        <v>-69.75</v>
      </c>
      <c r="C774">
        <v>19.04</v>
      </c>
      <c r="D774">
        <v>-15.85</v>
      </c>
      <c r="E774">
        <v>12.79</v>
      </c>
      <c r="F774">
        <v>-3.45</v>
      </c>
      <c r="G774">
        <v>-6.64</v>
      </c>
      <c r="H774">
        <v>-48.15</v>
      </c>
      <c r="I774">
        <v>128.83000000000001</v>
      </c>
    </row>
    <row r="775" spans="1:9">
      <c r="A775" s="14">
        <v>41264</v>
      </c>
      <c r="B775">
        <v>-69.25</v>
      </c>
      <c r="C775">
        <v>19.28</v>
      </c>
      <c r="D775">
        <v>-18.420000000000002</v>
      </c>
      <c r="E775">
        <v>12.56</v>
      </c>
      <c r="F775">
        <v>-3.3</v>
      </c>
      <c r="G775">
        <v>-6.73</v>
      </c>
      <c r="H775">
        <v>-47.45</v>
      </c>
      <c r="I775">
        <v>132.81</v>
      </c>
    </row>
    <row r="776" spans="1:9">
      <c r="A776" s="14">
        <v>41267</v>
      </c>
      <c r="B776">
        <v>-69.2</v>
      </c>
      <c r="C776">
        <v>19.149999999999999</v>
      </c>
      <c r="D776">
        <v>-18.57</v>
      </c>
      <c r="E776">
        <v>12.9</v>
      </c>
      <c r="F776">
        <v>-3.19</v>
      </c>
      <c r="G776">
        <v>-6.82</v>
      </c>
      <c r="H776">
        <v>-47.42</v>
      </c>
      <c r="I776">
        <v>132.6</v>
      </c>
    </row>
    <row r="777" spans="1:9">
      <c r="A777" s="14">
        <v>41268</v>
      </c>
      <c r="B777">
        <v>-69.150000000000006</v>
      </c>
      <c r="C777">
        <v>19.100000000000001</v>
      </c>
      <c r="D777">
        <v>-18.72</v>
      </c>
      <c r="E777">
        <v>12.9</v>
      </c>
      <c r="F777">
        <v>-3.16</v>
      </c>
      <c r="G777">
        <v>-6.92</v>
      </c>
      <c r="H777">
        <v>-47.2</v>
      </c>
      <c r="I777">
        <v>132.63</v>
      </c>
    </row>
    <row r="778" spans="1:9">
      <c r="A778" s="14">
        <v>41269</v>
      </c>
      <c r="B778">
        <v>-67</v>
      </c>
      <c r="C778">
        <v>19.02</v>
      </c>
      <c r="D778">
        <v>-18.670000000000002</v>
      </c>
      <c r="E778">
        <v>12.93</v>
      </c>
      <c r="F778">
        <v>-3.12</v>
      </c>
      <c r="G778">
        <v>-6.92</v>
      </c>
      <c r="H778">
        <v>-46.2</v>
      </c>
      <c r="I778">
        <v>132</v>
      </c>
    </row>
    <row r="779" spans="1:9">
      <c r="A779" s="14">
        <v>41270</v>
      </c>
      <c r="B779">
        <v>-69.010000000000005</v>
      </c>
      <c r="C779">
        <v>19.149999999999999</v>
      </c>
      <c r="D779">
        <v>-16.37</v>
      </c>
      <c r="E779">
        <v>11.83</v>
      </c>
      <c r="F779">
        <v>-3.01</v>
      </c>
      <c r="G779">
        <v>-5.83</v>
      </c>
      <c r="H779">
        <v>-47.25</v>
      </c>
      <c r="I779">
        <v>132.46</v>
      </c>
    </row>
    <row r="780" spans="1:9">
      <c r="A780" s="14">
        <v>41271</v>
      </c>
      <c r="B780">
        <v>-68.849999999999994</v>
      </c>
      <c r="C780">
        <v>18.579999999999998</v>
      </c>
      <c r="D780">
        <v>-14.78</v>
      </c>
      <c r="E780">
        <v>10.97</v>
      </c>
      <c r="F780">
        <v>-4.71</v>
      </c>
      <c r="G780">
        <v>-6.05</v>
      </c>
      <c r="H780">
        <v>-47.3</v>
      </c>
      <c r="I780">
        <v>132.5</v>
      </c>
    </row>
    <row r="781" spans="1:9">
      <c r="A781" s="14">
        <v>41274</v>
      </c>
      <c r="B781">
        <v>-68.45</v>
      </c>
      <c r="C781">
        <v>19.27</v>
      </c>
      <c r="D781">
        <v>-14.87</v>
      </c>
      <c r="E781">
        <v>10.7</v>
      </c>
      <c r="F781">
        <v>-4.8</v>
      </c>
      <c r="G781">
        <v>-6.41</v>
      </c>
      <c r="H781">
        <v>-47.93</v>
      </c>
      <c r="I781">
        <v>132.35</v>
      </c>
    </row>
    <row r="782" spans="1:9">
      <c r="A782" s="14">
        <v>41275</v>
      </c>
      <c r="B782">
        <v>-68.45</v>
      </c>
      <c r="C782">
        <v>19.190000000000001</v>
      </c>
      <c r="D782">
        <v>-14.9</v>
      </c>
      <c r="E782">
        <v>10.69</v>
      </c>
      <c r="F782">
        <v>-4.8</v>
      </c>
      <c r="G782">
        <v>-6.41</v>
      </c>
      <c r="H782">
        <v>-47.9</v>
      </c>
      <c r="I782">
        <v>132.26</v>
      </c>
    </row>
    <row r="783" spans="1:9">
      <c r="A783" s="14">
        <v>41276</v>
      </c>
      <c r="B783">
        <v>-69.75</v>
      </c>
      <c r="C783">
        <v>19.350000000000001</v>
      </c>
      <c r="D783">
        <v>-14.7</v>
      </c>
      <c r="E783">
        <v>10.26</v>
      </c>
      <c r="F783">
        <v>-5.3</v>
      </c>
      <c r="G783">
        <v>-6.05</v>
      </c>
      <c r="H783">
        <v>-49.2</v>
      </c>
      <c r="I783">
        <v>131.02000000000001</v>
      </c>
    </row>
    <row r="784" spans="1:9">
      <c r="A784" s="14">
        <v>41277</v>
      </c>
      <c r="B784">
        <v>-69.45</v>
      </c>
      <c r="C784">
        <v>19.399999999999999</v>
      </c>
      <c r="D784">
        <v>-13.59</v>
      </c>
      <c r="E784">
        <v>10.25</v>
      </c>
      <c r="F784">
        <v>-5.7</v>
      </c>
      <c r="G784">
        <v>-6.03</v>
      </c>
      <c r="H784">
        <v>-49.1</v>
      </c>
      <c r="I784">
        <v>128.30000000000001</v>
      </c>
    </row>
    <row r="785" spans="1:9">
      <c r="A785" s="14">
        <v>41278</v>
      </c>
      <c r="B785">
        <v>-69.56</v>
      </c>
      <c r="C785">
        <v>19.55</v>
      </c>
      <c r="D785">
        <v>-12.97</v>
      </c>
      <c r="E785">
        <v>9.99</v>
      </c>
      <c r="F785">
        <v>-5.6</v>
      </c>
      <c r="G785">
        <v>-6.01</v>
      </c>
      <c r="H785">
        <v>-49.45</v>
      </c>
      <c r="I785">
        <v>127.32</v>
      </c>
    </row>
    <row r="786" spans="1:9">
      <c r="A786" s="14">
        <v>41281</v>
      </c>
      <c r="B786">
        <v>-70.400000000000006</v>
      </c>
      <c r="C786">
        <v>19.29</v>
      </c>
      <c r="D786">
        <v>-12.35</v>
      </c>
      <c r="E786">
        <v>10.119999999999999</v>
      </c>
      <c r="F786">
        <v>-5.69</v>
      </c>
      <c r="G786">
        <v>-5.82</v>
      </c>
      <c r="H786">
        <v>-49.63</v>
      </c>
      <c r="I786">
        <v>130.36000000000001</v>
      </c>
    </row>
    <row r="787" spans="1:9">
      <c r="A787" s="14">
        <v>41282</v>
      </c>
      <c r="B787">
        <v>-70.8</v>
      </c>
      <c r="C787">
        <v>19.149999999999999</v>
      </c>
      <c r="D787">
        <v>-12.2</v>
      </c>
      <c r="E787">
        <v>10.15</v>
      </c>
      <c r="F787">
        <v>-5.64</v>
      </c>
      <c r="G787">
        <v>-5.89</v>
      </c>
      <c r="H787">
        <v>-49.45</v>
      </c>
      <c r="I787">
        <v>126.04</v>
      </c>
    </row>
    <row r="788" spans="1:9">
      <c r="A788" s="14">
        <v>41283</v>
      </c>
      <c r="B788">
        <v>-70.900000000000006</v>
      </c>
      <c r="C788">
        <v>19.100000000000001</v>
      </c>
      <c r="D788">
        <v>-12.32</v>
      </c>
      <c r="E788">
        <v>10.199999999999999</v>
      </c>
      <c r="F788">
        <v>-5.6</v>
      </c>
      <c r="G788">
        <v>-6.1</v>
      </c>
      <c r="H788">
        <v>-50.1</v>
      </c>
      <c r="I788">
        <v>124.5</v>
      </c>
    </row>
    <row r="789" spans="1:9">
      <c r="A789" s="14">
        <v>41284</v>
      </c>
      <c r="B789">
        <v>-72.349999999999994</v>
      </c>
      <c r="C789">
        <v>19.07</v>
      </c>
      <c r="D789">
        <v>-11.95</v>
      </c>
      <c r="E789">
        <v>9.5299999999999994</v>
      </c>
      <c r="F789">
        <v>-5.98</v>
      </c>
      <c r="G789">
        <v>-6.11</v>
      </c>
      <c r="H789">
        <v>-50.11</v>
      </c>
      <c r="I789">
        <v>125.99</v>
      </c>
    </row>
    <row r="790" spans="1:9">
      <c r="A790" s="14">
        <v>41285</v>
      </c>
      <c r="B790">
        <v>-71.25</v>
      </c>
      <c r="C790">
        <v>19.7</v>
      </c>
      <c r="D790">
        <v>-11.1</v>
      </c>
      <c r="E790">
        <v>9.25</v>
      </c>
      <c r="F790">
        <v>-6.04</v>
      </c>
      <c r="G790">
        <v>-6.91</v>
      </c>
      <c r="H790">
        <v>-49.5</v>
      </c>
      <c r="I790">
        <v>125.51</v>
      </c>
    </row>
    <row r="791" spans="1:9">
      <c r="A791" s="14">
        <v>41288</v>
      </c>
      <c r="B791">
        <v>-71.3</v>
      </c>
      <c r="C791">
        <v>19.75</v>
      </c>
      <c r="D791">
        <v>-10.220000000000001</v>
      </c>
      <c r="E791">
        <v>9.23</v>
      </c>
      <c r="F791">
        <v>-6.27</v>
      </c>
      <c r="G791">
        <v>-6.67</v>
      </c>
      <c r="H791">
        <v>-49.75</v>
      </c>
      <c r="I791">
        <v>126</v>
      </c>
    </row>
    <row r="792" spans="1:9">
      <c r="A792" s="14">
        <v>41289</v>
      </c>
      <c r="B792">
        <v>-71</v>
      </c>
      <c r="C792">
        <v>19.55</v>
      </c>
      <c r="D792">
        <v>-10.44</v>
      </c>
      <c r="E792">
        <v>9.24</v>
      </c>
      <c r="F792">
        <v>-6.44</v>
      </c>
      <c r="G792">
        <v>-6.44</v>
      </c>
      <c r="H792">
        <v>-49.61</v>
      </c>
      <c r="I792">
        <v>126.64</v>
      </c>
    </row>
    <row r="793" spans="1:9">
      <c r="A793" s="14">
        <v>41290</v>
      </c>
      <c r="B793">
        <v>-70.75</v>
      </c>
      <c r="C793">
        <v>19.57</v>
      </c>
      <c r="D793">
        <v>-10.28</v>
      </c>
      <c r="E793">
        <v>9.33</v>
      </c>
      <c r="F793">
        <v>-6.56</v>
      </c>
      <c r="G793">
        <v>-6.54</v>
      </c>
      <c r="H793">
        <v>-49.58</v>
      </c>
      <c r="I793">
        <v>125.39</v>
      </c>
    </row>
    <row r="794" spans="1:9">
      <c r="A794" s="14">
        <v>41291</v>
      </c>
      <c r="B794">
        <v>-70.25</v>
      </c>
      <c r="C794">
        <v>19.72</v>
      </c>
      <c r="D794">
        <v>-9.91</v>
      </c>
      <c r="E794">
        <v>8.68</v>
      </c>
      <c r="F794">
        <v>-6.56</v>
      </c>
      <c r="G794">
        <v>-6.95</v>
      </c>
      <c r="H794">
        <v>-49.43</v>
      </c>
      <c r="I794">
        <v>124.99</v>
      </c>
    </row>
    <row r="795" spans="1:9">
      <c r="A795" s="14">
        <v>41292</v>
      </c>
      <c r="B795">
        <v>-70.150000000000006</v>
      </c>
      <c r="C795">
        <v>19.600000000000001</v>
      </c>
      <c r="D795">
        <v>-10.029999999999999</v>
      </c>
      <c r="E795">
        <v>8.76</v>
      </c>
      <c r="F795">
        <v>-6.46</v>
      </c>
      <c r="G795">
        <v>-6.8</v>
      </c>
      <c r="H795">
        <v>-49.53</v>
      </c>
      <c r="I795">
        <v>125.03</v>
      </c>
    </row>
    <row r="796" spans="1:9">
      <c r="A796" s="14">
        <v>41295</v>
      </c>
      <c r="B796">
        <v>-70.08</v>
      </c>
      <c r="C796">
        <v>19.61</v>
      </c>
      <c r="D796">
        <v>-9.98</v>
      </c>
      <c r="E796">
        <v>8.77</v>
      </c>
      <c r="F796">
        <v>-6.44</v>
      </c>
      <c r="G796">
        <v>-6.59</v>
      </c>
      <c r="H796">
        <v>-49.5</v>
      </c>
      <c r="I796">
        <v>124.26</v>
      </c>
    </row>
    <row r="797" spans="1:9">
      <c r="A797" s="14">
        <v>41296</v>
      </c>
      <c r="B797">
        <v>-70.95</v>
      </c>
      <c r="C797">
        <v>19.73</v>
      </c>
      <c r="D797">
        <v>-10.07</v>
      </c>
      <c r="E797">
        <v>8.65</v>
      </c>
      <c r="F797">
        <v>-6.56</v>
      </c>
      <c r="G797">
        <v>-5.74</v>
      </c>
      <c r="H797">
        <v>-50.25</v>
      </c>
      <c r="I797">
        <v>122.68</v>
      </c>
    </row>
    <row r="798" spans="1:9">
      <c r="A798" s="14">
        <v>41297</v>
      </c>
      <c r="B798">
        <v>-71.150000000000006</v>
      </c>
      <c r="C798">
        <v>19.55</v>
      </c>
      <c r="D798">
        <v>-9.5</v>
      </c>
      <c r="E798">
        <v>8.2799999999999994</v>
      </c>
      <c r="F798">
        <v>-6.76</v>
      </c>
      <c r="G798">
        <v>-5.55</v>
      </c>
      <c r="H798">
        <v>-50.44</v>
      </c>
      <c r="I798">
        <v>121.08</v>
      </c>
    </row>
    <row r="799" spans="1:9">
      <c r="A799" s="14">
        <v>41298</v>
      </c>
      <c r="B799">
        <v>-68.75</v>
      </c>
      <c r="C799">
        <v>19.350000000000001</v>
      </c>
      <c r="D799">
        <v>-9.23</v>
      </c>
      <c r="E799">
        <v>7.97</v>
      </c>
      <c r="F799">
        <v>-7.49</v>
      </c>
      <c r="G799">
        <v>-5.72</v>
      </c>
      <c r="H799">
        <v>-50</v>
      </c>
      <c r="I799">
        <v>122.31</v>
      </c>
    </row>
    <row r="800" spans="1:9">
      <c r="A800" s="14">
        <v>41299</v>
      </c>
      <c r="B800">
        <v>-68.7</v>
      </c>
      <c r="C800">
        <v>19.739999999999998</v>
      </c>
      <c r="D800">
        <v>-9.3000000000000007</v>
      </c>
      <c r="E800">
        <v>7.29</v>
      </c>
      <c r="F800">
        <v>-7.61</v>
      </c>
      <c r="G800">
        <v>-5.81</v>
      </c>
      <c r="H800">
        <v>-49.95</v>
      </c>
      <c r="I800">
        <v>125.18</v>
      </c>
    </row>
    <row r="801" spans="1:9">
      <c r="A801" s="14">
        <v>41302</v>
      </c>
      <c r="B801">
        <v>-68.400000000000006</v>
      </c>
      <c r="C801">
        <v>19.7</v>
      </c>
      <c r="D801">
        <v>-8.9499999999999993</v>
      </c>
      <c r="E801">
        <v>7.24</v>
      </c>
      <c r="F801">
        <v>-7.42</v>
      </c>
      <c r="G801">
        <v>-5.7</v>
      </c>
      <c r="H801">
        <v>-49.15</v>
      </c>
      <c r="I801">
        <v>125.5</v>
      </c>
    </row>
    <row r="802" spans="1:9">
      <c r="A802" s="14">
        <v>41303</v>
      </c>
      <c r="B802">
        <v>-68.95</v>
      </c>
      <c r="C802">
        <v>19.8</v>
      </c>
      <c r="D802">
        <v>-9.1999999999999993</v>
      </c>
      <c r="E802">
        <v>7.31</v>
      </c>
      <c r="F802">
        <v>-7.52</v>
      </c>
      <c r="G802">
        <v>-5.68</v>
      </c>
      <c r="H802">
        <v>-49.58</v>
      </c>
      <c r="I802">
        <v>123.5</v>
      </c>
    </row>
    <row r="803" spans="1:9">
      <c r="A803" s="14">
        <v>41304</v>
      </c>
      <c r="B803">
        <v>-69.11</v>
      </c>
      <c r="C803">
        <v>19.399999999999999</v>
      </c>
      <c r="D803">
        <v>-9.09</v>
      </c>
      <c r="E803">
        <v>6.46</v>
      </c>
      <c r="F803">
        <v>-7.46</v>
      </c>
      <c r="G803">
        <v>-5.65</v>
      </c>
      <c r="H803">
        <v>-50.55</v>
      </c>
      <c r="I803">
        <v>124.5</v>
      </c>
    </row>
    <row r="804" spans="1:9">
      <c r="A804" s="14">
        <v>41305</v>
      </c>
      <c r="B804">
        <v>-69.430000000000007</v>
      </c>
      <c r="C804">
        <v>19.41</v>
      </c>
      <c r="D804">
        <v>-9.36</v>
      </c>
      <c r="E804">
        <v>6.4</v>
      </c>
      <c r="F804">
        <v>-7.69</v>
      </c>
      <c r="G804">
        <v>-6.05</v>
      </c>
      <c r="H804">
        <v>-50.05</v>
      </c>
      <c r="I804">
        <v>122.39</v>
      </c>
    </row>
    <row r="805" spans="1:9">
      <c r="A805" s="14">
        <v>41306</v>
      </c>
      <c r="B805">
        <v>-69.38</v>
      </c>
      <c r="C805">
        <v>19.8</v>
      </c>
      <c r="D805">
        <v>-9.25</v>
      </c>
      <c r="E805">
        <v>7.09</v>
      </c>
      <c r="F805">
        <v>-7.86</v>
      </c>
      <c r="G805">
        <v>-5.81</v>
      </c>
      <c r="H805">
        <v>-50.2</v>
      </c>
      <c r="I805">
        <v>122.5</v>
      </c>
    </row>
    <row r="806" spans="1:9">
      <c r="A806" s="14">
        <v>41309</v>
      </c>
      <c r="B806">
        <v>-69.05</v>
      </c>
      <c r="C806">
        <v>19.47</v>
      </c>
      <c r="D806">
        <v>-9.49</v>
      </c>
      <c r="E806">
        <v>7.78</v>
      </c>
      <c r="F806">
        <v>-7.65</v>
      </c>
      <c r="G806">
        <v>-5.75</v>
      </c>
      <c r="H806">
        <v>-49.43</v>
      </c>
      <c r="I806">
        <v>119.91</v>
      </c>
    </row>
    <row r="807" spans="1:9">
      <c r="A807" s="14">
        <v>41310</v>
      </c>
      <c r="B807">
        <v>-69.099999999999994</v>
      </c>
      <c r="C807">
        <v>19.05</v>
      </c>
      <c r="D807">
        <v>-9.3000000000000007</v>
      </c>
      <c r="E807">
        <v>7.52</v>
      </c>
      <c r="F807">
        <v>-7.41</v>
      </c>
      <c r="G807">
        <v>-5.74</v>
      </c>
      <c r="H807">
        <v>-49.72</v>
      </c>
      <c r="I807">
        <v>118</v>
      </c>
    </row>
    <row r="808" spans="1:9">
      <c r="A808" s="14">
        <v>41311</v>
      </c>
      <c r="B808">
        <v>-69.95</v>
      </c>
      <c r="C808">
        <v>19.25</v>
      </c>
      <c r="D808">
        <v>-9.33</v>
      </c>
      <c r="E808">
        <v>7.6</v>
      </c>
      <c r="F808">
        <v>-7.33</v>
      </c>
      <c r="G808">
        <v>-6.03</v>
      </c>
      <c r="H808">
        <v>-50.43</v>
      </c>
      <c r="I808">
        <v>115.94</v>
      </c>
    </row>
    <row r="809" spans="1:9">
      <c r="A809" s="14">
        <v>41312</v>
      </c>
      <c r="B809">
        <v>-69.7</v>
      </c>
      <c r="C809">
        <v>19.32</v>
      </c>
      <c r="D809">
        <v>-9.49</v>
      </c>
      <c r="E809">
        <v>8.1</v>
      </c>
      <c r="F809">
        <v>-7.49</v>
      </c>
      <c r="G809">
        <v>-6.35</v>
      </c>
      <c r="H809">
        <v>-49.8</v>
      </c>
      <c r="I809">
        <v>114.25</v>
      </c>
    </row>
    <row r="810" spans="1:9">
      <c r="A810" s="14">
        <v>41313</v>
      </c>
      <c r="B810">
        <v>-70</v>
      </c>
      <c r="C810">
        <v>19.82</v>
      </c>
      <c r="D810">
        <v>-9.34</v>
      </c>
      <c r="E810">
        <v>8.33</v>
      </c>
      <c r="F810">
        <v>-7.43</v>
      </c>
      <c r="G810">
        <v>-6.39</v>
      </c>
      <c r="H810">
        <v>-50.05</v>
      </c>
      <c r="I810">
        <v>114.21</v>
      </c>
    </row>
    <row r="811" spans="1:9">
      <c r="A811" s="14">
        <v>41316</v>
      </c>
      <c r="B811">
        <v>-68.5</v>
      </c>
      <c r="C811">
        <v>19.7</v>
      </c>
      <c r="D811">
        <v>-9.4</v>
      </c>
      <c r="E811">
        <v>8.09</v>
      </c>
      <c r="F811">
        <v>-7.34</v>
      </c>
      <c r="G811">
        <v>-6.51</v>
      </c>
      <c r="H811">
        <v>-49.55</v>
      </c>
      <c r="I811">
        <v>112.36</v>
      </c>
    </row>
    <row r="812" spans="1:9">
      <c r="A812" s="14">
        <v>41317</v>
      </c>
      <c r="B812">
        <v>-68.900000000000006</v>
      </c>
      <c r="C812">
        <v>19.52</v>
      </c>
      <c r="D812">
        <v>-9.18</v>
      </c>
      <c r="E812">
        <v>7.84</v>
      </c>
      <c r="F812">
        <v>-7.55</v>
      </c>
      <c r="G812">
        <v>-6.44</v>
      </c>
      <c r="H812">
        <v>-49.8</v>
      </c>
      <c r="I812">
        <v>108.99</v>
      </c>
    </row>
    <row r="813" spans="1:9">
      <c r="A813" s="14">
        <v>41318</v>
      </c>
      <c r="B813">
        <v>-69.63</v>
      </c>
      <c r="C813">
        <v>19.600000000000001</v>
      </c>
      <c r="D813">
        <v>-9.01</v>
      </c>
      <c r="E813">
        <v>7.75</v>
      </c>
      <c r="F813">
        <v>-7.87</v>
      </c>
      <c r="G813">
        <v>-6.25</v>
      </c>
      <c r="H813">
        <v>-50.28</v>
      </c>
      <c r="I813">
        <v>118.27</v>
      </c>
    </row>
    <row r="814" spans="1:9">
      <c r="A814" s="14">
        <v>41319</v>
      </c>
      <c r="B814">
        <v>-70.05</v>
      </c>
      <c r="C814">
        <v>19.899999999999999</v>
      </c>
      <c r="D814">
        <v>-9.51</v>
      </c>
      <c r="E814">
        <v>7.91</v>
      </c>
      <c r="F814">
        <v>-8.01</v>
      </c>
      <c r="G814">
        <v>-6.37</v>
      </c>
      <c r="H814">
        <v>-51</v>
      </c>
      <c r="I814">
        <v>119.81</v>
      </c>
    </row>
    <row r="815" spans="1:9">
      <c r="A815" s="14">
        <v>41320</v>
      </c>
      <c r="B815">
        <v>-69.599999999999994</v>
      </c>
      <c r="C815">
        <v>20.350000000000001</v>
      </c>
      <c r="D815">
        <v>-9.4600000000000009</v>
      </c>
      <c r="E815">
        <v>7.93</v>
      </c>
      <c r="F815">
        <v>-8.18</v>
      </c>
      <c r="G815">
        <v>-6.6</v>
      </c>
      <c r="H815">
        <v>-50.55</v>
      </c>
      <c r="I815">
        <v>119.46</v>
      </c>
    </row>
    <row r="816" spans="1:9">
      <c r="A816" s="14">
        <v>41323</v>
      </c>
      <c r="B816">
        <v>-68.55</v>
      </c>
      <c r="C816">
        <v>20.39</v>
      </c>
      <c r="D816">
        <v>-9.41</v>
      </c>
      <c r="E816">
        <v>7.87</v>
      </c>
      <c r="F816">
        <v>-8.1</v>
      </c>
      <c r="G816">
        <v>-6.41</v>
      </c>
      <c r="H816">
        <v>-49.97</v>
      </c>
      <c r="I816">
        <v>118.49</v>
      </c>
    </row>
    <row r="817" spans="1:9">
      <c r="A817" s="14">
        <v>41324</v>
      </c>
      <c r="B817">
        <v>-69</v>
      </c>
      <c r="C817">
        <v>20.04</v>
      </c>
      <c r="D817">
        <v>-9.0500000000000007</v>
      </c>
      <c r="E817">
        <v>8.1199999999999992</v>
      </c>
      <c r="F817">
        <v>-7.63</v>
      </c>
      <c r="G817">
        <v>-6.1</v>
      </c>
      <c r="H817">
        <v>-50.1</v>
      </c>
      <c r="I817">
        <v>118.5</v>
      </c>
    </row>
    <row r="818" spans="1:9">
      <c r="A818" s="14">
        <v>41325</v>
      </c>
      <c r="B818">
        <v>-69.900000000000006</v>
      </c>
      <c r="C818">
        <v>19.54</v>
      </c>
      <c r="D818">
        <v>-9.1199999999999992</v>
      </c>
      <c r="E818">
        <v>7.86</v>
      </c>
      <c r="F818">
        <v>-7.29</v>
      </c>
      <c r="G818">
        <v>-6.06</v>
      </c>
      <c r="H818">
        <v>-50.25</v>
      </c>
      <c r="I818">
        <v>118.5</v>
      </c>
    </row>
    <row r="819" spans="1:9">
      <c r="A819" s="14">
        <v>41326</v>
      </c>
      <c r="B819">
        <v>-68.760000000000005</v>
      </c>
      <c r="C819">
        <v>19.45</v>
      </c>
      <c r="D819">
        <v>-9.65</v>
      </c>
      <c r="E819">
        <v>8.33</v>
      </c>
      <c r="F819">
        <v>-7.1</v>
      </c>
      <c r="G819">
        <v>-6.28</v>
      </c>
      <c r="H819">
        <v>-50.6</v>
      </c>
      <c r="I819">
        <v>124.72</v>
      </c>
    </row>
    <row r="820" spans="1:9">
      <c r="A820" s="14">
        <v>41327</v>
      </c>
      <c r="B820">
        <v>-70.05</v>
      </c>
      <c r="C820">
        <v>20.190000000000001</v>
      </c>
      <c r="D820">
        <v>-9.59</v>
      </c>
      <c r="E820">
        <v>9.0500000000000007</v>
      </c>
      <c r="F820">
        <v>-7.44</v>
      </c>
      <c r="G820">
        <v>-6.41</v>
      </c>
      <c r="H820">
        <v>-50.85</v>
      </c>
      <c r="I820">
        <v>124.4</v>
      </c>
    </row>
    <row r="821" spans="1:9">
      <c r="A821" s="14">
        <v>41330</v>
      </c>
      <c r="B821">
        <v>-69.069999999999993</v>
      </c>
      <c r="C821">
        <v>20.18</v>
      </c>
      <c r="D821">
        <v>-9.74</v>
      </c>
      <c r="E821">
        <v>8.7799999999999994</v>
      </c>
      <c r="F821">
        <v>-7.2</v>
      </c>
      <c r="G821">
        <v>-6.16</v>
      </c>
      <c r="H821">
        <v>-50.95</v>
      </c>
      <c r="I821">
        <v>125.17</v>
      </c>
    </row>
    <row r="822" spans="1:9">
      <c r="A822" s="14">
        <v>41331</v>
      </c>
      <c r="B822">
        <v>-70.5</v>
      </c>
      <c r="C822">
        <v>20.05</v>
      </c>
      <c r="D822">
        <v>-10.84</v>
      </c>
      <c r="E822">
        <v>9.77</v>
      </c>
      <c r="F822">
        <v>-6.9</v>
      </c>
      <c r="G822">
        <v>-6.44</v>
      </c>
      <c r="H822">
        <v>-51.95</v>
      </c>
      <c r="I822">
        <v>128.08000000000001</v>
      </c>
    </row>
    <row r="823" spans="1:9">
      <c r="A823" s="14">
        <v>41332</v>
      </c>
      <c r="B823">
        <v>-71.03</v>
      </c>
      <c r="C823">
        <v>21</v>
      </c>
      <c r="D823">
        <v>-10.7</v>
      </c>
      <c r="E823">
        <v>9.39</v>
      </c>
      <c r="F823">
        <v>-6.86</v>
      </c>
      <c r="G823">
        <v>-6.54</v>
      </c>
      <c r="H823">
        <v>-50.55</v>
      </c>
      <c r="I823">
        <v>134.37</v>
      </c>
    </row>
    <row r="824" spans="1:9">
      <c r="A824" s="14">
        <v>41333</v>
      </c>
      <c r="B824">
        <v>-69.95</v>
      </c>
      <c r="C824">
        <v>21.05</v>
      </c>
      <c r="D824">
        <v>-10.050000000000001</v>
      </c>
      <c r="E824">
        <v>9.27</v>
      </c>
      <c r="F824">
        <v>-6.96</v>
      </c>
      <c r="G824">
        <v>-6.17</v>
      </c>
      <c r="H824">
        <v>-50.05</v>
      </c>
      <c r="I824">
        <v>129.74</v>
      </c>
    </row>
    <row r="825" spans="1:9">
      <c r="A825" s="14">
        <v>41334</v>
      </c>
      <c r="B825">
        <v>-69.7</v>
      </c>
      <c r="C825">
        <v>20.329999999999998</v>
      </c>
      <c r="D825">
        <v>-9.82</v>
      </c>
      <c r="E825">
        <v>9.39</v>
      </c>
      <c r="F825">
        <v>-6.78</v>
      </c>
      <c r="G825">
        <v>-6.18</v>
      </c>
      <c r="H825">
        <v>-50.15</v>
      </c>
      <c r="I825">
        <v>132.06</v>
      </c>
    </row>
    <row r="826" spans="1:9">
      <c r="A826" s="14">
        <v>41337</v>
      </c>
      <c r="B826">
        <v>-69.5</v>
      </c>
      <c r="C826">
        <v>20.5</v>
      </c>
      <c r="D826">
        <v>-9.76</v>
      </c>
      <c r="E826">
        <v>9.36</v>
      </c>
      <c r="F826">
        <v>-6.67</v>
      </c>
      <c r="G826">
        <v>-6.36</v>
      </c>
      <c r="H826">
        <v>-50.35</v>
      </c>
      <c r="I826">
        <v>135.88999999999999</v>
      </c>
    </row>
    <row r="827" spans="1:9">
      <c r="A827" s="14">
        <v>41338</v>
      </c>
      <c r="B827">
        <v>-73.2</v>
      </c>
      <c r="C827">
        <v>20.8</v>
      </c>
      <c r="D827">
        <v>-9.8000000000000007</v>
      </c>
      <c r="E827">
        <v>8.52</v>
      </c>
      <c r="F827">
        <v>-7.42</v>
      </c>
      <c r="G827">
        <v>-6.09</v>
      </c>
      <c r="H827">
        <v>-51.85</v>
      </c>
      <c r="I827">
        <v>137.5</v>
      </c>
    </row>
    <row r="828" spans="1:9">
      <c r="A828" s="14">
        <v>41339</v>
      </c>
      <c r="B828">
        <v>-70.790000000000006</v>
      </c>
      <c r="C828">
        <v>20.75</v>
      </c>
      <c r="D828">
        <v>-9.9700000000000006</v>
      </c>
      <c r="E828">
        <v>9.0299999999999994</v>
      </c>
      <c r="F828">
        <v>-7.31</v>
      </c>
      <c r="G828">
        <v>-5.94</v>
      </c>
      <c r="H828">
        <v>-50.5</v>
      </c>
      <c r="I828">
        <v>135.93</v>
      </c>
    </row>
    <row r="829" spans="1:9">
      <c r="A829" s="14">
        <v>41340</v>
      </c>
      <c r="B829">
        <v>-71.2</v>
      </c>
      <c r="C829">
        <v>21.15</v>
      </c>
      <c r="D829">
        <v>-9.56</v>
      </c>
      <c r="E829">
        <v>8.26</v>
      </c>
      <c r="F829">
        <v>-7.91</v>
      </c>
      <c r="G829">
        <v>-5.89</v>
      </c>
      <c r="H829">
        <v>-50.45</v>
      </c>
      <c r="I829">
        <v>133.5</v>
      </c>
    </row>
    <row r="830" spans="1:9">
      <c r="A830" s="14">
        <v>41341</v>
      </c>
      <c r="B830">
        <v>-71.25</v>
      </c>
      <c r="C830">
        <v>20.92</v>
      </c>
      <c r="D830">
        <v>-9.52</v>
      </c>
      <c r="E830">
        <v>8.1300000000000008</v>
      </c>
      <c r="F830">
        <v>-7.89</v>
      </c>
      <c r="G830">
        <v>-6.12</v>
      </c>
      <c r="H830">
        <v>-50.4</v>
      </c>
      <c r="I830">
        <v>133.36000000000001</v>
      </c>
    </row>
    <row r="831" spans="1:9">
      <c r="A831" s="14">
        <v>41344</v>
      </c>
      <c r="B831">
        <v>-71.81</v>
      </c>
      <c r="C831">
        <v>21.12</v>
      </c>
      <c r="D831">
        <v>-9.4499999999999993</v>
      </c>
      <c r="E831">
        <v>8.15</v>
      </c>
      <c r="F831">
        <v>-7.64</v>
      </c>
      <c r="G831">
        <v>-6.08</v>
      </c>
      <c r="H831">
        <v>-50.75</v>
      </c>
      <c r="I831">
        <v>132.13999999999999</v>
      </c>
    </row>
    <row r="832" spans="1:9">
      <c r="A832" s="14">
        <v>41345</v>
      </c>
      <c r="B832">
        <v>-73.08</v>
      </c>
      <c r="C832">
        <v>21.34</v>
      </c>
      <c r="D832">
        <v>-9.6999999999999993</v>
      </c>
      <c r="E832">
        <v>8.26</v>
      </c>
      <c r="F832">
        <v>-7.49</v>
      </c>
      <c r="G832">
        <v>-5.99</v>
      </c>
      <c r="H832">
        <v>-51.8</v>
      </c>
      <c r="I832">
        <v>127.5</v>
      </c>
    </row>
    <row r="833" spans="1:9">
      <c r="A833" s="14">
        <v>41346</v>
      </c>
      <c r="B833">
        <v>-73.650000000000006</v>
      </c>
      <c r="C833">
        <v>21.1</v>
      </c>
      <c r="D833">
        <v>-10</v>
      </c>
      <c r="E833">
        <v>8.2799999999999994</v>
      </c>
      <c r="F833">
        <v>-7.7</v>
      </c>
      <c r="G833">
        <v>-6</v>
      </c>
      <c r="H833">
        <v>-50.1</v>
      </c>
      <c r="I833">
        <v>127.49</v>
      </c>
    </row>
    <row r="834" spans="1:9">
      <c r="A834" s="14">
        <v>41347</v>
      </c>
      <c r="B834">
        <v>-73.73</v>
      </c>
      <c r="C834">
        <v>22.1</v>
      </c>
      <c r="D834">
        <v>-9.6</v>
      </c>
      <c r="E834">
        <v>7.97</v>
      </c>
      <c r="F834">
        <v>-7.8</v>
      </c>
      <c r="G834">
        <v>-5.96</v>
      </c>
      <c r="H834">
        <v>-50.25</v>
      </c>
      <c r="I834">
        <v>126.81</v>
      </c>
    </row>
    <row r="835" spans="1:9">
      <c r="A835" s="14">
        <v>41348</v>
      </c>
      <c r="B835">
        <v>-72.900000000000006</v>
      </c>
      <c r="C835">
        <v>21.24</v>
      </c>
      <c r="D835">
        <v>-9.48</v>
      </c>
      <c r="E835">
        <v>8.0500000000000007</v>
      </c>
      <c r="F835">
        <v>-7.93</v>
      </c>
      <c r="G835">
        <v>-5.82</v>
      </c>
      <c r="H835">
        <v>-50.6</v>
      </c>
      <c r="I835">
        <v>126.3</v>
      </c>
    </row>
    <row r="836" spans="1:9">
      <c r="A836" s="14">
        <v>41351</v>
      </c>
      <c r="B836">
        <v>-72.33</v>
      </c>
      <c r="C836">
        <v>21</v>
      </c>
      <c r="D836">
        <v>-10.5</v>
      </c>
      <c r="E836">
        <v>8.64</v>
      </c>
      <c r="F836">
        <v>-7.5</v>
      </c>
      <c r="G836">
        <v>-6.33</v>
      </c>
      <c r="H836">
        <v>-50.3</v>
      </c>
      <c r="I836">
        <v>125.29</v>
      </c>
    </row>
    <row r="837" spans="1:9">
      <c r="A837" s="14">
        <v>41352</v>
      </c>
      <c r="B837">
        <v>-71.88</v>
      </c>
      <c r="C837">
        <v>20.8</v>
      </c>
      <c r="D837">
        <v>-11.4</v>
      </c>
      <c r="E837">
        <v>9.4600000000000009</v>
      </c>
      <c r="F837">
        <v>-6.65</v>
      </c>
      <c r="G837">
        <v>-6.68</v>
      </c>
      <c r="H837">
        <v>-50.55</v>
      </c>
      <c r="I837">
        <v>130.68</v>
      </c>
    </row>
    <row r="838" spans="1:9">
      <c r="A838" s="14">
        <v>41353</v>
      </c>
      <c r="B838">
        <v>-73.2</v>
      </c>
      <c r="C838">
        <v>20.77</v>
      </c>
      <c r="D838">
        <v>-10.9</v>
      </c>
      <c r="E838">
        <v>9.07</v>
      </c>
      <c r="F838">
        <v>-6.96</v>
      </c>
      <c r="G838">
        <v>-6.37</v>
      </c>
      <c r="H838">
        <v>-50.05</v>
      </c>
      <c r="I838">
        <v>130</v>
      </c>
    </row>
    <row r="839" spans="1:9">
      <c r="A839" s="14">
        <v>41354</v>
      </c>
      <c r="B839">
        <v>-72.75</v>
      </c>
      <c r="C839">
        <v>21.24</v>
      </c>
      <c r="D839">
        <v>-11.02</v>
      </c>
      <c r="E839">
        <v>9.07</v>
      </c>
      <c r="F839">
        <v>-6.98</v>
      </c>
      <c r="G839">
        <v>-6.2</v>
      </c>
      <c r="H839">
        <v>-50.85</v>
      </c>
      <c r="I839">
        <v>126.25</v>
      </c>
    </row>
    <row r="840" spans="1:9">
      <c r="A840" s="14">
        <v>41355</v>
      </c>
      <c r="B840">
        <v>-72.2</v>
      </c>
      <c r="C840">
        <v>20.95</v>
      </c>
      <c r="D840">
        <v>-11.15</v>
      </c>
      <c r="E840">
        <v>9.0399999999999991</v>
      </c>
      <c r="F840">
        <v>-5.72</v>
      </c>
      <c r="G840">
        <v>-6.01</v>
      </c>
      <c r="H840">
        <v>-51.1</v>
      </c>
      <c r="I840">
        <v>123.75</v>
      </c>
    </row>
    <row r="841" spans="1:9">
      <c r="A841" s="14">
        <v>41358</v>
      </c>
      <c r="B841">
        <v>-72.3</v>
      </c>
      <c r="C841">
        <v>20.8</v>
      </c>
      <c r="D841">
        <v>-10.6</v>
      </c>
      <c r="E841">
        <v>8.9700000000000006</v>
      </c>
      <c r="F841">
        <v>-7.05</v>
      </c>
      <c r="G841">
        <v>-6.09</v>
      </c>
      <c r="H841">
        <v>-51.05</v>
      </c>
      <c r="I841">
        <v>125.33</v>
      </c>
    </row>
    <row r="842" spans="1:9">
      <c r="A842" s="14">
        <v>41359</v>
      </c>
      <c r="B842">
        <v>-72.63</v>
      </c>
      <c r="C842">
        <v>20.68</v>
      </c>
      <c r="D842">
        <v>-10.6</v>
      </c>
      <c r="E842">
        <v>8.99</v>
      </c>
      <c r="F842">
        <v>-7.09</v>
      </c>
      <c r="G842">
        <v>-6.15</v>
      </c>
      <c r="H842">
        <v>-50.7</v>
      </c>
      <c r="I842">
        <v>125.94</v>
      </c>
    </row>
    <row r="843" spans="1:9">
      <c r="A843" s="14">
        <v>41360</v>
      </c>
      <c r="B843">
        <v>-71.150000000000006</v>
      </c>
      <c r="C843">
        <v>20.79</v>
      </c>
      <c r="D843">
        <v>-11.25</v>
      </c>
      <c r="E843">
        <v>9.14</v>
      </c>
      <c r="F843">
        <v>-7.08</v>
      </c>
      <c r="G843">
        <v>-6.15</v>
      </c>
      <c r="H843">
        <v>-50.5</v>
      </c>
      <c r="I843">
        <v>124.5</v>
      </c>
    </row>
    <row r="844" spans="1:9">
      <c r="A844" s="14">
        <v>41361</v>
      </c>
      <c r="B844">
        <v>-70.8</v>
      </c>
      <c r="C844">
        <v>20.75</v>
      </c>
      <c r="D844">
        <v>-11.15</v>
      </c>
      <c r="E844">
        <v>8.59</v>
      </c>
      <c r="F844">
        <v>-7.03</v>
      </c>
      <c r="G844">
        <v>-5.97</v>
      </c>
      <c r="H844">
        <v>-50.35</v>
      </c>
      <c r="I844">
        <v>125.04</v>
      </c>
    </row>
    <row r="845" spans="1:9">
      <c r="A845" s="14">
        <v>41362</v>
      </c>
      <c r="B845">
        <v>-70.8</v>
      </c>
      <c r="C845">
        <v>20.79</v>
      </c>
      <c r="D845">
        <v>-11.25</v>
      </c>
      <c r="E845">
        <v>8.52</v>
      </c>
      <c r="F845">
        <v>-6.97</v>
      </c>
      <c r="G845">
        <v>-5.87</v>
      </c>
      <c r="H845">
        <v>-50.4</v>
      </c>
      <c r="I845">
        <v>125.04</v>
      </c>
    </row>
    <row r="846" spans="1:9">
      <c r="A846" s="14">
        <v>41365</v>
      </c>
      <c r="B846">
        <v>-70.849999999999994</v>
      </c>
      <c r="C846">
        <v>20.76</v>
      </c>
      <c r="D846">
        <v>-11.26</v>
      </c>
      <c r="E846">
        <v>8.59</v>
      </c>
      <c r="F846">
        <v>-7.01</v>
      </c>
      <c r="G846">
        <v>-5.77</v>
      </c>
      <c r="H846">
        <v>-50.83</v>
      </c>
      <c r="I846">
        <v>124.91</v>
      </c>
    </row>
    <row r="847" spans="1:9">
      <c r="A847" s="14">
        <v>41366</v>
      </c>
      <c r="B847">
        <v>-72.400000000000006</v>
      </c>
      <c r="C847">
        <v>20.99</v>
      </c>
      <c r="D847">
        <v>-10.6</v>
      </c>
      <c r="E847">
        <v>8.33</v>
      </c>
      <c r="F847">
        <v>-6.88</v>
      </c>
      <c r="G847">
        <v>-5.74</v>
      </c>
      <c r="H847">
        <v>-51.33</v>
      </c>
      <c r="I847">
        <v>126.32</v>
      </c>
    </row>
    <row r="848" spans="1:9">
      <c r="A848" s="14">
        <v>41367</v>
      </c>
      <c r="B848">
        <v>-71.849999999999994</v>
      </c>
      <c r="C848">
        <v>21.35</v>
      </c>
      <c r="D848">
        <v>-9.9600000000000009</v>
      </c>
      <c r="E848">
        <v>8.17</v>
      </c>
      <c r="F848">
        <v>-6.95</v>
      </c>
      <c r="G848">
        <v>-6.04</v>
      </c>
      <c r="H848">
        <v>-50.93</v>
      </c>
      <c r="I848">
        <v>127.5</v>
      </c>
    </row>
    <row r="849" spans="1:9">
      <c r="A849" s="14">
        <v>41368</v>
      </c>
      <c r="B849">
        <v>-71.55</v>
      </c>
      <c r="C849">
        <v>20.93</v>
      </c>
      <c r="D849">
        <v>-9.75</v>
      </c>
      <c r="E849">
        <v>8.2799999999999994</v>
      </c>
      <c r="F849">
        <v>-7.53</v>
      </c>
      <c r="G849">
        <v>-5.98</v>
      </c>
      <c r="H849">
        <v>-51.28</v>
      </c>
      <c r="I849">
        <v>126.79</v>
      </c>
    </row>
    <row r="850" spans="1:9">
      <c r="A850" s="14">
        <v>41369</v>
      </c>
      <c r="B850">
        <v>-70.849999999999994</v>
      </c>
      <c r="C850">
        <v>21.01</v>
      </c>
      <c r="D850">
        <v>-9.35</v>
      </c>
      <c r="E850">
        <v>8.08</v>
      </c>
      <c r="F850">
        <v>-7.63</v>
      </c>
      <c r="G850">
        <v>-5.92</v>
      </c>
      <c r="H850">
        <v>-51.3</v>
      </c>
      <c r="I850">
        <v>127.61</v>
      </c>
    </row>
    <row r="851" spans="1:9">
      <c r="A851" s="14">
        <v>41372</v>
      </c>
      <c r="B851">
        <v>-71.2</v>
      </c>
      <c r="C851">
        <v>21</v>
      </c>
      <c r="D851">
        <v>-9.4</v>
      </c>
      <c r="E851">
        <v>7.84</v>
      </c>
      <c r="F851">
        <v>-7.88</v>
      </c>
      <c r="G851">
        <v>-6.11</v>
      </c>
      <c r="H851">
        <v>-51.25</v>
      </c>
      <c r="I851">
        <v>129.5</v>
      </c>
    </row>
    <row r="852" spans="1:9">
      <c r="A852" s="14">
        <v>41373</v>
      </c>
      <c r="B852">
        <v>-71.8</v>
      </c>
      <c r="C852">
        <v>21.25</v>
      </c>
      <c r="D852">
        <v>-9.4499999999999993</v>
      </c>
      <c r="E852">
        <v>7.66</v>
      </c>
      <c r="F852">
        <v>-7.9</v>
      </c>
      <c r="G852">
        <v>-5.91</v>
      </c>
      <c r="H852">
        <v>-51.77</v>
      </c>
      <c r="I852">
        <v>129.96</v>
      </c>
    </row>
    <row r="853" spans="1:9">
      <c r="A853" s="14">
        <v>41374</v>
      </c>
      <c r="B853">
        <v>-72.3</v>
      </c>
      <c r="C853">
        <v>21.05</v>
      </c>
      <c r="D853">
        <v>-9.33</v>
      </c>
      <c r="E853">
        <v>7.7</v>
      </c>
      <c r="F853">
        <v>-7.62</v>
      </c>
      <c r="G853">
        <v>-5.4</v>
      </c>
      <c r="H853">
        <v>-51.95</v>
      </c>
      <c r="I853">
        <v>131.13</v>
      </c>
    </row>
    <row r="854" spans="1:9">
      <c r="A854" s="14">
        <v>41375</v>
      </c>
      <c r="B854">
        <v>-72.150000000000006</v>
      </c>
      <c r="C854">
        <v>21.12</v>
      </c>
      <c r="D854">
        <v>-9.34</v>
      </c>
      <c r="E854">
        <v>7.82</v>
      </c>
      <c r="F854">
        <v>-7.7</v>
      </c>
      <c r="G854">
        <v>-5.79</v>
      </c>
      <c r="H854">
        <v>-51.95</v>
      </c>
      <c r="I854">
        <v>130.55000000000001</v>
      </c>
    </row>
    <row r="855" spans="1:9">
      <c r="A855" s="14">
        <v>41376</v>
      </c>
      <c r="B855">
        <v>-71.680000000000007</v>
      </c>
      <c r="C855">
        <v>21.3</v>
      </c>
      <c r="D855">
        <v>-9.39</v>
      </c>
      <c r="E855">
        <v>8.11</v>
      </c>
      <c r="F855">
        <v>-7.7</v>
      </c>
      <c r="G855">
        <v>-5.77</v>
      </c>
      <c r="H855">
        <v>-51.9</v>
      </c>
      <c r="I855">
        <v>129.11000000000001</v>
      </c>
    </row>
    <row r="856" spans="1:9">
      <c r="A856" s="14">
        <v>41379</v>
      </c>
      <c r="B856">
        <v>-70.05</v>
      </c>
      <c r="C856">
        <v>21.54</v>
      </c>
      <c r="D856">
        <v>-9.5500000000000007</v>
      </c>
      <c r="E856">
        <v>7.93</v>
      </c>
      <c r="F856">
        <v>-7.73</v>
      </c>
      <c r="G856">
        <v>-5.48</v>
      </c>
      <c r="H856">
        <v>-51.08</v>
      </c>
      <c r="I856">
        <v>129.38999999999999</v>
      </c>
    </row>
    <row r="857" spans="1:9">
      <c r="A857" s="14">
        <v>41380</v>
      </c>
      <c r="B857">
        <v>-70.53</v>
      </c>
      <c r="C857">
        <v>21.45</v>
      </c>
      <c r="D857">
        <v>-9.25</v>
      </c>
      <c r="E857">
        <v>7.87</v>
      </c>
      <c r="F857">
        <v>-7.76</v>
      </c>
      <c r="G857">
        <v>-5.16</v>
      </c>
      <c r="H857">
        <v>-52.05</v>
      </c>
      <c r="I857">
        <v>128.6</v>
      </c>
    </row>
    <row r="858" spans="1:9">
      <c r="A858" s="14">
        <v>41381</v>
      </c>
      <c r="B858">
        <v>-70.099999999999994</v>
      </c>
      <c r="C858">
        <v>21.26</v>
      </c>
      <c r="D858">
        <v>-9.4499999999999993</v>
      </c>
      <c r="E858">
        <v>8.09</v>
      </c>
      <c r="F858">
        <v>-7.89</v>
      </c>
      <c r="G858">
        <v>-5.41</v>
      </c>
      <c r="H858">
        <v>-51.75</v>
      </c>
      <c r="I858">
        <v>128.63999999999999</v>
      </c>
    </row>
    <row r="859" spans="1:9">
      <c r="A859" s="14">
        <v>41382</v>
      </c>
      <c r="B859">
        <v>-69.91</v>
      </c>
      <c r="C859">
        <v>21.21</v>
      </c>
      <c r="D859">
        <v>-9.35</v>
      </c>
      <c r="E859">
        <v>7.94</v>
      </c>
      <c r="F859">
        <v>-7.93</v>
      </c>
      <c r="G859">
        <v>-5.57</v>
      </c>
      <c r="H859">
        <v>-51.5</v>
      </c>
      <c r="I859">
        <v>128.69999999999999</v>
      </c>
    </row>
    <row r="860" spans="1:9">
      <c r="A860" s="14">
        <v>41383</v>
      </c>
      <c r="B860">
        <v>-69.5</v>
      </c>
      <c r="C860">
        <v>21.27</v>
      </c>
      <c r="D860">
        <v>-9.25</v>
      </c>
      <c r="E860">
        <v>7.79</v>
      </c>
      <c r="F860">
        <v>-7.86</v>
      </c>
      <c r="G860">
        <v>-5.7</v>
      </c>
      <c r="H860">
        <v>-51.6</v>
      </c>
      <c r="I860">
        <v>128.44999999999999</v>
      </c>
    </row>
    <row r="861" spans="1:9">
      <c r="A861" s="14">
        <v>41386</v>
      </c>
      <c r="B861">
        <v>-69.459999999999994</v>
      </c>
      <c r="C861">
        <v>21.28</v>
      </c>
      <c r="D861">
        <v>-9.06</v>
      </c>
      <c r="E861">
        <v>7.95</v>
      </c>
      <c r="F861">
        <v>-7.97</v>
      </c>
      <c r="G861">
        <v>-5.46</v>
      </c>
      <c r="H861">
        <v>-51.6</v>
      </c>
      <c r="I861">
        <v>128.44999999999999</v>
      </c>
    </row>
    <row r="862" spans="1:9">
      <c r="A862" s="14">
        <v>41387</v>
      </c>
      <c r="B862">
        <v>-69.12</v>
      </c>
      <c r="C862">
        <v>21.2</v>
      </c>
      <c r="D862">
        <v>-9.26</v>
      </c>
      <c r="E862">
        <v>8.07</v>
      </c>
      <c r="F862">
        <v>-7.7</v>
      </c>
      <c r="G862">
        <v>-5.48</v>
      </c>
      <c r="H862">
        <v>-51.38</v>
      </c>
      <c r="I862">
        <v>128.83000000000001</v>
      </c>
    </row>
    <row r="863" spans="1:9">
      <c r="A863" s="14">
        <v>41388</v>
      </c>
      <c r="B863">
        <v>-68.569999999999993</v>
      </c>
      <c r="C863">
        <v>21.2</v>
      </c>
      <c r="D863">
        <v>-9.23</v>
      </c>
      <c r="E863">
        <v>8.08</v>
      </c>
      <c r="F863">
        <v>-7.92</v>
      </c>
      <c r="G863">
        <v>-5.31</v>
      </c>
      <c r="H863">
        <v>-52.1</v>
      </c>
      <c r="I863">
        <v>128.35</v>
      </c>
    </row>
    <row r="864" spans="1:9">
      <c r="A864" s="14">
        <v>41389</v>
      </c>
      <c r="B864">
        <v>-68.91</v>
      </c>
      <c r="C864">
        <v>21.28</v>
      </c>
      <c r="D864">
        <v>-9.15</v>
      </c>
      <c r="E864">
        <v>8.18</v>
      </c>
      <c r="F864">
        <v>-7.95</v>
      </c>
      <c r="G864">
        <v>-5.49</v>
      </c>
      <c r="H864">
        <v>-52.48</v>
      </c>
      <c r="I864">
        <v>129.11000000000001</v>
      </c>
    </row>
    <row r="865" spans="1:9">
      <c r="A865" s="14">
        <v>41390</v>
      </c>
      <c r="B865">
        <v>-69.25</v>
      </c>
      <c r="C865">
        <v>21.28</v>
      </c>
      <c r="D865">
        <v>-9.25</v>
      </c>
      <c r="E865">
        <v>8.36</v>
      </c>
      <c r="F865">
        <v>-7.96</v>
      </c>
      <c r="G865">
        <v>-5.43</v>
      </c>
      <c r="H865">
        <v>-52.75</v>
      </c>
      <c r="I865">
        <v>130</v>
      </c>
    </row>
    <row r="866" spans="1:9">
      <c r="A866" s="14">
        <v>41393</v>
      </c>
      <c r="B866">
        <v>-69.599999999999994</v>
      </c>
      <c r="C866">
        <v>21.3</v>
      </c>
      <c r="D866">
        <v>-9.3000000000000007</v>
      </c>
      <c r="E866">
        <v>8.33</v>
      </c>
      <c r="F866">
        <v>-8.17</v>
      </c>
      <c r="G866">
        <v>-5.15</v>
      </c>
      <c r="H866">
        <v>-53.4</v>
      </c>
      <c r="I866">
        <v>130.61000000000001</v>
      </c>
    </row>
    <row r="867" spans="1:9">
      <c r="A867" s="14">
        <v>41394</v>
      </c>
      <c r="B867">
        <v>-69.7</v>
      </c>
      <c r="C867">
        <v>21.35</v>
      </c>
      <c r="D867">
        <v>-9.33</v>
      </c>
      <c r="E867">
        <v>8.4700000000000006</v>
      </c>
      <c r="F867">
        <v>-8.33</v>
      </c>
      <c r="G867">
        <v>-5.0599999999999996</v>
      </c>
      <c r="H867">
        <v>-53.25</v>
      </c>
      <c r="I867">
        <v>132.49</v>
      </c>
    </row>
    <row r="868" spans="1:9">
      <c r="A868" s="14">
        <v>41395</v>
      </c>
      <c r="B868">
        <v>-70.7</v>
      </c>
      <c r="C868">
        <v>21.14</v>
      </c>
      <c r="D868">
        <v>-9.2799999999999994</v>
      </c>
      <c r="E868">
        <v>8.4499999999999993</v>
      </c>
      <c r="F868">
        <v>-8.59</v>
      </c>
      <c r="G868">
        <v>-5.15</v>
      </c>
      <c r="H868">
        <v>-53.18</v>
      </c>
      <c r="I868">
        <v>132.54</v>
      </c>
    </row>
    <row r="869" spans="1:9">
      <c r="A869" s="14">
        <v>41396</v>
      </c>
      <c r="B869">
        <v>-67.349999999999994</v>
      </c>
      <c r="C869">
        <v>21.9</v>
      </c>
      <c r="D869">
        <v>-9.23</v>
      </c>
      <c r="E869">
        <v>8.43</v>
      </c>
      <c r="F869">
        <v>-8.1999999999999993</v>
      </c>
      <c r="G869">
        <v>-5.22</v>
      </c>
      <c r="H869">
        <v>-52.48</v>
      </c>
      <c r="I869">
        <v>127.36</v>
      </c>
    </row>
    <row r="870" spans="1:9">
      <c r="A870" s="14">
        <v>41397</v>
      </c>
      <c r="B870">
        <v>-67.849999999999994</v>
      </c>
      <c r="C870">
        <v>21.09</v>
      </c>
      <c r="D870">
        <v>-9.1300000000000008</v>
      </c>
      <c r="E870">
        <v>8.01</v>
      </c>
      <c r="F870">
        <v>-8.2100000000000009</v>
      </c>
      <c r="G870">
        <v>-5.34</v>
      </c>
      <c r="H870">
        <v>-52.5</v>
      </c>
      <c r="I870">
        <v>126.74</v>
      </c>
    </row>
    <row r="871" spans="1:9">
      <c r="A871" s="14">
        <v>41400</v>
      </c>
      <c r="B871">
        <v>-67.2</v>
      </c>
      <c r="C871">
        <v>20.95</v>
      </c>
      <c r="D871">
        <v>-9.1999999999999993</v>
      </c>
      <c r="E871">
        <v>8.01</v>
      </c>
      <c r="F871">
        <v>-8.1999999999999993</v>
      </c>
      <c r="G871">
        <v>-5.37</v>
      </c>
      <c r="H871">
        <v>-52.28</v>
      </c>
      <c r="I871">
        <v>126.81</v>
      </c>
    </row>
    <row r="872" spans="1:9">
      <c r="A872" s="14">
        <v>41401</v>
      </c>
      <c r="B872">
        <v>-64.45</v>
      </c>
      <c r="C872">
        <v>20.9</v>
      </c>
      <c r="D872">
        <v>-9.1300000000000008</v>
      </c>
      <c r="E872">
        <v>7.64</v>
      </c>
      <c r="F872">
        <v>-8.3800000000000008</v>
      </c>
      <c r="G872">
        <v>-5.29</v>
      </c>
      <c r="H872">
        <v>-51.8</v>
      </c>
      <c r="I872">
        <v>129.26</v>
      </c>
    </row>
    <row r="873" spans="1:9">
      <c r="A873" s="14">
        <v>41402</v>
      </c>
      <c r="B873">
        <v>-64.78</v>
      </c>
      <c r="C873">
        <v>20.9</v>
      </c>
      <c r="D873">
        <v>-8.83</v>
      </c>
      <c r="E873">
        <v>7.72</v>
      </c>
      <c r="F873">
        <v>-8.59</v>
      </c>
      <c r="G873">
        <v>-5.03</v>
      </c>
      <c r="H873">
        <v>-51.94</v>
      </c>
      <c r="I873">
        <v>126.51</v>
      </c>
    </row>
    <row r="874" spans="1:9">
      <c r="A874" s="14">
        <v>41403</v>
      </c>
      <c r="B874">
        <v>-63.4</v>
      </c>
      <c r="C874">
        <v>21.43</v>
      </c>
      <c r="D874">
        <v>-8.7799999999999994</v>
      </c>
      <c r="E874">
        <v>7.32</v>
      </c>
      <c r="F874">
        <v>-8.6999999999999993</v>
      </c>
      <c r="G874">
        <v>-4.75</v>
      </c>
      <c r="H874">
        <v>-51.3</v>
      </c>
      <c r="I874">
        <v>126.5</v>
      </c>
    </row>
    <row r="875" spans="1:9">
      <c r="A875" s="14">
        <v>41404</v>
      </c>
      <c r="B875">
        <v>-64.150000000000006</v>
      </c>
      <c r="C875">
        <v>21.4</v>
      </c>
      <c r="D875">
        <v>-8.58</v>
      </c>
      <c r="E875">
        <v>7.03</v>
      </c>
      <c r="F875">
        <v>-8.7200000000000006</v>
      </c>
      <c r="G875">
        <v>-4.8499999999999996</v>
      </c>
      <c r="H875">
        <v>-51.2</v>
      </c>
      <c r="I875">
        <v>129.16</v>
      </c>
    </row>
    <row r="876" spans="1:9">
      <c r="A876" s="14">
        <v>41407</v>
      </c>
      <c r="B876">
        <v>-63.34</v>
      </c>
      <c r="C876">
        <v>21.5</v>
      </c>
      <c r="D876">
        <v>-8.6999999999999993</v>
      </c>
      <c r="E876">
        <v>7.32</v>
      </c>
      <c r="F876">
        <v>-8.6</v>
      </c>
      <c r="G876">
        <v>-4.96</v>
      </c>
      <c r="H876">
        <v>-51.35</v>
      </c>
      <c r="I876">
        <v>130.11000000000001</v>
      </c>
    </row>
    <row r="877" spans="1:9">
      <c r="A877" s="14">
        <v>41408</v>
      </c>
      <c r="B877">
        <v>-63.2</v>
      </c>
      <c r="C877">
        <v>21.68</v>
      </c>
      <c r="D877">
        <v>-9</v>
      </c>
      <c r="E877">
        <v>7.38</v>
      </c>
      <c r="F877">
        <v>-8.4700000000000006</v>
      </c>
      <c r="G877">
        <v>-4.7699999999999996</v>
      </c>
      <c r="H877">
        <v>-51.25</v>
      </c>
      <c r="I877">
        <v>128.68</v>
      </c>
    </row>
    <row r="878" spans="1:9">
      <c r="A878" s="14">
        <v>41409</v>
      </c>
      <c r="B878">
        <v>-66.25</v>
      </c>
      <c r="C878">
        <v>21.49</v>
      </c>
      <c r="D878">
        <v>-9.11</v>
      </c>
      <c r="E878">
        <v>7.8</v>
      </c>
      <c r="F878">
        <v>-8.36</v>
      </c>
      <c r="G878">
        <v>-4.6399999999999997</v>
      </c>
      <c r="H878">
        <v>-52.16</v>
      </c>
      <c r="I878">
        <v>130.46</v>
      </c>
    </row>
    <row r="879" spans="1:9">
      <c r="A879" s="14">
        <v>41410</v>
      </c>
      <c r="B879">
        <v>-63.85</v>
      </c>
      <c r="C879">
        <v>21.97</v>
      </c>
      <c r="D879">
        <v>-8.7799999999999994</v>
      </c>
      <c r="E879">
        <v>7.85</v>
      </c>
      <c r="F879">
        <v>-8.4499999999999993</v>
      </c>
      <c r="G879">
        <v>-4.45</v>
      </c>
      <c r="H879">
        <v>-50.85</v>
      </c>
      <c r="I879">
        <v>130.5</v>
      </c>
    </row>
    <row r="880" spans="1:9">
      <c r="A880" s="14">
        <v>41411</v>
      </c>
      <c r="B880">
        <v>-62.9</v>
      </c>
      <c r="C880">
        <v>21.85</v>
      </c>
      <c r="D880">
        <v>-9.02</v>
      </c>
      <c r="E880">
        <v>8.11</v>
      </c>
      <c r="F880">
        <v>-8.4499999999999993</v>
      </c>
      <c r="G880">
        <v>-4.75</v>
      </c>
      <c r="H880">
        <v>-50.6</v>
      </c>
      <c r="I880">
        <v>129.75</v>
      </c>
    </row>
    <row r="881" spans="1:9">
      <c r="A881" s="14">
        <v>41414</v>
      </c>
      <c r="B881">
        <v>-63.15</v>
      </c>
      <c r="C881">
        <v>21.79</v>
      </c>
      <c r="D881">
        <v>-9.07</v>
      </c>
      <c r="E881">
        <v>7.49</v>
      </c>
      <c r="F881">
        <v>-8.59</v>
      </c>
      <c r="G881">
        <v>-4.92</v>
      </c>
      <c r="H881">
        <v>-51.05</v>
      </c>
      <c r="I881">
        <v>129.63999999999999</v>
      </c>
    </row>
    <row r="882" spans="1:9">
      <c r="A882" s="14">
        <v>41415</v>
      </c>
      <c r="B882">
        <v>-63.3</v>
      </c>
      <c r="C882">
        <v>22.05</v>
      </c>
      <c r="D882">
        <v>-9</v>
      </c>
      <c r="E882">
        <v>7.45</v>
      </c>
      <c r="F882">
        <v>-8.59</v>
      </c>
      <c r="G882">
        <v>-4.83</v>
      </c>
      <c r="H882">
        <v>-51.21</v>
      </c>
      <c r="I882">
        <v>130.96</v>
      </c>
    </row>
    <row r="883" spans="1:9">
      <c r="A883" s="14">
        <v>41416</v>
      </c>
      <c r="B883">
        <v>-63.65</v>
      </c>
      <c r="C883">
        <v>22.42</v>
      </c>
      <c r="D883">
        <v>-9.1199999999999992</v>
      </c>
      <c r="E883">
        <v>7.59</v>
      </c>
      <c r="F883">
        <v>-8.76</v>
      </c>
      <c r="G883">
        <v>-4.8</v>
      </c>
      <c r="H883">
        <v>-51.4</v>
      </c>
      <c r="I883">
        <v>131.5</v>
      </c>
    </row>
    <row r="884" spans="1:9">
      <c r="A884" s="14">
        <v>41417</v>
      </c>
      <c r="B884">
        <v>-62.45</v>
      </c>
      <c r="C884">
        <v>22.8</v>
      </c>
      <c r="D884">
        <v>-8.9700000000000006</v>
      </c>
      <c r="E884">
        <v>7.28</v>
      </c>
      <c r="F884">
        <v>-8.4600000000000009</v>
      </c>
      <c r="G884">
        <v>-4.99</v>
      </c>
      <c r="H884">
        <v>-51.13</v>
      </c>
      <c r="I884">
        <v>128.82</v>
      </c>
    </row>
    <row r="885" spans="1:9">
      <c r="A885" s="14">
        <v>41418</v>
      </c>
      <c r="B885">
        <v>-62.05</v>
      </c>
      <c r="C885">
        <v>22.56</v>
      </c>
      <c r="D885">
        <v>-9</v>
      </c>
      <c r="E885">
        <v>7.13</v>
      </c>
      <c r="F885">
        <v>-8.51</v>
      </c>
      <c r="G885">
        <v>-5.01</v>
      </c>
      <c r="H885">
        <v>-50.9</v>
      </c>
      <c r="I885">
        <v>127.94</v>
      </c>
    </row>
    <row r="886" spans="1:9">
      <c r="A886" s="14">
        <v>41421</v>
      </c>
      <c r="B886">
        <v>-62</v>
      </c>
      <c r="C886">
        <v>22.55</v>
      </c>
      <c r="D886">
        <v>-9.14</v>
      </c>
      <c r="E886">
        <v>7.15</v>
      </c>
      <c r="F886">
        <v>-8.5</v>
      </c>
      <c r="G886">
        <v>-5.01</v>
      </c>
      <c r="H886">
        <v>-50.7</v>
      </c>
      <c r="I886">
        <v>127.71</v>
      </c>
    </row>
    <row r="887" spans="1:9">
      <c r="A887" s="14">
        <v>41422</v>
      </c>
      <c r="B887">
        <v>-61.55</v>
      </c>
      <c r="C887">
        <v>22.53</v>
      </c>
      <c r="D887">
        <v>-8.93</v>
      </c>
      <c r="E887">
        <v>7.31</v>
      </c>
      <c r="F887">
        <v>-8.4</v>
      </c>
      <c r="G887">
        <v>-4.5999999999999996</v>
      </c>
      <c r="H887">
        <v>-50.7</v>
      </c>
      <c r="I887">
        <v>127.52</v>
      </c>
    </row>
    <row r="888" spans="1:9">
      <c r="A888" s="14">
        <v>41423</v>
      </c>
      <c r="B888">
        <v>-60.68</v>
      </c>
      <c r="C888">
        <v>22.6</v>
      </c>
      <c r="D888">
        <v>-8.8800000000000008</v>
      </c>
      <c r="E888">
        <v>7.26</v>
      </c>
      <c r="F888">
        <v>-8.2200000000000006</v>
      </c>
      <c r="G888">
        <v>-4.57</v>
      </c>
      <c r="H888">
        <v>-50.48</v>
      </c>
      <c r="I888">
        <v>128.38</v>
      </c>
    </row>
    <row r="889" spans="1:9">
      <c r="A889" s="14">
        <v>41424</v>
      </c>
      <c r="B889">
        <v>-62</v>
      </c>
      <c r="C889">
        <v>22.28</v>
      </c>
      <c r="D889">
        <v>-8.84</v>
      </c>
      <c r="E889">
        <v>7.25</v>
      </c>
      <c r="F889">
        <v>-8.49</v>
      </c>
      <c r="G889">
        <v>-4.59</v>
      </c>
      <c r="H889">
        <v>-50.9</v>
      </c>
      <c r="I889">
        <v>131.54</v>
      </c>
    </row>
    <row r="890" spans="1:9">
      <c r="A890" s="14">
        <v>41425</v>
      </c>
      <c r="B890">
        <v>-61.75</v>
      </c>
      <c r="C890">
        <v>22.5</v>
      </c>
      <c r="D890">
        <v>-9.02</v>
      </c>
      <c r="E890">
        <v>7.22</v>
      </c>
      <c r="F890">
        <v>-9.01</v>
      </c>
      <c r="G890">
        <v>-4.51</v>
      </c>
      <c r="H890">
        <v>-50.2</v>
      </c>
      <c r="I890">
        <v>132.94999999999999</v>
      </c>
    </row>
    <row r="891" spans="1:9">
      <c r="A891" s="14">
        <v>41428</v>
      </c>
      <c r="B891">
        <v>-62.8</v>
      </c>
      <c r="C891">
        <v>22.54</v>
      </c>
      <c r="D891">
        <v>-8.83</v>
      </c>
      <c r="E891">
        <v>7.05</v>
      </c>
      <c r="F891">
        <v>-8.98</v>
      </c>
      <c r="G891">
        <v>-4.71</v>
      </c>
      <c r="H891">
        <v>-51.18</v>
      </c>
      <c r="I891">
        <v>133</v>
      </c>
    </row>
    <row r="892" spans="1:9">
      <c r="A892" s="14">
        <v>41429</v>
      </c>
      <c r="B892">
        <v>-62.1</v>
      </c>
      <c r="C892">
        <v>22.38</v>
      </c>
      <c r="D892">
        <v>-8.6300000000000008</v>
      </c>
      <c r="E892">
        <v>7.09</v>
      </c>
      <c r="F892">
        <v>-8.6999999999999993</v>
      </c>
      <c r="G892">
        <v>-4.5999999999999996</v>
      </c>
      <c r="H892">
        <v>-50.93</v>
      </c>
      <c r="I892">
        <v>135.97999999999999</v>
      </c>
    </row>
    <row r="893" spans="1:9">
      <c r="A893" s="14">
        <v>41430</v>
      </c>
      <c r="B893">
        <v>-61.8</v>
      </c>
      <c r="C893">
        <v>22.66</v>
      </c>
      <c r="D893">
        <v>-8.91</v>
      </c>
      <c r="E893">
        <v>7.11</v>
      </c>
      <c r="F893">
        <v>-8.83</v>
      </c>
      <c r="G893">
        <v>-4.7300000000000004</v>
      </c>
      <c r="H893">
        <v>-51.15</v>
      </c>
      <c r="I893">
        <v>131.38</v>
      </c>
    </row>
    <row r="894" spans="1:9">
      <c r="A894" s="14">
        <v>41431</v>
      </c>
      <c r="B894">
        <v>-61.15</v>
      </c>
      <c r="C894">
        <v>23.45</v>
      </c>
      <c r="D894">
        <v>-8.67</v>
      </c>
      <c r="E894">
        <v>6.78</v>
      </c>
      <c r="F894">
        <v>-9.2100000000000009</v>
      </c>
      <c r="G894">
        <v>-4.3899999999999997</v>
      </c>
      <c r="H894">
        <v>-50.77</v>
      </c>
      <c r="I894">
        <v>131.4</v>
      </c>
    </row>
    <row r="895" spans="1:9">
      <c r="A895" s="14">
        <v>41432</v>
      </c>
      <c r="B895">
        <v>-61.15</v>
      </c>
      <c r="C895">
        <v>23.02</v>
      </c>
      <c r="D895">
        <v>-8.6</v>
      </c>
      <c r="E895">
        <v>6.68</v>
      </c>
      <c r="F895">
        <v>-9.08</v>
      </c>
      <c r="G895">
        <v>-4.7</v>
      </c>
      <c r="H895">
        <v>-49.35</v>
      </c>
      <c r="I895">
        <v>131.19</v>
      </c>
    </row>
    <row r="896" spans="1:9">
      <c r="A896" s="14">
        <v>41435</v>
      </c>
      <c r="B896">
        <v>-60.9</v>
      </c>
      <c r="C896">
        <v>22.85</v>
      </c>
      <c r="D896">
        <v>-8.48</v>
      </c>
      <c r="E896">
        <v>6.61</v>
      </c>
      <c r="F896">
        <v>-9.0299999999999994</v>
      </c>
      <c r="G896">
        <v>-4.74</v>
      </c>
      <c r="H896">
        <v>-49.5</v>
      </c>
      <c r="I896">
        <v>131.38999999999999</v>
      </c>
    </row>
    <row r="897" spans="1:9">
      <c r="A897" s="14">
        <v>41436</v>
      </c>
      <c r="B897">
        <v>-61.6</v>
      </c>
      <c r="C897">
        <v>22.4</v>
      </c>
      <c r="D897">
        <v>-8.39</v>
      </c>
      <c r="E897">
        <v>6.65</v>
      </c>
      <c r="F897">
        <v>-9.14</v>
      </c>
      <c r="G897">
        <v>-4.8899999999999997</v>
      </c>
      <c r="H897">
        <v>-49.85</v>
      </c>
      <c r="I897">
        <v>132.91999999999999</v>
      </c>
    </row>
    <row r="898" spans="1:9">
      <c r="A898" s="14">
        <v>41437</v>
      </c>
      <c r="B898">
        <v>-63.35</v>
      </c>
      <c r="C898">
        <v>22.51</v>
      </c>
      <c r="D898">
        <v>-8.83</v>
      </c>
      <c r="E898">
        <v>6.71</v>
      </c>
      <c r="F898">
        <v>-9.08</v>
      </c>
      <c r="G898">
        <v>-5.49</v>
      </c>
      <c r="H898">
        <v>-51.35</v>
      </c>
      <c r="I898">
        <v>136.91999999999999</v>
      </c>
    </row>
    <row r="899" spans="1:9">
      <c r="A899" s="14">
        <v>41438</v>
      </c>
      <c r="B899">
        <v>-64.2</v>
      </c>
      <c r="C899">
        <v>23.03</v>
      </c>
      <c r="D899">
        <v>-8.7200000000000006</v>
      </c>
      <c r="E899">
        <v>6.56</v>
      </c>
      <c r="F899">
        <v>-9.08</v>
      </c>
      <c r="G899">
        <v>-5.0999999999999996</v>
      </c>
      <c r="H899">
        <v>-51.9</v>
      </c>
      <c r="I899">
        <v>133.36000000000001</v>
      </c>
    </row>
    <row r="900" spans="1:9">
      <c r="A900" s="14">
        <v>41439</v>
      </c>
      <c r="B900">
        <v>-62.75</v>
      </c>
      <c r="C900">
        <v>22.73</v>
      </c>
      <c r="D900">
        <v>-8.4499999999999993</v>
      </c>
      <c r="E900">
        <v>6.28</v>
      </c>
      <c r="F900">
        <v>-9.17</v>
      </c>
      <c r="G900">
        <v>-4.83</v>
      </c>
      <c r="H900">
        <v>-51.55</v>
      </c>
      <c r="I900">
        <v>134.22999999999999</v>
      </c>
    </row>
    <row r="901" spans="1:9">
      <c r="A901" s="14">
        <v>41442</v>
      </c>
      <c r="B901">
        <v>-62.2</v>
      </c>
      <c r="C901">
        <v>22.69</v>
      </c>
      <c r="D901">
        <v>-8.4700000000000006</v>
      </c>
      <c r="E901">
        <v>6.19</v>
      </c>
      <c r="F901">
        <v>-9.14</v>
      </c>
      <c r="G901">
        <v>-4.51</v>
      </c>
      <c r="H901">
        <v>-51.05</v>
      </c>
      <c r="I901">
        <v>135.33000000000001</v>
      </c>
    </row>
    <row r="902" spans="1:9">
      <c r="A902" s="14">
        <v>41443</v>
      </c>
      <c r="B902">
        <v>-61.95</v>
      </c>
      <c r="C902">
        <v>22.63</v>
      </c>
      <c r="D902">
        <v>-8.35</v>
      </c>
      <c r="E902">
        <v>6.09</v>
      </c>
      <c r="F902">
        <v>-9.1199999999999992</v>
      </c>
      <c r="G902">
        <v>-4.34</v>
      </c>
      <c r="H902">
        <v>-51.24</v>
      </c>
      <c r="I902">
        <v>133.11000000000001</v>
      </c>
    </row>
    <row r="903" spans="1:9">
      <c r="A903" s="14">
        <v>41444</v>
      </c>
      <c r="B903">
        <v>-62</v>
      </c>
      <c r="C903">
        <v>22.72</v>
      </c>
      <c r="D903">
        <v>-8.68</v>
      </c>
      <c r="E903">
        <v>6.25</v>
      </c>
      <c r="F903">
        <v>-9.18</v>
      </c>
      <c r="G903">
        <v>-4.66</v>
      </c>
      <c r="H903">
        <v>-51.4</v>
      </c>
      <c r="I903">
        <v>132.87</v>
      </c>
    </row>
    <row r="904" spans="1:9">
      <c r="A904" s="14">
        <v>41445</v>
      </c>
      <c r="B904">
        <v>-61.72</v>
      </c>
      <c r="C904">
        <v>23.36</v>
      </c>
      <c r="D904">
        <v>-8.4499999999999993</v>
      </c>
      <c r="E904">
        <v>6.2</v>
      </c>
      <c r="F904">
        <v>-8.82</v>
      </c>
      <c r="G904">
        <v>-4.66</v>
      </c>
      <c r="H904">
        <v>-49.65</v>
      </c>
      <c r="I904">
        <v>132.93</v>
      </c>
    </row>
    <row r="905" spans="1:9">
      <c r="A905" s="14">
        <v>41446</v>
      </c>
      <c r="B905">
        <v>-62.15</v>
      </c>
      <c r="C905">
        <v>23.02</v>
      </c>
      <c r="D905">
        <v>-8.74</v>
      </c>
      <c r="E905">
        <v>6.32</v>
      </c>
      <c r="F905">
        <v>-8.8800000000000008</v>
      </c>
      <c r="G905">
        <v>-5.54</v>
      </c>
      <c r="H905">
        <v>-49.6</v>
      </c>
      <c r="I905">
        <v>133.22</v>
      </c>
    </row>
    <row r="906" spans="1:9">
      <c r="A906" s="14">
        <v>41449</v>
      </c>
      <c r="B906">
        <v>-62.6</v>
      </c>
      <c r="C906">
        <v>22.8</v>
      </c>
      <c r="D906">
        <v>-9.19</v>
      </c>
      <c r="E906">
        <v>6.16</v>
      </c>
      <c r="F906">
        <v>-8.61</v>
      </c>
      <c r="G906">
        <v>-5.71</v>
      </c>
      <c r="H906">
        <v>-49.92</v>
      </c>
      <c r="I906">
        <v>133.12</v>
      </c>
    </row>
    <row r="907" spans="1:9">
      <c r="A907" s="14">
        <v>41450</v>
      </c>
      <c r="B907">
        <v>-61.81</v>
      </c>
      <c r="C907">
        <v>23.04</v>
      </c>
      <c r="D907">
        <v>-8.58</v>
      </c>
      <c r="E907">
        <v>5.67</v>
      </c>
      <c r="F907">
        <v>-8.89</v>
      </c>
      <c r="G907">
        <v>-4.79</v>
      </c>
      <c r="H907">
        <v>-50.55</v>
      </c>
      <c r="I907">
        <v>132.6</v>
      </c>
    </row>
    <row r="908" spans="1:9">
      <c r="A908" s="14">
        <v>41451</v>
      </c>
      <c r="B908">
        <v>-63.4</v>
      </c>
      <c r="C908">
        <v>23.35</v>
      </c>
      <c r="D908">
        <v>-8.81</v>
      </c>
      <c r="E908">
        <v>4.91</v>
      </c>
      <c r="F908">
        <v>-9.24</v>
      </c>
      <c r="G908">
        <v>-4.55</v>
      </c>
      <c r="H908">
        <v>-51.75</v>
      </c>
      <c r="I908">
        <v>135.41999999999999</v>
      </c>
    </row>
    <row r="909" spans="1:9">
      <c r="A909" s="14">
        <v>41452</v>
      </c>
      <c r="B909">
        <v>-61.82</v>
      </c>
      <c r="C909">
        <v>23.93</v>
      </c>
      <c r="D909">
        <v>-8.31</v>
      </c>
      <c r="E909">
        <v>5.36</v>
      </c>
      <c r="F909">
        <v>-9.16</v>
      </c>
      <c r="G909">
        <v>-4.2300000000000004</v>
      </c>
      <c r="H909">
        <v>-50.65</v>
      </c>
      <c r="I909">
        <v>131.04</v>
      </c>
    </row>
    <row r="910" spans="1:9">
      <c r="A910" s="14">
        <v>41453</v>
      </c>
      <c r="B910">
        <v>-60.6</v>
      </c>
      <c r="C910">
        <v>23.39</v>
      </c>
      <c r="D910">
        <v>-7.85</v>
      </c>
      <c r="E910">
        <v>5.3</v>
      </c>
      <c r="F910">
        <v>-9.15</v>
      </c>
      <c r="G910">
        <v>-4.38</v>
      </c>
      <c r="H910">
        <v>-49.95</v>
      </c>
      <c r="I910">
        <v>136.44999999999999</v>
      </c>
    </row>
    <row r="911" spans="1:9">
      <c r="A911" s="14">
        <v>41456</v>
      </c>
      <c r="B911">
        <v>-61</v>
      </c>
      <c r="C911">
        <v>23.34</v>
      </c>
      <c r="D911">
        <v>-7.95</v>
      </c>
      <c r="E911">
        <v>4.99</v>
      </c>
      <c r="F911">
        <v>-9.18</v>
      </c>
      <c r="G911">
        <v>-4.3899999999999997</v>
      </c>
      <c r="H911">
        <v>-50.55</v>
      </c>
      <c r="I911">
        <v>136.44999999999999</v>
      </c>
    </row>
    <row r="912" spans="1:9">
      <c r="A912" s="14">
        <v>41457</v>
      </c>
      <c r="B912">
        <v>-62.65</v>
      </c>
      <c r="C912">
        <v>23.33</v>
      </c>
      <c r="D912">
        <v>-8.1</v>
      </c>
      <c r="E912">
        <v>4.99</v>
      </c>
      <c r="F912">
        <v>-9.16</v>
      </c>
      <c r="G912">
        <v>-4.62</v>
      </c>
      <c r="H912">
        <v>-50.85</v>
      </c>
      <c r="I912">
        <v>140.35</v>
      </c>
    </row>
    <row r="913" spans="1:9">
      <c r="A913" s="14">
        <v>41458</v>
      </c>
      <c r="B913">
        <v>-62.05</v>
      </c>
      <c r="C913">
        <v>23.89</v>
      </c>
      <c r="D913">
        <v>-8.2799999999999994</v>
      </c>
      <c r="E913">
        <v>5.44</v>
      </c>
      <c r="F913">
        <v>-9.07</v>
      </c>
      <c r="G913">
        <v>-4.97</v>
      </c>
      <c r="H913">
        <v>-51.26</v>
      </c>
      <c r="I913">
        <v>139.05000000000001</v>
      </c>
    </row>
    <row r="914" spans="1:9">
      <c r="A914" s="14">
        <v>41459</v>
      </c>
      <c r="B914">
        <v>-62.44</v>
      </c>
      <c r="C914">
        <v>23.77</v>
      </c>
      <c r="D914">
        <v>-8.1</v>
      </c>
      <c r="E914">
        <v>5.28</v>
      </c>
      <c r="F914">
        <v>-8.85</v>
      </c>
      <c r="G914">
        <v>-4.76</v>
      </c>
      <c r="H914">
        <v>-51.17</v>
      </c>
      <c r="I914">
        <v>138.5</v>
      </c>
    </row>
    <row r="915" spans="1:9">
      <c r="A915" s="14">
        <v>41460</v>
      </c>
      <c r="B915">
        <v>-60.35</v>
      </c>
      <c r="C915">
        <v>23.5</v>
      </c>
      <c r="D915">
        <v>-7.99</v>
      </c>
      <c r="E915">
        <v>5.23</v>
      </c>
      <c r="F915">
        <v>-8.92</v>
      </c>
      <c r="G915">
        <v>-5.13</v>
      </c>
      <c r="H915">
        <v>-50.4</v>
      </c>
      <c r="I915">
        <v>139.94</v>
      </c>
    </row>
    <row r="916" spans="1:9">
      <c r="A916" s="14">
        <v>41463</v>
      </c>
      <c r="B916">
        <v>-60.5</v>
      </c>
      <c r="C916">
        <v>23.6</v>
      </c>
      <c r="D916">
        <v>-7.96</v>
      </c>
      <c r="E916">
        <v>5.05</v>
      </c>
      <c r="F916">
        <v>-9.0500000000000007</v>
      </c>
      <c r="G916">
        <v>-5.01</v>
      </c>
      <c r="H916">
        <v>-50.9</v>
      </c>
      <c r="I916">
        <v>139.47</v>
      </c>
    </row>
    <row r="917" spans="1:9">
      <c r="A917" s="14">
        <v>41464</v>
      </c>
      <c r="B917">
        <v>-59.6</v>
      </c>
      <c r="C917">
        <v>23.54</v>
      </c>
      <c r="D917">
        <v>-7.68</v>
      </c>
      <c r="E917">
        <v>4.88</v>
      </c>
      <c r="F917">
        <v>-9.09</v>
      </c>
      <c r="G917">
        <v>-5.07</v>
      </c>
      <c r="H917">
        <v>-51.49</v>
      </c>
      <c r="I917">
        <v>136.82</v>
      </c>
    </row>
    <row r="918" spans="1:9">
      <c r="A918" s="14">
        <v>41465</v>
      </c>
      <c r="B918">
        <v>-61.3</v>
      </c>
      <c r="C918">
        <v>23.52</v>
      </c>
      <c r="D918">
        <v>-8.02</v>
      </c>
      <c r="E918">
        <v>5.12</v>
      </c>
      <c r="F918">
        <v>-9.43</v>
      </c>
      <c r="G918">
        <v>-5.35</v>
      </c>
      <c r="H918">
        <v>-51.91</v>
      </c>
      <c r="I918">
        <v>139.85</v>
      </c>
    </row>
    <row r="919" spans="1:9">
      <c r="A919" s="14">
        <v>41466</v>
      </c>
      <c r="B919">
        <v>-59.4</v>
      </c>
      <c r="C919">
        <v>24.25</v>
      </c>
      <c r="D919">
        <v>-7.72</v>
      </c>
      <c r="E919">
        <v>4.91</v>
      </c>
      <c r="F919">
        <v>-9.4499999999999993</v>
      </c>
      <c r="G919">
        <v>-4.6399999999999997</v>
      </c>
      <c r="H919">
        <v>-51.65</v>
      </c>
      <c r="I919">
        <v>135.72999999999999</v>
      </c>
    </row>
    <row r="920" spans="1:9">
      <c r="A920" s="14">
        <v>41467</v>
      </c>
      <c r="B920">
        <v>-58.33</v>
      </c>
      <c r="C920">
        <v>23.52</v>
      </c>
      <c r="D920">
        <v>-7.67</v>
      </c>
      <c r="E920">
        <v>5.24</v>
      </c>
      <c r="F920">
        <v>-9.39</v>
      </c>
      <c r="G920">
        <v>-4.8499999999999996</v>
      </c>
      <c r="H920">
        <v>-51.7</v>
      </c>
      <c r="I920">
        <v>136.34</v>
      </c>
    </row>
    <row r="921" spans="1:9">
      <c r="A921" s="14">
        <v>41470</v>
      </c>
      <c r="B921">
        <v>-58.4</v>
      </c>
      <c r="C921">
        <v>23.52</v>
      </c>
      <c r="D921">
        <v>-7.66</v>
      </c>
      <c r="E921">
        <v>5.22</v>
      </c>
      <c r="F921">
        <v>-9.3800000000000008</v>
      </c>
      <c r="G921">
        <v>-4.95</v>
      </c>
      <c r="H921">
        <v>-52.05</v>
      </c>
      <c r="I921">
        <v>136.19999999999999</v>
      </c>
    </row>
    <row r="922" spans="1:9">
      <c r="A922" s="14">
        <v>41471</v>
      </c>
      <c r="B922">
        <v>-59.8</v>
      </c>
      <c r="C922">
        <v>23.42</v>
      </c>
      <c r="D922">
        <v>-7.56</v>
      </c>
      <c r="E922">
        <v>5.0599999999999996</v>
      </c>
      <c r="F922">
        <v>-9.36</v>
      </c>
      <c r="G922">
        <v>-4.8600000000000003</v>
      </c>
      <c r="H922">
        <v>-52.94</v>
      </c>
      <c r="I922">
        <v>133.51</v>
      </c>
    </row>
    <row r="923" spans="1:9">
      <c r="A923" s="14">
        <v>41472</v>
      </c>
      <c r="B923">
        <v>-60.55</v>
      </c>
      <c r="C923">
        <v>23.61</v>
      </c>
      <c r="D923">
        <v>-7.66</v>
      </c>
      <c r="E923">
        <v>5</v>
      </c>
      <c r="F923">
        <v>-9.56</v>
      </c>
      <c r="G923">
        <v>-4.58</v>
      </c>
      <c r="H923">
        <v>-53.2</v>
      </c>
      <c r="I923">
        <v>136.51</v>
      </c>
    </row>
    <row r="924" spans="1:9">
      <c r="A924" s="14">
        <v>41473</v>
      </c>
      <c r="B924">
        <v>-58.9</v>
      </c>
      <c r="C924">
        <v>24.3</v>
      </c>
      <c r="D924">
        <v>-7.49</v>
      </c>
      <c r="E924">
        <v>4.82</v>
      </c>
      <c r="F924">
        <v>-9.65</v>
      </c>
      <c r="G924">
        <v>-4.57</v>
      </c>
      <c r="H924">
        <v>-52.5</v>
      </c>
      <c r="I924">
        <v>134.09</v>
      </c>
    </row>
    <row r="925" spans="1:9">
      <c r="A925" s="14">
        <v>41474</v>
      </c>
      <c r="B925">
        <v>-58.8</v>
      </c>
      <c r="C925">
        <v>23.8</v>
      </c>
      <c r="D925">
        <v>-7.46</v>
      </c>
      <c r="E925">
        <v>4.6100000000000003</v>
      </c>
      <c r="F925">
        <v>-9.7799999999999994</v>
      </c>
      <c r="G925">
        <v>-4.5999999999999996</v>
      </c>
      <c r="H925">
        <v>-52.65</v>
      </c>
      <c r="I925">
        <v>134.1</v>
      </c>
    </row>
    <row r="926" spans="1:9">
      <c r="A926" s="14">
        <v>41477</v>
      </c>
      <c r="B926">
        <v>-58.75</v>
      </c>
      <c r="C926">
        <v>23.5</v>
      </c>
      <c r="D926">
        <v>-7.36</v>
      </c>
      <c r="E926">
        <v>4.6100000000000003</v>
      </c>
      <c r="F926">
        <v>-9.8699999999999992</v>
      </c>
      <c r="G926">
        <v>-4.63</v>
      </c>
      <c r="H926">
        <v>-52.75</v>
      </c>
      <c r="I926">
        <v>133.56</v>
      </c>
    </row>
    <row r="927" spans="1:9">
      <c r="A927" s="14">
        <v>41478</v>
      </c>
      <c r="B927">
        <v>-58.85</v>
      </c>
      <c r="C927">
        <v>23.37</v>
      </c>
      <c r="D927">
        <v>-7.47</v>
      </c>
      <c r="E927">
        <v>4.5999999999999996</v>
      </c>
      <c r="F927">
        <v>-9.8699999999999992</v>
      </c>
      <c r="G927">
        <v>-4.5199999999999996</v>
      </c>
      <c r="H927">
        <v>-53.52</v>
      </c>
      <c r="I927">
        <v>133.63999999999999</v>
      </c>
    </row>
    <row r="928" spans="1:9">
      <c r="A928" s="14">
        <v>41479</v>
      </c>
      <c r="B928">
        <v>-59.15</v>
      </c>
      <c r="C928">
        <v>23.15</v>
      </c>
      <c r="D928">
        <v>-7.88</v>
      </c>
      <c r="E928">
        <v>4.5999999999999996</v>
      </c>
      <c r="F928">
        <v>-9.6199999999999992</v>
      </c>
      <c r="G928">
        <v>-4.84</v>
      </c>
      <c r="H928">
        <v>-52.32</v>
      </c>
      <c r="I928">
        <v>136.36000000000001</v>
      </c>
    </row>
    <row r="929" spans="1:9">
      <c r="A929" s="14">
        <v>41480</v>
      </c>
      <c r="B929">
        <v>-58.05</v>
      </c>
      <c r="C929">
        <v>23.61</v>
      </c>
      <c r="D929">
        <v>-7.93</v>
      </c>
      <c r="E929">
        <v>4.51</v>
      </c>
      <c r="F929">
        <v>-9.1</v>
      </c>
      <c r="G929">
        <v>-4.82</v>
      </c>
      <c r="H929">
        <v>-51.93</v>
      </c>
      <c r="I929">
        <v>130.80000000000001</v>
      </c>
    </row>
    <row r="930" spans="1:9">
      <c r="A930" s="14">
        <v>41481</v>
      </c>
      <c r="B930">
        <v>-58.15</v>
      </c>
      <c r="C930">
        <v>23.26</v>
      </c>
      <c r="D930">
        <v>-7.97</v>
      </c>
      <c r="E930">
        <v>4.3</v>
      </c>
      <c r="F930">
        <v>-9.15</v>
      </c>
      <c r="G930">
        <v>-4.76</v>
      </c>
      <c r="H930">
        <v>-51.5</v>
      </c>
      <c r="I930">
        <v>131.94</v>
      </c>
    </row>
    <row r="931" spans="1:9">
      <c r="A931" s="14">
        <v>41484</v>
      </c>
      <c r="B931">
        <v>-57.25</v>
      </c>
      <c r="C931">
        <v>23.28</v>
      </c>
      <c r="D931">
        <v>-7.99</v>
      </c>
      <c r="E931">
        <v>4.5199999999999996</v>
      </c>
      <c r="F931">
        <v>-9.11</v>
      </c>
      <c r="G931">
        <v>-4.8</v>
      </c>
      <c r="H931">
        <v>-51.15</v>
      </c>
      <c r="I931">
        <v>132</v>
      </c>
    </row>
    <row r="932" spans="1:9">
      <c r="A932" s="14">
        <v>41485</v>
      </c>
      <c r="B932">
        <v>-55.45</v>
      </c>
      <c r="C932">
        <v>23.09</v>
      </c>
      <c r="D932">
        <v>-7.88</v>
      </c>
      <c r="E932">
        <v>4.33</v>
      </c>
      <c r="F932">
        <v>-9.1</v>
      </c>
      <c r="G932">
        <v>-4.9000000000000004</v>
      </c>
      <c r="H932">
        <v>-50.85</v>
      </c>
      <c r="I932">
        <v>131.80000000000001</v>
      </c>
    </row>
    <row r="933" spans="1:9">
      <c r="A933" s="14">
        <v>41486</v>
      </c>
      <c r="B933">
        <v>-55.85</v>
      </c>
      <c r="C933">
        <v>23.01</v>
      </c>
      <c r="D933">
        <v>-7.72</v>
      </c>
      <c r="E933">
        <v>4.51</v>
      </c>
      <c r="F933">
        <v>-8.9499999999999993</v>
      </c>
      <c r="G933">
        <v>-5.01</v>
      </c>
      <c r="H933">
        <v>-52.05</v>
      </c>
      <c r="I933">
        <v>133.55000000000001</v>
      </c>
    </row>
    <row r="934" spans="1:9">
      <c r="A934" s="14">
        <v>41487</v>
      </c>
      <c r="B934">
        <v>-53.9</v>
      </c>
      <c r="C934">
        <v>23.31</v>
      </c>
      <c r="D934">
        <v>-7.66</v>
      </c>
      <c r="E934">
        <v>4.34</v>
      </c>
      <c r="F934">
        <v>-9.8699999999999992</v>
      </c>
      <c r="G934">
        <v>-4.75</v>
      </c>
      <c r="H934">
        <v>-50.43</v>
      </c>
      <c r="I934">
        <v>131.86000000000001</v>
      </c>
    </row>
    <row r="935" spans="1:9">
      <c r="A935" s="14">
        <v>41488</v>
      </c>
      <c r="B935">
        <v>-53.25</v>
      </c>
      <c r="C935">
        <v>22.85</v>
      </c>
      <c r="D935">
        <v>-7.39</v>
      </c>
      <c r="E935">
        <v>4.38</v>
      </c>
      <c r="F935">
        <v>-10.210000000000001</v>
      </c>
      <c r="G935">
        <v>-4.68</v>
      </c>
      <c r="H935">
        <v>-50.1</v>
      </c>
      <c r="I935">
        <v>132.22</v>
      </c>
    </row>
    <row r="936" spans="1:9">
      <c r="A936" s="14">
        <v>41491</v>
      </c>
      <c r="B936">
        <v>-53.25</v>
      </c>
      <c r="C936">
        <v>22.77</v>
      </c>
      <c r="D936">
        <v>-7.3</v>
      </c>
      <c r="E936">
        <v>4.2300000000000004</v>
      </c>
      <c r="F936">
        <v>-10.38</v>
      </c>
      <c r="G936">
        <v>-4.6399999999999997</v>
      </c>
      <c r="H936">
        <v>-50.05</v>
      </c>
      <c r="I936">
        <v>132.5</v>
      </c>
    </row>
    <row r="937" spans="1:9">
      <c r="A937" s="14">
        <v>41492</v>
      </c>
      <c r="B937">
        <v>-54.05</v>
      </c>
      <c r="C937">
        <v>22.62</v>
      </c>
      <c r="D937">
        <v>-7.27</v>
      </c>
      <c r="E937">
        <v>4.16</v>
      </c>
      <c r="F937">
        <v>-10.32</v>
      </c>
      <c r="G937">
        <v>-4.32</v>
      </c>
      <c r="H937">
        <v>-50.8</v>
      </c>
      <c r="I937">
        <v>133.1</v>
      </c>
    </row>
    <row r="938" spans="1:9">
      <c r="A938" s="14">
        <v>41493</v>
      </c>
      <c r="B938">
        <v>-55.65</v>
      </c>
      <c r="C938">
        <v>22.55</v>
      </c>
      <c r="D938">
        <v>-7.44</v>
      </c>
      <c r="E938">
        <v>4.24</v>
      </c>
      <c r="F938">
        <v>-10.9</v>
      </c>
      <c r="G938">
        <v>-4.46</v>
      </c>
      <c r="H938">
        <v>-53.1</v>
      </c>
      <c r="I938">
        <v>137.72</v>
      </c>
    </row>
    <row r="939" spans="1:9">
      <c r="A939" s="14">
        <v>41494</v>
      </c>
      <c r="B939">
        <v>-54.2</v>
      </c>
      <c r="C939">
        <v>23.31</v>
      </c>
      <c r="D939">
        <v>-7.05</v>
      </c>
      <c r="E939">
        <v>4.0599999999999996</v>
      </c>
      <c r="F939">
        <v>-10.65</v>
      </c>
      <c r="G939">
        <v>-4.54</v>
      </c>
      <c r="H939">
        <v>-51.55</v>
      </c>
      <c r="I939">
        <v>134.4</v>
      </c>
    </row>
    <row r="940" spans="1:9">
      <c r="A940" s="14">
        <v>41495</v>
      </c>
      <c r="B940">
        <v>-54.25</v>
      </c>
      <c r="C940">
        <v>22.7</v>
      </c>
      <c r="D940">
        <v>-7.02</v>
      </c>
      <c r="E940">
        <v>4.2</v>
      </c>
      <c r="F940">
        <v>-10.44</v>
      </c>
      <c r="G940">
        <v>-4.68</v>
      </c>
      <c r="H940">
        <v>-51.5</v>
      </c>
      <c r="I940">
        <v>134.5</v>
      </c>
    </row>
    <row r="941" spans="1:9">
      <c r="A941" s="14">
        <v>41498</v>
      </c>
      <c r="B941">
        <v>-54.06</v>
      </c>
      <c r="C941">
        <v>22.72</v>
      </c>
      <c r="D941">
        <v>-7.05</v>
      </c>
      <c r="E941">
        <v>4.28</v>
      </c>
      <c r="F941">
        <v>-9.9499999999999993</v>
      </c>
      <c r="G941">
        <v>-4.76</v>
      </c>
      <c r="H941">
        <v>-51.45</v>
      </c>
      <c r="I941">
        <v>134.72999999999999</v>
      </c>
    </row>
    <row r="942" spans="1:9">
      <c r="A942" s="14">
        <v>41499</v>
      </c>
      <c r="B942">
        <v>-54.15</v>
      </c>
      <c r="C942">
        <v>22.68</v>
      </c>
      <c r="D942">
        <v>-7.21</v>
      </c>
      <c r="E942">
        <v>4.3899999999999997</v>
      </c>
      <c r="F942">
        <v>-9.76</v>
      </c>
      <c r="G942">
        <v>-4.76</v>
      </c>
      <c r="H942">
        <v>-51.28</v>
      </c>
      <c r="I942">
        <v>134.5</v>
      </c>
    </row>
    <row r="943" spans="1:9">
      <c r="A943" s="14">
        <v>41500</v>
      </c>
      <c r="B943">
        <v>-55.6</v>
      </c>
      <c r="C943">
        <v>22.85</v>
      </c>
      <c r="D943">
        <v>-7.28</v>
      </c>
      <c r="E943">
        <v>4.55</v>
      </c>
      <c r="F943">
        <v>-10.25</v>
      </c>
      <c r="G943">
        <v>-4.83</v>
      </c>
      <c r="H943">
        <v>-52.99</v>
      </c>
      <c r="I943">
        <v>137.5</v>
      </c>
    </row>
    <row r="944" spans="1:9">
      <c r="A944" s="14">
        <v>41501</v>
      </c>
      <c r="B944">
        <v>-54.45</v>
      </c>
      <c r="C944">
        <v>23.1</v>
      </c>
      <c r="D944">
        <v>-6.97</v>
      </c>
      <c r="E944">
        <v>4.3899999999999997</v>
      </c>
      <c r="F944">
        <v>-10.51</v>
      </c>
      <c r="G944">
        <v>-4.74</v>
      </c>
      <c r="H944">
        <v>-52.41</v>
      </c>
      <c r="I944">
        <v>133.5</v>
      </c>
    </row>
    <row r="945" spans="1:9">
      <c r="A945" s="14">
        <v>41502</v>
      </c>
      <c r="B945">
        <v>-54.73</v>
      </c>
      <c r="C945">
        <v>22.66</v>
      </c>
      <c r="D945">
        <v>-7.01</v>
      </c>
      <c r="E945">
        <v>4.37</v>
      </c>
      <c r="F945">
        <v>-10.55</v>
      </c>
      <c r="G945">
        <v>-4.88</v>
      </c>
      <c r="H945">
        <v>-52.3</v>
      </c>
      <c r="I945">
        <v>134.11000000000001</v>
      </c>
    </row>
    <row r="946" spans="1:9">
      <c r="A946" s="14">
        <v>41505</v>
      </c>
      <c r="B946">
        <v>-54.33</v>
      </c>
      <c r="C946">
        <v>22.65</v>
      </c>
      <c r="D946">
        <v>-6.99</v>
      </c>
      <c r="E946">
        <v>4.3</v>
      </c>
      <c r="F946">
        <v>-10.53</v>
      </c>
      <c r="G946">
        <v>-4.87</v>
      </c>
      <c r="H946">
        <v>-52.03</v>
      </c>
      <c r="I946">
        <v>134.41999999999999</v>
      </c>
    </row>
    <row r="947" spans="1:9">
      <c r="A947" s="14">
        <v>41506</v>
      </c>
      <c r="B947">
        <v>-54.15</v>
      </c>
      <c r="C947">
        <v>22.85</v>
      </c>
      <c r="D947">
        <v>-6.95</v>
      </c>
      <c r="E947">
        <v>4.51</v>
      </c>
      <c r="F947">
        <v>-10.4</v>
      </c>
      <c r="G947">
        <v>-4.6500000000000004</v>
      </c>
      <c r="H947">
        <v>-51.1</v>
      </c>
      <c r="I947">
        <v>134.51</v>
      </c>
    </row>
    <row r="948" spans="1:9">
      <c r="A948" s="14">
        <v>41507</v>
      </c>
      <c r="B948">
        <v>-54.9</v>
      </c>
      <c r="C948">
        <v>23.1</v>
      </c>
      <c r="D948">
        <v>-7.14</v>
      </c>
      <c r="E948">
        <v>4.58</v>
      </c>
      <c r="F948">
        <v>-10.73</v>
      </c>
      <c r="G948">
        <v>-4.7</v>
      </c>
      <c r="H948">
        <v>-50.9</v>
      </c>
      <c r="I948">
        <v>137.78</v>
      </c>
    </row>
    <row r="949" spans="1:9">
      <c r="A949" s="14">
        <v>41508</v>
      </c>
      <c r="B949">
        <v>-53.75</v>
      </c>
      <c r="C949">
        <v>23.57</v>
      </c>
      <c r="D949">
        <v>-7.15</v>
      </c>
      <c r="E949">
        <v>4.5599999999999996</v>
      </c>
      <c r="F949">
        <v>-10.53</v>
      </c>
      <c r="G949">
        <v>-4.8099999999999996</v>
      </c>
      <c r="H949">
        <v>-49.9</v>
      </c>
      <c r="I949">
        <v>135.51</v>
      </c>
    </row>
    <row r="950" spans="1:9">
      <c r="A950" s="14">
        <v>41509</v>
      </c>
      <c r="B950">
        <v>-53.57</v>
      </c>
      <c r="C950">
        <v>23.13</v>
      </c>
      <c r="D950">
        <v>-7.21</v>
      </c>
      <c r="E950">
        <v>4.55</v>
      </c>
      <c r="F950">
        <v>-10.7</v>
      </c>
      <c r="G950">
        <v>-4.83</v>
      </c>
      <c r="H950">
        <v>-49.85</v>
      </c>
      <c r="I950">
        <v>135.21</v>
      </c>
    </row>
    <row r="951" spans="1:9">
      <c r="A951" s="14">
        <v>41512</v>
      </c>
      <c r="B951">
        <v>-54.1</v>
      </c>
      <c r="C951">
        <v>23.22</v>
      </c>
      <c r="D951">
        <v>-7.43</v>
      </c>
      <c r="E951">
        <v>4.63</v>
      </c>
      <c r="F951">
        <v>-10.65</v>
      </c>
      <c r="G951">
        <v>-4.8</v>
      </c>
      <c r="H951">
        <v>-50.6</v>
      </c>
      <c r="I951">
        <v>136.94</v>
      </c>
    </row>
    <row r="952" spans="1:9">
      <c r="A952" s="14">
        <v>41513</v>
      </c>
      <c r="B952">
        <v>-53.07</v>
      </c>
      <c r="C952">
        <v>23.65</v>
      </c>
      <c r="D952">
        <v>-7.36</v>
      </c>
      <c r="E952">
        <v>4.62</v>
      </c>
      <c r="F952">
        <v>-10.55</v>
      </c>
      <c r="G952">
        <v>-4.57</v>
      </c>
      <c r="H952">
        <v>-49.35</v>
      </c>
      <c r="I952">
        <v>136.52000000000001</v>
      </c>
    </row>
    <row r="953" spans="1:9">
      <c r="A953" s="14">
        <v>41514</v>
      </c>
      <c r="B953">
        <v>-52.3</v>
      </c>
      <c r="C953">
        <v>23.33</v>
      </c>
      <c r="D953">
        <v>-7.21</v>
      </c>
      <c r="E953">
        <v>4.53</v>
      </c>
      <c r="F953">
        <v>-10.32</v>
      </c>
      <c r="G953">
        <v>-4.55</v>
      </c>
      <c r="H953">
        <v>-49.1</v>
      </c>
      <c r="I953">
        <v>134.13999999999999</v>
      </c>
    </row>
    <row r="954" spans="1:9">
      <c r="A954" s="14">
        <v>41515</v>
      </c>
      <c r="B954">
        <v>-52.35</v>
      </c>
      <c r="C954">
        <v>23.25</v>
      </c>
      <c r="D954">
        <v>-7.14</v>
      </c>
      <c r="E954">
        <v>4.45</v>
      </c>
      <c r="F954">
        <v>-10.33</v>
      </c>
      <c r="G954">
        <v>-4.5</v>
      </c>
      <c r="H954">
        <v>-48.84</v>
      </c>
      <c r="I954">
        <v>135.03</v>
      </c>
    </row>
    <row r="955" spans="1:9">
      <c r="A955" s="14">
        <v>41516</v>
      </c>
      <c r="B955">
        <v>-52.18</v>
      </c>
      <c r="C955">
        <v>23.18</v>
      </c>
      <c r="D955">
        <v>-6.83</v>
      </c>
      <c r="E955">
        <v>4.47</v>
      </c>
      <c r="F955">
        <v>-10.35</v>
      </c>
      <c r="G955">
        <v>-4.5</v>
      </c>
      <c r="H955">
        <v>-48.5</v>
      </c>
      <c r="I955">
        <v>135.88999999999999</v>
      </c>
    </row>
    <row r="956" spans="1:9">
      <c r="A956" s="14">
        <v>41519</v>
      </c>
      <c r="B956">
        <v>-52.63</v>
      </c>
      <c r="C956">
        <v>23.23</v>
      </c>
      <c r="D956">
        <v>-6.73</v>
      </c>
      <c r="E956">
        <v>4.4800000000000004</v>
      </c>
      <c r="F956">
        <v>-10.33</v>
      </c>
      <c r="G956">
        <v>-4.47</v>
      </c>
      <c r="H956">
        <v>-48.85</v>
      </c>
      <c r="I956">
        <v>135.57</v>
      </c>
    </row>
    <row r="957" spans="1:9">
      <c r="A957" s="14">
        <v>41520</v>
      </c>
      <c r="B957">
        <v>-53.53</v>
      </c>
      <c r="C957">
        <v>23.48</v>
      </c>
      <c r="D957">
        <v>-6.75</v>
      </c>
      <c r="E957">
        <v>4.53</v>
      </c>
      <c r="F957">
        <v>-10.33</v>
      </c>
      <c r="G957">
        <v>-4.4000000000000004</v>
      </c>
      <c r="H957">
        <v>-49</v>
      </c>
      <c r="I957">
        <v>136.38</v>
      </c>
    </row>
    <row r="958" spans="1:9">
      <c r="A958" s="14">
        <v>41521</v>
      </c>
      <c r="B958">
        <v>-54.4</v>
      </c>
      <c r="C958">
        <v>23.6</v>
      </c>
      <c r="D958">
        <v>-6.74</v>
      </c>
      <c r="E958">
        <v>4.6100000000000003</v>
      </c>
      <c r="F958">
        <v>-10.3</v>
      </c>
      <c r="G958">
        <v>-4.45</v>
      </c>
      <c r="H958">
        <v>-50</v>
      </c>
      <c r="I958">
        <v>135.36000000000001</v>
      </c>
    </row>
    <row r="959" spans="1:9">
      <c r="A959" s="14">
        <v>41522</v>
      </c>
      <c r="B959">
        <v>-54.05</v>
      </c>
      <c r="C959">
        <v>23.65</v>
      </c>
      <c r="D959">
        <v>-6.77</v>
      </c>
      <c r="E959">
        <v>4.57</v>
      </c>
      <c r="F959">
        <v>-10.41</v>
      </c>
      <c r="G959">
        <v>-4.5199999999999996</v>
      </c>
      <c r="H959">
        <v>-50.03</v>
      </c>
      <c r="I959">
        <v>135.72999999999999</v>
      </c>
    </row>
    <row r="960" spans="1:9">
      <c r="A960" s="14">
        <v>41523</v>
      </c>
      <c r="B960">
        <v>-54.4</v>
      </c>
      <c r="C960">
        <v>23.45</v>
      </c>
      <c r="D960">
        <v>-6.79</v>
      </c>
      <c r="E960">
        <v>4.4400000000000004</v>
      </c>
      <c r="F960">
        <v>-10.55</v>
      </c>
      <c r="G960">
        <v>-4.55</v>
      </c>
      <c r="H960">
        <v>-50.43</v>
      </c>
      <c r="I960">
        <v>135.83000000000001</v>
      </c>
    </row>
    <row r="961" spans="1:9">
      <c r="A961" s="14">
        <v>41526</v>
      </c>
      <c r="B961">
        <v>-54.76</v>
      </c>
      <c r="C961">
        <v>23.36</v>
      </c>
      <c r="D961">
        <v>-6.79</v>
      </c>
      <c r="E961">
        <v>4.25</v>
      </c>
      <c r="F961">
        <v>-10.5</v>
      </c>
      <c r="G961">
        <v>-4.55</v>
      </c>
      <c r="H961">
        <v>-50.55</v>
      </c>
      <c r="I961">
        <v>137</v>
      </c>
    </row>
    <row r="962" spans="1:9">
      <c r="A962" s="14">
        <v>41527</v>
      </c>
      <c r="B962">
        <v>-55.55</v>
      </c>
      <c r="C962">
        <v>23.36</v>
      </c>
      <c r="D962">
        <v>-6.73</v>
      </c>
      <c r="E962">
        <v>3.96</v>
      </c>
      <c r="F962">
        <v>-10.55</v>
      </c>
      <c r="G962">
        <v>-4.72</v>
      </c>
      <c r="H962">
        <v>-50.8</v>
      </c>
      <c r="I962">
        <v>136.57</v>
      </c>
    </row>
    <row r="963" spans="1:9">
      <c r="A963" s="14">
        <v>41528</v>
      </c>
      <c r="B963">
        <v>-55.64</v>
      </c>
      <c r="C963">
        <v>23.3</v>
      </c>
      <c r="D963">
        <v>-6.55</v>
      </c>
      <c r="E963">
        <v>3.91</v>
      </c>
      <c r="F963">
        <v>-10.55</v>
      </c>
      <c r="G963">
        <v>-4.58</v>
      </c>
      <c r="H963">
        <v>-50.65</v>
      </c>
      <c r="I963">
        <v>135.55000000000001</v>
      </c>
    </row>
    <row r="964" spans="1:9">
      <c r="A964" s="14">
        <v>41529</v>
      </c>
      <c r="B964">
        <v>-54.88</v>
      </c>
      <c r="C964">
        <v>23.28</v>
      </c>
      <c r="D964">
        <v>-6.3</v>
      </c>
      <c r="E964">
        <v>3.86</v>
      </c>
      <c r="F964">
        <v>-10.53</v>
      </c>
      <c r="G964">
        <v>-4.55</v>
      </c>
      <c r="H964">
        <v>-51.15</v>
      </c>
      <c r="I964">
        <v>135.65</v>
      </c>
    </row>
    <row r="965" spans="1:9">
      <c r="A965" s="14">
        <v>41530</v>
      </c>
      <c r="B965">
        <v>-54.94</v>
      </c>
      <c r="C965">
        <v>23.35</v>
      </c>
      <c r="D965">
        <v>-6.48</v>
      </c>
      <c r="E965">
        <v>3.94</v>
      </c>
      <c r="F965">
        <v>-10.57</v>
      </c>
      <c r="G965">
        <v>-4.6100000000000003</v>
      </c>
      <c r="H965">
        <v>-51.23</v>
      </c>
      <c r="I965">
        <v>134.83000000000001</v>
      </c>
    </row>
    <row r="966" spans="1:9">
      <c r="A966" s="14">
        <v>41533</v>
      </c>
      <c r="B966">
        <v>-55.59</v>
      </c>
      <c r="C966">
        <v>23.45</v>
      </c>
      <c r="D966">
        <v>-6.66</v>
      </c>
      <c r="E966">
        <v>3.93</v>
      </c>
      <c r="F966">
        <v>-10.73</v>
      </c>
      <c r="G966">
        <v>-4.49</v>
      </c>
      <c r="H966">
        <v>-51.45</v>
      </c>
      <c r="I966">
        <v>135.16999999999999</v>
      </c>
    </row>
    <row r="967" spans="1:9">
      <c r="A967" s="14">
        <v>41534</v>
      </c>
      <c r="B967">
        <v>-56.25</v>
      </c>
      <c r="C967">
        <v>23.33</v>
      </c>
      <c r="D967">
        <v>-6.79</v>
      </c>
      <c r="E967">
        <v>3.87</v>
      </c>
      <c r="F967">
        <v>-10.73</v>
      </c>
      <c r="G967">
        <v>-4.6399999999999997</v>
      </c>
      <c r="H967">
        <v>-52.1</v>
      </c>
      <c r="I967">
        <v>136</v>
      </c>
    </row>
    <row r="968" spans="1:9">
      <c r="A968" s="14">
        <v>41535</v>
      </c>
      <c r="B968">
        <v>-57.2</v>
      </c>
      <c r="C968">
        <v>23.2</v>
      </c>
      <c r="D968">
        <v>-6.88</v>
      </c>
      <c r="E968">
        <v>3.78</v>
      </c>
      <c r="F968">
        <v>-10.85</v>
      </c>
      <c r="G968">
        <v>-4.7</v>
      </c>
      <c r="H968">
        <v>-52.85</v>
      </c>
      <c r="I968">
        <v>133.06</v>
      </c>
    </row>
    <row r="969" spans="1:9">
      <c r="A969" s="14">
        <v>41536</v>
      </c>
      <c r="B969">
        <v>-55.73</v>
      </c>
      <c r="C969">
        <v>23.3</v>
      </c>
      <c r="D969">
        <v>-6.73</v>
      </c>
      <c r="E969">
        <v>3.32</v>
      </c>
      <c r="F969">
        <v>-10.65</v>
      </c>
      <c r="G969">
        <v>-4.7</v>
      </c>
      <c r="H969">
        <v>-52.45</v>
      </c>
      <c r="I969">
        <v>134.94999999999999</v>
      </c>
    </row>
    <row r="970" spans="1:9">
      <c r="A970" s="14">
        <v>41537</v>
      </c>
      <c r="B970">
        <v>-55.45</v>
      </c>
      <c r="C970">
        <v>23.3</v>
      </c>
      <c r="D970">
        <v>-6.73</v>
      </c>
      <c r="E970">
        <v>3.11</v>
      </c>
      <c r="F970">
        <v>-10.68</v>
      </c>
      <c r="G970">
        <v>-5.01</v>
      </c>
      <c r="H970">
        <v>-52.5</v>
      </c>
      <c r="I970">
        <v>139.6</v>
      </c>
    </row>
    <row r="971" spans="1:9">
      <c r="A971" s="14">
        <v>41540</v>
      </c>
      <c r="B971">
        <v>-56.85</v>
      </c>
      <c r="C971">
        <v>23.2</v>
      </c>
      <c r="D971">
        <v>-6.88</v>
      </c>
      <c r="E971">
        <v>2.97</v>
      </c>
      <c r="F971">
        <v>-10.83</v>
      </c>
      <c r="G971">
        <v>-4.99</v>
      </c>
      <c r="H971">
        <v>-53.8</v>
      </c>
      <c r="I971">
        <v>137.5</v>
      </c>
    </row>
    <row r="972" spans="1:9">
      <c r="A972" s="14">
        <v>41541</v>
      </c>
      <c r="B972">
        <v>-55.83</v>
      </c>
      <c r="C972">
        <v>23.65</v>
      </c>
      <c r="D972">
        <v>-6.48</v>
      </c>
      <c r="E972">
        <v>2.27</v>
      </c>
      <c r="F972">
        <v>-10.72</v>
      </c>
      <c r="G972">
        <v>-4.8</v>
      </c>
      <c r="H972">
        <v>-52.65</v>
      </c>
      <c r="I972">
        <v>135.5</v>
      </c>
    </row>
    <row r="973" spans="1:9">
      <c r="A973" s="14">
        <v>41542</v>
      </c>
      <c r="B973">
        <v>-55.15</v>
      </c>
      <c r="C973">
        <v>23.4</v>
      </c>
      <c r="D973">
        <v>-6.3</v>
      </c>
      <c r="E973">
        <v>2.5099999999999998</v>
      </c>
      <c r="F973">
        <v>-10.71</v>
      </c>
      <c r="G973">
        <v>-4.57</v>
      </c>
      <c r="H973">
        <v>-52.12</v>
      </c>
      <c r="I973">
        <v>135</v>
      </c>
    </row>
    <row r="974" spans="1:9">
      <c r="A974" s="14">
        <v>41543</v>
      </c>
      <c r="B974">
        <v>-55.55</v>
      </c>
      <c r="C974">
        <v>23.2</v>
      </c>
      <c r="D974">
        <v>-6.7</v>
      </c>
      <c r="E974">
        <v>3</v>
      </c>
      <c r="F974">
        <v>-10.85</v>
      </c>
      <c r="G974">
        <v>-4.67</v>
      </c>
      <c r="H974">
        <v>-52.77</v>
      </c>
      <c r="I974">
        <v>134.16999999999999</v>
      </c>
    </row>
    <row r="975" spans="1:9">
      <c r="A975" s="14">
        <v>41544</v>
      </c>
      <c r="B975">
        <v>-55.9</v>
      </c>
      <c r="C975">
        <v>23.45</v>
      </c>
      <c r="D975">
        <v>-7.27</v>
      </c>
      <c r="E975">
        <v>3.11</v>
      </c>
      <c r="F975">
        <v>-10.83</v>
      </c>
      <c r="G975">
        <v>-6.5</v>
      </c>
      <c r="H975">
        <v>-53.2</v>
      </c>
      <c r="I975">
        <v>138.11000000000001</v>
      </c>
    </row>
    <row r="976" spans="1:9">
      <c r="A976" s="14">
        <v>41547</v>
      </c>
      <c r="B976">
        <v>-55.15</v>
      </c>
      <c r="C976">
        <v>23.75</v>
      </c>
      <c r="D976">
        <v>-7.35</v>
      </c>
      <c r="E976">
        <v>3.2</v>
      </c>
      <c r="F976">
        <v>-10.65</v>
      </c>
      <c r="G976">
        <v>-6.7</v>
      </c>
      <c r="H976">
        <v>-52.51</v>
      </c>
      <c r="I976">
        <v>135.4</v>
      </c>
    </row>
    <row r="977" spans="1:9">
      <c r="A977" s="14">
        <v>41548</v>
      </c>
      <c r="B977">
        <v>-56.28</v>
      </c>
      <c r="C977">
        <v>23.65</v>
      </c>
      <c r="D977">
        <v>-7.1</v>
      </c>
      <c r="E977">
        <v>2.84</v>
      </c>
      <c r="F977">
        <v>-10.9</v>
      </c>
      <c r="G977">
        <v>-6.31</v>
      </c>
      <c r="H977">
        <v>-52.15</v>
      </c>
      <c r="I977">
        <v>134.38999999999999</v>
      </c>
    </row>
    <row r="978" spans="1:9">
      <c r="A978" s="14">
        <v>41549</v>
      </c>
      <c r="B978">
        <v>-57.65</v>
      </c>
      <c r="C978">
        <v>23.5</v>
      </c>
      <c r="D978">
        <v>-7.23</v>
      </c>
      <c r="E978">
        <v>2.81</v>
      </c>
      <c r="F978">
        <v>-11.39</v>
      </c>
      <c r="G978">
        <v>-6.21</v>
      </c>
      <c r="H978">
        <v>-53.7</v>
      </c>
      <c r="I978">
        <v>139.49</v>
      </c>
    </row>
    <row r="979" spans="1:9">
      <c r="A979" s="14">
        <v>41550</v>
      </c>
      <c r="B979">
        <v>-56.82</v>
      </c>
      <c r="C979">
        <v>24.03</v>
      </c>
      <c r="D979">
        <v>-7.15</v>
      </c>
      <c r="E979">
        <v>2.68</v>
      </c>
      <c r="F979">
        <v>-11.35</v>
      </c>
      <c r="G979">
        <v>-6.1</v>
      </c>
      <c r="H979">
        <v>-52.63</v>
      </c>
      <c r="I979">
        <v>135.07</v>
      </c>
    </row>
    <row r="980" spans="1:9">
      <c r="A980" s="14">
        <v>41551</v>
      </c>
      <c r="B980">
        <v>-56.9</v>
      </c>
      <c r="C980">
        <v>23.56</v>
      </c>
      <c r="D980">
        <v>-7.47</v>
      </c>
      <c r="E980">
        <v>2.79</v>
      </c>
      <c r="F980">
        <v>-11.6</v>
      </c>
      <c r="G980">
        <v>-6.43</v>
      </c>
      <c r="H980">
        <v>-52.65</v>
      </c>
      <c r="I980">
        <v>135.63</v>
      </c>
    </row>
    <row r="981" spans="1:9">
      <c r="A981" s="14">
        <v>41554</v>
      </c>
      <c r="B981">
        <v>-56.9</v>
      </c>
      <c r="C981">
        <v>23.5</v>
      </c>
      <c r="D981">
        <v>-7.78</v>
      </c>
      <c r="E981">
        <v>3.06</v>
      </c>
      <c r="F981">
        <v>-11.6</v>
      </c>
      <c r="G981">
        <v>-6.79</v>
      </c>
      <c r="H981">
        <v>-52.65</v>
      </c>
      <c r="I981">
        <v>134.46</v>
      </c>
    </row>
    <row r="982" spans="1:9">
      <c r="A982" s="14">
        <v>41555</v>
      </c>
      <c r="B982">
        <v>-56.95</v>
      </c>
      <c r="C982">
        <v>23.4</v>
      </c>
      <c r="D982">
        <v>-9.11</v>
      </c>
      <c r="E982">
        <v>4.2699999999999996</v>
      </c>
      <c r="F982">
        <v>-10.31</v>
      </c>
      <c r="G982">
        <v>-6.98</v>
      </c>
      <c r="H982">
        <v>-52.6</v>
      </c>
      <c r="I982">
        <v>135.56</v>
      </c>
    </row>
    <row r="983" spans="1:9">
      <c r="A983" s="14">
        <v>41556</v>
      </c>
      <c r="B983">
        <v>-57.25</v>
      </c>
      <c r="C983">
        <v>23.55</v>
      </c>
      <c r="D983">
        <v>-9.43</v>
      </c>
      <c r="E983">
        <v>4.3</v>
      </c>
      <c r="F983">
        <v>-10.47</v>
      </c>
      <c r="G983">
        <v>-7.3</v>
      </c>
      <c r="H983">
        <v>-52.75</v>
      </c>
      <c r="I983">
        <v>139.30000000000001</v>
      </c>
    </row>
    <row r="984" spans="1:9">
      <c r="A984" s="14">
        <v>41557</v>
      </c>
      <c r="B984">
        <v>-56.85</v>
      </c>
      <c r="C984">
        <v>24.13</v>
      </c>
      <c r="D984">
        <v>-7.91</v>
      </c>
      <c r="E984">
        <v>3.49</v>
      </c>
      <c r="F984">
        <v>-11.22</v>
      </c>
      <c r="G984">
        <v>-6.7</v>
      </c>
      <c r="H984">
        <v>-52.4</v>
      </c>
      <c r="I984">
        <v>136.54</v>
      </c>
    </row>
    <row r="985" spans="1:9">
      <c r="A985" s="14">
        <v>41558</v>
      </c>
      <c r="B985">
        <v>-57.05</v>
      </c>
      <c r="C985">
        <v>23.65</v>
      </c>
      <c r="D985">
        <v>-8.0500000000000007</v>
      </c>
      <c r="E985">
        <v>3.3</v>
      </c>
      <c r="F985">
        <v>-11.34</v>
      </c>
      <c r="G985">
        <v>-6.8</v>
      </c>
      <c r="H985">
        <v>-52.66</v>
      </c>
      <c r="I985">
        <v>137.63</v>
      </c>
    </row>
    <row r="986" spans="1:9">
      <c r="A986" s="14">
        <v>41561</v>
      </c>
      <c r="B986">
        <v>-56.88</v>
      </c>
      <c r="C986">
        <v>23.6</v>
      </c>
      <c r="D986">
        <v>-8.1199999999999992</v>
      </c>
      <c r="E986">
        <v>3.63</v>
      </c>
      <c r="F986">
        <v>-11.15</v>
      </c>
      <c r="G986">
        <v>-7.12</v>
      </c>
      <c r="H986">
        <v>-52.9</v>
      </c>
      <c r="I986">
        <v>136.66</v>
      </c>
    </row>
    <row r="987" spans="1:9">
      <c r="A987" s="14">
        <v>41562</v>
      </c>
      <c r="B987">
        <v>-57.98</v>
      </c>
      <c r="C987">
        <v>23.54</v>
      </c>
      <c r="D987">
        <v>-7.45</v>
      </c>
      <c r="E987">
        <v>3.41</v>
      </c>
      <c r="F987">
        <v>-11.59</v>
      </c>
      <c r="G987">
        <v>-6.66</v>
      </c>
      <c r="H987">
        <v>-54.45</v>
      </c>
      <c r="I987">
        <v>136.25</v>
      </c>
    </row>
    <row r="988" spans="1:9">
      <c r="A988" s="14">
        <v>41563</v>
      </c>
      <c r="B988">
        <v>-58.78</v>
      </c>
      <c r="C988">
        <v>23.28</v>
      </c>
      <c r="D988">
        <v>-7.72</v>
      </c>
      <c r="E988">
        <v>3.43</v>
      </c>
      <c r="F988">
        <v>-11.83</v>
      </c>
      <c r="G988">
        <v>-6.97</v>
      </c>
      <c r="H988">
        <v>-54.69</v>
      </c>
      <c r="I988">
        <v>140</v>
      </c>
    </row>
    <row r="989" spans="1:9">
      <c r="A989" s="14">
        <v>41564</v>
      </c>
      <c r="B989">
        <v>-57.58</v>
      </c>
      <c r="C989">
        <v>24.05</v>
      </c>
      <c r="D989">
        <v>-7.06</v>
      </c>
      <c r="E989">
        <v>2.84</v>
      </c>
      <c r="F989">
        <v>-11.95</v>
      </c>
      <c r="G989">
        <v>-6.34</v>
      </c>
      <c r="H989">
        <v>-54.22</v>
      </c>
      <c r="I989">
        <v>137.5</v>
      </c>
    </row>
    <row r="990" spans="1:9">
      <c r="A990" s="14">
        <v>41565</v>
      </c>
      <c r="B990">
        <v>-58.13</v>
      </c>
      <c r="C990">
        <v>23.32</v>
      </c>
      <c r="D990">
        <v>-7.09</v>
      </c>
      <c r="E990">
        <v>2.82</v>
      </c>
      <c r="F990">
        <v>-11.84</v>
      </c>
      <c r="G990">
        <v>-6.3</v>
      </c>
      <c r="H990">
        <v>-54.35</v>
      </c>
      <c r="I990">
        <v>137.5</v>
      </c>
    </row>
    <row r="991" spans="1:9">
      <c r="A991" s="14">
        <v>41568</v>
      </c>
      <c r="B991">
        <v>-58.06</v>
      </c>
      <c r="C991">
        <v>23.5</v>
      </c>
      <c r="D991">
        <v>-7.1</v>
      </c>
      <c r="E991">
        <v>2.87</v>
      </c>
      <c r="F991">
        <v>-11.6</v>
      </c>
      <c r="G991">
        <v>-6.4</v>
      </c>
      <c r="H991">
        <v>-53.99</v>
      </c>
      <c r="I991">
        <v>137.15</v>
      </c>
    </row>
    <row r="992" spans="1:9">
      <c r="A992" s="14">
        <v>41569</v>
      </c>
      <c r="B992">
        <v>-58.38</v>
      </c>
      <c r="C992">
        <v>23.45</v>
      </c>
      <c r="D992">
        <v>-7.07</v>
      </c>
      <c r="E992">
        <v>2.2200000000000002</v>
      </c>
      <c r="F992">
        <v>-11.72</v>
      </c>
      <c r="G992">
        <v>-6.14</v>
      </c>
      <c r="H992">
        <v>-55.95</v>
      </c>
      <c r="I992">
        <v>138.5</v>
      </c>
    </row>
    <row r="993" spans="1:9">
      <c r="A993" s="14">
        <v>41570</v>
      </c>
      <c r="B993">
        <v>-59.75</v>
      </c>
      <c r="C993">
        <v>24.2</v>
      </c>
      <c r="D993">
        <v>-7.44</v>
      </c>
      <c r="E993">
        <v>2.14</v>
      </c>
      <c r="F993">
        <v>-12.09</v>
      </c>
      <c r="G993">
        <v>-6.24</v>
      </c>
      <c r="H993">
        <v>-53.45</v>
      </c>
      <c r="I993">
        <v>141.88999999999999</v>
      </c>
    </row>
    <row r="994" spans="1:9">
      <c r="A994" s="14">
        <v>41571</v>
      </c>
      <c r="B994">
        <v>-58.08</v>
      </c>
      <c r="C994">
        <v>23.9</v>
      </c>
      <c r="D994">
        <v>-7.03</v>
      </c>
      <c r="E994">
        <v>1.63</v>
      </c>
      <c r="F994">
        <v>-12.18</v>
      </c>
      <c r="G994">
        <v>-5.84</v>
      </c>
      <c r="H994">
        <v>-53.03</v>
      </c>
      <c r="I994">
        <v>138.59</v>
      </c>
    </row>
    <row r="995" spans="1:9">
      <c r="A995" s="14">
        <v>41572</v>
      </c>
      <c r="B995">
        <v>-57.8</v>
      </c>
      <c r="C995">
        <v>23.82</v>
      </c>
      <c r="D995">
        <v>-6.89</v>
      </c>
      <c r="E995">
        <v>1.7</v>
      </c>
      <c r="F995">
        <v>-12.04</v>
      </c>
      <c r="G995">
        <v>-5.88</v>
      </c>
      <c r="H995">
        <v>-52.5</v>
      </c>
      <c r="I995">
        <v>138.51</v>
      </c>
    </row>
    <row r="996" spans="1:9">
      <c r="A996" s="14">
        <v>41575</v>
      </c>
      <c r="B996">
        <v>-57.65</v>
      </c>
      <c r="C996">
        <v>23.99</v>
      </c>
      <c r="D996">
        <v>-6.89</v>
      </c>
      <c r="E996">
        <v>1.65</v>
      </c>
      <c r="F996">
        <v>-11.71</v>
      </c>
      <c r="G996">
        <v>-5.9</v>
      </c>
      <c r="H996">
        <v>-52.6</v>
      </c>
      <c r="I996">
        <v>139.69999999999999</v>
      </c>
    </row>
    <row r="997" spans="1:9">
      <c r="A997" s="14">
        <v>41576</v>
      </c>
      <c r="B997">
        <v>-57</v>
      </c>
      <c r="C997">
        <v>24.13</v>
      </c>
      <c r="D997">
        <v>-6.99</v>
      </c>
      <c r="E997">
        <v>1.6</v>
      </c>
      <c r="F997">
        <v>-11.56</v>
      </c>
      <c r="G997">
        <v>-5.96</v>
      </c>
      <c r="H997">
        <v>-52.89</v>
      </c>
      <c r="I997">
        <v>140.49</v>
      </c>
    </row>
    <row r="998" spans="1:9">
      <c r="A998" s="14">
        <v>41577</v>
      </c>
      <c r="B998">
        <v>-57.63</v>
      </c>
      <c r="C998">
        <v>23.85</v>
      </c>
      <c r="D998">
        <v>-7.02</v>
      </c>
      <c r="E998">
        <v>1.56</v>
      </c>
      <c r="F998">
        <v>-11.37</v>
      </c>
      <c r="G998">
        <v>-5.96</v>
      </c>
      <c r="H998">
        <v>-52.08</v>
      </c>
      <c r="I998">
        <v>143.13</v>
      </c>
    </row>
    <row r="999" spans="1:9">
      <c r="A999" s="14">
        <v>41578</v>
      </c>
      <c r="B999">
        <v>-57.07</v>
      </c>
      <c r="C999">
        <v>24.46</v>
      </c>
      <c r="D999">
        <v>-7.01</v>
      </c>
      <c r="E999">
        <v>1.85</v>
      </c>
      <c r="F999">
        <v>-11.22</v>
      </c>
      <c r="G999">
        <v>-6</v>
      </c>
      <c r="H999">
        <v>-52.35</v>
      </c>
      <c r="I999">
        <v>142.24</v>
      </c>
    </row>
    <row r="1000" spans="1:9">
      <c r="A1000" s="14">
        <v>41579</v>
      </c>
      <c r="B1000">
        <v>-57.08</v>
      </c>
      <c r="C1000">
        <v>24.03</v>
      </c>
      <c r="D1000">
        <v>-7</v>
      </c>
      <c r="E1000">
        <v>1.81</v>
      </c>
      <c r="F1000">
        <v>-11.07</v>
      </c>
      <c r="G1000">
        <v>-6.05</v>
      </c>
      <c r="H1000">
        <v>-52.55</v>
      </c>
      <c r="I1000">
        <v>141.5</v>
      </c>
    </row>
    <row r="1001" spans="1:9">
      <c r="A1001" s="14">
        <v>41582</v>
      </c>
      <c r="B1001">
        <v>-57.51</v>
      </c>
      <c r="C1001">
        <v>24.15</v>
      </c>
      <c r="D1001">
        <v>-6.94</v>
      </c>
      <c r="E1001">
        <v>2.04</v>
      </c>
      <c r="F1001">
        <v>-11.06</v>
      </c>
      <c r="G1001">
        <v>-5.93</v>
      </c>
      <c r="H1001">
        <v>-52.65</v>
      </c>
      <c r="I1001">
        <v>141.74</v>
      </c>
    </row>
    <row r="1002" spans="1:9">
      <c r="A1002" s="14">
        <v>41583</v>
      </c>
      <c r="B1002">
        <v>-57.53</v>
      </c>
      <c r="C1002">
        <v>24.32</v>
      </c>
      <c r="D1002">
        <v>-6.9</v>
      </c>
      <c r="E1002">
        <v>1.88</v>
      </c>
      <c r="F1002">
        <v>-11.12</v>
      </c>
      <c r="G1002">
        <v>-5.77</v>
      </c>
      <c r="H1002">
        <v>-54.26</v>
      </c>
      <c r="I1002">
        <v>143.18</v>
      </c>
    </row>
    <row r="1003" spans="1:9">
      <c r="A1003" s="14">
        <v>41584</v>
      </c>
      <c r="B1003">
        <v>-57.65</v>
      </c>
      <c r="C1003">
        <v>24.41</v>
      </c>
      <c r="D1003">
        <v>-7.03</v>
      </c>
      <c r="E1003">
        <v>1.75</v>
      </c>
      <c r="F1003">
        <v>-11.34</v>
      </c>
      <c r="G1003">
        <v>-5.75</v>
      </c>
      <c r="H1003">
        <v>-53.25</v>
      </c>
      <c r="I1003">
        <v>147</v>
      </c>
    </row>
    <row r="1004" spans="1:9">
      <c r="A1004" s="14">
        <v>41585</v>
      </c>
      <c r="B1004">
        <v>-57.29</v>
      </c>
      <c r="C1004">
        <v>24.71</v>
      </c>
      <c r="D1004">
        <v>-6.94</v>
      </c>
      <c r="E1004">
        <v>1.75</v>
      </c>
      <c r="F1004">
        <v>-11.39</v>
      </c>
      <c r="G1004">
        <v>-5.74</v>
      </c>
      <c r="H1004">
        <v>-52.96</v>
      </c>
      <c r="I1004">
        <v>144.1</v>
      </c>
    </row>
    <row r="1005" spans="1:9">
      <c r="A1005" s="14">
        <v>41586</v>
      </c>
      <c r="B1005">
        <v>-56.81</v>
      </c>
      <c r="C1005">
        <v>24.15</v>
      </c>
      <c r="D1005">
        <v>-6.97</v>
      </c>
      <c r="E1005">
        <v>1.69</v>
      </c>
      <c r="F1005">
        <v>-11.4</v>
      </c>
      <c r="G1005">
        <v>-5.81</v>
      </c>
      <c r="H1005">
        <v>-52.36</v>
      </c>
      <c r="I1005">
        <v>143.35</v>
      </c>
    </row>
    <row r="1006" spans="1:9">
      <c r="A1006" s="14">
        <v>41589</v>
      </c>
      <c r="B1006">
        <v>-56.71</v>
      </c>
      <c r="C1006">
        <v>24.1</v>
      </c>
      <c r="D1006">
        <v>-6.96</v>
      </c>
      <c r="E1006">
        <v>1.9</v>
      </c>
      <c r="F1006">
        <v>-11.41</v>
      </c>
      <c r="G1006">
        <v>-5.79</v>
      </c>
      <c r="H1006">
        <v>-52.6</v>
      </c>
      <c r="I1006">
        <v>142.66999999999999</v>
      </c>
    </row>
    <row r="1007" spans="1:9">
      <c r="A1007" s="14">
        <v>41590</v>
      </c>
      <c r="B1007">
        <v>-56.43</v>
      </c>
      <c r="C1007">
        <v>24.25</v>
      </c>
      <c r="D1007">
        <v>-6.97</v>
      </c>
      <c r="E1007">
        <v>1.94</v>
      </c>
      <c r="F1007">
        <v>-11.36</v>
      </c>
      <c r="G1007">
        <v>-5.82</v>
      </c>
      <c r="H1007">
        <v>-53.19</v>
      </c>
      <c r="I1007">
        <v>140.74</v>
      </c>
    </row>
    <row r="1008" spans="1:9">
      <c r="A1008" s="14">
        <v>41591</v>
      </c>
      <c r="B1008">
        <v>-58.55</v>
      </c>
      <c r="C1008">
        <v>24.24</v>
      </c>
      <c r="D1008">
        <v>-7.11</v>
      </c>
      <c r="E1008">
        <v>2.11</v>
      </c>
      <c r="F1008">
        <v>-11.65</v>
      </c>
      <c r="G1008">
        <v>-5.97</v>
      </c>
      <c r="H1008">
        <v>-52.72</v>
      </c>
      <c r="I1008">
        <v>140.58000000000001</v>
      </c>
    </row>
    <row r="1009" spans="1:9">
      <c r="A1009" s="14">
        <v>41592</v>
      </c>
      <c r="B1009">
        <v>-56.5</v>
      </c>
      <c r="C1009">
        <v>24.8</v>
      </c>
      <c r="D1009">
        <v>-6.76</v>
      </c>
      <c r="E1009">
        <v>1.72</v>
      </c>
      <c r="F1009">
        <v>-11.58</v>
      </c>
      <c r="G1009">
        <v>-5.78</v>
      </c>
      <c r="H1009">
        <v>-52.71</v>
      </c>
      <c r="I1009">
        <v>135.75</v>
      </c>
    </row>
    <row r="1010" spans="1:9">
      <c r="A1010" s="14">
        <v>41593</v>
      </c>
      <c r="B1010">
        <v>-56.75</v>
      </c>
      <c r="C1010">
        <v>24.13</v>
      </c>
      <c r="D1010">
        <v>-6.76</v>
      </c>
      <c r="E1010">
        <v>1.68</v>
      </c>
      <c r="F1010">
        <v>-11.89</v>
      </c>
      <c r="G1010">
        <v>-5.85</v>
      </c>
      <c r="H1010">
        <v>-53.14</v>
      </c>
      <c r="I1010">
        <v>135.59</v>
      </c>
    </row>
    <row r="1011" spans="1:9">
      <c r="A1011" s="14">
        <v>41596</v>
      </c>
      <c r="B1011">
        <v>-56.78</v>
      </c>
      <c r="C1011">
        <v>24.18</v>
      </c>
      <c r="D1011">
        <v>-6.66</v>
      </c>
      <c r="E1011">
        <v>1.68</v>
      </c>
      <c r="F1011">
        <v>-12.08</v>
      </c>
      <c r="G1011">
        <v>-5.84</v>
      </c>
      <c r="H1011">
        <v>-52.95</v>
      </c>
      <c r="I1011">
        <v>135</v>
      </c>
    </row>
    <row r="1012" spans="1:9">
      <c r="A1012" s="14">
        <v>41597</v>
      </c>
      <c r="B1012">
        <v>-58</v>
      </c>
      <c r="C1012">
        <v>24.21</v>
      </c>
      <c r="D1012">
        <v>-6.69</v>
      </c>
      <c r="E1012">
        <v>1.49</v>
      </c>
      <c r="F1012">
        <v>-12.11</v>
      </c>
      <c r="G1012">
        <v>-5.76</v>
      </c>
      <c r="H1012">
        <v>-54.01</v>
      </c>
      <c r="I1012">
        <v>131.38</v>
      </c>
    </row>
    <row r="1013" spans="1:9">
      <c r="A1013" s="14">
        <v>41598</v>
      </c>
      <c r="B1013">
        <v>-56.4</v>
      </c>
      <c r="C1013">
        <v>24.18</v>
      </c>
      <c r="D1013">
        <v>-6.87</v>
      </c>
      <c r="E1013">
        <v>1.63</v>
      </c>
      <c r="F1013">
        <v>-12.05</v>
      </c>
      <c r="G1013">
        <v>-5.8</v>
      </c>
      <c r="H1013">
        <v>-52.77</v>
      </c>
      <c r="I1013">
        <v>129.88</v>
      </c>
    </row>
    <row r="1014" spans="1:9">
      <c r="A1014" s="14">
        <v>41599</v>
      </c>
      <c r="B1014">
        <v>-55.86</v>
      </c>
      <c r="C1014">
        <v>24.95</v>
      </c>
      <c r="D1014">
        <v>-6.81</v>
      </c>
      <c r="E1014">
        <v>1.45</v>
      </c>
      <c r="F1014">
        <v>-11.88</v>
      </c>
      <c r="G1014">
        <v>-5.73</v>
      </c>
      <c r="H1014">
        <v>-52.34</v>
      </c>
      <c r="I1014">
        <v>124.68</v>
      </c>
    </row>
    <row r="1015" spans="1:9">
      <c r="A1015" s="14">
        <v>41600</v>
      </c>
      <c r="B1015">
        <v>-55.47</v>
      </c>
      <c r="C1015">
        <v>24.48</v>
      </c>
      <c r="D1015">
        <v>-6.84</v>
      </c>
      <c r="E1015">
        <v>0.84</v>
      </c>
      <c r="F1015">
        <v>-11.67</v>
      </c>
      <c r="G1015">
        <v>-5.71</v>
      </c>
      <c r="H1015">
        <v>-52.18</v>
      </c>
      <c r="I1015">
        <v>126.18</v>
      </c>
    </row>
    <row r="1016" spans="1:9">
      <c r="A1016" s="14">
        <v>41603</v>
      </c>
      <c r="B1016">
        <v>-54.46</v>
      </c>
      <c r="C1016">
        <v>24.53</v>
      </c>
      <c r="D1016">
        <v>-6.93</v>
      </c>
      <c r="E1016">
        <v>0.79</v>
      </c>
      <c r="F1016">
        <v>-11.28</v>
      </c>
      <c r="G1016">
        <v>-5.8</v>
      </c>
      <c r="H1016">
        <v>-51.67</v>
      </c>
      <c r="I1016">
        <v>126.92</v>
      </c>
    </row>
    <row r="1017" spans="1:9">
      <c r="A1017" s="14">
        <v>41604</v>
      </c>
      <c r="B1017">
        <v>-54</v>
      </c>
      <c r="C1017">
        <v>24.25</v>
      </c>
      <c r="D1017">
        <v>-6.98</v>
      </c>
      <c r="E1017">
        <v>1.19</v>
      </c>
      <c r="F1017">
        <v>-11.04</v>
      </c>
      <c r="G1017">
        <v>-5.87</v>
      </c>
      <c r="H1017">
        <v>-51.65</v>
      </c>
      <c r="I1017">
        <v>122.97</v>
      </c>
    </row>
    <row r="1018" spans="1:9">
      <c r="A1018" s="14">
        <v>41605</v>
      </c>
      <c r="B1018">
        <v>-53.31</v>
      </c>
      <c r="C1018">
        <v>23.8</v>
      </c>
      <c r="D1018">
        <v>-7.3</v>
      </c>
      <c r="E1018">
        <v>1.33</v>
      </c>
      <c r="F1018">
        <v>-11.03</v>
      </c>
      <c r="G1018">
        <v>-5.83</v>
      </c>
      <c r="H1018">
        <v>-51.35</v>
      </c>
      <c r="I1018">
        <v>121.5</v>
      </c>
    </row>
    <row r="1019" spans="1:9">
      <c r="A1019" s="14">
        <v>41606</v>
      </c>
      <c r="B1019">
        <v>-52.87</v>
      </c>
      <c r="C1019">
        <v>23.75</v>
      </c>
      <c r="D1019">
        <v>-7.35</v>
      </c>
      <c r="E1019">
        <v>1.23</v>
      </c>
      <c r="F1019">
        <v>-11.18</v>
      </c>
      <c r="G1019">
        <v>-5.88</v>
      </c>
      <c r="H1019">
        <v>-50.94</v>
      </c>
      <c r="I1019">
        <v>121.25</v>
      </c>
    </row>
    <row r="1020" spans="1:9">
      <c r="A1020" s="14">
        <v>41607</v>
      </c>
      <c r="B1020">
        <v>-52.93</v>
      </c>
      <c r="C1020">
        <v>23.94</v>
      </c>
      <c r="D1020">
        <v>-7.37</v>
      </c>
      <c r="E1020">
        <v>1.29</v>
      </c>
      <c r="F1020">
        <v>-11.24</v>
      </c>
      <c r="G1020">
        <v>-6.02</v>
      </c>
      <c r="H1020">
        <v>-51.01</v>
      </c>
      <c r="I1020">
        <v>119.07</v>
      </c>
    </row>
    <row r="1021" spans="1:9">
      <c r="A1021" s="14">
        <v>41610</v>
      </c>
      <c r="B1021">
        <v>-52.95</v>
      </c>
      <c r="C1021">
        <v>23.64</v>
      </c>
      <c r="D1021">
        <v>-7.55</v>
      </c>
      <c r="E1021">
        <v>1</v>
      </c>
      <c r="F1021">
        <v>-10.75</v>
      </c>
      <c r="G1021">
        <v>-6.09</v>
      </c>
      <c r="H1021">
        <v>-51.73</v>
      </c>
      <c r="I1021">
        <v>119.51</v>
      </c>
    </row>
    <row r="1022" spans="1:9">
      <c r="A1022" s="14">
        <v>41611</v>
      </c>
      <c r="B1022">
        <v>-53.8</v>
      </c>
      <c r="C1022">
        <v>23.65</v>
      </c>
      <c r="D1022">
        <v>-7.71</v>
      </c>
      <c r="E1022">
        <v>1.05</v>
      </c>
      <c r="F1022">
        <v>-10.64</v>
      </c>
      <c r="G1022">
        <v>-6.35</v>
      </c>
      <c r="H1022">
        <v>-52.09</v>
      </c>
      <c r="I1022">
        <v>121.5</v>
      </c>
    </row>
    <row r="1023" spans="1:9">
      <c r="A1023" s="14">
        <v>41612</v>
      </c>
      <c r="B1023">
        <v>-53.97</v>
      </c>
      <c r="C1023">
        <v>23.56</v>
      </c>
      <c r="D1023">
        <v>-8.1999999999999993</v>
      </c>
      <c r="E1023">
        <v>1.01</v>
      </c>
      <c r="F1023">
        <v>-10.7</v>
      </c>
      <c r="G1023">
        <v>-6.44</v>
      </c>
      <c r="H1023">
        <v>-52.86</v>
      </c>
      <c r="I1023">
        <v>122.22</v>
      </c>
    </row>
    <row r="1024" spans="1:9">
      <c r="A1024" s="14">
        <v>41613</v>
      </c>
      <c r="B1024">
        <v>-54</v>
      </c>
      <c r="C1024">
        <v>23.67</v>
      </c>
      <c r="D1024">
        <v>-8.44</v>
      </c>
      <c r="E1024">
        <v>0.45</v>
      </c>
      <c r="F1024">
        <v>-10.66</v>
      </c>
      <c r="G1024">
        <v>-6.33</v>
      </c>
      <c r="H1024">
        <v>-52.84</v>
      </c>
      <c r="I1024">
        <v>121.7</v>
      </c>
    </row>
    <row r="1025" spans="1:9">
      <c r="A1025" s="14">
        <v>41614</v>
      </c>
      <c r="B1025">
        <v>-53.83</v>
      </c>
      <c r="C1025">
        <v>23.89</v>
      </c>
      <c r="D1025">
        <v>-9.41</v>
      </c>
      <c r="E1025">
        <v>-0.45</v>
      </c>
      <c r="F1025">
        <v>-9.75</v>
      </c>
      <c r="G1025">
        <v>-6.5</v>
      </c>
      <c r="H1025">
        <v>-52.85</v>
      </c>
      <c r="I1025">
        <v>120.3</v>
      </c>
    </row>
    <row r="1026" spans="1:9">
      <c r="A1026" s="14">
        <v>41617</v>
      </c>
      <c r="B1026">
        <v>-54.01</v>
      </c>
      <c r="C1026">
        <v>23.58</v>
      </c>
      <c r="D1026">
        <v>-8.59</v>
      </c>
      <c r="E1026">
        <v>-1.1000000000000001</v>
      </c>
      <c r="F1026">
        <v>-8.6999999999999993</v>
      </c>
      <c r="G1026">
        <v>-6.56</v>
      </c>
      <c r="H1026">
        <v>-52.01</v>
      </c>
      <c r="I1026">
        <v>119.87</v>
      </c>
    </row>
    <row r="1027" spans="1:9">
      <c r="A1027" s="14">
        <v>41618</v>
      </c>
      <c r="B1027">
        <v>-54.1</v>
      </c>
      <c r="C1027">
        <v>23.17</v>
      </c>
      <c r="D1027">
        <v>-8.57</v>
      </c>
      <c r="E1027">
        <v>-1.5</v>
      </c>
      <c r="F1027">
        <v>-9.15</v>
      </c>
      <c r="G1027">
        <v>-6.6</v>
      </c>
      <c r="H1027">
        <v>-52.2</v>
      </c>
      <c r="I1027">
        <v>116.15</v>
      </c>
    </row>
    <row r="1028" spans="1:9">
      <c r="A1028" s="14">
        <v>41619</v>
      </c>
      <c r="B1028">
        <v>-54.09</v>
      </c>
      <c r="C1028">
        <v>23.35</v>
      </c>
      <c r="D1028">
        <v>-8.6300000000000008</v>
      </c>
      <c r="E1028">
        <v>-1.23</v>
      </c>
      <c r="F1028">
        <v>-9.9</v>
      </c>
      <c r="G1028">
        <v>-6.19</v>
      </c>
      <c r="H1028">
        <v>-52.51</v>
      </c>
      <c r="I1028">
        <v>113.9</v>
      </c>
    </row>
    <row r="1029" spans="1:9">
      <c r="A1029" s="14">
        <v>41620</v>
      </c>
      <c r="B1029">
        <v>-54.1</v>
      </c>
      <c r="C1029">
        <v>23.51</v>
      </c>
      <c r="D1029">
        <v>-8.16</v>
      </c>
      <c r="E1029">
        <v>-1.39</v>
      </c>
      <c r="F1029">
        <v>-10.1</v>
      </c>
      <c r="G1029">
        <v>-6.21</v>
      </c>
      <c r="H1029">
        <v>-52.22</v>
      </c>
      <c r="I1029">
        <v>110.3</v>
      </c>
    </row>
    <row r="1030" spans="1:9">
      <c r="A1030" s="14">
        <v>41621</v>
      </c>
      <c r="B1030">
        <v>-53.87</v>
      </c>
      <c r="C1030">
        <v>23.68</v>
      </c>
      <c r="D1030">
        <v>-7.91</v>
      </c>
      <c r="E1030">
        <v>-1.67</v>
      </c>
      <c r="F1030">
        <v>-9.9600000000000009</v>
      </c>
      <c r="G1030">
        <v>-6.15</v>
      </c>
      <c r="H1030">
        <v>-52.31</v>
      </c>
      <c r="I1030">
        <v>108.42</v>
      </c>
    </row>
    <row r="1031" spans="1:9">
      <c r="A1031" s="14">
        <v>41624</v>
      </c>
      <c r="B1031">
        <v>-53.85</v>
      </c>
      <c r="C1031">
        <v>23.76</v>
      </c>
      <c r="D1031">
        <v>-8.1</v>
      </c>
      <c r="E1031">
        <v>-1.96</v>
      </c>
      <c r="F1031">
        <v>-10.27</v>
      </c>
      <c r="G1031">
        <v>-6.2</v>
      </c>
      <c r="H1031">
        <v>-52.55</v>
      </c>
      <c r="I1031">
        <v>105.53</v>
      </c>
    </row>
    <row r="1032" spans="1:9">
      <c r="A1032" s="14">
        <v>41625</v>
      </c>
      <c r="B1032">
        <v>-53.3</v>
      </c>
      <c r="C1032">
        <v>23.93</v>
      </c>
      <c r="D1032">
        <v>-8.27</v>
      </c>
      <c r="E1032">
        <v>-1.9</v>
      </c>
      <c r="F1032">
        <v>-10</v>
      </c>
      <c r="G1032">
        <v>-5.77</v>
      </c>
      <c r="H1032">
        <v>-52.72</v>
      </c>
      <c r="I1032">
        <v>99.16</v>
      </c>
    </row>
    <row r="1033" spans="1:9">
      <c r="A1033" s="14">
        <v>41626</v>
      </c>
      <c r="B1033">
        <v>-53.45</v>
      </c>
      <c r="C1033">
        <v>23.92</v>
      </c>
      <c r="D1033">
        <v>-8.0500000000000007</v>
      </c>
      <c r="E1033">
        <v>-0.87</v>
      </c>
      <c r="F1033">
        <v>-9.65</v>
      </c>
      <c r="G1033">
        <v>-5.27</v>
      </c>
      <c r="H1033">
        <v>-53.73</v>
      </c>
      <c r="I1033">
        <v>97.08</v>
      </c>
    </row>
    <row r="1034" spans="1:9">
      <c r="A1034" s="14">
        <v>41627</v>
      </c>
      <c r="B1034">
        <v>-52.64</v>
      </c>
      <c r="C1034">
        <v>23.84</v>
      </c>
      <c r="D1034">
        <v>-7.46</v>
      </c>
      <c r="E1034">
        <v>-0.28000000000000003</v>
      </c>
      <c r="F1034">
        <v>-9.1999999999999993</v>
      </c>
      <c r="G1034">
        <v>-5.53</v>
      </c>
      <c r="H1034">
        <v>-53.32</v>
      </c>
      <c r="I1034">
        <v>96.85</v>
      </c>
    </row>
    <row r="1035" spans="1:9">
      <c r="A1035" s="14">
        <v>41628</v>
      </c>
      <c r="B1035">
        <v>-52.85</v>
      </c>
      <c r="C1035">
        <v>23.89</v>
      </c>
      <c r="D1035">
        <v>-7.26</v>
      </c>
      <c r="E1035">
        <v>-0.74</v>
      </c>
      <c r="F1035">
        <v>-9.5399999999999991</v>
      </c>
      <c r="G1035">
        <v>-4.82</v>
      </c>
      <c r="H1035">
        <v>-53.5</v>
      </c>
      <c r="I1035">
        <v>96.93</v>
      </c>
    </row>
    <row r="1036" spans="1:9">
      <c r="A1036" s="14">
        <v>41631</v>
      </c>
      <c r="B1036">
        <v>-53.05</v>
      </c>
      <c r="C1036">
        <v>23.48</v>
      </c>
      <c r="D1036">
        <v>-7.29</v>
      </c>
      <c r="E1036">
        <v>-0.86</v>
      </c>
      <c r="F1036">
        <v>-9.41</v>
      </c>
      <c r="G1036">
        <v>-4.53</v>
      </c>
      <c r="H1036">
        <v>-53.95</v>
      </c>
      <c r="I1036">
        <v>102.83</v>
      </c>
    </row>
    <row r="1037" spans="1:9">
      <c r="A1037" s="14">
        <v>41632</v>
      </c>
      <c r="B1037">
        <v>-52.96</v>
      </c>
      <c r="C1037">
        <v>23.4</v>
      </c>
      <c r="D1037">
        <v>-7.31</v>
      </c>
      <c r="E1037">
        <v>-0.99</v>
      </c>
      <c r="F1037">
        <v>-9.65</v>
      </c>
      <c r="G1037">
        <v>-4.4000000000000004</v>
      </c>
      <c r="H1037">
        <v>-53.87</v>
      </c>
      <c r="I1037">
        <v>102.32</v>
      </c>
    </row>
    <row r="1038" spans="1:9">
      <c r="A1038" s="14">
        <v>41633</v>
      </c>
      <c r="B1038">
        <v>-52.95</v>
      </c>
      <c r="C1038">
        <v>23.4</v>
      </c>
      <c r="D1038">
        <v>-7.2</v>
      </c>
      <c r="E1038">
        <v>-0.95</v>
      </c>
      <c r="F1038">
        <v>-9.5500000000000007</v>
      </c>
      <c r="G1038">
        <v>-4.3899999999999997</v>
      </c>
      <c r="H1038">
        <v>-53.82</v>
      </c>
      <c r="I1038">
        <v>102.9</v>
      </c>
    </row>
    <row r="1039" spans="1:9">
      <c r="A1039" s="14">
        <v>41634</v>
      </c>
      <c r="B1039">
        <v>-52.15</v>
      </c>
      <c r="C1039">
        <v>23.4</v>
      </c>
      <c r="D1039">
        <v>-7.21</v>
      </c>
      <c r="E1039">
        <v>-0.99</v>
      </c>
      <c r="F1039">
        <v>-9.5399999999999991</v>
      </c>
      <c r="G1039">
        <v>-4.4000000000000004</v>
      </c>
      <c r="H1039">
        <v>-53.61</v>
      </c>
      <c r="I1039">
        <v>102.75</v>
      </c>
    </row>
    <row r="1040" spans="1:9">
      <c r="A1040" s="14">
        <v>41635</v>
      </c>
      <c r="B1040">
        <v>-52.35</v>
      </c>
      <c r="C1040">
        <v>23.65</v>
      </c>
      <c r="D1040">
        <v>-7.12</v>
      </c>
      <c r="E1040">
        <v>-1.1399999999999999</v>
      </c>
      <c r="F1040">
        <v>-9.5299999999999994</v>
      </c>
      <c r="G1040">
        <v>-4.93</v>
      </c>
      <c r="H1040">
        <v>-53.6</v>
      </c>
      <c r="I1040">
        <v>100.96</v>
      </c>
    </row>
    <row r="1041" spans="1:9">
      <c r="A1041" s="14">
        <v>41638</v>
      </c>
      <c r="B1041">
        <v>-52.65</v>
      </c>
      <c r="C1041">
        <v>23.3</v>
      </c>
      <c r="D1041">
        <v>-6.55</v>
      </c>
      <c r="E1041">
        <v>-0.1</v>
      </c>
      <c r="F1041">
        <v>-10.69</v>
      </c>
      <c r="G1041">
        <v>-4.96</v>
      </c>
      <c r="H1041">
        <v>-54.7</v>
      </c>
      <c r="I1041">
        <v>99.48</v>
      </c>
    </row>
    <row r="1042" spans="1:9">
      <c r="A1042" s="14">
        <v>41639</v>
      </c>
      <c r="B1042">
        <v>-52.7</v>
      </c>
      <c r="C1042">
        <v>23.5</v>
      </c>
      <c r="D1042">
        <v>-6.66</v>
      </c>
      <c r="E1042">
        <v>-0.27</v>
      </c>
      <c r="F1042">
        <v>-10.73</v>
      </c>
      <c r="G1042">
        <v>-4.93</v>
      </c>
      <c r="H1042">
        <v>-54.97</v>
      </c>
      <c r="I1042">
        <v>99.08</v>
      </c>
    </row>
    <row r="1043" spans="1:9">
      <c r="A1043" s="14">
        <v>41640</v>
      </c>
      <c r="B1043">
        <v>-53</v>
      </c>
      <c r="C1043">
        <v>23.53</v>
      </c>
      <c r="D1043">
        <v>-6.82</v>
      </c>
      <c r="E1043">
        <v>-0.35</v>
      </c>
      <c r="F1043">
        <v>-10.6</v>
      </c>
      <c r="G1043">
        <v>-4.91</v>
      </c>
      <c r="H1043">
        <v>-54.88</v>
      </c>
      <c r="I1043">
        <v>99.2</v>
      </c>
    </row>
    <row r="1044" spans="1:9">
      <c r="A1044" s="14">
        <v>41641</v>
      </c>
      <c r="B1044">
        <v>-52.55</v>
      </c>
      <c r="C1044">
        <v>23.6</v>
      </c>
      <c r="D1044">
        <v>-6.71</v>
      </c>
      <c r="E1044">
        <v>-0.21</v>
      </c>
      <c r="F1044">
        <v>-10.78</v>
      </c>
      <c r="G1044">
        <v>-4.6900000000000004</v>
      </c>
      <c r="H1044">
        <v>-54.41</v>
      </c>
      <c r="I1044">
        <v>99.21</v>
      </c>
    </row>
    <row r="1045" spans="1:9">
      <c r="A1045" s="14">
        <v>41642</v>
      </c>
      <c r="B1045">
        <v>-52.78</v>
      </c>
      <c r="C1045">
        <v>23.77</v>
      </c>
      <c r="D1045">
        <v>-6.52</v>
      </c>
      <c r="E1045">
        <v>0</v>
      </c>
      <c r="F1045">
        <v>-10.75</v>
      </c>
      <c r="G1045">
        <v>-4.54</v>
      </c>
      <c r="H1045">
        <v>-54.87</v>
      </c>
      <c r="I1045">
        <v>99.82</v>
      </c>
    </row>
    <row r="1046" spans="1:9">
      <c r="A1046" s="14">
        <v>41645</v>
      </c>
      <c r="B1046">
        <v>-53</v>
      </c>
      <c r="C1046">
        <v>23.46</v>
      </c>
      <c r="D1046">
        <v>-6.25</v>
      </c>
      <c r="E1046">
        <v>-0.05</v>
      </c>
      <c r="F1046">
        <v>-10.77</v>
      </c>
      <c r="G1046">
        <v>-4.5</v>
      </c>
      <c r="H1046">
        <v>-55.37</v>
      </c>
      <c r="I1046">
        <v>99.5</v>
      </c>
    </row>
    <row r="1047" spans="1:9">
      <c r="A1047" s="14">
        <v>41646</v>
      </c>
      <c r="B1047">
        <v>-52.9</v>
      </c>
      <c r="C1047">
        <v>23.63</v>
      </c>
      <c r="D1047">
        <v>-6.07</v>
      </c>
      <c r="E1047">
        <v>-0.64</v>
      </c>
      <c r="F1047">
        <v>-10.78</v>
      </c>
      <c r="G1047">
        <v>-4.34</v>
      </c>
      <c r="H1047">
        <v>-55.09</v>
      </c>
      <c r="I1047">
        <v>99.75</v>
      </c>
    </row>
    <row r="1048" spans="1:9">
      <c r="A1048" s="14">
        <v>41647</v>
      </c>
      <c r="B1048">
        <v>-53.2</v>
      </c>
      <c r="C1048">
        <v>23.7</v>
      </c>
      <c r="D1048">
        <v>-6.03</v>
      </c>
      <c r="E1048">
        <v>-0.89</v>
      </c>
      <c r="F1048">
        <v>-10.98</v>
      </c>
      <c r="G1048">
        <v>-4.3099999999999996</v>
      </c>
      <c r="H1048">
        <v>-55.68</v>
      </c>
      <c r="I1048">
        <v>98.06</v>
      </c>
    </row>
    <row r="1049" spans="1:9">
      <c r="A1049" s="14">
        <v>41648</v>
      </c>
      <c r="B1049">
        <v>-52.76</v>
      </c>
      <c r="C1049">
        <v>23.82</v>
      </c>
      <c r="D1049">
        <v>-6.15</v>
      </c>
      <c r="E1049">
        <v>-0.94</v>
      </c>
      <c r="F1049">
        <v>-11.29</v>
      </c>
      <c r="G1049">
        <v>-4.5</v>
      </c>
      <c r="H1049">
        <v>-55.07</v>
      </c>
      <c r="I1049">
        <v>99.84</v>
      </c>
    </row>
    <row r="1050" spans="1:9">
      <c r="A1050" s="14">
        <v>41649</v>
      </c>
      <c r="B1050">
        <v>-53.35</v>
      </c>
      <c r="C1050">
        <v>23.65</v>
      </c>
      <c r="D1050">
        <v>-6</v>
      </c>
      <c r="E1050">
        <v>-0.78</v>
      </c>
      <c r="F1050">
        <v>-11.24</v>
      </c>
      <c r="G1050">
        <v>-4.51</v>
      </c>
      <c r="H1050">
        <v>-55.39</v>
      </c>
      <c r="I1050">
        <v>99.65</v>
      </c>
    </row>
    <row r="1051" spans="1:9">
      <c r="A1051" s="14">
        <v>41652</v>
      </c>
      <c r="B1051">
        <v>-53.88</v>
      </c>
      <c r="C1051">
        <v>23.53</v>
      </c>
      <c r="D1051">
        <v>-5.95</v>
      </c>
      <c r="E1051">
        <v>-0.6</v>
      </c>
      <c r="F1051">
        <v>-11.33</v>
      </c>
      <c r="G1051">
        <v>-4.45</v>
      </c>
      <c r="H1051">
        <v>-55.32</v>
      </c>
      <c r="I1051">
        <v>99</v>
      </c>
    </row>
    <row r="1052" spans="1:9">
      <c r="A1052" s="14">
        <v>41653</v>
      </c>
      <c r="B1052">
        <v>-53.25</v>
      </c>
      <c r="C1052">
        <v>23.52</v>
      </c>
      <c r="D1052">
        <v>-6</v>
      </c>
      <c r="E1052">
        <v>-1.05</v>
      </c>
      <c r="F1052">
        <v>-11.22</v>
      </c>
      <c r="G1052">
        <v>-4.5599999999999996</v>
      </c>
      <c r="H1052">
        <v>-55.2</v>
      </c>
      <c r="I1052">
        <v>98.92</v>
      </c>
    </row>
    <row r="1053" spans="1:9">
      <c r="A1053" s="14">
        <v>41654</v>
      </c>
      <c r="B1053">
        <v>-53.47</v>
      </c>
      <c r="C1053">
        <v>23.61</v>
      </c>
      <c r="D1053">
        <v>-6.32</v>
      </c>
      <c r="E1053">
        <v>-2.0499999999999998</v>
      </c>
      <c r="F1053">
        <v>-11.39</v>
      </c>
      <c r="G1053">
        <v>-4.6100000000000003</v>
      </c>
      <c r="H1053">
        <v>-55.12</v>
      </c>
      <c r="I1053">
        <v>103.93</v>
      </c>
    </row>
    <row r="1054" spans="1:9">
      <c r="A1054" s="14">
        <v>41655</v>
      </c>
      <c r="B1054">
        <v>-52.9</v>
      </c>
      <c r="C1054">
        <v>23.52</v>
      </c>
      <c r="D1054">
        <v>-6.21</v>
      </c>
      <c r="E1054">
        <v>-2.38</v>
      </c>
      <c r="F1054">
        <v>-11.57</v>
      </c>
      <c r="G1054">
        <v>-4.55</v>
      </c>
      <c r="H1054">
        <v>-55.07</v>
      </c>
      <c r="I1054">
        <v>105.38</v>
      </c>
    </row>
    <row r="1055" spans="1:9">
      <c r="A1055" s="14">
        <v>41656</v>
      </c>
      <c r="B1055">
        <v>-52.28</v>
      </c>
      <c r="C1055">
        <v>23.4</v>
      </c>
      <c r="D1055">
        <v>-6.18</v>
      </c>
      <c r="E1055">
        <v>-1.83</v>
      </c>
      <c r="F1055">
        <v>-11.62</v>
      </c>
      <c r="G1055">
        <v>-4.54</v>
      </c>
      <c r="H1055">
        <v>-54.27</v>
      </c>
      <c r="I1055">
        <v>104.06</v>
      </c>
    </row>
    <row r="1056" spans="1:9">
      <c r="A1056" s="14">
        <v>41659</v>
      </c>
      <c r="B1056">
        <v>-51.9</v>
      </c>
      <c r="C1056">
        <v>23.35</v>
      </c>
      <c r="D1056">
        <v>-6.14</v>
      </c>
      <c r="E1056">
        <v>-1.65</v>
      </c>
      <c r="F1056">
        <v>-11.56</v>
      </c>
      <c r="G1056">
        <v>-4.66</v>
      </c>
      <c r="H1056">
        <v>-54.83</v>
      </c>
      <c r="I1056">
        <v>101.67</v>
      </c>
    </row>
    <row r="1057" spans="1:9">
      <c r="A1057" s="14">
        <v>41660</v>
      </c>
      <c r="B1057">
        <v>-52.13</v>
      </c>
      <c r="C1057">
        <v>23.35</v>
      </c>
      <c r="D1057">
        <v>-6.23</v>
      </c>
      <c r="E1057">
        <v>-1.56</v>
      </c>
      <c r="F1057">
        <v>-11.55</v>
      </c>
      <c r="G1057">
        <v>-4.5</v>
      </c>
      <c r="H1057">
        <v>-55.88</v>
      </c>
      <c r="I1057">
        <v>103</v>
      </c>
    </row>
    <row r="1058" spans="1:9">
      <c r="A1058" s="14">
        <v>41661</v>
      </c>
      <c r="B1058">
        <v>-53.01</v>
      </c>
      <c r="C1058">
        <v>23.35</v>
      </c>
      <c r="D1058">
        <v>-6.33</v>
      </c>
      <c r="E1058">
        <v>-1.44</v>
      </c>
      <c r="F1058">
        <v>-11.65</v>
      </c>
      <c r="G1058">
        <v>-4.55</v>
      </c>
      <c r="H1058">
        <v>-56.2</v>
      </c>
      <c r="I1058">
        <v>102.61</v>
      </c>
    </row>
    <row r="1059" spans="1:9">
      <c r="A1059" s="14">
        <v>41662</v>
      </c>
      <c r="B1059">
        <v>-52.4</v>
      </c>
      <c r="C1059">
        <v>23.14</v>
      </c>
      <c r="D1059">
        <v>-6.48</v>
      </c>
      <c r="E1059">
        <v>-1.3</v>
      </c>
      <c r="F1059">
        <v>-11.85</v>
      </c>
      <c r="G1059">
        <v>-4.53</v>
      </c>
      <c r="H1059">
        <v>-56.19</v>
      </c>
      <c r="I1059">
        <v>101.15</v>
      </c>
    </row>
    <row r="1060" spans="1:9">
      <c r="A1060" s="14">
        <v>41663</v>
      </c>
      <c r="B1060">
        <v>-52</v>
      </c>
      <c r="C1060">
        <v>23.79</v>
      </c>
      <c r="D1060">
        <v>-6.95</v>
      </c>
      <c r="E1060">
        <v>-0.87</v>
      </c>
      <c r="F1060">
        <v>-11.37</v>
      </c>
      <c r="G1060">
        <v>-5.04</v>
      </c>
      <c r="H1060">
        <v>-55.77</v>
      </c>
      <c r="I1060">
        <v>99.75</v>
      </c>
    </row>
    <row r="1061" spans="1:9">
      <c r="A1061" s="14">
        <v>41666</v>
      </c>
      <c r="B1061">
        <v>-52.35</v>
      </c>
      <c r="C1061">
        <v>23.85</v>
      </c>
      <c r="D1061">
        <v>-6.91</v>
      </c>
      <c r="E1061">
        <v>-1.0900000000000001</v>
      </c>
      <c r="F1061">
        <v>-11.39</v>
      </c>
      <c r="G1061">
        <v>-4.82</v>
      </c>
      <c r="H1061">
        <v>-55.87</v>
      </c>
      <c r="I1061">
        <v>97.5</v>
      </c>
    </row>
    <row r="1062" spans="1:9">
      <c r="A1062" s="14">
        <v>41667</v>
      </c>
      <c r="B1062">
        <v>-52.4</v>
      </c>
      <c r="C1062">
        <v>24.07</v>
      </c>
      <c r="D1062">
        <v>-6.72</v>
      </c>
      <c r="E1062">
        <v>-1.18</v>
      </c>
      <c r="F1062">
        <v>-11.39</v>
      </c>
      <c r="G1062">
        <v>-4.5199999999999996</v>
      </c>
      <c r="H1062">
        <v>-55.23</v>
      </c>
      <c r="I1062">
        <v>97.66</v>
      </c>
    </row>
    <row r="1063" spans="1:9">
      <c r="A1063" s="14">
        <v>41668</v>
      </c>
      <c r="B1063">
        <v>-52.28</v>
      </c>
      <c r="C1063">
        <v>24</v>
      </c>
      <c r="D1063">
        <v>-6.98</v>
      </c>
      <c r="E1063">
        <v>-0.82</v>
      </c>
      <c r="F1063">
        <v>-11.15</v>
      </c>
      <c r="G1063">
        <v>-4.71</v>
      </c>
      <c r="H1063">
        <v>-54.95</v>
      </c>
      <c r="I1063">
        <v>96.99</v>
      </c>
    </row>
    <row r="1064" spans="1:9">
      <c r="A1064" s="14">
        <v>41669</v>
      </c>
      <c r="B1064">
        <v>-52.92</v>
      </c>
      <c r="C1064">
        <v>23.48</v>
      </c>
      <c r="D1064">
        <v>-6.97</v>
      </c>
      <c r="E1064">
        <v>-0.28000000000000003</v>
      </c>
      <c r="F1064">
        <v>-11.45</v>
      </c>
      <c r="G1064">
        <v>-4.91</v>
      </c>
      <c r="H1064">
        <v>-54.49</v>
      </c>
      <c r="I1064">
        <v>98.91</v>
      </c>
    </row>
    <row r="1065" spans="1:9">
      <c r="A1065" s="14">
        <v>41670</v>
      </c>
      <c r="B1065">
        <v>-52.55</v>
      </c>
      <c r="C1065">
        <v>23.83</v>
      </c>
      <c r="D1065">
        <v>-7.15</v>
      </c>
      <c r="E1065">
        <v>0.59</v>
      </c>
      <c r="F1065">
        <v>-11.3</v>
      </c>
      <c r="G1065">
        <v>-5.03</v>
      </c>
      <c r="H1065">
        <v>-54.25</v>
      </c>
      <c r="I1065">
        <v>96.86</v>
      </c>
    </row>
    <row r="1066" spans="1:9">
      <c r="A1066" s="14">
        <v>41673</v>
      </c>
      <c r="B1066">
        <v>-51.9</v>
      </c>
      <c r="C1066">
        <v>23.66</v>
      </c>
      <c r="D1066">
        <v>-6.97</v>
      </c>
      <c r="E1066">
        <v>0.3</v>
      </c>
      <c r="F1066">
        <v>-11.33</v>
      </c>
      <c r="G1066">
        <v>-5.03</v>
      </c>
      <c r="H1066">
        <v>-53.65</v>
      </c>
      <c r="I1066">
        <v>96</v>
      </c>
    </row>
    <row r="1067" spans="1:9">
      <c r="A1067" s="14">
        <v>41674</v>
      </c>
      <c r="B1067">
        <v>-52.85</v>
      </c>
      <c r="C1067">
        <v>23.4</v>
      </c>
      <c r="D1067">
        <v>-6.93</v>
      </c>
      <c r="E1067">
        <v>0.35</v>
      </c>
      <c r="F1067">
        <v>-11.23</v>
      </c>
      <c r="G1067">
        <v>-4.9000000000000004</v>
      </c>
      <c r="H1067">
        <v>-56.38</v>
      </c>
      <c r="I1067">
        <v>94.03</v>
      </c>
    </row>
    <row r="1068" spans="1:9">
      <c r="A1068" s="14">
        <v>41675</v>
      </c>
      <c r="B1068">
        <v>-53.85</v>
      </c>
      <c r="C1068">
        <v>23.3</v>
      </c>
      <c r="D1068">
        <v>-6.86</v>
      </c>
      <c r="E1068">
        <v>0.6</v>
      </c>
      <c r="F1068">
        <v>-11.3</v>
      </c>
      <c r="G1068">
        <v>-4.67</v>
      </c>
      <c r="H1068">
        <v>-56.07</v>
      </c>
      <c r="I1068">
        <v>91.92</v>
      </c>
    </row>
    <row r="1069" spans="1:9">
      <c r="A1069" s="14">
        <v>41676</v>
      </c>
      <c r="B1069">
        <v>-53.7</v>
      </c>
      <c r="C1069">
        <v>23.23</v>
      </c>
      <c r="D1069">
        <v>-6.83</v>
      </c>
      <c r="E1069">
        <v>-0.37</v>
      </c>
      <c r="F1069">
        <v>-11.6</v>
      </c>
      <c r="G1069">
        <v>-4.79</v>
      </c>
      <c r="H1069">
        <v>-56.12</v>
      </c>
      <c r="I1069">
        <v>94.09</v>
      </c>
    </row>
    <row r="1070" spans="1:9">
      <c r="A1070" s="14">
        <v>41677</v>
      </c>
      <c r="B1070">
        <v>-53.68</v>
      </c>
      <c r="C1070">
        <v>23.76</v>
      </c>
      <c r="D1070">
        <v>-6.63</v>
      </c>
      <c r="E1070">
        <v>-0.37</v>
      </c>
      <c r="F1070">
        <v>-11.6</v>
      </c>
      <c r="G1070">
        <v>-4.7300000000000004</v>
      </c>
      <c r="H1070">
        <v>-56.45</v>
      </c>
      <c r="I1070">
        <v>95.03</v>
      </c>
    </row>
    <row r="1071" spans="1:9">
      <c r="A1071" s="14">
        <v>41680</v>
      </c>
      <c r="B1071">
        <v>-52.9</v>
      </c>
      <c r="C1071">
        <v>23.33</v>
      </c>
      <c r="D1071">
        <v>-6.55</v>
      </c>
      <c r="E1071">
        <v>-0.6</v>
      </c>
      <c r="F1071">
        <v>-11.32</v>
      </c>
      <c r="G1071">
        <v>-4.7699999999999996</v>
      </c>
      <c r="H1071">
        <v>-55.62</v>
      </c>
      <c r="I1071">
        <v>95.03</v>
      </c>
    </row>
    <row r="1072" spans="1:9">
      <c r="A1072" s="14">
        <v>41681</v>
      </c>
      <c r="B1072">
        <v>-53.58</v>
      </c>
      <c r="C1072">
        <v>22.99</v>
      </c>
      <c r="D1072">
        <v>-6.55</v>
      </c>
      <c r="E1072">
        <v>-0.44</v>
      </c>
      <c r="F1072">
        <v>-11.09</v>
      </c>
      <c r="G1072">
        <v>-4.72</v>
      </c>
      <c r="H1072">
        <v>-55.71</v>
      </c>
      <c r="I1072">
        <v>96.02</v>
      </c>
    </row>
    <row r="1073" spans="1:9">
      <c r="A1073" s="14">
        <v>41682</v>
      </c>
      <c r="B1073">
        <v>-54.25</v>
      </c>
      <c r="C1073">
        <v>23.25</v>
      </c>
      <c r="D1073">
        <v>-6.53</v>
      </c>
      <c r="E1073">
        <v>-0.2</v>
      </c>
      <c r="F1073">
        <v>-11.06</v>
      </c>
      <c r="G1073">
        <v>-4.4800000000000004</v>
      </c>
      <c r="H1073">
        <v>-56.52</v>
      </c>
      <c r="I1073">
        <v>95.99</v>
      </c>
    </row>
    <row r="1074" spans="1:9">
      <c r="A1074" s="14">
        <v>41683</v>
      </c>
      <c r="B1074">
        <v>-54.15</v>
      </c>
      <c r="C1074">
        <v>23.41</v>
      </c>
      <c r="D1074">
        <v>-6.59</v>
      </c>
      <c r="E1074">
        <v>0.2</v>
      </c>
      <c r="F1074">
        <v>-11.2</v>
      </c>
      <c r="G1074">
        <v>-4.8</v>
      </c>
      <c r="H1074">
        <v>-56.48</v>
      </c>
      <c r="I1074">
        <v>97</v>
      </c>
    </row>
    <row r="1075" spans="1:9">
      <c r="A1075" s="14">
        <v>41684</v>
      </c>
      <c r="B1075">
        <v>-54.5</v>
      </c>
      <c r="C1075">
        <v>23.96</v>
      </c>
      <c r="D1075">
        <v>-6.63</v>
      </c>
      <c r="E1075">
        <v>0.06</v>
      </c>
      <c r="F1075">
        <v>-11.48</v>
      </c>
      <c r="G1075">
        <v>-4.83</v>
      </c>
      <c r="H1075">
        <v>-56.5</v>
      </c>
      <c r="I1075">
        <v>97</v>
      </c>
    </row>
    <row r="1076" spans="1:9">
      <c r="A1076" s="14">
        <v>41687</v>
      </c>
      <c r="B1076">
        <v>-53.9</v>
      </c>
      <c r="C1076">
        <v>23.94</v>
      </c>
      <c r="D1076">
        <v>-6.51</v>
      </c>
      <c r="E1076">
        <v>0.03</v>
      </c>
      <c r="F1076">
        <v>-10.98</v>
      </c>
      <c r="G1076">
        <v>-4.8</v>
      </c>
      <c r="H1076">
        <v>-56.22</v>
      </c>
      <c r="I1076">
        <v>96</v>
      </c>
    </row>
    <row r="1077" spans="1:9">
      <c r="A1077" s="14">
        <v>41688</v>
      </c>
      <c r="B1077">
        <v>-54.05</v>
      </c>
      <c r="C1077">
        <v>23.77</v>
      </c>
      <c r="D1077">
        <v>-6.63</v>
      </c>
      <c r="E1077">
        <v>-0.1</v>
      </c>
      <c r="F1077">
        <v>-11.24</v>
      </c>
      <c r="G1077">
        <v>-4.74</v>
      </c>
      <c r="H1077">
        <v>-56.47</v>
      </c>
      <c r="I1077">
        <v>92.5</v>
      </c>
    </row>
    <row r="1078" spans="1:9">
      <c r="A1078" s="14">
        <v>41689</v>
      </c>
      <c r="B1078">
        <v>-55.75</v>
      </c>
      <c r="C1078">
        <v>23.57</v>
      </c>
      <c r="D1078">
        <v>-6.66</v>
      </c>
      <c r="E1078">
        <v>-0.02</v>
      </c>
      <c r="F1078">
        <v>-11.03</v>
      </c>
      <c r="G1078">
        <v>-4.75</v>
      </c>
      <c r="H1078">
        <v>-57.98</v>
      </c>
      <c r="I1078">
        <v>91.63</v>
      </c>
    </row>
    <row r="1079" spans="1:9">
      <c r="A1079" s="14">
        <v>41690</v>
      </c>
      <c r="B1079">
        <v>-54.85</v>
      </c>
      <c r="C1079">
        <v>23.2</v>
      </c>
      <c r="D1079">
        <v>-6.93</v>
      </c>
      <c r="E1079">
        <v>0</v>
      </c>
      <c r="F1079">
        <v>-11.48</v>
      </c>
      <c r="G1079">
        <v>-4.93</v>
      </c>
      <c r="H1079">
        <v>-57.45</v>
      </c>
      <c r="I1079">
        <v>93.5</v>
      </c>
    </row>
    <row r="1080" spans="1:9">
      <c r="A1080" s="14">
        <v>41691</v>
      </c>
      <c r="B1080">
        <v>-54.67</v>
      </c>
      <c r="C1080">
        <v>24.12</v>
      </c>
      <c r="D1080">
        <v>-6.84</v>
      </c>
      <c r="E1080">
        <v>0.05</v>
      </c>
      <c r="F1080">
        <v>-11.44</v>
      </c>
      <c r="G1080">
        <v>-4.88</v>
      </c>
      <c r="H1080">
        <v>-57.28</v>
      </c>
      <c r="I1080">
        <v>91.5</v>
      </c>
    </row>
    <row r="1081" spans="1:9">
      <c r="A1081" s="14">
        <v>41694</v>
      </c>
      <c r="B1081">
        <v>-53.7</v>
      </c>
      <c r="C1081">
        <v>23.83</v>
      </c>
      <c r="D1081">
        <v>-6.77</v>
      </c>
      <c r="E1081">
        <v>0.23</v>
      </c>
      <c r="F1081">
        <v>-11.32</v>
      </c>
      <c r="G1081">
        <v>-4.82</v>
      </c>
      <c r="H1081">
        <v>-56.83</v>
      </c>
      <c r="I1081">
        <v>91.5</v>
      </c>
    </row>
    <row r="1082" spans="1:9">
      <c r="A1082" s="14">
        <v>41695</v>
      </c>
      <c r="B1082">
        <v>-53.75</v>
      </c>
      <c r="C1082">
        <v>23.78</v>
      </c>
      <c r="D1082">
        <v>-6.61</v>
      </c>
      <c r="E1082">
        <v>0.14000000000000001</v>
      </c>
      <c r="F1082">
        <v>-11.1</v>
      </c>
      <c r="G1082">
        <v>-4.7</v>
      </c>
      <c r="H1082">
        <v>-58.02</v>
      </c>
      <c r="I1082">
        <v>92</v>
      </c>
    </row>
    <row r="1083" spans="1:9">
      <c r="A1083" s="14">
        <v>41696</v>
      </c>
      <c r="B1083">
        <v>-54.97</v>
      </c>
      <c r="C1083">
        <v>23.53</v>
      </c>
      <c r="D1083">
        <v>-6.62</v>
      </c>
      <c r="E1083">
        <v>0.1</v>
      </c>
      <c r="F1083">
        <v>-11.24</v>
      </c>
      <c r="G1083">
        <v>-4.78</v>
      </c>
      <c r="H1083">
        <v>-58.12</v>
      </c>
      <c r="I1083">
        <v>91.99</v>
      </c>
    </row>
    <row r="1084" spans="1:9">
      <c r="A1084" s="14">
        <v>41697</v>
      </c>
      <c r="B1084">
        <v>-55.2</v>
      </c>
      <c r="C1084">
        <v>23.83</v>
      </c>
      <c r="D1084">
        <v>-6.84</v>
      </c>
      <c r="E1084">
        <v>0.33</v>
      </c>
      <c r="F1084">
        <v>-11.31</v>
      </c>
      <c r="G1084">
        <v>-4.88</v>
      </c>
      <c r="H1084">
        <v>-58.94</v>
      </c>
      <c r="I1084">
        <v>92.09</v>
      </c>
    </row>
    <row r="1085" spans="1:9">
      <c r="A1085" s="14">
        <v>41698</v>
      </c>
      <c r="B1085">
        <v>-54.89</v>
      </c>
      <c r="C1085">
        <v>24.01</v>
      </c>
      <c r="D1085">
        <v>-6.63</v>
      </c>
      <c r="E1085">
        <v>-0.04</v>
      </c>
      <c r="F1085">
        <v>-11.39</v>
      </c>
      <c r="G1085">
        <v>-4.88</v>
      </c>
      <c r="H1085">
        <v>-59.1</v>
      </c>
      <c r="I1085">
        <v>94.9</v>
      </c>
    </row>
    <row r="1086" spans="1:9">
      <c r="A1086" s="14">
        <v>41701</v>
      </c>
      <c r="B1086">
        <v>-54.69</v>
      </c>
      <c r="C1086">
        <v>24.1</v>
      </c>
      <c r="D1086">
        <v>-6.99</v>
      </c>
      <c r="E1086">
        <v>0.3</v>
      </c>
      <c r="F1086">
        <v>-11.35</v>
      </c>
      <c r="G1086">
        <v>-5.03</v>
      </c>
      <c r="H1086">
        <v>-59.02</v>
      </c>
      <c r="I1086">
        <v>95.21</v>
      </c>
    </row>
    <row r="1087" spans="1:9">
      <c r="A1087" s="14">
        <v>41702</v>
      </c>
      <c r="B1087">
        <v>-55.1</v>
      </c>
      <c r="C1087">
        <v>23.97</v>
      </c>
      <c r="D1087">
        <v>-6.82</v>
      </c>
      <c r="E1087">
        <v>0.26</v>
      </c>
      <c r="F1087">
        <v>-11.45</v>
      </c>
      <c r="G1087">
        <v>-4.75</v>
      </c>
      <c r="H1087">
        <v>-60.5</v>
      </c>
      <c r="I1087">
        <v>97.57</v>
      </c>
    </row>
    <row r="1088" spans="1:9">
      <c r="A1088" s="14">
        <v>41703</v>
      </c>
      <c r="B1088">
        <v>-55.6</v>
      </c>
      <c r="C1088">
        <v>23.9</v>
      </c>
      <c r="D1088">
        <v>-6.94</v>
      </c>
      <c r="E1088">
        <v>0.37</v>
      </c>
      <c r="F1088">
        <v>-11.69</v>
      </c>
      <c r="G1088">
        <v>-4.82</v>
      </c>
      <c r="H1088">
        <v>-60.22</v>
      </c>
      <c r="I1088">
        <v>95.5</v>
      </c>
    </row>
    <row r="1089" spans="1:9">
      <c r="A1089" s="14">
        <v>41704</v>
      </c>
      <c r="B1089">
        <v>-56.45</v>
      </c>
      <c r="C1089">
        <v>24.3</v>
      </c>
      <c r="D1089">
        <v>-6.69</v>
      </c>
      <c r="E1089">
        <v>-0.8</v>
      </c>
      <c r="F1089">
        <v>-11.68</v>
      </c>
      <c r="G1089">
        <v>-4.8499999999999996</v>
      </c>
      <c r="H1089">
        <v>-60.84</v>
      </c>
      <c r="I1089">
        <v>92.76</v>
      </c>
    </row>
    <row r="1090" spans="1:9">
      <c r="A1090" s="14">
        <v>41705</v>
      </c>
      <c r="B1090">
        <v>-56.1</v>
      </c>
      <c r="C1090">
        <v>23.6</v>
      </c>
      <c r="D1090">
        <v>-6.47</v>
      </c>
      <c r="E1090">
        <v>-1.63</v>
      </c>
      <c r="F1090">
        <v>-11.7</v>
      </c>
      <c r="G1090">
        <v>-4.8600000000000003</v>
      </c>
      <c r="H1090">
        <v>-60.75</v>
      </c>
      <c r="I1090">
        <v>93.5</v>
      </c>
    </row>
    <row r="1091" spans="1:9">
      <c r="A1091" s="14">
        <v>41708</v>
      </c>
      <c r="B1091">
        <v>-55.38</v>
      </c>
      <c r="C1091">
        <v>23.8</v>
      </c>
      <c r="D1091">
        <v>-6.43</v>
      </c>
      <c r="E1091">
        <v>-1.32</v>
      </c>
      <c r="F1091">
        <v>-11.65</v>
      </c>
      <c r="G1091">
        <v>-4.8899999999999997</v>
      </c>
      <c r="H1091">
        <v>-60.83</v>
      </c>
      <c r="I1091">
        <v>95.76</v>
      </c>
    </row>
    <row r="1092" spans="1:9">
      <c r="A1092" s="14">
        <v>41709</v>
      </c>
      <c r="B1092">
        <v>-55.28</v>
      </c>
      <c r="C1092">
        <v>23.85</v>
      </c>
      <c r="D1092">
        <v>-6.21</v>
      </c>
      <c r="E1092">
        <v>-1.08</v>
      </c>
      <c r="F1092">
        <v>-11.56</v>
      </c>
      <c r="G1092">
        <v>-4.8499999999999996</v>
      </c>
      <c r="H1092">
        <v>-62.32</v>
      </c>
      <c r="I1092">
        <v>96.2</v>
      </c>
    </row>
    <row r="1093" spans="1:9">
      <c r="A1093" s="14">
        <v>41710</v>
      </c>
      <c r="B1093">
        <v>-57</v>
      </c>
      <c r="C1093">
        <v>23.85</v>
      </c>
      <c r="D1093">
        <v>-6.39</v>
      </c>
      <c r="E1093">
        <v>-1.05</v>
      </c>
      <c r="F1093">
        <v>-11.74</v>
      </c>
      <c r="G1093">
        <v>-4.88</v>
      </c>
      <c r="H1093">
        <v>-62.87</v>
      </c>
      <c r="I1093">
        <v>98.42</v>
      </c>
    </row>
    <row r="1094" spans="1:9">
      <c r="A1094" s="14">
        <v>41711</v>
      </c>
      <c r="B1094">
        <v>-56</v>
      </c>
      <c r="C1094">
        <v>24.65</v>
      </c>
      <c r="D1094">
        <v>-6.26</v>
      </c>
      <c r="E1094">
        <v>-0.79</v>
      </c>
      <c r="F1094">
        <v>-11.32</v>
      </c>
      <c r="G1094">
        <v>-4.75</v>
      </c>
      <c r="H1094">
        <v>-62.3</v>
      </c>
      <c r="I1094">
        <v>96.16</v>
      </c>
    </row>
    <row r="1095" spans="1:9">
      <c r="A1095" s="14">
        <v>41712</v>
      </c>
      <c r="B1095">
        <v>-56</v>
      </c>
      <c r="C1095">
        <v>24.09</v>
      </c>
      <c r="D1095">
        <v>-6.45</v>
      </c>
      <c r="E1095">
        <v>-0.9</v>
      </c>
      <c r="F1095">
        <v>-11.34</v>
      </c>
      <c r="G1095">
        <v>-4.88</v>
      </c>
      <c r="H1095">
        <v>-62.3</v>
      </c>
      <c r="I1095">
        <v>95.99</v>
      </c>
    </row>
    <row r="1096" spans="1:9">
      <c r="A1096" s="14">
        <v>41715</v>
      </c>
      <c r="B1096">
        <v>-56.31</v>
      </c>
      <c r="C1096">
        <v>24.04</v>
      </c>
      <c r="D1096">
        <v>-6.39</v>
      </c>
      <c r="E1096">
        <v>-1.1399999999999999</v>
      </c>
      <c r="F1096">
        <v>-11.44</v>
      </c>
      <c r="G1096">
        <v>-4.88</v>
      </c>
      <c r="H1096">
        <v>-62.7</v>
      </c>
      <c r="I1096">
        <v>96.23</v>
      </c>
    </row>
    <row r="1097" spans="1:9">
      <c r="A1097" s="14">
        <v>41716</v>
      </c>
      <c r="B1097">
        <v>-56.65</v>
      </c>
      <c r="C1097">
        <v>23.92</v>
      </c>
      <c r="D1097">
        <v>-6.4</v>
      </c>
      <c r="E1097">
        <v>-1.5</v>
      </c>
      <c r="F1097">
        <v>-11.4</v>
      </c>
      <c r="G1097">
        <v>-4.83</v>
      </c>
      <c r="H1097">
        <v>-64.5</v>
      </c>
      <c r="I1097">
        <v>98.88</v>
      </c>
    </row>
    <row r="1098" spans="1:9">
      <c r="A1098" s="14">
        <v>41717</v>
      </c>
      <c r="B1098">
        <v>-57.5</v>
      </c>
      <c r="C1098">
        <v>23.9</v>
      </c>
      <c r="D1098">
        <v>-6.56</v>
      </c>
      <c r="E1098">
        <v>-1.54</v>
      </c>
      <c r="F1098">
        <v>-11.56</v>
      </c>
      <c r="G1098">
        <v>-4.93</v>
      </c>
      <c r="H1098">
        <v>-64.38</v>
      </c>
      <c r="I1098">
        <v>98.26</v>
      </c>
    </row>
    <row r="1099" spans="1:9">
      <c r="A1099" s="14">
        <v>41718</v>
      </c>
      <c r="B1099">
        <v>-56.5</v>
      </c>
      <c r="C1099">
        <v>24.54</v>
      </c>
      <c r="D1099">
        <v>-6.43</v>
      </c>
      <c r="E1099">
        <v>-1.6</v>
      </c>
      <c r="F1099">
        <v>-11.45</v>
      </c>
      <c r="G1099">
        <v>-4.93</v>
      </c>
      <c r="H1099">
        <v>-62.92</v>
      </c>
      <c r="I1099">
        <v>97</v>
      </c>
    </row>
    <row r="1100" spans="1:9">
      <c r="A1100" s="14">
        <v>41719</v>
      </c>
      <c r="B1100">
        <v>-56.6</v>
      </c>
      <c r="C1100">
        <v>23.88</v>
      </c>
      <c r="D1100">
        <v>-6.42</v>
      </c>
      <c r="E1100">
        <v>-2.06</v>
      </c>
      <c r="F1100">
        <v>-11.5</v>
      </c>
      <c r="G1100">
        <v>-4.88</v>
      </c>
      <c r="H1100">
        <v>-62.82</v>
      </c>
      <c r="I1100">
        <v>96.9</v>
      </c>
    </row>
    <row r="1101" spans="1:9">
      <c r="A1101" s="14">
        <v>41722</v>
      </c>
      <c r="B1101">
        <v>-56.81</v>
      </c>
      <c r="C1101">
        <v>23.73</v>
      </c>
      <c r="D1101">
        <v>-6.4</v>
      </c>
      <c r="E1101">
        <v>-2</v>
      </c>
      <c r="F1101">
        <v>-11.55</v>
      </c>
      <c r="G1101">
        <v>-5.0199999999999996</v>
      </c>
      <c r="H1101">
        <v>-63.09</v>
      </c>
      <c r="I1101">
        <v>96.44</v>
      </c>
    </row>
    <row r="1102" spans="1:9">
      <c r="A1102" s="14">
        <v>41723</v>
      </c>
      <c r="B1102">
        <v>-57.4</v>
      </c>
      <c r="C1102">
        <v>23.73</v>
      </c>
      <c r="D1102">
        <v>-6.35</v>
      </c>
      <c r="E1102">
        <v>-1.77</v>
      </c>
      <c r="F1102">
        <v>-11.5</v>
      </c>
      <c r="G1102">
        <v>-5</v>
      </c>
      <c r="H1102">
        <v>-64.27</v>
      </c>
      <c r="I1102">
        <v>96.93</v>
      </c>
    </row>
    <row r="1103" spans="1:9">
      <c r="A1103" s="14">
        <v>41724</v>
      </c>
      <c r="B1103">
        <v>-59.16</v>
      </c>
      <c r="C1103">
        <v>23.85</v>
      </c>
      <c r="D1103">
        <v>-6.49</v>
      </c>
      <c r="E1103">
        <v>-2.11</v>
      </c>
      <c r="F1103">
        <v>-11.75</v>
      </c>
      <c r="G1103">
        <v>-5.13</v>
      </c>
      <c r="H1103">
        <v>-64.45</v>
      </c>
      <c r="I1103">
        <v>97.05</v>
      </c>
    </row>
    <row r="1104" spans="1:9">
      <c r="A1104" s="14">
        <v>41725</v>
      </c>
      <c r="B1104">
        <v>-57</v>
      </c>
      <c r="C1104">
        <v>24.44</v>
      </c>
      <c r="D1104">
        <v>-6.45</v>
      </c>
      <c r="E1104">
        <v>-1.76</v>
      </c>
      <c r="F1104">
        <v>-11.34</v>
      </c>
      <c r="G1104">
        <v>-5.0199999999999996</v>
      </c>
      <c r="H1104">
        <v>-64.010000000000005</v>
      </c>
      <c r="I1104">
        <v>92.82</v>
      </c>
    </row>
    <row r="1105" spans="1:9">
      <c r="A1105" s="14">
        <v>41726</v>
      </c>
      <c r="B1105">
        <v>-57</v>
      </c>
      <c r="C1105">
        <v>23.6</v>
      </c>
      <c r="D1105">
        <v>-6.48</v>
      </c>
      <c r="E1105">
        <v>-1.61</v>
      </c>
      <c r="F1105">
        <v>-11.35</v>
      </c>
      <c r="G1105">
        <v>-4.88</v>
      </c>
      <c r="H1105">
        <v>-64.05</v>
      </c>
      <c r="I1105">
        <v>92.33</v>
      </c>
    </row>
    <row r="1106" spans="1:9">
      <c r="A1106" s="14">
        <v>41729</v>
      </c>
      <c r="B1106">
        <v>-57.36</v>
      </c>
      <c r="C1106">
        <v>23.86</v>
      </c>
      <c r="D1106">
        <v>-6.47</v>
      </c>
      <c r="E1106">
        <v>-1.69</v>
      </c>
      <c r="F1106">
        <v>-11.39</v>
      </c>
      <c r="G1106">
        <v>-4.92</v>
      </c>
      <c r="H1106">
        <v>-64.19</v>
      </c>
      <c r="I1106">
        <v>92.32</v>
      </c>
    </row>
    <row r="1107" spans="1:9">
      <c r="A1107" s="14">
        <v>41730</v>
      </c>
      <c r="B1107">
        <v>-57.58</v>
      </c>
      <c r="C1107">
        <v>23.7</v>
      </c>
      <c r="D1107">
        <v>-6.49</v>
      </c>
      <c r="E1107">
        <v>-2.04</v>
      </c>
      <c r="F1107">
        <v>-11.48</v>
      </c>
      <c r="G1107">
        <v>-4.63</v>
      </c>
      <c r="H1107">
        <v>-65.02</v>
      </c>
      <c r="I1107">
        <v>92.58</v>
      </c>
    </row>
    <row r="1108" spans="1:9">
      <c r="A1108" s="14">
        <v>41731</v>
      </c>
      <c r="B1108">
        <v>-59.64</v>
      </c>
      <c r="C1108">
        <v>24</v>
      </c>
      <c r="D1108">
        <v>-6.7</v>
      </c>
      <c r="E1108">
        <v>-2.0499999999999998</v>
      </c>
      <c r="F1108">
        <v>-11.82</v>
      </c>
      <c r="G1108">
        <v>-4.82</v>
      </c>
      <c r="H1108">
        <v>-64.819999999999993</v>
      </c>
      <c r="I1108">
        <v>95.5</v>
      </c>
    </row>
    <row r="1109" spans="1:9">
      <c r="A1109" s="14">
        <v>41732</v>
      </c>
      <c r="B1109">
        <v>-58.38</v>
      </c>
      <c r="C1109">
        <v>24.78</v>
      </c>
      <c r="D1109">
        <v>-6.49</v>
      </c>
      <c r="E1109">
        <v>-2.62</v>
      </c>
      <c r="F1109">
        <v>-11.59</v>
      </c>
      <c r="G1109">
        <v>-4.83</v>
      </c>
      <c r="H1109">
        <v>-63.75</v>
      </c>
      <c r="I1109">
        <v>93.32</v>
      </c>
    </row>
    <row r="1110" spans="1:9">
      <c r="A1110" s="14">
        <v>41733</v>
      </c>
      <c r="B1110">
        <v>-58.78</v>
      </c>
      <c r="C1110">
        <v>23.99</v>
      </c>
      <c r="D1110">
        <v>-6.54</v>
      </c>
      <c r="E1110">
        <v>-3.15</v>
      </c>
      <c r="F1110">
        <v>-11.59</v>
      </c>
      <c r="G1110">
        <v>-5.01</v>
      </c>
      <c r="H1110">
        <v>-64.349999999999994</v>
      </c>
      <c r="I1110">
        <v>95</v>
      </c>
    </row>
    <row r="1111" spans="1:9">
      <c r="A1111" s="14">
        <v>41736</v>
      </c>
      <c r="B1111">
        <v>-58.15</v>
      </c>
      <c r="C1111">
        <v>23.94</v>
      </c>
      <c r="D1111">
        <v>-6.42</v>
      </c>
      <c r="E1111">
        <v>-2.91</v>
      </c>
      <c r="F1111">
        <v>-11.49</v>
      </c>
      <c r="G1111">
        <v>-5.13</v>
      </c>
      <c r="H1111">
        <v>-64.75</v>
      </c>
      <c r="I1111">
        <v>94.43</v>
      </c>
    </row>
    <row r="1112" spans="1:9">
      <c r="A1112" s="14">
        <v>41737</v>
      </c>
      <c r="B1112">
        <v>-58.18</v>
      </c>
      <c r="C1112">
        <v>24.09</v>
      </c>
      <c r="D1112">
        <v>-6.37</v>
      </c>
      <c r="E1112">
        <v>-2.81</v>
      </c>
      <c r="F1112">
        <v>-11.44</v>
      </c>
      <c r="G1112">
        <v>-4.99</v>
      </c>
      <c r="H1112">
        <v>-65.569999999999993</v>
      </c>
      <c r="I1112">
        <v>94.5</v>
      </c>
    </row>
    <row r="1113" spans="1:9">
      <c r="A1113" s="14">
        <v>41738</v>
      </c>
      <c r="B1113">
        <v>-58.3</v>
      </c>
      <c r="C1113">
        <v>24.07</v>
      </c>
      <c r="D1113">
        <v>-6.28</v>
      </c>
      <c r="E1113">
        <v>-3.01</v>
      </c>
      <c r="F1113">
        <v>-11.45</v>
      </c>
      <c r="G1113">
        <v>-5.03</v>
      </c>
      <c r="H1113">
        <v>-66.040000000000006</v>
      </c>
      <c r="I1113">
        <v>97.35</v>
      </c>
    </row>
    <row r="1114" spans="1:9">
      <c r="A1114" s="14">
        <v>41739</v>
      </c>
      <c r="B1114">
        <v>-58.81</v>
      </c>
      <c r="C1114">
        <v>24.19</v>
      </c>
      <c r="D1114">
        <v>-6.23</v>
      </c>
      <c r="E1114">
        <v>-2.96</v>
      </c>
      <c r="F1114">
        <v>-11.56</v>
      </c>
      <c r="G1114">
        <v>-4.9000000000000004</v>
      </c>
      <c r="H1114">
        <v>-66.03</v>
      </c>
      <c r="I1114">
        <v>97.5</v>
      </c>
    </row>
    <row r="1115" spans="1:9">
      <c r="A1115" s="14">
        <v>41740</v>
      </c>
      <c r="B1115">
        <v>-58.67</v>
      </c>
      <c r="C1115">
        <v>24.12</v>
      </c>
      <c r="D1115">
        <v>-6.15</v>
      </c>
      <c r="E1115">
        <v>-3.11</v>
      </c>
      <c r="F1115">
        <v>-11.67</v>
      </c>
      <c r="G1115">
        <v>-5.05</v>
      </c>
      <c r="H1115">
        <v>-66.2</v>
      </c>
      <c r="I1115">
        <v>97.4</v>
      </c>
    </row>
    <row r="1116" spans="1:9">
      <c r="A1116" s="14">
        <v>41743</v>
      </c>
      <c r="B1116">
        <v>-58.99</v>
      </c>
      <c r="C1116">
        <v>24.04</v>
      </c>
      <c r="D1116">
        <v>-6.45</v>
      </c>
      <c r="E1116">
        <v>-2.89</v>
      </c>
      <c r="F1116">
        <v>-11.71</v>
      </c>
      <c r="G1116">
        <v>-5.37</v>
      </c>
      <c r="H1116">
        <v>-66.28</v>
      </c>
      <c r="I1116">
        <v>95.94</v>
      </c>
    </row>
    <row r="1117" spans="1:9">
      <c r="A1117" s="14">
        <v>41744</v>
      </c>
      <c r="B1117">
        <v>-58.4</v>
      </c>
      <c r="C1117">
        <v>24.01</v>
      </c>
      <c r="D1117">
        <v>-6.41</v>
      </c>
      <c r="E1117">
        <v>-2.9</v>
      </c>
      <c r="F1117">
        <v>-11.96</v>
      </c>
      <c r="G1117">
        <v>-5.13</v>
      </c>
      <c r="H1117">
        <v>-66.099999999999994</v>
      </c>
      <c r="I1117">
        <v>94</v>
      </c>
    </row>
    <row r="1118" spans="1:9">
      <c r="A1118" s="14">
        <v>41745</v>
      </c>
      <c r="B1118">
        <v>-57.89</v>
      </c>
      <c r="C1118">
        <v>24.01</v>
      </c>
      <c r="D1118">
        <v>-6.51</v>
      </c>
      <c r="E1118">
        <v>-2.75</v>
      </c>
      <c r="F1118">
        <v>-12.05</v>
      </c>
      <c r="G1118">
        <v>-5.01</v>
      </c>
      <c r="H1118">
        <v>-66.099999999999994</v>
      </c>
      <c r="I1118">
        <v>93.5</v>
      </c>
    </row>
    <row r="1119" spans="1:9">
      <c r="A1119" s="14">
        <v>41746</v>
      </c>
      <c r="B1119">
        <v>-58.05</v>
      </c>
      <c r="C1119">
        <v>24.13</v>
      </c>
      <c r="D1119">
        <v>-6.4</v>
      </c>
      <c r="E1119">
        <v>-2.85</v>
      </c>
      <c r="F1119">
        <v>-12.07</v>
      </c>
      <c r="G1119">
        <v>-5.0999999999999996</v>
      </c>
      <c r="H1119">
        <v>-65.8</v>
      </c>
      <c r="I1119">
        <v>94.5</v>
      </c>
    </row>
    <row r="1120" spans="1:9">
      <c r="A1120" s="14">
        <v>41747</v>
      </c>
      <c r="B1120">
        <v>-57.93</v>
      </c>
      <c r="C1120">
        <v>24.1</v>
      </c>
      <c r="D1120">
        <v>-6.4</v>
      </c>
      <c r="E1120">
        <v>-2.87</v>
      </c>
      <c r="F1120">
        <v>-12</v>
      </c>
      <c r="G1120">
        <v>-5.13</v>
      </c>
      <c r="H1120">
        <v>-66</v>
      </c>
      <c r="I1120">
        <v>94.55</v>
      </c>
    </row>
    <row r="1121" spans="1:9">
      <c r="A1121" s="14">
        <v>41750</v>
      </c>
      <c r="B1121">
        <v>-57.97</v>
      </c>
      <c r="C1121">
        <v>24</v>
      </c>
      <c r="D1121">
        <v>-6.5</v>
      </c>
      <c r="E1121">
        <v>-2.84</v>
      </c>
      <c r="F1121">
        <v>-11.94</v>
      </c>
      <c r="G1121">
        <v>-5.0599999999999996</v>
      </c>
      <c r="H1121">
        <v>-66</v>
      </c>
      <c r="I1121">
        <v>94.6</v>
      </c>
    </row>
    <row r="1122" spans="1:9">
      <c r="A1122" s="14">
        <v>41751</v>
      </c>
      <c r="B1122">
        <v>-58.3</v>
      </c>
      <c r="C1122">
        <v>23.92</v>
      </c>
      <c r="D1122">
        <v>-6.4</v>
      </c>
      <c r="E1122">
        <v>-3.05</v>
      </c>
      <c r="F1122">
        <v>-12.06</v>
      </c>
      <c r="G1122">
        <v>-5.13</v>
      </c>
      <c r="H1122">
        <v>-66.25</v>
      </c>
      <c r="I1122">
        <v>93.5</v>
      </c>
    </row>
    <row r="1123" spans="1:9">
      <c r="A1123" s="14">
        <v>41752</v>
      </c>
      <c r="B1123">
        <v>-57.9</v>
      </c>
      <c r="C1123">
        <v>23.77</v>
      </c>
      <c r="D1123">
        <v>-6.37</v>
      </c>
      <c r="E1123">
        <v>-3.34</v>
      </c>
      <c r="F1123">
        <v>-11.93</v>
      </c>
      <c r="G1123">
        <v>-5.0999999999999996</v>
      </c>
      <c r="H1123">
        <v>-66.709999999999994</v>
      </c>
      <c r="I1123">
        <v>93.63</v>
      </c>
    </row>
    <row r="1124" spans="1:9">
      <c r="A1124" s="14">
        <v>41753</v>
      </c>
      <c r="B1124">
        <v>-57.62</v>
      </c>
      <c r="C1124">
        <v>23.73</v>
      </c>
      <c r="D1124">
        <v>-6.4</v>
      </c>
      <c r="E1124">
        <v>-3.66</v>
      </c>
      <c r="F1124">
        <v>-11.8</v>
      </c>
      <c r="G1124">
        <v>-5.19</v>
      </c>
      <c r="H1124">
        <v>-66.45</v>
      </c>
      <c r="I1124">
        <v>93.65</v>
      </c>
    </row>
    <row r="1125" spans="1:9">
      <c r="A1125" s="14">
        <v>41754</v>
      </c>
      <c r="B1125">
        <v>-57.75</v>
      </c>
      <c r="C1125">
        <v>23.75</v>
      </c>
      <c r="D1125">
        <v>-6.3</v>
      </c>
      <c r="E1125">
        <v>-3.82</v>
      </c>
      <c r="F1125">
        <v>-11.79</v>
      </c>
      <c r="G1125">
        <v>-5.4</v>
      </c>
      <c r="H1125">
        <v>-66.400000000000006</v>
      </c>
      <c r="I1125">
        <v>94.04</v>
      </c>
    </row>
    <row r="1126" spans="1:9">
      <c r="A1126" s="14">
        <v>41757</v>
      </c>
      <c r="B1126">
        <v>-58.25</v>
      </c>
      <c r="C1126">
        <v>23.69</v>
      </c>
      <c r="D1126">
        <v>-6.5</v>
      </c>
      <c r="E1126">
        <v>-3.59</v>
      </c>
      <c r="F1126">
        <v>-11.83</v>
      </c>
      <c r="G1126">
        <v>-5.63</v>
      </c>
      <c r="H1126">
        <v>-66.930000000000007</v>
      </c>
      <c r="I1126">
        <v>97</v>
      </c>
    </row>
    <row r="1127" spans="1:9">
      <c r="A1127" s="14">
        <v>41758</v>
      </c>
      <c r="B1127">
        <v>-58.19</v>
      </c>
      <c r="C1127">
        <v>23.83</v>
      </c>
      <c r="D1127">
        <v>-6.69</v>
      </c>
      <c r="E1127">
        <v>-2.54</v>
      </c>
      <c r="F1127">
        <v>-11.71</v>
      </c>
      <c r="G1127">
        <v>-5.55</v>
      </c>
      <c r="H1127">
        <v>-67</v>
      </c>
      <c r="I1127">
        <v>98.6</v>
      </c>
    </row>
    <row r="1128" spans="1:9">
      <c r="A1128" s="14">
        <v>41759</v>
      </c>
      <c r="B1128">
        <v>-60.35</v>
      </c>
      <c r="C1128">
        <v>23.84</v>
      </c>
      <c r="D1128">
        <v>-6.52</v>
      </c>
      <c r="E1128">
        <v>-2.5499999999999998</v>
      </c>
      <c r="F1128">
        <v>-12.28</v>
      </c>
      <c r="G1128">
        <v>-5.7</v>
      </c>
      <c r="H1128">
        <v>-68.180000000000007</v>
      </c>
      <c r="I1128">
        <v>97</v>
      </c>
    </row>
    <row r="1129" spans="1:9">
      <c r="A1129" s="14">
        <v>41760</v>
      </c>
      <c r="B1129">
        <v>-58.45</v>
      </c>
      <c r="C1129">
        <v>24.7</v>
      </c>
      <c r="D1129">
        <v>-6.5</v>
      </c>
      <c r="E1129">
        <v>-2.61</v>
      </c>
      <c r="F1129">
        <v>-11.96</v>
      </c>
      <c r="G1129">
        <v>-5.49</v>
      </c>
      <c r="H1129">
        <v>-68.03</v>
      </c>
      <c r="I1129">
        <v>97.54</v>
      </c>
    </row>
    <row r="1130" spans="1:9">
      <c r="A1130" s="14">
        <v>41761</v>
      </c>
      <c r="B1130">
        <v>-58.38</v>
      </c>
      <c r="C1130">
        <v>23.89</v>
      </c>
      <c r="D1130">
        <v>-6.49</v>
      </c>
      <c r="E1130">
        <v>-2.74</v>
      </c>
      <c r="F1130">
        <v>-11.86</v>
      </c>
      <c r="G1130">
        <v>-5.78</v>
      </c>
      <c r="H1130">
        <v>-68.180000000000007</v>
      </c>
      <c r="I1130">
        <v>96.44</v>
      </c>
    </row>
    <row r="1131" spans="1:9">
      <c r="A1131" s="14">
        <v>41764</v>
      </c>
      <c r="B1131">
        <v>-58.21</v>
      </c>
      <c r="C1131">
        <v>23.82</v>
      </c>
      <c r="D1131">
        <v>-6.55</v>
      </c>
      <c r="E1131">
        <v>-2.6</v>
      </c>
      <c r="F1131">
        <v>-11.87</v>
      </c>
      <c r="G1131">
        <v>-5.88</v>
      </c>
      <c r="H1131">
        <v>-68.45</v>
      </c>
      <c r="I1131">
        <v>94</v>
      </c>
    </row>
    <row r="1132" spans="1:9">
      <c r="A1132" s="14">
        <v>41765</v>
      </c>
      <c r="B1132">
        <v>-58.65</v>
      </c>
      <c r="C1132">
        <v>23.8</v>
      </c>
      <c r="D1132">
        <v>-6.4</v>
      </c>
      <c r="E1132">
        <v>-2.95</v>
      </c>
      <c r="F1132">
        <v>-11.92</v>
      </c>
      <c r="G1132">
        <v>-5.84</v>
      </c>
      <c r="H1132">
        <v>-68.97</v>
      </c>
      <c r="I1132">
        <v>93.85</v>
      </c>
    </row>
    <row r="1133" spans="1:9">
      <c r="A1133" s="14">
        <v>41766</v>
      </c>
      <c r="B1133">
        <v>-59.9</v>
      </c>
      <c r="C1133">
        <v>23.96</v>
      </c>
      <c r="D1133">
        <v>-6.5</v>
      </c>
      <c r="E1133">
        <v>-2.79</v>
      </c>
      <c r="F1133">
        <v>-12.15</v>
      </c>
      <c r="G1133">
        <v>-5.96</v>
      </c>
      <c r="H1133">
        <v>-69.58</v>
      </c>
      <c r="I1133">
        <v>94.92</v>
      </c>
    </row>
    <row r="1134" spans="1:9">
      <c r="A1134" s="14">
        <v>41767</v>
      </c>
      <c r="B1134">
        <v>-59.1</v>
      </c>
      <c r="C1134">
        <v>24.56</v>
      </c>
      <c r="D1134">
        <v>-6.49</v>
      </c>
      <c r="E1134">
        <v>-2.4</v>
      </c>
      <c r="F1134">
        <v>-11.86</v>
      </c>
      <c r="G1134">
        <v>-5.85</v>
      </c>
      <c r="H1134">
        <v>-68</v>
      </c>
      <c r="I1134">
        <v>93.6</v>
      </c>
    </row>
    <row r="1135" spans="1:9">
      <c r="A1135" s="14">
        <v>41768</v>
      </c>
      <c r="B1135">
        <v>-58.98</v>
      </c>
      <c r="C1135">
        <v>23.97</v>
      </c>
      <c r="D1135">
        <v>-6.55</v>
      </c>
      <c r="E1135">
        <v>-2.33</v>
      </c>
      <c r="F1135">
        <v>-11.93</v>
      </c>
      <c r="G1135">
        <v>-5.93</v>
      </c>
      <c r="H1135">
        <v>-67.8</v>
      </c>
      <c r="I1135">
        <v>96.12</v>
      </c>
    </row>
    <row r="1136" spans="1:9">
      <c r="A1136" s="14">
        <v>41771</v>
      </c>
      <c r="B1136">
        <v>-58.8</v>
      </c>
      <c r="C1136">
        <v>23.79</v>
      </c>
      <c r="D1136">
        <v>-6.8</v>
      </c>
      <c r="E1136">
        <v>-2.34</v>
      </c>
      <c r="F1136">
        <v>-11.9</v>
      </c>
      <c r="G1136">
        <v>-5.89</v>
      </c>
      <c r="H1136">
        <v>-68.349999999999994</v>
      </c>
      <c r="I1136">
        <v>98</v>
      </c>
    </row>
    <row r="1137" spans="1:9">
      <c r="A1137" s="14">
        <v>41772</v>
      </c>
      <c r="B1137">
        <v>-58.73</v>
      </c>
      <c r="C1137">
        <v>23.63</v>
      </c>
      <c r="D1137">
        <v>-6.8</v>
      </c>
      <c r="E1137">
        <v>-1.62</v>
      </c>
      <c r="F1137">
        <v>-11.85</v>
      </c>
      <c r="G1137">
        <v>-5.99</v>
      </c>
      <c r="H1137">
        <v>-68.95</v>
      </c>
      <c r="I1137">
        <v>97.48</v>
      </c>
    </row>
    <row r="1138" spans="1:9">
      <c r="A1138" s="14">
        <v>41773</v>
      </c>
      <c r="B1138">
        <v>-60.3</v>
      </c>
      <c r="C1138">
        <v>24</v>
      </c>
      <c r="D1138">
        <v>-7.62</v>
      </c>
      <c r="E1138">
        <v>-1.2</v>
      </c>
      <c r="F1138">
        <v>-12.03</v>
      </c>
      <c r="G1138">
        <v>-6.23</v>
      </c>
      <c r="H1138">
        <v>-70.650000000000006</v>
      </c>
      <c r="I1138">
        <v>98.58</v>
      </c>
    </row>
    <row r="1139" spans="1:9">
      <c r="A1139" s="14">
        <v>41774</v>
      </c>
      <c r="B1139">
        <v>-58.95</v>
      </c>
      <c r="C1139">
        <v>24.71</v>
      </c>
      <c r="D1139">
        <v>-7.53</v>
      </c>
      <c r="E1139">
        <v>-0.64</v>
      </c>
      <c r="F1139">
        <v>-11.92</v>
      </c>
      <c r="G1139">
        <v>-6.05</v>
      </c>
      <c r="H1139">
        <v>-69.209999999999994</v>
      </c>
      <c r="I1139">
        <v>95.91</v>
      </c>
    </row>
    <row r="1140" spans="1:9">
      <c r="A1140" s="14">
        <v>41775</v>
      </c>
      <c r="B1140">
        <v>-58.98</v>
      </c>
      <c r="C1140">
        <v>24.27</v>
      </c>
      <c r="D1140">
        <v>-7.45</v>
      </c>
      <c r="E1140">
        <v>-0.67</v>
      </c>
      <c r="F1140">
        <v>-11.98</v>
      </c>
      <c r="G1140">
        <v>-6.31</v>
      </c>
      <c r="H1140">
        <v>-69.430000000000007</v>
      </c>
      <c r="I1140">
        <v>94</v>
      </c>
    </row>
    <row r="1141" spans="1:9">
      <c r="A1141" s="14">
        <v>41778</v>
      </c>
      <c r="B1141">
        <v>-58.85</v>
      </c>
      <c r="C1141">
        <v>24.33</v>
      </c>
      <c r="D1141">
        <v>-7.39</v>
      </c>
      <c r="E1141">
        <v>-0.96</v>
      </c>
      <c r="F1141">
        <v>-12.02</v>
      </c>
      <c r="G1141">
        <v>-6.27</v>
      </c>
      <c r="H1141">
        <v>-69.55</v>
      </c>
      <c r="I1141">
        <v>93.5</v>
      </c>
    </row>
    <row r="1142" spans="1:9">
      <c r="A1142" s="14">
        <v>41779</v>
      </c>
      <c r="B1142">
        <v>-58.5</v>
      </c>
      <c r="C1142">
        <v>24.11</v>
      </c>
      <c r="D1142">
        <v>-7.35</v>
      </c>
      <c r="E1142">
        <v>-0.89</v>
      </c>
      <c r="F1142">
        <v>-11.98</v>
      </c>
      <c r="G1142">
        <v>-5.98</v>
      </c>
      <c r="H1142">
        <v>-69.400000000000006</v>
      </c>
      <c r="I1142">
        <v>93.84</v>
      </c>
    </row>
    <row r="1143" spans="1:9">
      <c r="A1143" s="14">
        <v>41780</v>
      </c>
      <c r="B1143">
        <v>-59.57</v>
      </c>
      <c r="C1143">
        <v>24.23</v>
      </c>
      <c r="D1143">
        <v>-7.58</v>
      </c>
      <c r="E1143">
        <v>-1.1599999999999999</v>
      </c>
      <c r="F1143">
        <v>-12.45</v>
      </c>
      <c r="G1143">
        <v>-6.02</v>
      </c>
      <c r="H1143">
        <v>-70.09</v>
      </c>
      <c r="I1143">
        <v>94.92</v>
      </c>
    </row>
    <row r="1144" spans="1:9">
      <c r="A1144" s="14">
        <v>41781</v>
      </c>
      <c r="B1144">
        <v>-58.3</v>
      </c>
      <c r="C1144">
        <v>24.8</v>
      </c>
      <c r="D1144">
        <v>-7.75</v>
      </c>
      <c r="E1144">
        <v>-1.05</v>
      </c>
      <c r="F1144">
        <v>-12</v>
      </c>
      <c r="G1144">
        <v>-6.07</v>
      </c>
      <c r="H1144">
        <v>-69.34</v>
      </c>
      <c r="I1144">
        <v>91.96</v>
      </c>
    </row>
    <row r="1145" spans="1:9">
      <c r="A1145" s="14">
        <v>41782</v>
      </c>
      <c r="B1145">
        <v>-58.45</v>
      </c>
      <c r="C1145">
        <v>24.25</v>
      </c>
      <c r="D1145">
        <v>-7.88</v>
      </c>
      <c r="E1145">
        <v>-0.53</v>
      </c>
      <c r="F1145">
        <v>-11.94</v>
      </c>
      <c r="G1145">
        <v>-6.21</v>
      </c>
      <c r="H1145">
        <v>-69.03</v>
      </c>
      <c r="I1145">
        <v>91.99</v>
      </c>
    </row>
    <row r="1146" spans="1:9">
      <c r="A1146" s="14">
        <v>41785</v>
      </c>
      <c r="B1146">
        <v>-58.72</v>
      </c>
      <c r="C1146">
        <v>24.25</v>
      </c>
      <c r="D1146">
        <v>-8</v>
      </c>
      <c r="E1146">
        <v>-0.44</v>
      </c>
      <c r="F1146">
        <v>-11.9</v>
      </c>
      <c r="G1146">
        <v>-6.2</v>
      </c>
      <c r="H1146">
        <v>-69.069999999999993</v>
      </c>
      <c r="I1146">
        <v>91.66</v>
      </c>
    </row>
    <row r="1147" spans="1:9">
      <c r="A1147" s="14">
        <v>41786</v>
      </c>
      <c r="B1147">
        <v>-58.8</v>
      </c>
      <c r="C1147">
        <v>23.97</v>
      </c>
      <c r="D1147">
        <v>-8.32</v>
      </c>
      <c r="E1147">
        <v>0.19</v>
      </c>
      <c r="F1147">
        <v>-11.96</v>
      </c>
      <c r="G1147">
        <v>-5.98</v>
      </c>
      <c r="H1147">
        <v>-69.2</v>
      </c>
      <c r="I1147">
        <v>91.98</v>
      </c>
    </row>
    <row r="1148" spans="1:9">
      <c r="A1148" s="14">
        <v>41787</v>
      </c>
      <c r="B1148">
        <v>-57.9</v>
      </c>
      <c r="C1148">
        <v>23.89</v>
      </c>
      <c r="D1148">
        <v>-8.5</v>
      </c>
      <c r="E1148">
        <v>-0.01</v>
      </c>
      <c r="F1148">
        <v>-11.8</v>
      </c>
      <c r="G1148">
        <v>-5.84</v>
      </c>
      <c r="H1148">
        <v>-67.95</v>
      </c>
      <c r="I1148">
        <v>90.65</v>
      </c>
    </row>
    <row r="1149" spans="1:9">
      <c r="A1149" s="14">
        <v>41788</v>
      </c>
      <c r="B1149">
        <v>-59.05</v>
      </c>
      <c r="C1149">
        <v>23.62</v>
      </c>
      <c r="D1149">
        <v>-8.48</v>
      </c>
      <c r="E1149">
        <v>-0.08</v>
      </c>
      <c r="F1149">
        <v>-11.8</v>
      </c>
      <c r="G1149">
        <v>-5.91</v>
      </c>
      <c r="H1149">
        <v>-68.849999999999994</v>
      </c>
      <c r="I1149">
        <v>90.18</v>
      </c>
    </row>
    <row r="1150" spans="1:9">
      <c r="A1150" s="14">
        <v>41789</v>
      </c>
      <c r="B1150">
        <v>-58.98</v>
      </c>
      <c r="C1150">
        <v>23.99</v>
      </c>
      <c r="D1150">
        <v>-8.65</v>
      </c>
      <c r="E1150">
        <v>0.11</v>
      </c>
      <c r="F1150">
        <v>-11.88</v>
      </c>
      <c r="G1150">
        <v>-5.99</v>
      </c>
      <c r="H1150">
        <v>-68.930000000000007</v>
      </c>
      <c r="I1150">
        <v>88.78</v>
      </c>
    </row>
    <row r="1151" spans="1:9">
      <c r="A1151" s="14">
        <v>41792</v>
      </c>
      <c r="B1151">
        <v>-58.4</v>
      </c>
      <c r="C1151">
        <v>24.07</v>
      </c>
      <c r="D1151">
        <v>-8.99</v>
      </c>
      <c r="E1151">
        <v>0.45</v>
      </c>
      <c r="F1151">
        <v>-11.8</v>
      </c>
      <c r="G1151">
        <v>-6.06</v>
      </c>
      <c r="H1151">
        <v>-68.75</v>
      </c>
      <c r="I1151">
        <v>87.1</v>
      </c>
    </row>
    <row r="1152" spans="1:9">
      <c r="A1152" s="14">
        <v>41793</v>
      </c>
      <c r="B1152">
        <v>-58.65</v>
      </c>
      <c r="C1152">
        <v>24.06</v>
      </c>
      <c r="D1152">
        <v>-8.65</v>
      </c>
      <c r="E1152">
        <v>0.65</v>
      </c>
      <c r="F1152">
        <v>-11.77</v>
      </c>
      <c r="G1152">
        <v>-6.03</v>
      </c>
      <c r="H1152">
        <v>-69.099999999999994</v>
      </c>
      <c r="I1152">
        <v>85.93</v>
      </c>
    </row>
    <row r="1153" spans="1:9">
      <c r="A1153" s="14">
        <v>41794</v>
      </c>
      <c r="B1153">
        <v>-60.25</v>
      </c>
      <c r="C1153">
        <v>24.21</v>
      </c>
      <c r="D1153">
        <v>-8.52</v>
      </c>
      <c r="E1153">
        <v>1.03</v>
      </c>
      <c r="F1153">
        <v>-12.03</v>
      </c>
      <c r="G1153">
        <v>-6.14</v>
      </c>
      <c r="H1153">
        <v>-70.02</v>
      </c>
      <c r="I1153">
        <v>83.74</v>
      </c>
    </row>
    <row r="1154" spans="1:9">
      <c r="A1154" s="14">
        <v>41795</v>
      </c>
      <c r="B1154">
        <v>-59.52</v>
      </c>
      <c r="C1154">
        <v>24.86</v>
      </c>
      <c r="D1154">
        <v>-7.77</v>
      </c>
      <c r="E1154">
        <v>1.85</v>
      </c>
      <c r="F1154">
        <v>-11.91</v>
      </c>
      <c r="G1154">
        <v>-6</v>
      </c>
      <c r="H1154">
        <v>-70</v>
      </c>
      <c r="I1154">
        <v>82.94</v>
      </c>
    </row>
    <row r="1155" spans="1:9">
      <c r="A1155" s="14">
        <v>41796</v>
      </c>
      <c r="B1155">
        <v>-59.35</v>
      </c>
      <c r="C1155">
        <v>24.35</v>
      </c>
      <c r="D1155">
        <v>-7.25</v>
      </c>
      <c r="E1155">
        <v>1.76</v>
      </c>
      <c r="F1155">
        <v>-12</v>
      </c>
      <c r="G1155">
        <v>-5.99</v>
      </c>
      <c r="H1155">
        <v>-69.94</v>
      </c>
      <c r="I1155">
        <v>83.75</v>
      </c>
    </row>
    <row r="1156" spans="1:9">
      <c r="A1156" s="14">
        <v>41799</v>
      </c>
      <c r="B1156">
        <v>-59.59</v>
      </c>
      <c r="C1156">
        <v>24.19</v>
      </c>
      <c r="D1156">
        <v>-7.24</v>
      </c>
      <c r="E1156">
        <v>1.45</v>
      </c>
      <c r="F1156">
        <v>-11.97</v>
      </c>
      <c r="G1156">
        <v>-5.92</v>
      </c>
      <c r="H1156">
        <v>-70.2</v>
      </c>
      <c r="I1156">
        <v>82.25</v>
      </c>
    </row>
    <row r="1157" spans="1:9">
      <c r="A1157" s="14">
        <v>41800</v>
      </c>
      <c r="B1157">
        <v>-59.75</v>
      </c>
      <c r="C1157">
        <v>24.16</v>
      </c>
      <c r="D1157">
        <v>-7.05</v>
      </c>
      <c r="E1157">
        <v>1.51</v>
      </c>
      <c r="F1157">
        <v>-11.98</v>
      </c>
      <c r="G1157">
        <v>-5.82</v>
      </c>
      <c r="H1157">
        <v>-70.45</v>
      </c>
      <c r="I1157">
        <v>81.7</v>
      </c>
    </row>
    <row r="1158" spans="1:9">
      <c r="A1158" s="14">
        <v>41801</v>
      </c>
      <c r="B1158">
        <v>-61.25</v>
      </c>
      <c r="C1158">
        <v>24.28</v>
      </c>
      <c r="D1158">
        <v>-7.28</v>
      </c>
      <c r="E1158">
        <v>2.46</v>
      </c>
      <c r="F1158">
        <v>-12.38</v>
      </c>
      <c r="G1158">
        <v>-5.9</v>
      </c>
      <c r="H1158">
        <v>-72.099999999999994</v>
      </c>
      <c r="I1158">
        <v>83.5</v>
      </c>
    </row>
    <row r="1159" spans="1:9">
      <c r="A1159" s="14">
        <v>41802</v>
      </c>
      <c r="B1159">
        <v>-60.5</v>
      </c>
      <c r="C1159">
        <v>24.65</v>
      </c>
      <c r="D1159">
        <v>-7.17</v>
      </c>
      <c r="E1159">
        <v>3.8</v>
      </c>
      <c r="F1159">
        <v>-12.18</v>
      </c>
      <c r="G1159">
        <v>-5.58</v>
      </c>
      <c r="H1159">
        <v>-73.45</v>
      </c>
      <c r="I1159">
        <v>81.84</v>
      </c>
    </row>
    <row r="1160" spans="1:9">
      <c r="A1160" s="14">
        <v>41803</v>
      </c>
      <c r="B1160">
        <v>-60.48</v>
      </c>
      <c r="C1160">
        <v>23.96</v>
      </c>
      <c r="D1160">
        <v>-7.26</v>
      </c>
      <c r="E1160">
        <v>4.6399999999999997</v>
      </c>
      <c r="F1160">
        <v>-13.55</v>
      </c>
      <c r="G1160">
        <v>-5.88</v>
      </c>
      <c r="H1160">
        <v>-73.5</v>
      </c>
      <c r="I1160">
        <v>82</v>
      </c>
    </row>
    <row r="1161" spans="1:9">
      <c r="A1161" s="14">
        <v>41806</v>
      </c>
      <c r="B1161">
        <v>-60.45</v>
      </c>
      <c r="C1161">
        <v>23.81</v>
      </c>
      <c r="D1161">
        <v>-7.15</v>
      </c>
      <c r="E1161">
        <v>5.61</v>
      </c>
      <c r="F1161">
        <v>-13.34</v>
      </c>
      <c r="G1161">
        <v>-5.9</v>
      </c>
      <c r="H1161">
        <v>-73.3</v>
      </c>
      <c r="I1161">
        <v>82.18</v>
      </c>
    </row>
    <row r="1162" spans="1:9">
      <c r="A1162" s="14">
        <v>41807</v>
      </c>
      <c r="B1162">
        <v>-60.28</v>
      </c>
      <c r="C1162">
        <v>24.01</v>
      </c>
      <c r="D1162">
        <v>-7.09</v>
      </c>
      <c r="E1162">
        <v>4.96</v>
      </c>
      <c r="F1162">
        <v>-13.24</v>
      </c>
      <c r="G1162">
        <v>-5.8</v>
      </c>
      <c r="H1162">
        <v>-74.09</v>
      </c>
      <c r="I1162">
        <v>81.99</v>
      </c>
    </row>
    <row r="1163" spans="1:9">
      <c r="A1163" s="14">
        <v>41808</v>
      </c>
      <c r="B1163">
        <v>-62.15</v>
      </c>
      <c r="C1163">
        <v>24.06</v>
      </c>
      <c r="D1163">
        <v>-7.24</v>
      </c>
      <c r="E1163">
        <v>4.6900000000000004</v>
      </c>
      <c r="F1163">
        <v>-12.8</v>
      </c>
      <c r="G1163">
        <v>-5.97</v>
      </c>
      <c r="H1163">
        <v>-74.56</v>
      </c>
      <c r="I1163">
        <v>80.11</v>
      </c>
    </row>
    <row r="1164" spans="1:9">
      <c r="A1164" s="14">
        <v>41809</v>
      </c>
      <c r="B1164">
        <v>-61.46</v>
      </c>
      <c r="C1164">
        <v>24.71</v>
      </c>
      <c r="D1164">
        <v>-6.77</v>
      </c>
      <c r="E1164">
        <v>4.41</v>
      </c>
      <c r="F1164">
        <v>-12.76</v>
      </c>
      <c r="G1164">
        <v>-5.81</v>
      </c>
      <c r="H1164">
        <v>-74.099999999999994</v>
      </c>
      <c r="I1164">
        <v>78.319999999999993</v>
      </c>
    </row>
    <row r="1165" spans="1:9">
      <c r="A1165" s="14">
        <v>41810</v>
      </c>
      <c r="B1165">
        <v>-61.7</v>
      </c>
      <c r="C1165">
        <v>24.24</v>
      </c>
      <c r="D1165">
        <v>-6.81</v>
      </c>
      <c r="E1165">
        <v>3.63</v>
      </c>
      <c r="F1165">
        <v>-13.28</v>
      </c>
      <c r="G1165">
        <v>-5.78</v>
      </c>
      <c r="H1165">
        <v>-74.05</v>
      </c>
      <c r="I1165">
        <v>74.790000000000006</v>
      </c>
    </row>
    <row r="1166" spans="1:9">
      <c r="A1166" s="14">
        <v>41813</v>
      </c>
      <c r="B1166">
        <v>-62.1</v>
      </c>
      <c r="C1166">
        <v>24.13</v>
      </c>
      <c r="D1166">
        <v>-6.92</v>
      </c>
      <c r="E1166">
        <v>3.83</v>
      </c>
      <c r="F1166">
        <v>-13.15</v>
      </c>
      <c r="G1166">
        <v>-5.94</v>
      </c>
      <c r="H1166">
        <v>-74.38</v>
      </c>
      <c r="I1166">
        <v>72.959999999999994</v>
      </c>
    </row>
    <row r="1167" spans="1:9">
      <c r="A1167" s="14">
        <v>41814</v>
      </c>
      <c r="B1167">
        <v>-60.95</v>
      </c>
      <c r="C1167">
        <v>24.1</v>
      </c>
      <c r="D1167">
        <v>-7</v>
      </c>
      <c r="E1167">
        <v>4.4400000000000004</v>
      </c>
      <c r="F1167">
        <v>-12.85</v>
      </c>
      <c r="G1167">
        <v>-5.89</v>
      </c>
      <c r="H1167">
        <v>-74.05</v>
      </c>
      <c r="I1167">
        <v>68.069999999999993</v>
      </c>
    </row>
    <row r="1168" spans="1:9">
      <c r="A1168" s="14">
        <v>41815</v>
      </c>
      <c r="B1168">
        <v>-62</v>
      </c>
      <c r="C1168">
        <v>24</v>
      </c>
      <c r="D1168">
        <v>-7.23</v>
      </c>
      <c r="E1168">
        <v>4.49</v>
      </c>
      <c r="F1168">
        <v>-13.05</v>
      </c>
      <c r="G1168">
        <v>-6.03</v>
      </c>
      <c r="H1168">
        <v>-75.650000000000006</v>
      </c>
      <c r="I1168">
        <v>65.88</v>
      </c>
    </row>
    <row r="1169" spans="1:9">
      <c r="A1169" s="14">
        <v>41816</v>
      </c>
      <c r="B1169">
        <v>-60.8</v>
      </c>
      <c r="C1169">
        <v>24.56</v>
      </c>
      <c r="D1169">
        <v>-7.05</v>
      </c>
      <c r="E1169">
        <v>4.34</v>
      </c>
      <c r="F1169">
        <v>-12.81</v>
      </c>
      <c r="G1169">
        <v>-6.03</v>
      </c>
      <c r="H1169">
        <v>-75.25</v>
      </c>
      <c r="I1169">
        <v>62.44</v>
      </c>
    </row>
    <row r="1170" spans="1:9">
      <c r="A1170" s="14">
        <v>41817</v>
      </c>
      <c r="B1170">
        <v>-60.85</v>
      </c>
      <c r="C1170">
        <v>24.05</v>
      </c>
      <c r="D1170">
        <v>-7.01</v>
      </c>
      <c r="E1170">
        <v>4.37</v>
      </c>
      <c r="F1170">
        <v>-12.87</v>
      </c>
      <c r="G1170">
        <v>-6.06</v>
      </c>
      <c r="H1170">
        <v>-75.150000000000006</v>
      </c>
      <c r="I1170">
        <v>61.85</v>
      </c>
    </row>
    <row r="1171" spans="1:9">
      <c r="A1171" s="14">
        <v>41820</v>
      </c>
      <c r="B1171">
        <v>-61.15</v>
      </c>
      <c r="C1171">
        <v>24.05</v>
      </c>
      <c r="D1171">
        <v>-6.92</v>
      </c>
      <c r="E1171">
        <v>4.7</v>
      </c>
      <c r="F1171">
        <v>-12.98</v>
      </c>
      <c r="G1171">
        <v>-6.58</v>
      </c>
      <c r="H1171">
        <v>-75.3</v>
      </c>
      <c r="I1171">
        <v>60.64</v>
      </c>
    </row>
    <row r="1172" spans="1:9">
      <c r="A1172" s="14">
        <v>41821</v>
      </c>
      <c r="B1172">
        <v>-61.6</v>
      </c>
      <c r="C1172">
        <v>23.96</v>
      </c>
      <c r="D1172">
        <v>-7.26</v>
      </c>
      <c r="E1172">
        <v>4.7300000000000004</v>
      </c>
      <c r="F1172">
        <v>-13.02</v>
      </c>
      <c r="G1172">
        <v>-7.15</v>
      </c>
      <c r="H1172">
        <v>-75.400000000000006</v>
      </c>
      <c r="I1172">
        <v>61.05</v>
      </c>
    </row>
    <row r="1173" spans="1:9">
      <c r="A1173" s="14">
        <v>41822</v>
      </c>
      <c r="B1173">
        <v>-60.97</v>
      </c>
      <c r="C1173">
        <v>24</v>
      </c>
      <c r="D1173">
        <v>-7.3</v>
      </c>
      <c r="E1173">
        <v>4.74</v>
      </c>
      <c r="F1173">
        <v>-13.2</v>
      </c>
      <c r="G1173">
        <v>-6.23</v>
      </c>
      <c r="H1173">
        <v>-75.849999999999994</v>
      </c>
      <c r="I1173">
        <v>61.5</v>
      </c>
    </row>
    <row r="1174" spans="1:9">
      <c r="A1174" s="14">
        <v>41823</v>
      </c>
      <c r="B1174">
        <v>-60.05</v>
      </c>
      <c r="C1174">
        <v>23.88</v>
      </c>
      <c r="D1174">
        <v>-7.18</v>
      </c>
      <c r="E1174">
        <v>4.6900000000000004</v>
      </c>
      <c r="F1174">
        <v>-13.1</v>
      </c>
      <c r="G1174">
        <v>-6.35</v>
      </c>
      <c r="H1174">
        <v>-75.599999999999994</v>
      </c>
      <c r="I1174">
        <v>23</v>
      </c>
    </row>
    <row r="1175" spans="1:9">
      <c r="A1175" s="14">
        <v>41824</v>
      </c>
      <c r="B1175">
        <v>-60.03</v>
      </c>
      <c r="C1175">
        <v>23.95</v>
      </c>
      <c r="D1175">
        <v>-7.18</v>
      </c>
      <c r="E1175">
        <v>4.84</v>
      </c>
      <c r="F1175">
        <v>-13.15</v>
      </c>
      <c r="G1175">
        <v>-6.38</v>
      </c>
      <c r="H1175">
        <v>-75.650000000000006</v>
      </c>
      <c r="I1175">
        <v>21.75</v>
      </c>
    </row>
    <row r="1176" spans="1:9">
      <c r="A1176" s="14">
        <v>41827</v>
      </c>
      <c r="B1176">
        <v>-60.07</v>
      </c>
      <c r="C1176">
        <v>23.91</v>
      </c>
      <c r="D1176">
        <v>-7.15</v>
      </c>
      <c r="E1176">
        <v>5.09</v>
      </c>
      <c r="F1176">
        <v>-13.2</v>
      </c>
      <c r="G1176">
        <v>-6</v>
      </c>
      <c r="H1176">
        <v>-75.86</v>
      </c>
      <c r="I1176">
        <v>20.5</v>
      </c>
    </row>
    <row r="1177" spans="1:9">
      <c r="A1177" s="14">
        <v>41828</v>
      </c>
      <c r="B1177">
        <v>-60.15</v>
      </c>
      <c r="C1177">
        <v>23.89</v>
      </c>
      <c r="D1177">
        <v>-6.98</v>
      </c>
      <c r="E1177">
        <v>5.0599999999999996</v>
      </c>
      <c r="F1177">
        <v>-13.13</v>
      </c>
      <c r="G1177">
        <v>-6.07</v>
      </c>
      <c r="H1177">
        <v>-77.08</v>
      </c>
      <c r="I1177">
        <v>21.78</v>
      </c>
    </row>
    <row r="1178" spans="1:9">
      <c r="A1178" s="14">
        <v>41829</v>
      </c>
      <c r="B1178">
        <v>-62.05</v>
      </c>
      <c r="C1178">
        <v>23.79</v>
      </c>
      <c r="D1178">
        <v>-7</v>
      </c>
      <c r="E1178">
        <v>5.35</v>
      </c>
      <c r="F1178">
        <v>-13.58</v>
      </c>
      <c r="G1178">
        <v>-6.38</v>
      </c>
      <c r="H1178">
        <v>-78.78</v>
      </c>
      <c r="I1178">
        <v>23.5</v>
      </c>
    </row>
    <row r="1179" spans="1:9">
      <c r="A1179" s="14">
        <v>41830</v>
      </c>
      <c r="B1179">
        <v>-60.21</v>
      </c>
      <c r="C1179">
        <v>24.65</v>
      </c>
      <c r="D1179">
        <v>-6.8</v>
      </c>
      <c r="E1179">
        <v>5.18</v>
      </c>
      <c r="F1179">
        <v>-13.11</v>
      </c>
      <c r="G1179">
        <v>-6.33</v>
      </c>
      <c r="H1179">
        <v>-77.150000000000006</v>
      </c>
      <c r="I1179">
        <v>25.25</v>
      </c>
    </row>
    <row r="1180" spans="1:9">
      <c r="A1180" s="14">
        <v>41831</v>
      </c>
      <c r="B1180">
        <v>-60.32</v>
      </c>
      <c r="C1180">
        <v>24.14</v>
      </c>
      <c r="D1180">
        <v>-6.66</v>
      </c>
      <c r="E1180">
        <v>5.0599999999999996</v>
      </c>
      <c r="F1180">
        <v>-13.14</v>
      </c>
      <c r="G1180">
        <v>-6.24</v>
      </c>
      <c r="H1180">
        <v>-77.25</v>
      </c>
      <c r="I1180">
        <v>25.98</v>
      </c>
    </row>
    <row r="1181" spans="1:9">
      <c r="A1181" s="14">
        <v>41834</v>
      </c>
      <c r="B1181">
        <v>-60.35</v>
      </c>
      <c r="C1181">
        <v>24.02</v>
      </c>
      <c r="D1181">
        <v>-6.72</v>
      </c>
      <c r="E1181">
        <v>4.9000000000000004</v>
      </c>
      <c r="F1181">
        <v>-13.1</v>
      </c>
      <c r="G1181">
        <v>-6.19</v>
      </c>
      <c r="H1181">
        <v>-77.3</v>
      </c>
      <c r="I1181">
        <v>26.5</v>
      </c>
    </row>
    <row r="1182" spans="1:9">
      <c r="A1182" s="14">
        <v>41835</v>
      </c>
      <c r="B1182">
        <v>-60.5</v>
      </c>
      <c r="C1182">
        <v>23.99</v>
      </c>
      <c r="D1182">
        <v>-6.78</v>
      </c>
      <c r="E1182">
        <v>4.78</v>
      </c>
      <c r="F1182">
        <v>-13.31</v>
      </c>
      <c r="G1182">
        <v>-6.31</v>
      </c>
      <c r="H1182">
        <v>-77.099999999999994</v>
      </c>
      <c r="I1182">
        <v>26</v>
      </c>
    </row>
    <row r="1183" spans="1:9">
      <c r="A1183" s="14">
        <v>41836</v>
      </c>
      <c r="B1183">
        <v>-61.2</v>
      </c>
      <c r="C1183">
        <v>23.95</v>
      </c>
      <c r="D1183">
        <v>-6.94</v>
      </c>
      <c r="E1183">
        <v>4.95</v>
      </c>
      <c r="F1183">
        <v>-13.52</v>
      </c>
      <c r="G1183">
        <v>-6.42</v>
      </c>
      <c r="H1183">
        <v>-77.03</v>
      </c>
      <c r="I1183">
        <v>25.5</v>
      </c>
    </row>
    <row r="1184" spans="1:9">
      <c r="A1184" s="14">
        <v>41837</v>
      </c>
      <c r="B1184">
        <v>-59.75</v>
      </c>
      <c r="C1184">
        <v>24.5</v>
      </c>
      <c r="D1184">
        <v>-6.8</v>
      </c>
      <c r="E1184">
        <v>4.93</v>
      </c>
      <c r="F1184">
        <v>-13.28</v>
      </c>
      <c r="G1184">
        <v>-6.49</v>
      </c>
      <c r="H1184">
        <v>-76.349999999999994</v>
      </c>
      <c r="I1184">
        <v>23.48</v>
      </c>
    </row>
    <row r="1185" spans="1:9">
      <c r="A1185" s="14">
        <v>41838</v>
      </c>
      <c r="B1185">
        <v>-59.69</v>
      </c>
      <c r="C1185">
        <v>23.88</v>
      </c>
      <c r="D1185">
        <v>-6.76</v>
      </c>
      <c r="E1185">
        <v>4.6100000000000003</v>
      </c>
      <c r="F1185">
        <v>-13.36</v>
      </c>
      <c r="G1185">
        <v>-6.49</v>
      </c>
      <c r="H1185">
        <v>-76.7</v>
      </c>
      <c r="I1185">
        <v>23.52</v>
      </c>
    </row>
    <row r="1186" spans="1:9">
      <c r="A1186" s="14">
        <v>41841</v>
      </c>
      <c r="B1186">
        <v>-59.55</v>
      </c>
      <c r="C1186">
        <v>23.81</v>
      </c>
      <c r="D1186">
        <v>-6.81</v>
      </c>
      <c r="E1186">
        <v>4.55</v>
      </c>
      <c r="F1186">
        <v>-13.33</v>
      </c>
      <c r="G1186">
        <v>-6.52</v>
      </c>
      <c r="H1186">
        <v>-76.849999999999994</v>
      </c>
      <c r="I1186">
        <v>23.74</v>
      </c>
    </row>
    <row r="1187" spans="1:9">
      <c r="A1187" s="14">
        <v>41842</v>
      </c>
      <c r="B1187">
        <v>-59.8</v>
      </c>
      <c r="C1187">
        <v>23.76</v>
      </c>
      <c r="D1187">
        <v>-6.5</v>
      </c>
      <c r="E1187">
        <v>3.89</v>
      </c>
      <c r="F1187">
        <v>-13.33</v>
      </c>
      <c r="G1187">
        <v>-6.41</v>
      </c>
      <c r="H1187">
        <v>-76.849999999999994</v>
      </c>
      <c r="I1187">
        <v>24.5</v>
      </c>
    </row>
    <row r="1188" spans="1:9">
      <c r="A1188" s="14">
        <v>41843</v>
      </c>
      <c r="B1188">
        <v>-60.95</v>
      </c>
      <c r="C1188">
        <v>23.76</v>
      </c>
      <c r="D1188">
        <v>-6.35</v>
      </c>
      <c r="E1188">
        <v>3.5</v>
      </c>
      <c r="F1188">
        <v>-13.48</v>
      </c>
      <c r="G1188">
        <v>-6.45</v>
      </c>
      <c r="H1188">
        <v>-78.87</v>
      </c>
      <c r="I1188">
        <v>26</v>
      </c>
    </row>
    <row r="1189" spans="1:9">
      <c r="A1189" s="14">
        <v>41844</v>
      </c>
      <c r="B1189">
        <v>-59.48</v>
      </c>
      <c r="C1189">
        <v>24.42</v>
      </c>
      <c r="D1189">
        <v>-6.14</v>
      </c>
      <c r="E1189">
        <v>3.15</v>
      </c>
      <c r="F1189">
        <v>-13.3</v>
      </c>
      <c r="G1189">
        <v>-6.45</v>
      </c>
      <c r="H1189">
        <v>-76.37</v>
      </c>
      <c r="I1189">
        <v>25.99</v>
      </c>
    </row>
    <row r="1190" spans="1:9">
      <c r="A1190" s="14">
        <v>41845</v>
      </c>
      <c r="B1190">
        <v>-59.55</v>
      </c>
      <c r="C1190">
        <v>24.06</v>
      </c>
      <c r="D1190">
        <v>-6.08</v>
      </c>
      <c r="E1190">
        <v>3.85</v>
      </c>
      <c r="F1190">
        <v>-13.28</v>
      </c>
      <c r="G1190">
        <v>-6.45</v>
      </c>
      <c r="H1190">
        <v>-75.760000000000005</v>
      </c>
      <c r="I1190">
        <v>27.49</v>
      </c>
    </row>
    <row r="1191" spans="1:9">
      <c r="A1191" s="14">
        <v>41848</v>
      </c>
      <c r="B1191">
        <v>-59.45</v>
      </c>
      <c r="C1191">
        <v>23.94</v>
      </c>
      <c r="D1191">
        <v>-6.22</v>
      </c>
      <c r="E1191">
        <v>3.7</v>
      </c>
      <c r="F1191">
        <v>-13.21</v>
      </c>
      <c r="G1191">
        <v>-6.41</v>
      </c>
      <c r="H1191">
        <v>-75.55</v>
      </c>
      <c r="I1191">
        <v>27.52</v>
      </c>
    </row>
    <row r="1192" spans="1:9">
      <c r="A1192" s="14">
        <v>41849</v>
      </c>
      <c r="B1192">
        <v>-59.38</v>
      </c>
      <c r="C1192">
        <v>23.89</v>
      </c>
      <c r="D1192">
        <v>-6.24</v>
      </c>
      <c r="E1192">
        <v>3.81</v>
      </c>
      <c r="F1192">
        <v>-13.31</v>
      </c>
      <c r="G1192">
        <v>-6.19</v>
      </c>
      <c r="H1192">
        <v>-75.180000000000007</v>
      </c>
      <c r="I1192">
        <v>26.02</v>
      </c>
    </row>
    <row r="1193" spans="1:9">
      <c r="A1193" s="14">
        <v>41850</v>
      </c>
      <c r="B1193">
        <v>-60.5</v>
      </c>
      <c r="C1193">
        <v>23.78</v>
      </c>
      <c r="D1193">
        <v>-6.18</v>
      </c>
      <c r="E1193">
        <v>4.28</v>
      </c>
      <c r="F1193">
        <v>-13.6</v>
      </c>
      <c r="G1193">
        <v>-6.22</v>
      </c>
      <c r="H1193">
        <v>-76.97</v>
      </c>
      <c r="I1193">
        <v>26</v>
      </c>
    </row>
    <row r="1194" spans="1:9">
      <c r="A1194" s="14">
        <v>41851</v>
      </c>
      <c r="B1194">
        <v>-58.85</v>
      </c>
      <c r="C1194">
        <v>24.23</v>
      </c>
      <c r="D1194">
        <v>-6.13</v>
      </c>
      <c r="E1194">
        <v>4.3099999999999996</v>
      </c>
      <c r="F1194">
        <v>-13.2</v>
      </c>
      <c r="G1194">
        <v>-6.2</v>
      </c>
      <c r="H1194">
        <v>-75.58</v>
      </c>
      <c r="I1194">
        <v>26</v>
      </c>
    </row>
    <row r="1195" spans="1:9">
      <c r="A1195" s="14">
        <v>41852</v>
      </c>
      <c r="B1195">
        <v>-59.2</v>
      </c>
      <c r="C1195">
        <v>23.73</v>
      </c>
      <c r="D1195">
        <v>-6.1</v>
      </c>
      <c r="E1195">
        <v>4.3099999999999996</v>
      </c>
      <c r="F1195">
        <v>-13.28</v>
      </c>
      <c r="G1195">
        <v>-6.43</v>
      </c>
      <c r="H1195">
        <v>-75.8</v>
      </c>
      <c r="I1195">
        <v>26.46</v>
      </c>
    </row>
    <row r="1196" spans="1:9">
      <c r="A1196" s="14">
        <v>41855</v>
      </c>
      <c r="B1196">
        <v>-59.35</v>
      </c>
      <c r="C1196">
        <v>23.65</v>
      </c>
      <c r="D1196">
        <v>-6.11</v>
      </c>
      <c r="E1196">
        <v>4.34</v>
      </c>
      <c r="F1196">
        <v>-13.26</v>
      </c>
      <c r="G1196">
        <v>-6.38</v>
      </c>
      <c r="H1196">
        <v>-75.930000000000007</v>
      </c>
      <c r="I1196">
        <v>26.48</v>
      </c>
    </row>
    <row r="1197" spans="1:9">
      <c r="A1197" s="14">
        <v>41856</v>
      </c>
      <c r="B1197">
        <v>-58.95</v>
      </c>
      <c r="C1197">
        <v>23.74</v>
      </c>
      <c r="D1197">
        <v>-5.86</v>
      </c>
      <c r="E1197">
        <v>4.71</v>
      </c>
      <c r="F1197">
        <v>-13.25</v>
      </c>
      <c r="G1197">
        <v>-6.36</v>
      </c>
      <c r="H1197">
        <v>-75.88</v>
      </c>
      <c r="I1197">
        <v>26.25</v>
      </c>
    </row>
    <row r="1198" spans="1:9">
      <c r="A1198" s="14">
        <v>41857</v>
      </c>
      <c r="B1198">
        <v>-60.45</v>
      </c>
      <c r="C1198">
        <v>23.65</v>
      </c>
      <c r="D1198">
        <v>-5.85</v>
      </c>
      <c r="E1198">
        <v>5.24</v>
      </c>
      <c r="F1198">
        <v>-13.7</v>
      </c>
      <c r="G1198">
        <v>-6.42</v>
      </c>
      <c r="H1198">
        <v>-77.2</v>
      </c>
      <c r="I1198">
        <v>26.19</v>
      </c>
    </row>
    <row r="1199" spans="1:9">
      <c r="A1199" s="14">
        <v>41858</v>
      </c>
      <c r="B1199">
        <v>-59.2</v>
      </c>
      <c r="C1199">
        <v>24.37</v>
      </c>
      <c r="D1199">
        <v>-5.85</v>
      </c>
      <c r="E1199">
        <v>5.0199999999999996</v>
      </c>
      <c r="F1199">
        <v>-13.54</v>
      </c>
      <c r="G1199">
        <v>-6.39</v>
      </c>
      <c r="H1199">
        <v>-76.25</v>
      </c>
      <c r="I1199">
        <v>26.5</v>
      </c>
    </row>
    <row r="1200" spans="1:9">
      <c r="A1200" s="14">
        <v>41859</v>
      </c>
      <c r="B1200">
        <v>-58.78</v>
      </c>
      <c r="C1200">
        <v>24.1</v>
      </c>
      <c r="D1200">
        <v>-5.75</v>
      </c>
      <c r="E1200">
        <v>5.0599999999999996</v>
      </c>
      <c r="F1200">
        <v>-13.22</v>
      </c>
      <c r="G1200">
        <v>-6.54</v>
      </c>
      <c r="H1200">
        <v>-75.17</v>
      </c>
      <c r="I1200">
        <v>26.53</v>
      </c>
    </row>
    <row r="1201" spans="1:9">
      <c r="A1201" s="14">
        <v>41862</v>
      </c>
      <c r="B1201">
        <v>-58.73</v>
      </c>
      <c r="C1201">
        <v>23.8</v>
      </c>
      <c r="D1201">
        <v>-5.68</v>
      </c>
      <c r="E1201">
        <v>5.29</v>
      </c>
      <c r="F1201">
        <v>-13.26</v>
      </c>
      <c r="G1201">
        <v>-6.4</v>
      </c>
      <c r="H1201">
        <v>-75.2</v>
      </c>
      <c r="I1201">
        <v>26.45</v>
      </c>
    </row>
    <row r="1202" spans="1:9">
      <c r="A1202" s="14">
        <v>41863</v>
      </c>
      <c r="B1202">
        <v>-59.2</v>
      </c>
      <c r="C1202">
        <v>23.56</v>
      </c>
      <c r="D1202">
        <v>-5.77</v>
      </c>
      <c r="E1202">
        <v>5.51</v>
      </c>
      <c r="F1202">
        <v>-13.35</v>
      </c>
      <c r="G1202">
        <v>-6.43</v>
      </c>
      <c r="H1202">
        <v>-76.08</v>
      </c>
      <c r="I1202">
        <v>25.71</v>
      </c>
    </row>
    <row r="1203" spans="1:9">
      <c r="A1203" s="14">
        <v>41864</v>
      </c>
      <c r="B1203">
        <v>-60.98</v>
      </c>
      <c r="C1203">
        <v>23.64</v>
      </c>
      <c r="D1203">
        <v>-6.14</v>
      </c>
      <c r="E1203">
        <v>5.43</v>
      </c>
      <c r="F1203">
        <v>-13.3</v>
      </c>
      <c r="G1203">
        <v>-6.57</v>
      </c>
      <c r="H1203">
        <v>-77.39</v>
      </c>
      <c r="I1203">
        <v>25.99</v>
      </c>
    </row>
    <row r="1204" spans="1:9">
      <c r="A1204" s="14">
        <v>41865</v>
      </c>
      <c r="B1204">
        <v>-59.65</v>
      </c>
      <c r="C1204">
        <v>24.11</v>
      </c>
      <c r="D1204">
        <v>-6.11</v>
      </c>
      <c r="E1204">
        <v>5.74</v>
      </c>
      <c r="F1204">
        <v>-13.09</v>
      </c>
      <c r="G1204">
        <v>-6.48</v>
      </c>
      <c r="H1204">
        <v>-76.05</v>
      </c>
      <c r="I1204">
        <v>25.22</v>
      </c>
    </row>
    <row r="1205" spans="1:9">
      <c r="A1205" s="14">
        <v>41866</v>
      </c>
      <c r="B1205">
        <v>-59.18</v>
      </c>
      <c r="C1205">
        <v>23.6</v>
      </c>
      <c r="D1205">
        <v>-6.34</v>
      </c>
      <c r="E1205">
        <v>5.85</v>
      </c>
      <c r="F1205">
        <v>-13.09</v>
      </c>
      <c r="G1205">
        <v>-6.51</v>
      </c>
      <c r="H1205">
        <v>-75.78</v>
      </c>
      <c r="I1205">
        <v>24.5</v>
      </c>
    </row>
    <row r="1206" spans="1:9">
      <c r="A1206" s="14">
        <v>41869</v>
      </c>
      <c r="B1206">
        <v>-59.07</v>
      </c>
      <c r="C1206">
        <v>23.56</v>
      </c>
      <c r="D1206">
        <v>-6.33</v>
      </c>
      <c r="E1206">
        <v>6.25</v>
      </c>
      <c r="F1206">
        <v>-13.29</v>
      </c>
      <c r="G1206">
        <v>-6.63</v>
      </c>
      <c r="H1206">
        <v>-75.459999999999994</v>
      </c>
      <c r="I1206">
        <v>24.5</v>
      </c>
    </row>
    <row r="1207" spans="1:9">
      <c r="A1207" s="14">
        <v>41870</v>
      </c>
      <c r="B1207">
        <v>-59.15</v>
      </c>
      <c r="C1207">
        <v>23.61</v>
      </c>
      <c r="D1207">
        <v>-6.44</v>
      </c>
      <c r="E1207">
        <v>6.35</v>
      </c>
      <c r="F1207">
        <v>-12.95</v>
      </c>
      <c r="G1207">
        <v>-6.84</v>
      </c>
      <c r="H1207">
        <v>-75.23</v>
      </c>
      <c r="I1207">
        <v>24.05</v>
      </c>
    </row>
    <row r="1208" spans="1:9">
      <c r="A1208" s="14">
        <v>41871</v>
      </c>
      <c r="B1208">
        <v>-60.35</v>
      </c>
      <c r="C1208">
        <v>23.68</v>
      </c>
      <c r="D1208">
        <v>-6.56</v>
      </c>
      <c r="E1208">
        <v>6.51</v>
      </c>
      <c r="F1208">
        <v>-13.47</v>
      </c>
      <c r="G1208">
        <v>-7.17</v>
      </c>
      <c r="H1208">
        <v>-76.650000000000006</v>
      </c>
      <c r="I1208">
        <v>22.79</v>
      </c>
    </row>
    <row r="1209" spans="1:9">
      <c r="A1209" s="14">
        <v>41872</v>
      </c>
      <c r="B1209">
        <v>-59.21</v>
      </c>
      <c r="C1209">
        <v>24.15</v>
      </c>
      <c r="D1209">
        <v>-6.6</v>
      </c>
      <c r="E1209">
        <v>6.1</v>
      </c>
      <c r="F1209">
        <v>-13.01</v>
      </c>
      <c r="G1209">
        <v>-7.18</v>
      </c>
      <c r="H1209">
        <v>-74.900000000000006</v>
      </c>
      <c r="I1209">
        <v>22</v>
      </c>
    </row>
    <row r="1210" spans="1:9">
      <c r="A1210" s="14">
        <v>41873</v>
      </c>
      <c r="B1210">
        <v>-59.2</v>
      </c>
      <c r="C1210">
        <v>23.64</v>
      </c>
      <c r="D1210">
        <v>-6.78</v>
      </c>
      <c r="E1210">
        <v>6.09</v>
      </c>
      <c r="F1210">
        <v>-13.05</v>
      </c>
      <c r="G1210">
        <v>-6.97</v>
      </c>
      <c r="H1210">
        <v>-74.459999999999994</v>
      </c>
      <c r="I1210">
        <v>21.5</v>
      </c>
    </row>
    <row r="1211" spans="1:9">
      <c r="A1211" s="14">
        <v>41876</v>
      </c>
      <c r="B1211">
        <v>-59.8</v>
      </c>
      <c r="C1211">
        <v>23.7</v>
      </c>
      <c r="D1211">
        <v>-7.1</v>
      </c>
      <c r="E1211">
        <v>6.6</v>
      </c>
      <c r="F1211">
        <v>-13.09</v>
      </c>
      <c r="G1211">
        <v>-7.11</v>
      </c>
      <c r="H1211">
        <v>-74.66</v>
      </c>
      <c r="I1211">
        <v>20.99</v>
      </c>
    </row>
    <row r="1212" spans="1:9">
      <c r="A1212" s="14">
        <v>41877</v>
      </c>
      <c r="B1212">
        <v>-59.7</v>
      </c>
      <c r="C1212">
        <v>23.78</v>
      </c>
      <c r="D1212">
        <v>-8.42</v>
      </c>
      <c r="E1212">
        <v>7.14</v>
      </c>
      <c r="F1212">
        <v>-12.82</v>
      </c>
      <c r="G1212">
        <v>-6.98</v>
      </c>
      <c r="H1212">
        <v>-73.11</v>
      </c>
      <c r="I1212">
        <v>19.5</v>
      </c>
    </row>
    <row r="1213" spans="1:9">
      <c r="A1213" s="14">
        <v>41878</v>
      </c>
      <c r="B1213">
        <v>-59.59</v>
      </c>
      <c r="C1213">
        <v>23.5</v>
      </c>
      <c r="D1213">
        <v>-8.25</v>
      </c>
      <c r="E1213">
        <v>7.08</v>
      </c>
      <c r="F1213">
        <v>-12.55</v>
      </c>
      <c r="G1213">
        <v>-6.82</v>
      </c>
      <c r="H1213">
        <v>-73.53</v>
      </c>
      <c r="I1213">
        <v>14</v>
      </c>
    </row>
    <row r="1214" spans="1:9">
      <c r="A1214" s="14">
        <v>41879</v>
      </c>
      <c r="B1214">
        <v>-59.44</v>
      </c>
      <c r="C1214">
        <v>23.06</v>
      </c>
      <c r="D1214">
        <v>-9.25</v>
      </c>
      <c r="E1214">
        <v>7.5</v>
      </c>
      <c r="F1214">
        <v>-12.76</v>
      </c>
      <c r="G1214">
        <v>-6.77</v>
      </c>
      <c r="H1214">
        <v>-73.38</v>
      </c>
      <c r="I1214">
        <v>13.24</v>
      </c>
    </row>
    <row r="1215" spans="1:9">
      <c r="A1215" s="14">
        <v>41880</v>
      </c>
      <c r="B1215">
        <v>-58.85</v>
      </c>
      <c r="C1215">
        <v>23.1</v>
      </c>
      <c r="D1215">
        <v>-9.0299999999999994</v>
      </c>
      <c r="E1215">
        <v>8.11</v>
      </c>
      <c r="F1215">
        <v>-12.75</v>
      </c>
      <c r="G1215">
        <v>-6.82</v>
      </c>
      <c r="H1215">
        <v>-73.319999999999993</v>
      </c>
      <c r="I1215">
        <v>13.03</v>
      </c>
    </row>
    <row r="1216" spans="1:9">
      <c r="A1216" s="14">
        <v>41883</v>
      </c>
      <c r="B1216">
        <v>-58.85</v>
      </c>
      <c r="C1216">
        <v>23.08</v>
      </c>
      <c r="D1216">
        <v>-9.18</v>
      </c>
      <c r="E1216">
        <v>8.66</v>
      </c>
      <c r="F1216">
        <v>-12.67</v>
      </c>
      <c r="G1216">
        <v>-6.85</v>
      </c>
      <c r="H1216">
        <v>-73.33</v>
      </c>
      <c r="I1216">
        <v>12.83</v>
      </c>
    </row>
    <row r="1217" spans="1:9">
      <c r="A1217" s="14">
        <v>41884</v>
      </c>
      <c r="B1217">
        <v>-58.65</v>
      </c>
      <c r="C1217">
        <v>23.17</v>
      </c>
      <c r="D1217">
        <v>-8.43</v>
      </c>
      <c r="E1217">
        <v>8.4600000000000009</v>
      </c>
      <c r="F1217">
        <v>-12.43</v>
      </c>
      <c r="G1217">
        <v>-6.88</v>
      </c>
      <c r="H1217">
        <v>-73.040000000000006</v>
      </c>
      <c r="I1217">
        <v>12</v>
      </c>
    </row>
    <row r="1218" spans="1:9">
      <c r="A1218" s="14">
        <v>41885</v>
      </c>
      <c r="B1218">
        <v>-59.01</v>
      </c>
      <c r="C1218">
        <v>23.18</v>
      </c>
      <c r="D1218">
        <v>-7.94</v>
      </c>
      <c r="E1218">
        <v>8.17</v>
      </c>
      <c r="F1218">
        <v>-12.45</v>
      </c>
      <c r="G1218">
        <v>-6.98</v>
      </c>
      <c r="H1218">
        <v>-73</v>
      </c>
      <c r="I1218">
        <v>12.49</v>
      </c>
    </row>
    <row r="1219" spans="1:9">
      <c r="A1219" s="14">
        <v>41886</v>
      </c>
      <c r="B1219">
        <v>-58.98</v>
      </c>
      <c r="C1219">
        <v>23.3</v>
      </c>
      <c r="D1219">
        <v>-9.2200000000000006</v>
      </c>
      <c r="E1219">
        <v>10.199999999999999</v>
      </c>
      <c r="F1219">
        <v>-12.47</v>
      </c>
      <c r="G1219">
        <v>-7.07</v>
      </c>
      <c r="H1219">
        <v>-72.819999999999993</v>
      </c>
      <c r="I1219">
        <v>11</v>
      </c>
    </row>
    <row r="1220" spans="1:9">
      <c r="A1220" s="14">
        <v>41887</v>
      </c>
      <c r="B1220">
        <v>-59.45</v>
      </c>
      <c r="C1220">
        <v>23.47</v>
      </c>
      <c r="D1220">
        <v>-9.4</v>
      </c>
      <c r="E1220">
        <v>10.56</v>
      </c>
      <c r="F1220">
        <v>-12.5</v>
      </c>
      <c r="G1220">
        <v>-7.38</v>
      </c>
      <c r="H1220">
        <v>-73.3</v>
      </c>
      <c r="I1220">
        <v>9.27</v>
      </c>
    </row>
    <row r="1221" spans="1:9">
      <c r="A1221" s="14">
        <v>41890</v>
      </c>
      <c r="B1221">
        <v>-59.07</v>
      </c>
      <c r="C1221">
        <v>23.65</v>
      </c>
      <c r="D1221">
        <v>-9.2799999999999994</v>
      </c>
      <c r="E1221">
        <v>10.54</v>
      </c>
      <c r="F1221">
        <v>-12.17</v>
      </c>
      <c r="G1221">
        <v>-7.98</v>
      </c>
      <c r="H1221">
        <v>-72.98</v>
      </c>
      <c r="I1221">
        <v>11.01</v>
      </c>
    </row>
    <row r="1222" spans="1:9">
      <c r="A1222" s="14">
        <v>41891</v>
      </c>
      <c r="B1222">
        <v>-58.8</v>
      </c>
      <c r="C1222">
        <v>23.45</v>
      </c>
      <c r="D1222">
        <v>-9.02</v>
      </c>
      <c r="E1222">
        <v>10.08</v>
      </c>
      <c r="F1222">
        <v>-12.46</v>
      </c>
      <c r="G1222">
        <v>-9.3699999999999992</v>
      </c>
      <c r="H1222">
        <v>-72.81</v>
      </c>
      <c r="I1222">
        <v>11.49</v>
      </c>
    </row>
    <row r="1223" spans="1:9">
      <c r="A1223" s="14">
        <v>41892</v>
      </c>
      <c r="B1223">
        <v>-60.25</v>
      </c>
      <c r="C1223">
        <v>23.48</v>
      </c>
      <c r="D1223">
        <v>-9.11</v>
      </c>
      <c r="E1223">
        <v>9.89</v>
      </c>
      <c r="F1223">
        <v>-12.08</v>
      </c>
      <c r="G1223">
        <v>-9.99</v>
      </c>
      <c r="H1223">
        <v>-72.56</v>
      </c>
      <c r="I1223">
        <v>11.5</v>
      </c>
    </row>
    <row r="1224" spans="1:9">
      <c r="A1224" s="14">
        <v>41893</v>
      </c>
      <c r="B1224">
        <v>-59.71</v>
      </c>
      <c r="C1224">
        <v>23.72</v>
      </c>
      <c r="D1224">
        <v>-9.16</v>
      </c>
      <c r="E1224">
        <v>9.9499999999999993</v>
      </c>
      <c r="F1224">
        <v>-12.45</v>
      </c>
      <c r="G1224">
        <v>-8.11</v>
      </c>
      <c r="H1224">
        <v>-71.900000000000006</v>
      </c>
      <c r="I1224">
        <v>12.03</v>
      </c>
    </row>
    <row r="1225" spans="1:9">
      <c r="A1225" s="14">
        <v>41894</v>
      </c>
      <c r="B1225">
        <v>-58.87</v>
      </c>
      <c r="C1225">
        <v>23.81</v>
      </c>
      <c r="D1225">
        <v>-9.1199999999999992</v>
      </c>
      <c r="E1225">
        <v>9.61</v>
      </c>
      <c r="F1225">
        <v>-12.52</v>
      </c>
      <c r="G1225">
        <v>-7.65</v>
      </c>
      <c r="H1225">
        <v>-71.55</v>
      </c>
      <c r="I1225">
        <v>17.48</v>
      </c>
    </row>
    <row r="1226" spans="1:9">
      <c r="A1226" s="14">
        <v>41897</v>
      </c>
      <c r="B1226">
        <v>-58.3</v>
      </c>
      <c r="C1226">
        <v>24.05</v>
      </c>
      <c r="D1226">
        <v>-8.6</v>
      </c>
      <c r="E1226">
        <v>9.48</v>
      </c>
      <c r="F1226">
        <v>-12.54</v>
      </c>
      <c r="G1226">
        <v>-7.64</v>
      </c>
      <c r="H1226">
        <v>-72.03</v>
      </c>
      <c r="I1226">
        <v>17.25</v>
      </c>
    </row>
    <row r="1227" spans="1:9">
      <c r="A1227" s="14">
        <v>41898</v>
      </c>
      <c r="B1227">
        <v>-59.1</v>
      </c>
      <c r="C1227">
        <v>24.19</v>
      </c>
      <c r="D1227">
        <v>-8.5</v>
      </c>
      <c r="E1227">
        <v>9.42</v>
      </c>
      <c r="F1227">
        <v>-12.65</v>
      </c>
      <c r="G1227">
        <v>-8.08</v>
      </c>
      <c r="H1227">
        <v>-72.599999999999994</v>
      </c>
      <c r="I1227">
        <v>18.010000000000002</v>
      </c>
    </row>
    <row r="1228" spans="1:9">
      <c r="A1228" s="14">
        <v>41899</v>
      </c>
      <c r="B1228">
        <v>-57.8</v>
      </c>
      <c r="C1228">
        <v>23.7</v>
      </c>
      <c r="D1228">
        <v>-9.01</v>
      </c>
      <c r="E1228">
        <v>9.19</v>
      </c>
      <c r="F1228">
        <v>-12.82</v>
      </c>
      <c r="G1228">
        <v>-8.73</v>
      </c>
      <c r="H1228">
        <v>-71.650000000000006</v>
      </c>
      <c r="I1228">
        <v>16.059999999999999</v>
      </c>
    </row>
    <row r="1229" spans="1:9">
      <c r="A1229" s="14">
        <v>41900</v>
      </c>
      <c r="B1229">
        <v>-57.75</v>
      </c>
      <c r="C1229">
        <v>23.54</v>
      </c>
      <c r="D1229">
        <v>-7.73</v>
      </c>
      <c r="E1229">
        <v>8.33</v>
      </c>
      <c r="F1229">
        <v>-13.04</v>
      </c>
      <c r="G1229">
        <v>-9.01</v>
      </c>
      <c r="H1229">
        <v>-72.3</v>
      </c>
      <c r="I1229">
        <v>16.989999999999998</v>
      </c>
    </row>
    <row r="1230" spans="1:9">
      <c r="A1230" s="14">
        <v>41901</v>
      </c>
      <c r="B1230">
        <v>-57.6</v>
      </c>
      <c r="C1230">
        <v>23.69</v>
      </c>
      <c r="D1230">
        <v>-7.87</v>
      </c>
      <c r="E1230">
        <v>8.48</v>
      </c>
      <c r="F1230">
        <v>-13.25</v>
      </c>
      <c r="G1230">
        <v>-9.9</v>
      </c>
      <c r="H1230">
        <v>-72.05</v>
      </c>
      <c r="I1230">
        <v>18</v>
      </c>
    </row>
    <row r="1231" spans="1:9">
      <c r="A1231" s="14">
        <v>41904</v>
      </c>
      <c r="B1231">
        <v>-57.49</v>
      </c>
      <c r="C1231">
        <v>23.75</v>
      </c>
      <c r="D1231">
        <v>-7.59</v>
      </c>
      <c r="E1231">
        <v>8.34</v>
      </c>
      <c r="F1231">
        <v>-13.32</v>
      </c>
      <c r="G1231">
        <v>-8.94</v>
      </c>
      <c r="H1231">
        <v>-72.75</v>
      </c>
      <c r="I1231">
        <v>17.989999999999998</v>
      </c>
    </row>
    <row r="1232" spans="1:9">
      <c r="A1232" s="14">
        <v>41905</v>
      </c>
      <c r="B1232">
        <v>-61.09</v>
      </c>
      <c r="C1232">
        <v>23.96</v>
      </c>
      <c r="D1232">
        <v>-7.81</v>
      </c>
      <c r="E1232">
        <v>7.9</v>
      </c>
      <c r="F1232">
        <v>-13.92</v>
      </c>
      <c r="G1232">
        <v>-9.4700000000000006</v>
      </c>
      <c r="H1232">
        <v>-75.069999999999993</v>
      </c>
      <c r="I1232">
        <v>19</v>
      </c>
    </row>
    <row r="1233" spans="1:9">
      <c r="A1233" s="14">
        <v>41906</v>
      </c>
      <c r="B1233">
        <v>-60.03</v>
      </c>
      <c r="C1233">
        <v>25.11</v>
      </c>
      <c r="D1233">
        <v>-7.87</v>
      </c>
      <c r="E1233">
        <v>7.98</v>
      </c>
      <c r="F1233">
        <v>-13.65</v>
      </c>
      <c r="G1233">
        <v>-8.17</v>
      </c>
      <c r="H1233">
        <v>-74.180000000000007</v>
      </c>
      <c r="I1233">
        <v>19.510000000000002</v>
      </c>
    </row>
    <row r="1234" spans="1:9">
      <c r="A1234" s="14">
        <v>41907</v>
      </c>
      <c r="B1234">
        <v>-57.4</v>
      </c>
      <c r="C1234">
        <v>24.91</v>
      </c>
      <c r="D1234">
        <v>-7.49</v>
      </c>
      <c r="E1234">
        <v>7.64</v>
      </c>
      <c r="F1234">
        <v>-13.11</v>
      </c>
      <c r="G1234">
        <v>-8.23</v>
      </c>
      <c r="H1234">
        <v>-70.55</v>
      </c>
      <c r="I1234">
        <v>16.98</v>
      </c>
    </row>
    <row r="1235" spans="1:9">
      <c r="A1235" s="14">
        <v>41908</v>
      </c>
      <c r="B1235">
        <v>-58.05</v>
      </c>
      <c r="C1235">
        <v>23.9</v>
      </c>
      <c r="D1235">
        <v>-8.0299999999999994</v>
      </c>
      <c r="E1235">
        <v>7.84</v>
      </c>
      <c r="F1235">
        <v>-13.25</v>
      </c>
      <c r="G1235">
        <v>-8.41</v>
      </c>
      <c r="H1235">
        <v>-70.75</v>
      </c>
      <c r="I1235">
        <v>17.55</v>
      </c>
    </row>
    <row r="1236" spans="1:9">
      <c r="A1236" s="14">
        <v>41911</v>
      </c>
      <c r="B1236">
        <v>-58.35</v>
      </c>
      <c r="C1236">
        <v>24.14</v>
      </c>
      <c r="D1236">
        <v>-9.51</v>
      </c>
      <c r="E1236">
        <v>8.35</v>
      </c>
      <c r="F1236">
        <v>-13.11</v>
      </c>
      <c r="G1236">
        <v>-11.58</v>
      </c>
      <c r="H1236">
        <v>-72.650000000000006</v>
      </c>
      <c r="I1236">
        <v>18.5</v>
      </c>
    </row>
    <row r="1237" spans="1:9">
      <c r="A1237" s="14">
        <v>41912</v>
      </c>
      <c r="B1237">
        <v>-57.2</v>
      </c>
      <c r="C1237">
        <v>24.49</v>
      </c>
      <c r="D1237">
        <v>-9.5299999999999994</v>
      </c>
      <c r="E1237">
        <v>8.34</v>
      </c>
      <c r="F1237">
        <v>-13.07</v>
      </c>
      <c r="G1237">
        <v>-11.42</v>
      </c>
      <c r="H1237">
        <v>-72.900000000000006</v>
      </c>
      <c r="I1237">
        <v>18.25</v>
      </c>
    </row>
    <row r="1238" spans="1:9">
      <c r="A1238" s="14">
        <v>41913</v>
      </c>
      <c r="B1238">
        <v>-58.2</v>
      </c>
      <c r="C1238">
        <v>24.51</v>
      </c>
      <c r="D1238">
        <v>-9.83</v>
      </c>
      <c r="E1238">
        <v>8.5</v>
      </c>
      <c r="F1238">
        <v>-13.31</v>
      </c>
      <c r="G1238">
        <v>-11.44</v>
      </c>
      <c r="H1238">
        <v>-72.099999999999994</v>
      </c>
      <c r="I1238">
        <v>19</v>
      </c>
    </row>
    <row r="1239" spans="1:9">
      <c r="A1239" s="14">
        <v>41914</v>
      </c>
      <c r="B1239">
        <v>-57.65</v>
      </c>
      <c r="C1239">
        <v>25.18</v>
      </c>
      <c r="D1239">
        <v>-9.49</v>
      </c>
      <c r="E1239">
        <v>8.07</v>
      </c>
      <c r="F1239">
        <v>-12.88</v>
      </c>
      <c r="G1239">
        <v>-11.34</v>
      </c>
      <c r="H1239">
        <v>-72</v>
      </c>
      <c r="I1239">
        <v>18.98</v>
      </c>
    </row>
    <row r="1240" spans="1:9">
      <c r="A1240" s="14">
        <v>41915</v>
      </c>
      <c r="B1240">
        <v>-57.1</v>
      </c>
      <c r="C1240">
        <v>24.64</v>
      </c>
      <c r="D1240">
        <v>-9.1</v>
      </c>
      <c r="E1240">
        <v>7.97</v>
      </c>
      <c r="F1240">
        <v>-12.72</v>
      </c>
      <c r="G1240">
        <v>-11.27</v>
      </c>
      <c r="H1240">
        <v>-70.430000000000007</v>
      </c>
      <c r="I1240">
        <v>19.25</v>
      </c>
    </row>
    <row r="1241" spans="1:9">
      <c r="A1241" s="14">
        <v>41918</v>
      </c>
      <c r="B1241">
        <v>-57.53</v>
      </c>
      <c r="C1241">
        <v>24.93</v>
      </c>
      <c r="D1241">
        <v>-8.6</v>
      </c>
      <c r="E1241">
        <v>8.23</v>
      </c>
      <c r="F1241">
        <v>-12.76</v>
      </c>
      <c r="G1241">
        <v>-11.44</v>
      </c>
      <c r="H1241">
        <v>-70.83</v>
      </c>
      <c r="I1241">
        <v>18.89</v>
      </c>
    </row>
    <row r="1242" spans="1:9">
      <c r="A1242" s="14">
        <v>41919</v>
      </c>
      <c r="B1242">
        <v>-59.4</v>
      </c>
      <c r="C1242">
        <v>25.23</v>
      </c>
      <c r="D1242">
        <v>-8.1999999999999993</v>
      </c>
      <c r="E1242">
        <v>7.85</v>
      </c>
      <c r="F1242">
        <v>-12.52</v>
      </c>
      <c r="G1242">
        <v>-11.93</v>
      </c>
      <c r="H1242">
        <v>-70.7</v>
      </c>
      <c r="I1242">
        <v>19.47</v>
      </c>
    </row>
    <row r="1243" spans="1:9">
      <c r="A1243" s="14">
        <v>41920</v>
      </c>
      <c r="B1243">
        <v>-59.95</v>
      </c>
      <c r="C1243">
        <v>25.27</v>
      </c>
      <c r="D1243">
        <v>-7.9</v>
      </c>
      <c r="E1243">
        <v>7.91</v>
      </c>
      <c r="F1243">
        <v>-12.9</v>
      </c>
      <c r="G1243">
        <v>-11.75</v>
      </c>
      <c r="H1243">
        <v>-71.86</v>
      </c>
      <c r="I1243">
        <v>17.989999999999998</v>
      </c>
    </row>
    <row r="1244" spans="1:9">
      <c r="A1244" s="14">
        <v>41921</v>
      </c>
      <c r="B1244">
        <v>-58.17</v>
      </c>
      <c r="C1244">
        <v>26.5</v>
      </c>
      <c r="D1244">
        <v>-7.84</v>
      </c>
      <c r="E1244">
        <v>7.78</v>
      </c>
      <c r="F1244">
        <v>-12.7</v>
      </c>
      <c r="G1244">
        <v>-10.71</v>
      </c>
      <c r="H1244">
        <v>-70.75</v>
      </c>
      <c r="I1244">
        <v>19.22</v>
      </c>
    </row>
    <row r="1245" spans="1:9">
      <c r="A1245" s="14">
        <v>41922</v>
      </c>
      <c r="B1245">
        <v>-57.19</v>
      </c>
      <c r="C1245">
        <v>25.99</v>
      </c>
      <c r="D1245">
        <v>-8</v>
      </c>
      <c r="E1245">
        <v>7.88</v>
      </c>
      <c r="F1245">
        <v>-12.75</v>
      </c>
      <c r="G1245">
        <v>-10.77</v>
      </c>
      <c r="H1245">
        <v>-70.37</v>
      </c>
      <c r="I1245">
        <v>21.04</v>
      </c>
    </row>
    <row r="1246" spans="1:9">
      <c r="A1246" s="14">
        <v>41925</v>
      </c>
      <c r="B1246">
        <v>-57.43</v>
      </c>
      <c r="C1246">
        <v>25.99</v>
      </c>
      <c r="D1246">
        <v>-7.98</v>
      </c>
      <c r="E1246">
        <v>7.86</v>
      </c>
      <c r="F1246">
        <v>-12.66</v>
      </c>
      <c r="G1246">
        <v>-10.64</v>
      </c>
      <c r="H1246">
        <v>-71.16</v>
      </c>
      <c r="I1246">
        <v>20.67</v>
      </c>
    </row>
    <row r="1247" spans="1:9">
      <c r="A1247" s="14">
        <v>41926</v>
      </c>
      <c r="B1247">
        <v>-56.55</v>
      </c>
      <c r="C1247">
        <v>26.15</v>
      </c>
      <c r="D1247">
        <v>-7.87</v>
      </c>
      <c r="E1247">
        <v>7.81</v>
      </c>
      <c r="F1247">
        <v>-12.31</v>
      </c>
      <c r="G1247">
        <v>-10.16</v>
      </c>
      <c r="H1247">
        <v>-73.27</v>
      </c>
      <c r="I1247">
        <v>12.99</v>
      </c>
    </row>
    <row r="1248" spans="1:9">
      <c r="A1248" s="14">
        <v>41927</v>
      </c>
      <c r="B1248">
        <v>-59.53</v>
      </c>
      <c r="C1248">
        <v>26.74</v>
      </c>
      <c r="D1248">
        <v>-8.61</v>
      </c>
      <c r="E1248">
        <v>8.5</v>
      </c>
      <c r="F1248">
        <v>-12.59</v>
      </c>
      <c r="G1248">
        <v>-11.15</v>
      </c>
      <c r="H1248">
        <v>-73</v>
      </c>
      <c r="I1248">
        <v>7.46</v>
      </c>
    </row>
    <row r="1249" spans="1:9">
      <c r="A1249" s="14">
        <v>41928</v>
      </c>
      <c r="B1249">
        <v>-56.08</v>
      </c>
      <c r="C1249">
        <v>28.81</v>
      </c>
      <c r="D1249">
        <v>-8.65</v>
      </c>
      <c r="E1249">
        <v>8.39</v>
      </c>
      <c r="F1249">
        <v>-12.09</v>
      </c>
      <c r="G1249">
        <v>-10.85</v>
      </c>
      <c r="H1249">
        <v>-71.25</v>
      </c>
      <c r="I1249">
        <v>5.5</v>
      </c>
    </row>
    <row r="1250" spans="1:9">
      <c r="A1250" s="14">
        <v>41929</v>
      </c>
      <c r="B1250">
        <v>-57.14</v>
      </c>
      <c r="C1250">
        <v>27.78</v>
      </c>
      <c r="D1250">
        <v>-8.39</v>
      </c>
      <c r="E1250">
        <v>8.24</v>
      </c>
      <c r="F1250">
        <v>-12.09</v>
      </c>
      <c r="G1250">
        <v>-10.87</v>
      </c>
      <c r="H1250">
        <v>-71</v>
      </c>
      <c r="I1250">
        <v>6.03</v>
      </c>
    </row>
    <row r="1251" spans="1:9">
      <c r="A1251" s="14">
        <v>41932</v>
      </c>
      <c r="B1251">
        <v>-57.57</v>
      </c>
      <c r="C1251">
        <v>26.9</v>
      </c>
      <c r="D1251">
        <v>-8.1999999999999993</v>
      </c>
      <c r="E1251">
        <v>8.2200000000000006</v>
      </c>
      <c r="F1251">
        <v>-12.11</v>
      </c>
      <c r="G1251">
        <v>-11.04</v>
      </c>
      <c r="H1251">
        <v>-71.55</v>
      </c>
      <c r="I1251">
        <v>5.62</v>
      </c>
    </row>
    <row r="1252" spans="1:9">
      <c r="A1252" s="14">
        <v>41933</v>
      </c>
      <c r="B1252">
        <v>-58.38</v>
      </c>
      <c r="C1252">
        <v>25.59</v>
      </c>
      <c r="D1252">
        <v>-7.82</v>
      </c>
      <c r="E1252">
        <v>7.47</v>
      </c>
      <c r="F1252">
        <v>-12.08</v>
      </c>
      <c r="G1252">
        <v>-11.36</v>
      </c>
      <c r="H1252">
        <v>-71.8</v>
      </c>
      <c r="I1252">
        <v>-0.25</v>
      </c>
    </row>
    <row r="1253" spans="1:9">
      <c r="A1253" s="14">
        <v>41934</v>
      </c>
      <c r="B1253">
        <v>-58.95</v>
      </c>
      <c r="C1253">
        <v>26.36</v>
      </c>
      <c r="D1253">
        <v>-7.96</v>
      </c>
      <c r="E1253">
        <v>7.76</v>
      </c>
      <c r="F1253">
        <v>-12.2</v>
      </c>
      <c r="G1253">
        <v>-11.99</v>
      </c>
      <c r="H1253">
        <v>-72.47</v>
      </c>
      <c r="I1253">
        <v>-0.13</v>
      </c>
    </row>
    <row r="1254" spans="1:9">
      <c r="A1254" s="14">
        <v>41935</v>
      </c>
      <c r="B1254">
        <v>-57.1</v>
      </c>
      <c r="C1254">
        <v>27.55</v>
      </c>
      <c r="D1254">
        <v>-7.91</v>
      </c>
      <c r="E1254">
        <v>7.51</v>
      </c>
      <c r="F1254">
        <v>-12.02</v>
      </c>
      <c r="G1254">
        <v>-11.43</v>
      </c>
      <c r="H1254">
        <v>-70.349999999999994</v>
      </c>
      <c r="I1254">
        <v>1.25</v>
      </c>
    </row>
    <row r="1255" spans="1:9">
      <c r="A1255" s="14">
        <v>41936</v>
      </c>
      <c r="B1255">
        <v>-57.7</v>
      </c>
      <c r="C1255">
        <v>27.06</v>
      </c>
      <c r="D1255">
        <v>-7.94</v>
      </c>
      <c r="E1255">
        <v>7.25</v>
      </c>
      <c r="F1255">
        <v>-11.86</v>
      </c>
      <c r="G1255">
        <v>-11.53</v>
      </c>
      <c r="H1255">
        <v>-70.55</v>
      </c>
      <c r="I1255">
        <v>0.5</v>
      </c>
    </row>
    <row r="1256" spans="1:9">
      <c r="A1256" s="14">
        <v>41939</v>
      </c>
      <c r="B1256">
        <v>-57.58</v>
      </c>
      <c r="C1256">
        <v>26.67</v>
      </c>
      <c r="D1256">
        <v>-8.19</v>
      </c>
      <c r="E1256">
        <v>7.05</v>
      </c>
      <c r="F1256">
        <v>-11.81</v>
      </c>
      <c r="G1256">
        <v>-10.88</v>
      </c>
      <c r="H1256">
        <v>-70.8</v>
      </c>
      <c r="I1256">
        <v>-1.51</v>
      </c>
    </row>
    <row r="1257" spans="1:9">
      <c r="A1257" s="14">
        <v>41940</v>
      </c>
      <c r="B1257">
        <v>-57.98</v>
      </c>
      <c r="C1257">
        <v>26.38</v>
      </c>
      <c r="D1257">
        <v>-8.5299999999999994</v>
      </c>
      <c r="E1257">
        <v>7.2</v>
      </c>
      <c r="F1257">
        <v>-11.88</v>
      </c>
      <c r="G1257">
        <v>-10.99</v>
      </c>
      <c r="H1257">
        <v>-70.900000000000006</v>
      </c>
      <c r="I1257">
        <v>-15.51</v>
      </c>
    </row>
    <row r="1258" spans="1:9">
      <c r="A1258" s="14">
        <v>41941</v>
      </c>
      <c r="B1258">
        <v>-57.17</v>
      </c>
      <c r="C1258">
        <v>26.13</v>
      </c>
      <c r="D1258">
        <v>-8.61</v>
      </c>
      <c r="E1258">
        <v>7.19</v>
      </c>
      <c r="F1258">
        <v>-11.88</v>
      </c>
      <c r="G1258">
        <v>-11</v>
      </c>
      <c r="H1258">
        <v>-69.25</v>
      </c>
      <c r="I1258">
        <v>-14.13</v>
      </c>
    </row>
    <row r="1259" spans="1:9">
      <c r="A1259" s="14">
        <v>41942</v>
      </c>
      <c r="B1259">
        <v>-57.25</v>
      </c>
      <c r="C1259">
        <v>26</v>
      </c>
      <c r="D1259">
        <v>-8.66</v>
      </c>
      <c r="E1259">
        <v>7.55</v>
      </c>
      <c r="F1259">
        <v>-11.96</v>
      </c>
      <c r="G1259">
        <v>-11.19</v>
      </c>
      <c r="H1259">
        <v>-70.150000000000006</v>
      </c>
      <c r="I1259">
        <v>-16</v>
      </c>
    </row>
    <row r="1260" spans="1:9">
      <c r="A1260" s="14">
        <v>41943</v>
      </c>
      <c r="B1260">
        <v>-57</v>
      </c>
      <c r="C1260">
        <v>26.01</v>
      </c>
      <c r="D1260">
        <v>-8.57</v>
      </c>
      <c r="E1260">
        <v>7.8</v>
      </c>
      <c r="F1260">
        <v>-11.92</v>
      </c>
      <c r="G1260">
        <v>-12.14</v>
      </c>
      <c r="H1260">
        <v>-69.650000000000006</v>
      </c>
      <c r="I1260">
        <v>-15.51</v>
      </c>
    </row>
    <row r="1261" spans="1:9">
      <c r="A1261" s="14">
        <v>41946</v>
      </c>
      <c r="B1261">
        <v>-56.5</v>
      </c>
      <c r="C1261">
        <v>26.05</v>
      </c>
      <c r="D1261">
        <v>-8.48</v>
      </c>
      <c r="E1261">
        <v>8.1</v>
      </c>
      <c r="F1261">
        <v>-11.82</v>
      </c>
      <c r="G1261">
        <v>-11.98</v>
      </c>
      <c r="H1261">
        <v>-69.25</v>
      </c>
      <c r="I1261">
        <v>-15.52</v>
      </c>
    </row>
    <row r="1262" spans="1:9">
      <c r="A1262" s="14">
        <v>41947</v>
      </c>
      <c r="B1262">
        <v>-57.22</v>
      </c>
      <c r="C1262">
        <v>25.99</v>
      </c>
      <c r="D1262">
        <v>-8.89</v>
      </c>
      <c r="E1262">
        <v>8.25</v>
      </c>
      <c r="F1262">
        <v>-11.78</v>
      </c>
      <c r="G1262">
        <v>-12</v>
      </c>
      <c r="H1262">
        <v>-72.900000000000006</v>
      </c>
      <c r="I1262">
        <v>-15.47</v>
      </c>
    </row>
    <row r="1263" spans="1:9">
      <c r="A1263" s="14">
        <v>41948</v>
      </c>
      <c r="B1263">
        <v>-57.9</v>
      </c>
      <c r="C1263">
        <v>26.05</v>
      </c>
      <c r="D1263">
        <v>-10.19</v>
      </c>
      <c r="E1263">
        <v>8.56</v>
      </c>
      <c r="F1263">
        <v>-12.2</v>
      </c>
      <c r="G1263">
        <v>-11.99</v>
      </c>
      <c r="H1263">
        <v>-69.849999999999994</v>
      </c>
      <c r="I1263">
        <v>-15.99</v>
      </c>
    </row>
    <row r="1264" spans="1:9">
      <c r="A1264" s="14">
        <v>41949</v>
      </c>
      <c r="B1264">
        <v>-56.53</v>
      </c>
      <c r="C1264">
        <v>26.42</v>
      </c>
      <c r="D1264">
        <v>-9.98</v>
      </c>
      <c r="E1264">
        <v>8.52</v>
      </c>
      <c r="F1264">
        <v>-11.88</v>
      </c>
      <c r="G1264">
        <v>-11.54</v>
      </c>
      <c r="H1264">
        <v>-69.2</v>
      </c>
      <c r="I1264">
        <v>-16.510000000000002</v>
      </c>
    </row>
    <row r="1265" spans="1:9">
      <c r="A1265" s="14">
        <v>41950</v>
      </c>
      <c r="B1265">
        <v>-57.23</v>
      </c>
      <c r="C1265">
        <v>25.63</v>
      </c>
      <c r="D1265">
        <v>-9.85</v>
      </c>
      <c r="E1265">
        <v>8.41</v>
      </c>
      <c r="F1265">
        <v>-11.93</v>
      </c>
      <c r="G1265">
        <v>-11.61</v>
      </c>
      <c r="H1265">
        <v>-69.599999999999994</v>
      </c>
      <c r="I1265">
        <v>-15.42</v>
      </c>
    </row>
    <row r="1266" spans="1:9">
      <c r="A1266" s="14">
        <v>41953</v>
      </c>
      <c r="B1266">
        <v>-57.67</v>
      </c>
      <c r="C1266">
        <v>25.52</v>
      </c>
      <c r="D1266">
        <v>-10.97</v>
      </c>
      <c r="E1266">
        <v>8.1999999999999993</v>
      </c>
      <c r="F1266">
        <v>-11.88</v>
      </c>
      <c r="G1266">
        <v>-11.65</v>
      </c>
      <c r="H1266">
        <v>-69.89</v>
      </c>
      <c r="I1266">
        <v>-14.38</v>
      </c>
    </row>
    <row r="1267" spans="1:9">
      <c r="A1267" s="14">
        <v>41954</v>
      </c>
      <c r="B1267">
        <v>-58.9</v>
      </c>
      <c r="C1267">
        <v>25.52</v>
      </c>
      <c r="D1267">
        <v>-10.95</v>
      </c>
      <c r="E1267">
        <v>8.11</v>
      </c>
      <c r="F1267">
        <v>-11.9</v>
      </c>
      <c r="G1267">
        <v>-11.95</v>
      </c>
      <c r="H1267">
        <v>-71.790000000000006</v>
      </c>
      <c r="I1267">
        <v>-15.01</v>
      </c>
    </row>
    <row r="1268" spans="1:9">
      <c r="A1268" s="14">
        <v>41955</v>
      </c>
      <c r="B1268">
        <v>-59.34</v>
      </c>
      <c r="C1268">
        <v>25.02</v>
      </c>
      <c r="D1268">
        <v>-11.49</v>
      </c>
      <c r="E1268">
        <v>8.5299999999999994</v>
      </c>
      <c r="F1268">
        <v>-11.9</v>
      </c>
      <c r="G1268">
        <v>-12.65</v>
      </c>
      <c r="H1268">
        <v>-73.25</v>
      </c>
      <c r="I1268">
        <v>-16.02</v>
      </c>
    </row>
    <row r="1269" spans="1:9">
      <c r="A1269" s="14">
        <v>41956</v>
      </c>
      <c r="B1269">
        <v>-58.66</v>
      </c>
      <c r="C1269">
        <v>25.57</v>
      </c>
      <c r="D1269">
        <v>-11.28</v>
      </c>
      <c r="E1269">
        <v>8.1999999999999993</v>
      </c>
      <c r="F1269">
        <v>-11.35</v>
      </c>
      <c r="G1269">
        <v>-12.5</v>
      </c>
      <c r="H1269">
        <v>-70.72</v>
      </c>
      <c r="I1269">
        <v>-15.93</v>
      </c>
    </row>
    <row r="1270" spans="1:9">
      <c r="A1270" s="14">
        <v>41957</v>
      </c>
      <c r="B1270">
        <v>-58.67</v>
      </c>
      <c r="C1270">
        <v>25.25</v>
      </c>
      <c r="D1270">
        <v>-11.41</v>
      </c>
      <c r="E1270">
        <v>7.99</v>
      </c>
      <c r="F1270">
        <v>-11.35</v>
      </c>
      <c r="G1270">
        <v>-12.65</v>
      </c>
      <c r="H1270">
        <v>-71.2</v>
      </c>
      <c r="I1270">
        <v>-15.67</v>
      </c>
    </row>
    <row r="1271" spans="1:9">
      <c r="A1271" s="14">
        <v>41960</v>
      </c>
      <c r="B1271">
        <v>-58.9</v>
      </c>
      <c r="C1271">
        <v>25.2</v>
      </c>
      <c r="D1271">
        <v>-11.65</v>
      </c>
      <c r="E1271">
        <v>7.89</v>
      </c>
      <c r="F1271">
        <v>-11.29</v>
      </c>
      <c r="G1271">
        <v>-13.2</v>
      </c>
      <c r="H1271">
        <v>-71</v>
      </c>
      <c r="I1271">
        <v>-15.5</v>
      </c>
    </row>
    <row r="1272" spans="1:9">
      <c r="A1272" s="14">
        <v>41961</v>
      </c>
      <c r="B1272">
        <v>-59.8</v>
      </c>
      <c r="C1272">
        <v>24.7</v>
      </c>
      <c r="D1272">
        <v>-11.63</v>
      </c>
      <c r="E1272">
        <v>7.81</v>
      </c>
      <c r="F1272">
        <v>-11.07</v>
      </c>
      <c r="G1272">
        <v>-14.61</v>
      </c>
      <c r="H1272">
        <v>-70.900000000000006</v>
      </c>
      <c r="I1272">
        <v>-15.5</v>
      </c>
    </row>
    <row r="1273" spans="1:9">
      <c r="A1273" s="14">
        <v>41962</v>
      </c>
      <c r="B1273">
        <v>-58.27</v>
      </c>
      <c r="C1273">
        <v>24.95</v>
      </c>
      <c r="D1273">
        <v>-11.43</v>
      </c>
      <c r="E1273">
        <v>7.99</v>
      </c>
      <c r="F1273">
        <v>-10.65</v>
      </c>
      <c r="G1273">
        <v>-14.55</v>
      </c>
      <c r="H1273">
        <v>-70.41</v>
      </c>
      <c r="I1273">
        <v>-15.5</v>
      </c>
    </row>
    <row r="1274" spans="1:9">
      <c r="A1274" s="14">
        <v>41963</v>
      </c>
      <c r="B1274">
        <v>-57.65</v>
      </c>
      <c r="C1274">
        <v>25.42</v>
      </c>
      <c r="D1274">
        <v>-11.58</v>
      </c>
      <c r="E1274">
        <v>7.98</v>
      </c>
      <c r="F1274">
        <v>-10.52</v>
      </c>
      <c r="G1274">
        <v>-13.71</v>
      </c>
      <c r="H1274">
        <v>-70.3</v>
      </c>
      <c r="I1274">
        <v>-15.5</v>
      </c>
    </row>
    <row r="1275" spans="1:9">
      <c r="A1275" s="14">
        <v>41964</v>
      </c>
      <c r="B1275">
        <v>-57.83</v>
      </c>
      <c r="C1275">
        <v>25.1</v>
      </c>
      <c r="D1275">
        <v>-11.3</v>
      </c>
      <c r="E1275">
        <v>7.85</v>
      </c>
      <c r="F1275">
        <v>-10.7</v>
      </c>
      <c r="G1275">
        <v>-13.73</v>
      </c>
      <c r="H1275">
        <v>-70.3</v>
      </c>
      <c r="I1275">
        <v>-16</v>
      </c>
    </row>
    <row r="1276" spans="1:9">
      <c r="A1276" s="14">
        <v>41967</v>
      </c>
      <c r="B1276">
        <v>-56.97</v>
      </c>
      <c r="C1276">
        <v>25.01</v>
      </c>
      <c r="D1276">
        <v>-11.11</v>
      </c>
      <c r="E1276">
        <v>7.82</v>
      </c>
      <c r="F1276">
        <v>-10.79</v>
      </c>
      <c r="G1276">
        <v>-13.53</v>
      </c>
      <c r="H1276">
        <v>-70</v>
      </c>
      <c r="I1276">
        <v>-15.72</v>
      </c>
    </row>
    <row r="1277" spans="1:9">
      <c r="A1277" s="14">
        <v>41968</v>
      </c>
      <c r="B1277">
        <v>-55.8</v>
      </c>
      <c r="C1277">
        <v>24.61</v>
      </c>
      <c r="D1277">
        <v>-10.46</v>
      </c>
      <c r="E1277">
        <v>7.39</v>
      </c>
      <c r="F1277">
        <v>-10.55</v>
      </c>
      <c r="G1277">
        <v>-12.95</v>
      </c>
      <c r="H1277">
        <v>-69.5</v>
      </c>
      <c r="I1277">
        <v>-16.5</v>
      </c>
    </row>
    <row r="1278" spans="1:9">
      <c r="A1278" s="14">
        <v>41969</v>
      </c>
      <c r="B1278">
        <v>-56.45</v>
      </c>
      <c r="C1278">
        <v>24.25</v>
      </c>
      <c r="D1278">
        <v>-9.7799999999999994</v>
      </c>
      <c r="E1278">
        <v>7.67</v>
      </c>
      <c r="F1278">
        <v>-10.53</v>
      </c>
      <c r="G1278">
        <v>-12.4</v>
      </c>
      <c r="H1278">
        <v>-69.75</v>
      </c>
      <c r="I1278">
        <v>-17.5</v>
      </c>
    </row>
    <row r="1279" spans="1:9">
      <c r="A1279" s="14">
        <v>41970</v>
      </c>
      <c r="B1279">
        <v>-56.19</v>
      </c>
      <c r="C1279">
        <v>24.2</v>
      </c>
      <c r="D1279">
        <v>-10.02</v>
      </c>
      <c r="E1279">
        <v>7.63</v>
      </c>
      <c r="F1279">
        <v>-10.29</v>
      </c>
      <c r="G1279">
        <v>-12.4</v>
      </c>
      <c r="H1279">
        <v>-69.239999999999995</v>
      </c>
      <c r="I1279">
        <v>-17.600000000000001</v>
      </c>
    </row>
    <row r="1280" spans="1:9">
      <c r="A1280" s="14">
        <v>41971</v>
      </c>
      <c r="B1280">
        <v>-54.95</v>
      </c>
      <c r="C1280">
        <v>24.36</v>
      </c>
      <c r="D1280">
        <v>-10.41</v>
      </c>
      <c r="E1280">
        <v>8.17</v>
      </c>
      <c r="F1280">
        <v>-10.23</v>
      </c>
      <c r="G1280">
        <v>-12.74</v>
      </c>
      <c r="H1280">
        <v>-68.75</v>
      </c>
      <c r="I1280">
        <v>-18</v>
      </c>
    </row>
    <row r="1281" spans="1:9">
      <c r="A1281" s="14">
        <v>41974</v>
      </c>
      <c r="B1281">
        <v>-54.2</v>
      </c>
      <c r="C1281">
        <v>24.08</v>
      </c>
      <c r="D1281">
        <v>-10.07</v>
      </c>
      <c r="E1281">
        <v>8.42</v>
      </c>
      <c r="F1281">
        <v>-9.5399999999999991</v>
      </c>
      <c r="G1281">
        <v>-13.19</v>
      </c>
      <c r="H1281">
        <v>-69.13</v>
      </c>
      <c r="I1281">
        <v>-18.309999999999999</v>
      </c>
    </row>
    <row r="1282" spans="1:9">
      <c r="A1282" s="14">
        <v>41975</v>
      </c>
      <c r="B1282">
        <v>-54.63</v>
      </c>
      <c r="C1282">
        <v>23.91</v>
      </c>
      <c r="D1282">
        <v>-9.99</v>
      </c>
      <c r="E1282">
        <v>8.6</v>
      </c>
      <c r="F1282">
        <v>-9.25</v>
      </c>
      <c r="G1282">
        <v>-14.37</v>
      </c>
      <c r="H1282">
        <v>-68.650000000000006</v>
      </c>
      <c r="I1282">
        <v>-19.22</v>
      </c>
    </row>
    <row r="1283" spans="1:9">
      <c r="A1283" s="14">
        <v>41976</v>
      </c>
      <c r="B1283">
        <v>-54.45</v>
      </c>
      <c r="C1283">
        <v>23.9</v>
      </c>
      <c r="D1283">
        <v>-9.65</v>
      </c>
      <c r="E1283">
        <v>8.59</v>
      </c>
      <c r="F1283">
        <v>-9</v>
      </c>
      <c r="G1283">
        <v>-14.24</v>
      </c>
      <c r="H1283">
        <v>-68.89</v>
      </c>
      <c r="I1283">
        <v>-21.73</v>
      </c>
    </row>
    <row r="1284" spans="1:9">
      <c r="A1284" s="14">
        <v>41977</v>
      </c>
      <c r="B1284">
        <v>-53.72</v>
      </c>
      <c r="C1284">
        <v>23.75</v>
      </c>
      <c r="D1284">
        <v>-9.76</v>
      </c>
      <c r="E1284">
        <v>8.24</v>
      </c>
      <c r="F1284">
        <v>-9.84</v>
      </c>
      <c r="G1284">
        <v>-13.87</v>
      </c>
      <c r="H1284">
        <v>-68.36</v>
      </c>
      <c r="I1284">
        <v>-21.72</v>
      </c>
    </row>
    <row r="1285" spans="1:9">
      <c r="A1285" s="14">
        <v>41978</v>
      </c>
      <c r="B1285">
        <v>-53.35</v>
      </c>
      <c r="C1285">
        <v>23.88</v>
      </c>
      <c r="D1285">
        <v>-9.7100000000000009</v>
      </c>
      <c r="E1285">
        <v>8.07</v>
      </c>
      <c r="F1285">
        <v>-9.94</v>
      </c>
      <c r="G1285">
        <v>-14.57</v>
      </c>
      <c r="H1285">
        <v>-67.8</v>
      </c>
      <c r="I1285">
        <v>-20.28</v>
      </c>
    </row>
    <row r="1286" spans="1:9">
      <c r="A1286" s="14">
        <v>41981</v>
      </c>
      <c r="B1286">
        <v>-53.38</v>
      </c>
      <c r="C1286">
        <v>23.35</v>
      </c>
      <c r="D1286">
        <v>-9.9700000000000006</v>
      </c>
      <c r="E1286">
        <v>7.99</v>
      </c>
      <c r="F1286">
        <v>-10.01</v>
      </c>
      <c r="G1286">
        <v>-14.85</v>
      </c>
      <c r="H1286">
        <v>-67.239999999999995</v>
      </c>
      <c r="I1286">
        <v>-19.5</v>
      </c>
    </row>
    <row r="1287" spans="1:9">
      <c r="A1287" s="14">
        <v>41982</v>
      </c>
      <c r="B1287">
        <v>-53.73</v>
      </c>
      <c r="C1287">
        <v>23.31</v>
      </c>
      <c r="D1287">
        <v>-11.39</v>
      </c>
      <c r="E1287">
        <v>7.83</v>
      </c>
      <c r="F1287">
        <v>-9.92</v>
      </c>
      <c r="G1287">
        <v>-15.1</v>
      </c>
      <c r="H1287">
        <v>-67.75</v>
      </c>
      <c r="I1287">
        <v>-18.25</v>
      </c>
    </row>
    <row r="1288" spans="1:9">
      <c r="A1288" s="14">
        <v>41983</v>
      </c>
      <c r="B1288">
        <v>-54.09</v>
      </c>
      <c r="C1288">
        <v>23.46</v>
      </c>
      <c r="D1288">
        <v>-11</v>
      </c>
      <c r="E1288">
        <v>6.76</v>
      </c>
      <c r="F1288">
        <v>-10.029999999999999</v>
      </c>
      <c r="G1288">
        <v>-14.1</v>
      </c>
      <c r="H1288">
        <v>-69.790000000000006</v>
      </c>
      <c r="I1288">
        <v>-16.75</v>
      </c>
    </row>
    <row r="1289" spans="1:9">
      <c r="A1289" s="14">
        <v>41984</v>
      </c>
      <c r="B1289">
        <v>-54.41</v>
      </c>
      <c r="C1289">
        <v>23.8</v>
      </c>
      <c r="D1289">
        <v>-9.39</v>
      </c>
      <c r="E1289">
        <v>7.49</v>
      </c>
      <c r="F1289">
        <v>-10.83</v>
      </c>
      <c r="G1289">
        <v>-13.41</v>
      </c>
      <c r="H1289">
        <v>-69.400000000000006</v>
      </c>
      <c r="I1289">
        <v>-17.18</v>
      </c>
    </row>
    <row r="1290" spans="1:9">
      <c r="A1290" s="14">
        <v>41985</v>
      </c>
      <c r="B1290">
        <v>-53.8</v>
      </c>
      <c r="C1290">
        <v>24.53</v>
      </c>
      <c r="D1290">
        <v>-10.16</v>
      </c>
      <c r="E1290">
        <v>7.47</v>
      </c>
      <c r="F1290">
        <v>-10.72</v>
      </c>
      <c r="G1290">
        <v>-13.34</v>
      </c>
      <c r="H1290">
        <v>-68.53</v>
      </c>
      <c r="I1290">
        <v>-18.27</v>
      </c>
    </row>
    <row r="1291" spans="1:9">
      <c r="A1291" s="14">
        <v>41988</v>
      </c>
      <c r="B1291">
        <v>-53.63</v>
      </c>
      <c r="C1291">
        <v>24.22</v>
      </c>
      <c r="D1291">
        <v>-10</v>
      </c>
      <c r="E1291">
        <v>7.73</v>
      </c>
      <c r="F1291">
        <v>-10.74</v>
      </c>
      <c r="G1291">
        <v>-12.35</v>
      </c>
      <c r="H1291">
        <v>-68</v>
      </c>
      <c r="I1291">
        <v>-22.11</v>
      </c>
    </row>
    <row r="1292" spans="1:9">
      <c r="A1292" s="14">
        <v>41989</v>
      </c>
      <c r="B1292">
        <v>-53.82</v>
      </c>
      <c r="C1292">
        <v>24</v>
      </c>
      <c r="D1292">
        <v>-11.13</v>
      </c>
      <c r="E1292">
        <v>7.94</v>
      </c>
      <c r="F1292">
        <v>-10.66</v>
      </c>
      <c r="G1292">
        <v>-13.03</v>
      </c>
      <c r="H1292">
        <v>-68.81</v>
      </c>
      <c r="I1292">
        <v>-21.26</v>
      </c>
    </row>
    <row r="1293" spans="1:9">
      <c r="A1293" s="14">
        <v>41990</v>
      </c>
      <c r="B1293">
        <v>-53</v>
      </c>
      <c r="C1293">
        <v>24.01</v>
      </c>
      <c r="D1293">
        <v>-12.99</v>
      </c>
      <c r="E1293">
        <v>9.02</v>
      </c>
      <c r="F1293">
        <v>-10.31</v>
      </c>
      <c r="G1293">
        <v>-11.59</v>
      </c>
      <c r="H1293">
        <v>-68.290000000000006</v>
      </c>
      <c r="I1293">
        <v>-22.81</v>
      </c>
    </row>
    <row r="1294" spans="1:9">
      <c r="A1294" s="14">
        <v>41991</v>
      </c>
      <c r="B1294">
        <v>-53.51</v>
      </c>
      <c r="C1294">
        <v>23.66</v>
      </c>
      <c r="D1294">
        <v>-17.850000000000001</v>
      </c>
      <c r="E1294">
        <v>9.76</v>
      </c>
      <c r="F1294">
        <v>-10.71</v>
      </c>
      <c r="G1294">
        <v>-10.83</v>
      </c>
      <c r="H1294">
        <v>-68.27</v>
      </c>
      <c r="I1294">
        <v>-24.79</v>
      </c>
    </row>
    <row r="1295" spans="1:9">
      <c r="A1295" s="14">
        <v>41992</v>
      </c>
      <c r="B1295">
        <v>-53.05</v>
      </c>
      <c r="C1295">
        <v>23.53</v>
      </c>
      <c r="D1295">
        <v>-15.55</v>
      </c>
      <c r="E1295">
        <v>9.5</v>
      </c>
      <c r="F1295">
        <v>-10.88</v>
      </c>
      <c r="G1295">
        <v>-9.82</v>
      </c>
      <c r="H1295">
        <v>-68.05</v>
      </c>
      <c r="I1295">
        <v>-25.16</v>
      </c>
    </row>
    <row r="1296" spans="1:9">
      <c r="A1296" s="14">
        <v>41995</v>
      </c>
      <c r="B1296">
        <v>-53.19</v>
      </c>
      <c r="C1296">
        <v>22.65</v>
      </c>
      <c r="D1296">
        <v>-18.63</v>
      </c>
      <c r="E1296">
        <v>9.8000000000000007</v>
      </c>
      <c r="F1296">
        <v>-10.85</v>
      </c>
      <c r="G1296">
        <v>-11.05</v>
      </c>
      <c r="H1296">
        <v>-68.31</v>
      </c>
      <c r="I1296">
        <v>-25.78</v>
      </c>
    </row>
    <row r="1297" spans="1:9">
      <c r="A1297" s="14">
        <v>41996</v>
      </c>
      <c r="B1297">
        <v>-53.45</v>
      </c>
      <c r="C1297">
        <v>22.89</v>
      </c>
      <c r="D1297">
        <v>-18.62</v>
      </c>
      <c r="E1297">
        <v>9.83</v>
      </c>
      <c r="F1297">
        <v>-10.6</v>
      </c>
      <c r="G1297">
        <v>-10.7</v>
      </c>
      <c r="H1297">
        <v>-68.13</v>
      </c>
      <c r="I1297">
        <v>-23.78</v>
      </c>
    </row>
    <row r="1298" spans="1:9">
      <c r="A1298" s="14">
        <v>41997</v>
      </c>
      <c r="B1298">
        <v>-53</v>
      </c>
      <c r="C1298">
        <v>23.11</v>
      </c>
      <c r="D1298">
        <v>-18.5</v>
      </c>
      <c r="E1298">
        <v>9.77</v>
      </c>
      <c r="F1298">
        <v>-10.34</v>
      </c>
      <c r="G1298">
        <v>-10.34</v>
      </c>
      <c r="H1298">
        <v>-67.87</v>
      </c>
      <c r="I1298">
        <v>-23.76</v>
      </c>
    </row>
    <row r="1299" spans="1:9">
      <c r="A1299" s="14">
        <v>41998</v>
      </c>
      <c r="B1299">
        <v>-52.95</v>
      </c>
      <c r="C1299">
        <v>23.19</v>
      </c>
      <c r="D1299">
        <v>-18.7</v>
      </c>
      <c r="E1299">
        <v>9.7799999999999994</v>
      </c>
      <c r="F1299">
        <v>-10.199999999999999</v>
      </c>
      <c r="G1299">
        <v>-10.46</v>
      </c>
      <c r="H1299">
        <v>-67.959999999999994</v>
      </c>
      <c r="I1299">
        <v>-23.76</v>
      </c>
    </row>
    <row r="1300" spans="1:9">
      <c r="A1300" s="14">
        <v>41999</v>
      </c>
      <c r="B1300">
        <v>-53.05</v>
      </c>
      <c r="C1300">
        <v>23.11</v>
      </c>
      <c r="D1300">
        <v>-19.29</v>
      </c>
      <c r="E1300">
        <v>9.7899999999999991</v>
      </c>
      <c r="F1300">
        <v>-10.4</v>
      </c>
      <c r="G1300">
        <v>-9.81</v>
      </c>
      <c r="H1300">
        <v>-68.11</v>
      </c>
      <c r="I1300">
        <v>-23.89</v>
      </c>
    </row>
    <row r="1301" spans="1:9">
      <c r="A1301" s="14">
        <v>42002</v>
      </c>
      <c r="B1301">
        <v>-53.2</v>
      </c>
      <c r="C1301">
        <v>23.06</v>
      </c>
      <c r="D1301">
        <v>-19.079999999999998</v>
      </c>
      <c r="E1301">
        <v>9.8699999999999992</v>
      </c>
      <c r="F1301">
        <v>-10.56</v>
      </c>
      <c r="G1301">
        <v>-9.86</v>
      </c>
      <c r="H1301">
        <v>-69.66</v>
      </c>
      <c r="I1301">
        <v>-24.04</v>
      </c>
    </row>
    <row r="1302" spans="1:9">
      <c r="A1302" s="14">
        <v>42003</v>
      </c>
      <c r="B1302">
        <v>-54.4</v>
      </c>
      <c r="C1302">
        <v>23.14</v>
      </c>
      <c r="D1302">
        <v>-17.87</v>
      </c>
      <c r="E1302">
        <v>9.6300000000000008</v>
      </c>
      <c r="F1302">
        <v>-11.26</v>
      </c>
      <c r="G1302">
        <v>-10.28</v>
      </c>
      <c r="H1302">
        <v>-69.53</v>
      </c>
      <c r="I1302">
        <v>-26.75</v>
      </c>
    </row>
    <row r="1303" spans="1:9">
      <c r="A1303" s="14">
        <v>42004</v>
      </c>
      <c r="B1303">
        <v>-54.35</v>
      </c>
      <c r="C1303">
        <v>23.29</v>
      </c>
      <c r="D1303">
        <v>-17.850000000000001</v>
      </c>
      <c r="E1303">
        <v>9.93</v>
      </c>
      <c r="F1303">
        <v>-11.64</v>
      </c>
      <c r="G1303">
        <v>-10.35</v>
      </c>
      <c r="H1303">
        <v>-69.099999999999994</v>
      </c>
      <c r="I1303">
        <v>-26.65</v>
      </c>
    </row>
    <row r="1304" spans="1:9">
      <c r="A1304" s="14">
        <v>42005</v>
      </c>
      <c r="B1304">
        <v>-54.1</v>
      </c>
      <c r="C1304">
        <v>23.31</v>
      </c>
      <c r="D1304">
        <v>-17.850000000000001</v>
      </c>
      <c r="E1304">
        <v>9.8000000000000007</v>
      </c>
      <c r="F1304">
        <v>-11.52</v>
      </c>
      <c r="G1304">
        <v>-10.35</v>
      </c>
      <c r="H1304">
        <v>-69.180000000000007</v>
      </c>
      <c r="I1304">
        <v>-26.75</v>
      </c>
    </row>
    <row r="1305" spans="1:9">
      <c r="A1305" s="14">
        <v>42006</v>
      </c>
      <c r="B1305">
        <v>-53.2</v>
      </c>
      <c r="C1305">
        <v>23.71</v>
      </c>
      <c r="D1305">
        <v>-16.57</v>
      </c>
      <c r="E1305">
        <v>9.89</v>
      </c>
      <c r="F1305">
        <v>-11.43</v>
      </c>
      <c r="G1305">
        <v>-10.31</v>
      </c>
      <c r="H1305">
        <v>-68.400000000000006</v>
      </c>
      <c r="I1305">
        <v>-26.43</v>
      </c>
    </row>
    <row r="1306" spans="1:9">
      <c r="A1306" s="14">
        <v>42009</v>
      </c>
      <c r="B1306">
        <v>-52.5</v>
      </c>
      <c r="C1306">
        <v>23.95</v>
      </c>
      <c r="D1306">
        <v>-17.39</v>
      </c>
      <c r="E1306">
        <v>10.029999999999999</v>
      </c>
      <c r="F1306">
        <v>-10.9</v>
      </c>
      <c r="G1306">
        <v>-10.07</v>
      </c>
      <c r="H1306">
        <v>-67.73</v>
      </c>
      <c r="I1306">
        <v>-27.3</v>
      </c>
    </row>
    <row r="1307" spans="1:9">
      <c r="A1307" s="14">
        <v>42010</v>
      </c>
      <c r="B1307">
        <v>-52.28</v>
      </c>
      <c r="C1307">
        <v>24.03</v>
      </c>
      <c r="D1307">
        <v>-17.239999999999998</v>
      </c>
      <c r="E1307">
        <v>9.66</v>
      </c>
      <c r="F1307">
        <v>-10.85</v>
      </c>
      <c r="G1307">
        <v>-9.35</v>
      </c>
      <c r="H1307">
        <v>-68.8</v>
      </c>
      <c r="I1307">
        <v>-27.22</v>
      </c>
    </row>
    <row r="1308" spans="1:9">
      <c r="A1308" s="14">
        <v>42011</v>
      </c>
      <c r="B1308">
        <v>-52.35</v>
      </c>
      <c r="C1308">
        <v>24.19</v>
      </c>
      <c r="D1308">
        <v>-18.62</v>
      </c>
      <c r="E1308">
        <v>9.65</v>
      </c>
      <c r="F1308">
        <v>-10.85</v>
      </c>
      <c r="G1308">
        <v>-10.1</v>
      </c>
      <c r="H1308">
        <v>-68.930000000000007</v>
      </c>
      <c r="I1308">
        <v>-27.37</v>
      </c>
    </row>
    <row r="1309" spans="1:9">
      <c r="A1309" s="14">
        <v>42012</v>
      </c>
      <c r="B1309">
        <v>-53.28</v>
      </c>
      <c r="C1309">
        <v>23.91</v>
      </c>
      <c r="D1309">
        <v>-18.440000000000001</v>
      </c>
      <c r="E1309">
        <v>9.6</v>
      </c>
      <c r="F1309">
        <v>-10.9</v>
      </c>
      <c r="G1309">
        <v>-10.220000000000001</v>
      </c>
      <c r="H1309">
        <v>-69.650000000000006</v>
      </c>
      <c r="I1309">
        <v>-30.28</v>
      </c>
    </row>
    <row r="1310" spans="1:9">
      <c r="A1310" s="14">
        <v>42013</v>
      </c>
      <c r="B1310">
        <v>-53.5</v>
      </c>
      <c r="C1310">
        <v>24.3</v>
      </c>
      <c r="D1310">
        <v>-17.96</v>
      </c>
      <c r="E1310">
        <v>9.5299999999999994</v>
      </c>
      <c r="F1310">
        <v>-10.69</v>
      </c>
      <c r="G1310">
        <v>-9.93</v>
      </c>
      <c r="H1310">
        <v>-69.099999999999994</v>
      </c>
      <c r="I1310">
        <v>-33.17</v>
      </c>
    </row>
    <row r="1311" spans="1:9">
      <c r="A1311" s="14">
        <v>42016</v>
      </c>
      <c r="B1311">
        <v>-53.15</v>
      </c>
      <c r="C1311">
        <v>24.48</v>
      </c>
      <c r="D1311">
        <v>-17.63</v>
      </c>
      <c r="E1311">
        <v>9.6</v>
      </c>
      <c r="F1311">
        <v>-10.7</v>
      </c>
      <c r="G1311">
        <v>-9.7200000000000006</v>
      </c>
      <c r="H1311">
        <v>-68.349999999999994</v>
      </c>
      <c r="I1311">
        <v>-33.75</v>
      </c>
    </row>
    <row r="1312" spans="1:9">
      <c r="A1312" s="14">
        <v>42017</v>
      </c>
      <c r="B1312">
        <v>-53.6</v>
      </c>
      <c r="C1312">
        <v>24.86</v>
      </c>
      <c r="D1312">
        <v>-18.28</v>
      </c>
      <c r="E1312">
        <v>9.85</v>
      </c>
      <c r="F1312">
        <v>-10.66</v>
      </c>
      <c r="G1312">
        <v>-9.8000000000000007</v>
      </c>
      <c r="H1312">
        <v>-67.650000000000006</v>
      </c>
      <c r="I1312">
        <v>-36.22</v>
      </c>
    </row>
    <row r="1313" spans="1:9">
      <c r="A1313" s="14">
        <v>42018</v>
      </c>
      <c r="B1313">
        <v>-53.6</v>
      </c>
      <c r="C1313">
        <v>24.83</v>
      </c>
      <c r="D1313">
        <v>-18.829999999999998</v>
      </c>
      <c r="E1313">
        <v>9.81</v>
      </c>
      <c r="F1313">
        <v>-10.7</v>
      </c>
      <c r="G1313">
        <v>-10.58</v>
      </c>
      <c r="H1313">
        <v>-67.3</v>
      </c>
      <c r="I1313">
        <v>-39.56</v>
      </c>
    </row>
    <row r="1314" spans="1:9">
      <c r="A1314" s="14">
        <v>42019</v>
      </c>
      <c r="B1314">
        <v>-54.01</v>
      </c>
      <c r="C1314">
        <v>24.7</v>
      </c>
      <c r="D1314">
        <v>-19.8</v>
      </c>
      <c r="E1314">
        <v>10.65</v>
      </c>
      <c r="F1314">
        <v>-10.78</v>
      </c>
      <c r="G1314">
        <v>-11.14</v>
      </c>
      <c r="H1314">
        <v>-68.3</v>
      </c>
      <c r="I1314">
        <v>-47.5</v>
      </c>
    </row>
    <row r="1315" spans="1:9">
      <c r="A1315" s="14">
        <v>42020</v>
      </c>
      <c r="B1315">
        <v>-54.2</v>
      </c>
      <c r="C1315">
        <v>24.88</v>
      </c>
      <c r="D1315">
        <v>-29.24</v>
      </c>
      <c r="E1315">
        <v>11.06</v>
      </c>
      <c r="F1315">
        <v>-10.75</v>
      </c>
      <c r="G1315">
        <v>-13.11</v>
      </c>
      <c r="H1315">
        <v>-68.13</v>
      </c>
      <c r="I1315">
        <v>-51.5</v>
      </c>
    </row>
    <row r="1316" spans="1:9">
      <c r="A1316" s="14">
        <v>42023</v>
      </c>
      <c r="B1316">
        <v>-53.8</v>
      </c>
      <c r="C1316">
        <v>24.77</v>
      </c>
      <c r="D1316">
        <v>-40.31</v>
      </c>
      <c r="E1316">
        <v>11.15</v>
      </c>
      <c r="F1316">
        <v>-10.74</v>
      </c>
      <c r="G1316">
        <v>-13.45</v>
      </c>
      <c r="H1316">
        <v>-68.05</v>
      </c>
      <c r="I1316">
        <v>-51.64</v>
      </c>
    </row>
    <row r="1317" spans="1:9">
      <c r="A1317" s="14">
        <v>42024</v>
      </c>
      <c r="B1317">
        <v>-52.67</v>
      </c>
      <c r="C1317">
        <v>24.84</v>
      </c>
      <c r="D1317">
        <v>-38.64</v>
      </c>
      <c r="E1317">
        <v>10.47</v>
      </c>
      <c r="F1317">
        <v>-10.5</v>
      </c>
      <c r="G1317">
        <v>-13.76</v>
      </c>
      <c r="H1317">
        <v>-67.150000000000006</v>
      </c>
      <c r="I1317">
        <v>-52</v>
      </c>
    </row>
    <row r="1318" spans="1:9">
      <c r="A1318" s="14">
        <v>42025</v>
      </c>
      <c r="B1318">
        <v>-50.1</v>
      </c>
      <c r="C1318">
        <v>15.99</v>
      </c>
      <c r="D1318">
        <v>-50.2</v>
      </c>
      <c r="E1318">
        <v>10.15</v>
      </c>
      <c r="F1318">
        <v>-10.050000000000001</v>
      </c>
      <c r="G1318">
        <v>-12.96</v>
      </c>
      <c r="H1318">
        <v>-66.349999999999994</v>
      </c>
      <c r="I1318">
        <v>-51.46</v>
      </c>
    </row>
    <row r="1319" spans="1:9">
      <c r="A1319" s="14">
        <v>42026</v>
      </c>
      <c r="B1319">
        <v>-49.9</v>
      </c>
      <c r="C1319">
        <v>16.600000000000001</v>
      </c>
      <c r="D1319">
        <v>-53.97</v>
      </c>
      <c r="E1319">
        <v>9.24</v>
      </c>
      <c r="F1319">
        <v>-9.6999999999999993</v>
      </c>
      <c r="G1319">
        <v>-12.72</v>
      </c>
      <c r="H1319">
        <v>-65.41</v>
      </c>
      <c r="I1319">
        <v>-57</v>
      </c>
    </row>
    <row r="1320" spans="1:9">
      <c r="A1320" s="14">
        <v>42027</v>
      </c>
      <c r="B1320">
        <v>-48.98</v>
      </c>
      <c r="C1320">
        <v>16.3</v>
      </c>
      <c r="D1320">
        <v>-61.1</v>
      </c>
      <c r="E1320">
        <v>9.06</v>
      </c>
      <c r="F1320">
        <v>-9.6999999999999993</v>
      </c>
      <c r="G1320">
        <v>-13.14</v>
      </c>
      <c r="H1320">
        <v>-65</v>
      </c>
      <c r="I1320">
        <v>-66.61</v>
      </c>
    </row>
    <row r="1321" spans="1:9">
      <c r="A1321" s="14">
        <v>42030</v>
      </c>
      <c r="B1321">
        <v>-49.05</v>
      </c>
      <c r="C1321">
        <v>16.28</v>
      </c>
      <c r="D1321">
        <v>-41.3</v>
      </c>
      <c r="E1321">
        <v>8.6999999999999993</v>
      </c>
      <c r="F1321">
        <v>-9.57</v>
      </c>
      <c r="G1321">
        <v>-13.84</v>
      </c>
      <c r="H1321">
        <v>-64.680000000000007</v>
      </c>
      <c r="I1321">
        <v>-68.150000000000006</v>
      </c>
    </row>
    <row r="1322" spans="1:9">
      <c r="A1322" s="14">
        <v>42031</v>
      </c>
      <c r="B1322">
        <v>-48.18</v>
      </c>
      <c r="C1322">
        <v>15.88</v>
      </c>
      <c r="D1322">
        <v>-34</v>
      </c>
      <c r="E1322">
        <v>8.9700000000000006</v>
      </c>
      <c r="F1322">
        <v>-9.18</v>
      </c>
      <c r="G1322">
        <v>-13.66</v>
      </c>
      <c r="H1322">
        <v>-65.05</v>
      </c>
      <c r="I1322">
        <v>-58.48</v>
      </c>
    </row>
    <row r="1323" spans="1:9">
      <c r="A1323" s="14">
        <v>42032</v>
      </c>
      <c r="B1323">
        <v>-48.25</v>
      </c>
      <c r="C1323">
        <v>14.96</v>
      </c>
      <c r="D1323">
        <v>-38.03</v>
      </c>
      <c r="E1323">
        <v>9.4</v>
      </c>
      <c r="F1323">
        <v>-9.6</v>
      </c>
      <c r="G1323">
        <v>-13.79</v>
      </c>
      <c r="H1323">
        <v>-64.05</v>
      </c>
      <c r="I1323">
        <v>-68</v>
      </c>
    </row>
    <row r="1324" spans="1:9">
      <c r="A1324" s="14">
        <v>42033</v>
      </c>
      <c r="B1324">
        <v>-45.8</v>
      </c>
      <c r="C1324">
        <v>14.6</v>
      </c>
      <c r="D1324">
        <v>-40.25</v>
      </c>
      <c r="E1324">
        <v>9.74</v>
      </c>
      <c r="F1324">
        <v>-9.48</v>
      </c>
      <c r="G1324">
        <v>-13.8</v>
      </c>
      <c r="H1324">
        <v>-63.24</v>
      </c>
      <c r="I1324">
        <v>-71.5</v>
      </c>
    </row>
    <row r="1325" spans="1:9">
      <c r="A1325" s="14">
        <v>42034</v>
      </c>
      <c r="B1325">
        <v>-44.5</v>
      </c>
      <c r="C1325">
        <v>14.46</v>
      </c>
      <c r="D1325">
        <v>-38.39</v>
      </c>
      <c r="E1325">
        <v>9.5</v>
      </c>
      <c r="F1325">
        <v>-9.4499999999999993</v>
      </c>
      <c r="G1325">
        <v>-12.97</v>
      </c>
      <c r="H1325">
        <v>-62.95</v>
      </c>
      <c r="I1325">
        <v>-74.5</v>
      </c>
    </row>
    <row r="1326" spans="1:9">
      <c r="A1326" s="14">
        <v>42037</v>
      </c>
      <c r="B1326">
        <v>-43.45</v>
      </c>
      <c r="C1326">
        <v>14.85</v>
      </c>
      <c r="D1326">
        <v>-41.93</v>
      </c>
      <c r="E1326">
        <v>9.74</v>
      </c>
      <c r="F1326">
        <v>-9.42</v>
      </c>
      <c r="G1326">
        <v>-13.45</v>
      </c>
      <c r="H1326">
        <v>-62.75</v>
      </c>
      <c r="I1326">
        <v>-83.06</v>
      </c>
    </row>
    <row r="1327" spans="1:9">
      <c r="A1327" s="14">
        <v>42038</v>
      </c>
      <c r="B1327">
        <v>-41.9</v>
      </c>
      <c r="C1327">
        <v>14.9</v>
      </c>
      <c r="D1327">
        <v>-39.96</v>
      </c>
      <c r="E1327">
        <v>10.14</v>
      </c>
      <c r="F1327">
        <v>-9.75</v>
      </c>
      <c r="G1327">
        <v>-13.06</v>
      </c>
      <c r="H1327">
        <v>-64.2</v>
      </c>
      <c r="I1327">
        <v>-86.15</v>
      </c>
    </row>
    <row r="1328" spans="1:9">
      <c r="A1328" s="14">
        <v>42039</v>
      </c>
      <c r="B1328">
        <v>-42.65</v>
      </c>
      <c r="C1328">
        <v>14.2</v>
      </c>
      <c r="D1328">
        <v>-40.15</v>
      </c>
      <c r="E1328">
        <v>10.33</v>
      </c>
      <c r="F1328">
        <v>-9.85</v>
      </c>
      <c r="G1328">
        <v>-12.61</v>
      </c>
      <c r="H1328">
        <v>-64.09</v>
      </c>
      <c r="I1328">
        <v>-88.1</v>
      </c>
    </row>
    <row r="1329" spans="1:9">
      <c r="A1329" s="14">
        <v>42040</v>
      </c>
      <c r="B1329">
        <v>-43.95</v>
      </c>
      <c r="C1329">
        <v>14.53</v>
      </c>
      <c r="D1329">
        <v>-43.3</v>
      </c>
      <c r="E1329">
        <v>11.04</v>
      </c>
      <c r="F1329">
        <v>-9.6300000000000008</v>
      </c>
      <c r="G1329">
        <v>-13.34</v>
      </c>
      <c r="H1329">
        <v>-63.89</v>
      </c>
      <c r="I1329">
        <v>-89.77</v>
      </c>
    </row>
    <row r="1330" spans="1:9">
      <c r="A1330" s="14">
        <v>42041</v>
      </c>
      <c r="B1330">
        <v>-43.8</v>
      </c>
      <c r="C1330">
        <v>14.9</v>
      </c>
      <c r="D1330">
        <v>-42.4</v>
      </c>
      <c r="E1330">
        <v>11.06</v>
      </c>
      <c r="F1330">
        <v>-9.5500000000000007</v>
      </c>
      <c r="G1330">
        <v>-13.19</v>
      </c>
      <c r="H1330">
        <v>-63.57</v>
      </c>
      <c r="I1330">
        <v>-86</v>
      </c>
    </row>
    <row r="1331" spans="1:9">
      <c r="A1331" s="14">
        <v>42044</v>
      </c>
      <c r="B1331">
        <v>-42.75</v>
      </c>
      <c r="C1331">
        <v>14.51</v>
      </c>
      <c r="D1331">
        <v>-43.65</v>
      </c>
      <c r="E1331">
        <v>11.6</v>
      </c>
      <c r="F1331">
        <v>-9.3800000000000008</v>
      </c>
      <c r="G1331">
        <v>-13.11</v>
      </c>
      <c r="H1331">
        <v>-63.58</v>
      </c>
      <c r="I1331">
        <v>-79.53</v>
      </c>
    </row>
    <row r="1332" spans="1:9">
      <c r="A1332" s="14">
        <v>42045</v>
      </c>
      <c r="B1332">
        <v>-42.3</v>
      </c>
      <c r="C1332">
        <v>13.45</v>
      </c>
      <c r="D1332">
        <v>-41.75</v>
      </c>
      <c r="E1332">
        <v>11.81</v>
      </c>
      <c r="F1332">
        <v>-9.1999999999999993</v>
      </c>
      <c r="G1332">
        <v>-13.3</v>
      </c>
      <c r="H1332">
        <v>-63.66</v>
      </c>
      <c r="I1332">
        <v>-74.97</v>
      </c>
    </row>
    <row r="1333" spans="1:9">
      <c r="A1333" s="14">
        <v>42046</v>
      </c>
      <c r="B1333">
        <v>-41.31</v>
      </c>
      <c r="C1333">
        <v>13.14</v>
      </c>
      <c r="D1333">
        <v>-44.25</v>
      </c>
      <c r="E1333">
        <v>12.12</v>
      </c>
      <c r="F1333">
        <v>-9.27</v>
      </c>
      <c r="G1333">
        <v>-12.97</v>
      </c>
      <c r="H1333">
        <v>-63.75</v>
      </c>
      <c r="I1333">
        <v>-80.5</v>
      </c>
    </row>
    <row r="1334" spans="1:9">
      <c r="A1334" s="14">
        <v>42047</v>
      </c>
      <c r="B1334">
        <v>-40.6</v>
      </c>
      <c r="C1334">
        <v>13.32</v>
      </c>
      <c r="D1334">
        <v>-42.52</v>
      </c>
      <c r="E1334">
        <v>11.94</v>
      </c>
      <c r="F1334">
        <v>-9.52</v>
      </c>
      <c r="G1334">
        <v>-12.53</v>
      </c>
      <c r="H1334">
        <v>-64.430000000000007</v>
      </c>
      <c r="I1334">
        <v>-103.42</v>
      </c>
    </row>
    <row r="1335" spans="1:9">
      <c r="A1335" s="14">
        <v>42048</v>
      </c>
      <c r="B1335">
        <v>-40.81</v>
      </c>
      <c r="C1335">
        <v>13.41</v>
      </c>
      <c r="D1335">
        <v>-40.33</v>
      </c>
      <c r="E1335">
        <v>11.86</v>
      </c>
      <c r="F1335">
        <v>-9.59</v>
      </c>
      <c r="G1335">
        <v>-12.45</v>
      </c>
      <c r="H1335">
        <v>-64.5</v>
      </c>
      <c r="I1335">
        <v>-105.01</v>
      </c>
    </row>
    <row r="1336" spans="1:9">
      <c r="A1336" s="14">
        <v>42051</v>
      </c>
      <c r="B1336">
        <v>-40.4</v>
      </c>
      <c r="C1336">
        <v>13.3</v>
      </c>
      <c r="D1336">
        <v>-40.06</v>
      </c>
      <c r="E1336">
        <v>11.81</v>
      </c>
      <c r="F1336">
        <v>-9.5</v>
      </c>
      <c r="G1336">
        <v>-12.36</v>
      </c>
      <c r="H1336">
        <v>-64.05</v>
      </c>
      <c r="I1336">
        <v>-102.64</v>
      </c>
    </row>
    <row r="1337" spans="1:9">
      <c r="A1337" s="14">
        <v>42052</v>
      </c>
      <c r="B1337">
        <v>-41.05</v>
      </c>
      <c r="C1337">
        <v>13.51</v>
      </c>
      <c r="D1337">
        <v>-40.49</v>
      </c>
      <c r="E1337">
        <v>12.28</v>
      </c>
      <c r="F1337">
        <v>-9.5500000000000007</v>
      </c>
      <c r="G1337">
        <v>-12.55</v>
      </c>
      <c r="H1337">
        <v>-64.27</v>
      </c>
      <c r="I1337">
        <v>-108.93</v>
      </c>
    </row>
    <row r="1338" spans="1:9">
      <c r="A1338" s="14">
        <v>42053</v>
      </c>
      <c r="B1338">
        <v>-41.12</v>
      </c>
      <c r="C1338">
        <v>12.87</v>
      </c>
      <c r="D1338">
        <v>-41</v>
      </c>
      <c r="E1338">
        <v>12.44</v>
      </c>
      <c r="F1338">
        <v>-9.66</v>
      </c>
      <c r="G1338">
        <v>-12.39</v>
      </c>
      <c r="H1338">
        <v>-64.7</v>
      </c>
      <c r="I1338">
        <v>-112.12</v>
      </c>
    </row>
    <row r="1339" spans="1:9">
      <c r="A1339" s="14">
        <v>42054</v>
      </c>
      <c r="B1339">
        <v>-41.9</v>
      </c>
      <c r="C1339">
        <v>12.2</v>
      </c>
      <c r="D1339">
        <v>-40.6</v>
      </c>
      <c r="E1339">
        <v>12.68</v>
      </c>
      <c r="F1339">
        <v>-9.9</v>
      </c>
      <c r="G1339">
        <v>-12.78</v>
      </c>
      <c r="H1339">
        <v>-66.099999999999994</v>
      </c>
      <c r="I1339">
        <v>-114.74</v>
      </c>
    </row>
    <row r="1340" spans="1:9">
      <c r="A1340" s="14">
        <v>42055</v>
      </c>
      <c r="B1340">
        <v>-41.7</v>
      </c>
      <c r="C1340">
        <v>11.88</v>
      </c>
      <c r="D1340">
        <v>-39.270000000000003</v>
      </c>
      <c r="E1340">
        <v>13.46</v>
      </c>
      <c r="F1340">
        <v>-9.4</v>
      </c>
      <c r="G1340">
        <v>-14.02</v>
      </c>
      <c r="H1340">
        <v>-65.680000000000007</v>
      </c>
      <c r="I1340">
        <v>-110.21</v>
      </c>
    </row>
    <row r="1341" spans="1:9">
      <c r="A1341" s="14">
        <v>42058</v>
      </c>
      <c r="B1341">
        <v>-40.61</v>
      </c>
      <c r="C1341">
        <v>11.65</v>
      </c>
      <c r="D1341">
        <v>-38.75</v>
      </c>
      <c r="E1341">
        <v>12.65</v>
      </c>
      <c r="F1341">
        <v>-9.33</v>
      </c>
      <c r="G1341">
        <v>-14.23</v>
      </c>
      <c r="H1341">
        <v>-64.8</v>
      </c>
      <c r="I1341">
        <v>-109.43</v>
      </c>
    </row>
    <row r="1342" spans="1:9">
      <c r="A1342" s="14">
        <v>42059</v>
      </c>
      <c r="B1342">
        <v>-40.1</v>
      </c>
      <c r="C1342">
        <v>14.2</v>
      </c>
      <c r="D1342">
        <v>-33.86</v>
      </c>
      <c r="E1342">
        <v>11.85</v>
      </c>
      <c r="F1342">
        <v>-9.58</v>
      </c>
      <c r="G1342">
        <v>-13.3</v>
      </c>
      <c r="H1342">
        <v>-65.28</v>
      </c>
      <c r="I1342">
        <v>-103.74</v>
      </c>
    </row>
    <row r="1343" spans="1:9">
      <c r="A1343" s="14">
        <v>42060</v>
      </c>
      <c r="B1343">
        <v>-42.05</v>
      </c>
      <c r="C1343">
        <v>15.5</v>
      </c>
      <c r="D1343">
        <v>-34.25</v>
      </c>
      <c r="E1343">
        <v>11.84</v>
      </c>
      <c r="F1343">
        <v>-9.75</v>
      </c>
      <c r="G1343">
        <v>-13.52</v>
      </c>
      <c r="H1343">
        <v>-66.98</v>
      </c>
      <c r="I1343">
        <v>-101.77</v>
      </c>
    </row>
    <row r="1344" spans="1:9">
      <c r="A1344" s="14">
        <v>42061</v>
      </c>
      <c r="B1344">
        <v>-40.6</v>
      </c>
      <c r="C1344">
        <v>15.71</v>
      </c>
      <c r="D1344">
        <v>-34.630000000000003</v>
      </c>
      <c r="E1344">
        <v>12.36</v>
      </c>
      <c r="F1344">
        <v>-9.65</v>
      </c>
      <c r="G1344">
        <v>-13.94</v>
      </c>
      <c r="H1344">
        <v>-66.38</v>
      </c>
      <c r="I1344">
        <v>-99.59</v>
      </c>
    </row>
    <row r="1345" spans="1:9">
      <c r="A1345" s="14">
        <v>42062</v>
      </c>
      <c r="B1345">
        <v>-40.630000000000003</v>
      </c>
      <c r="C1345">
        <v>15.37</v>
      </c>
      <c r="D1345">
        <v>-35.9</v>
      </c>
      <c r="E1345">
        <v>12.85</v>
      </c>
      <c r="F1345">
        <v>-9.75</v>
      </c>
      <c r="G1345">
        <v>-14.26</v>
      </c>
      <c r="H1345">
        <v>-66.650000000000006</v>
      </c>
      <c r="I1345">
        <v>-85.71</v>
      </c>
    </row>
    <row r="1346" spans="1:9">
      <c r="A1346" s="14">
        <v>42065</v>
      </c>
      <c r="B1346">
        <v>-39.75</v>
      </c>
      <c r="C1346">
        <v>14.79</v>
      </c>
      <c r="D1346">
        <v>-34.880000000000003</v>
      </c>
      <c r="E1346">
        <v>12.74</v>
      </c>
      <c r="F1346">
        <v>-9.8000000000000007</v>
      </c>
      <c r="G1346">
        <v>-14.43</v>
      </c>
      <c r="H1346">
        <v>-65.8</v>
      </c>
      <c r="I1346">
        <v>-79.42</v>
      </c>
    </row>
    <row r="1347" spans="1:9">
      <c r="A1347" s="14">
        <v>42066</v>
      </c>
      <c r="B1347">
        <v>-41.98</v>
      </c>
      <c r="C1347">
        <v>15.05</v>
      </c>
      <c r="D1347">
        <v>-34.14</v>
      </c>
      <c r="E1347">
        <v>12.66</v>
      </c>
      <c r="F1347">
        <v>-9.82</v>
      </c>
      <c r="G1347">
        <v>-14.7</v>
      </c>
      <c r="H1347">
        <v>-67.400000000000006</v>
      </c>
      <c r="I1347">
        <v>-83.78</v>
      </c>
    </row>
    <row r="1348" spans="1:9">
      <c r="A1348" s="14">
        <v>42067</v>
      </c>
      <c r="B1348">
        <v>-43.65</v>
      </c>
      <c r="C1348">
        <v>17.86</v>
      </c>
      <c r="D1348">
        <v>-34.21</v>
      </c>
      <c r="E1348">
        <v>12.95</v>
      </c>
      <c r="F1348">
        <v>-9.65</v>
      </c>
      <c r="G1348">
        <v>-15.43</v>
      </c>
      <c r="H1348">
        <v>-67.260000000000005</v>
      </c>
      <c r="I1348">
        <v>-86.35</v>
      </c>
    </row>
    <row r="1349" spans="1:9">
      <c r="A1349" s="14">
        <v>42068</v>
      </c>
      <c r="B1349">
        <v>-42.17</v>
      </c>
      <c r="C1349">
        <v>17.95</v>
      </c>
      <c r="D1349">
        <v>-32.25</v>
      </c>
      <c r="E1349">
        <v>12.92</v>
      </c>
      <c r="F1349">
        <v>-9.4700000000000006</v>
      </c>
      <c r="G1349">
        <v>-14.25</v>
      </c>
      <c r="H1349">
        <v>-66.31</v>
      </c>
      <c r="I1349">
        <v>-87.42</v>
      </c>
    </row>
    <row r="1350" spans="1:9">
      <c r="A1350" s="14">
        <v>42069</v>
      </c>
      <c r="B1350">
        <v>-42.5</v>
      </c>
      <c r="C1350">
        <v>16.809999999999999</v>
      </c>
      <c r="D1350">
        <v>-32.119999999999997</v>
      </c>
      <c r="E1350">
        <v>13.1</v>
      </c>
      <c r="F1350">
        <v>-9.4</v>
      </c>
      <c r="G1350">
        <v>-14.07</v>
      </c>
      <c r="H1350">
        <v>-64.95</v>
      </c>
      <c r="I1350">
        <v>-90.67</v>
      </c>
    </row>
    <row r="1351" spans="1:9">
      <c r="A1351" s="14">
        <v>42072</v>
      </c>
      <c r="B1351">
        <v>-42.63</v>
      </c>
      <c r="C1351">
        <v>16.75</v>
      </c>
      <c r="D1351">
        <v>-34.31</v>
      </c>
      <c r="E1351">
        <v>13.03</v>
      </c>
      <c r="F1351">
        <v>-9</v>
      </c>
      <c r="G1351">
        <v>-14.22</v>
      </c>
      <c r="H1351">
        <v>-64.5</v>
      </c>
      <c r="I1351">
        <v>-93.87</v>
      </c>
    </row>
    <row r="1352" spans="1:9">
      <c r="A1352" s="14">
        <v>42073</v>
      </c>
      <c r="B1352">
        <v>-42.54</v>
      </c>
      <c r="C1352">
        <v>16.63</v>
      </c>
      <c r="D1352">
        <v>-34.43</v>
      </c>
      <c r="E1352">
        <v>12.88</v>
      </c>
      <c r="F1352">
        <v>-8.98</v>
      </c>
      <c r="G1352">
        <v>-14.65</v>
      </c>
      <c r="H1352">
        <v>-64</v>
      </c>
      <c r="I1352">
        <v>-93.61</v>
      </c>
    </row>
    <row r="1353" spans="1:9">
      <c r="A1353" s="14">
        <v>42074</v>
      </c>
      <c r="B1353">
        <v>-42.75</v>
      </c>
      <c r="C1353">
        <v>16.62</v>
      </c>
      <c r="D1353">
        <v>-37.03</v>
      </c>
      <c r="E1353">
        <v>12.45</v>
      </c>
      <c r="F1353">
        <v>-9.15</v>
      </c>
      <c r="G1353">
        <v>-14.8</v>
      </c>
      <c r="H1353">
        <v>-64.180000000000007</v>
      </c>
      <c r="I1353">
        <v>-95.56</v>
      </c>
    </row>
    <row r="1354" spans="1:9">
      <c r="A1354" s="14">
        <v>42075</v>
      </c>
      <c r="B1354">
        <v>-42.96</v>
      </c>
      <c r="C1354">
        <v>16.66</v>
      </c>
      <c r="D1354">
        <v>-35.24</v>
      </c>
      <c r="E1354">
        <v>11.41</v>
      </c>
      <c r="F1354">
        <v>-9.35</v>
      </c>
      <c r="G1354">
        <v>-14.2</v>
      </c>
      <c r="H1354">
        <v>-65.05</v>
      </c>
      <c r="I1354">
        <v>-92.29</v>
      </c>
    </row>
    <row r="1355" spans="1:9">
      <c r="A1355" s="14">
        <v>42076</v>
      </c>
      <c r="B1355">
        <v>-42.91</v>
      </c>
      <c r="C1355">
        <v>16.52</v>
      </c>
      <c r="D1355">
        <v>-34.659999999999997</v>
      </c>
      <c r="E1355">
        <v>11.85</v>
      </c>
      <c r="F1355">
        <v>-9.51</v>
      </c>
      <c r="G1355">
        <v>-14.6</v>
      </c>
      <c r="H1355">
        <v>-64.7</v>
      </c>
      <c r="I1355">
        <v>-93.77</v>
      </c>
    </row>
    <row r="1356" spans="1:9">
      <c r="A1356" s="14">
        <v>42079</v>
      </c>
      <c r="B1356">
        <v>-42.18</v>
      </c>
      <c r="C1356">
        <v>16.670000000000002</v>
      </c>
      <c r="D1356">
        <v>-35.11</v>
      </c>
      <c r="E1356">
        <v>12.03</v>
      </c>
      <c r="F1356">
        <v>-9.6</v>
      </c>
      <c r="G1356">
        <v>-14.65</v>
      </c>
      <c r="H1356">
        <v>-65.03</v>
      </c>
      <c r="I1356">
        <v>-94.19</v>
      </c>
    </row>
    <row r="1357" spans="1:9">
      <c r="A1357" s="14">
        <v>42080</v>
      </c>
      <c r="B1357">
        <v>-42.05</v>
      </c>
      <c r="C1357">
        <v>16.05</v>
      </c>
      <c r="D1357">
        <v>-35.15</v>
      </c>
      <c r="E1357">
        <v>12.2</v>
      </c>
      <c r="F1357">
        <v>-9.6999999999999993</v>
      </c>
      <c r="G1357">
        <v>-14.76</v>
      </c>
      <c r="H1357">
        <v>-65.650000000000006</v>
      </c>
      <c r="I1357">
        <v>-105.12</v>
      </c>
    </row>
    <row r="1358" spans="1:9">
      <c r="A1358" s="14">
        <v>42081</v>
      </c>
      <c r="B1358">
        <v>-43.38</v>
      </c>
      <c r="C1358">
        <v>15.25</v>
      </c>
      <c r="D1358">
        <v>-35.28</v>
      </c>
      <c r="E1358">
        <v>12.65</v>
      </c>
      <c r="F1358">
        <v>-9.69</v>
      </c>
      <c r="G1358">
        <v>-14.05</v>
      </c>
      <c r="H1358">
        <v>-66.63</v>
      </c>
      <c r="I1358">
        <v>-132.6</v>
      </c>
    </row>
    <row r="1359" spans="1:9">
      <c r="A1359" s="14">
        <v>42082</v>
      </c>
      <c r="B1359">
        <v>-41.2</v>
      </c>
      <c r="C1359">
        <v>15.72</v>
      </c>
      <c r="D1359">
        <v>-32.75</v>
      </c>
      <c r="E1359">
        <v>12.99</v>
      </c>
      <c r="F1359">
        <v>-9.3699999999999992</v>
      </c>
      <c r="G1359">
        <v>-13.57</v>
      </c>
      <c r="H1359">
        <v>-64.930000000000007</v>
      </c>
      <c r="I1359">
        <v>-130.97999999999999</v>
      </c>
    </row>
    <row r="1360" spans="1:9">
      <c r="A1360" s="14">
        <v>42083</v>
      </c>
      <c r="B1360">
        <v>-41.8</v>
      </c>
      <c r="C1360">
        <v>15.63</v>
      </c>
      <c r="D1360">
        <v>-32.89</v>
      </c>
      <c r="E1360">
        <v>13.1</v>
      </c>
      <c r="F1360">
        <v>-9.27</v>
      </c>
      <c r="G1360">
        <v>-13.73</v>
      </c>
      <c r="H1360">
        <v>-66.3</v>
      </c>
      <c r="I1360">
        <v>-127.56</v>
      </c>
    </row>
    <row r="1361" spans="1:9">
      <c r="A1361" s="14">
        <v>42086</v>
      </c>
      <c r="B1361">
        <v>-42.05</v>
      </c>
      <c r="C1361">
        <v>15.58</v>
      </c>
      <c r="D1361">
        <v>-32.68</v>
      </c>
      <c r="E1361">
        <v>13.27</v>
      </c>
      <c r="F1361">
        <v>-9.23</v>
      </c>
      <c r="G1361">
        <v>-13.64</v>
      </c>
      <c r="H1361">
        <v>-67.349999999999994</v>
      </c>
      <c r="I1361">
        <v>-117.76</v>
      </c>
    </row>
    <row r="1362" spans="1:9">
      <c r="A1362" s="14">
        <v>42087</v>
      </c>
      <c r="B1362">
        <v>-41.08</v>
      </c>
      <c r="C1362">
        <v>15.27</v>
      </c>
      <c r="D1362">
        <v>-34.01</v>
      </c>
      <c r="E1362">
        <v>13.61</v>
      </c>
      <c r="F1362">
        <v>-9.1</v>
      </c>
      <c r="G1362">
        <v>-13.32</v>
      </c>
      <c r="H1362">
        <v>-67.349999999999994</v>
      </c>
      <c r="I1362">
        <v>-116</v>
      </c>
    </row>
    <row r="1363" spans="1:9">
      <c r="A1363" s="14">
        <v>42088</v>
      </c>
      <c r="B1363">
        <v>-41.45</v>
      </c>
      <c r="C1363">
        <v>15.13</v>
      </c>
      <c r="D1363">
        <v>-35.85</v>
      </c>
      <c r="E1363">
        <v>13.93</v>
      </c>
      <c r="F1363">
        <v>-9.1199999999999992</v>
      </c>
      <c r="G1363">
        <v>-13.86</v>
      </c>
      <c r="H1363">
        <v>-66.849999999999994</v>
      </c>
      <c r="I1363">
        <v>-122.97</v>
      </c>
    </row>
    <row r="1364" spans="1:9">
      <c r="A1364" s="14">
        <v>42089</v>
      </c>
      <c r="B1364">
        <v>-40.53</v>
      </c>
      <c r="C1364">
        <v>15.86</v>
      </c>
      <c r="D1364">
        <v>-36.630000000000003</v>
      </c>
      <c r="E1364">
        <v>13.48</v>
      </c>
      <c r="F1364">
        <v>-9.1</v>
      </c>
      <c r="G1364">
        <v>-14.63</v>
      </c>
      <c r="H1364">
        <v>-66.599999999999994</v>
      </c>
      <c r="I1364">
        <v>-125.17</v>
      </c>
    </row>
    <row r="1365" spans="1:9">
      <c r="A1365" s="14">
        <v>42090</v>
      </c>
      <c r="B1365">
        <v>-40</v>
      </c>
      <c r="C1365">
        <v>15.7</v>
      </c>
      <c r="D1365">
        <v>-37.130000000000003</v>
      </c>
      <c r="E1365">
        <v>13.61</v>
      </c>
      <c r="F1365">
        <v>-9.16</v>
      </c>
      <c r="G1365">
        <v>-14.93</v>
      </c>
      <c r="H1365">
        <v>-65.599999999999994</v>
      </c>
      <c r="I1365">
        <v>-123.51</v>
      </c>
    </row>
    <row r="1366" spans="1:9">
      <c r="A1366" s="14">
        <v>42093</v>
      </c>
      <c r="B1366">
        <v>-38.69</v>
      </c>
      <c r="C1366">
        <v>14.98</v>
      </c>
      <c r="D1366">
        <v>-36.92</v>
      </c>
      <c r="E1366">
        <v>13.46</v>
      </c>
      <c r="F1366">
        <v>-9.27</v>
      </c>
      <c r="G1366">
        <v>-15.3</v>
      </c>
      <c r="H1366">
        <v>-65.099999999999994</v>
      </c>
      <c r="I1366">
        <v>-125</v>
      </c>
    </row>
    <row r="1367" spans="1:9">
      <c r="A1367" s="14">
        <v>42094</v>
      </c>
      <c r="B1367">
        <v>-38.39</v>
      </c>
      <c r="C1367">
        <v>15.28</v>
      </c>
      <c r="D1367">
        <v>-36.67</v>
      </c>
      <c r="E1367">
        <v>13.55</v>
      </c>
      <c r="F1367">
        <v>-9.19</v>
      </c>
      <c r="G1367">
        <v>-15.74</v>
      </c>
      <c r="H1367">
        <v>-64.88</v>
      </c>
      <c r="I1367">
        <v>-126.5</v>
      </c>
    </row>
    <row r="1368" spans="1:9">
      <c r="A1368" s="14">
        <v>42095</v>
      </c>
      <c r="B1368">
        <v>-37.99</v>
      </c>
      <c r="C1368">
        <v>15.2</v>
      </c>
      <c r="D1368">
        <v>-35.799999999999997</v>
      </c>
      <c r="E1368">
        <v>13.51</v>
      </c>
      <c r="F1368">
        <v>-9.3000000000000007</v>
      </c>
      <c r="G1368">
        <v>-14.85</v>
      </c>
      <c r="H1368">
        <v>-64.7</v>
      </c>
      <c r="I1368">
        <v>-127.5</v>
      </c>
    </row>
    <row r="1369" spans="1:9">
      <c r="A1369" s="14">
        <v>42096</v>
      </c>
      <c r="B1369">
        <v>-37.65</v>
      </c>
      <c r="C1369">
        <v>15.6</v>
      </c>
      <c r="D1369">
        <v>-36.47</v>
      </c>
      <c r="E1369">
        <v>13.45</v>
      </c>
      <c r="F1369">
        <v>-9.1</v>
      </c>
      <c r="G1369">
        <v>-14.77</v>
      </c>
      <c r="H1369">
        <v>-65.05</v>
      </c>
      <c r="I1369">
        <v>-128.76</v>
      </c>
    </row>
    <row r="1370" spans="1:9">
      <c r="A1370" s="14">
        <v>42097</v>
      </c>
      <c r="B1370">
        <v>-37.85</v>
      </c>
      <c r="C1370">
        <v>15.36</v>
      </c>
      <c r="D1370">
        <v>-36.159999999999997</v>
      </c>
      <c r="E1370">
        <v>13.54</v>
      </c>
      <c r="F1370">
        <v>-9.15</v>
      </c>
      <c r="G1370">
        <v>-15.22</v>
      </c>
      <c r="H1370">
        <v>-65.900000000000006</v>
      </c>
      <c r="I1370">
        <v>-127.12</v>
      </c>
    </row>
    <row r="1371" spans="1:9">
      <c r="A1371" s="14">
        <v>42100</v>
      </c>
      <c r="B1371">
        <v>-37.47</v>
      </c>
      <c r="C1371">
        <v>15.55</v>
      </c>
      <c r="D1371">
        <v>-36.409999999999997</v>
      </c>
      <c r="E1371">
        <v>13.45</v>
      </c>
      <c r="F1371">
        <v>-9.15</v>
      </c>
      <c r="G1371">
        <v>-15.53</v>
      </c>
      <c r="H1371">
        <v>-65.3</v>
      </c>
      <c r="I1371">
        <v>-128.19</v>
      </c>
    </row>
    <row r="1372" spans="1:9">
      <c r="A1372" s="14">
        <v>42101</v>
      </c>
      <c r="B1372">
        <v>-40.5</v>
      </c>
      <c r="C1372">
        <v>15.35</v>
      </c>
      <c r="D1372">
        <v>-35.799999999999997</v>
      </c>
      <c r="E1372">
        <v>12.87</v>
      </c>
      <c r="F1372">
        <v>-9.1999999999999993</v>
      </c>
      <c r="G1372">
        <v>-15.8</v>
      </c>
      <c r="H1372">
        <v>-64.930000000000007</v>
      </c>
      <c r="I1372">
        <v>-127.88</v>
      </c>
    </row>
    <row r="1373" spans="1:9">
      <c r="A1373" s="14">
        <v>42102</v>
      </c>
      <c r="B1373">
        <v>-40.75</v>
      </c>
      <c r="C1373">
        <v>15.05</v>
      </c>
      <c r="D1373">
        <v>-34.53</v>
      </c>
      <c r="E1373">
        <v>12.86</v>
      </c>
      <c r="F1373">
        <v>-9.16</v>
      </c>
      <c r="G1373">
        <v>-15.35</v>
      </c>
      <c r="H1373">
        <v>-65.5</v>
      </c>
      <c r="I1373">
        <v>-129.25</v>
      </c>
    </row>
    <row r="1374" spans="1:9">
      <c r="A1374" s="14">
        <v>42103</v>
      </c>
      <c r="B1374">
        <v>-40.409999999999997</v>
      </c>
      <c r="C1374">
        <v>15.16</v>
      </c>
      <c r="D1374">
        <v>-34.299999999999997</v>
      </c>
      <c r="E1374">
        <v>12.84</v>
      </c>
      <c r="F1374">
        <v>-9.18</v>
      </c>
      <c r="G1374">
        <v>-15.05</v>
      </c>
      <c r="H1374">
        <v>-65.45</v>
      </c>
      <c r="I1374">
        <v>-134.4</v>
      </c>
    </row>
    <row r="1375" spans="1:9">
      <c r="A1375" s="14">
        <v>42104</v>
      </c>
      <c r="B1375">
        <v>-39.799999999999997</v>
      </c>
      <c r="C1375">
        <v>15.65</v>
      </c>
      <c r="D1375">
        <v>-35.200000000000003</v>
      </c>
      <c r="E1375">
        <v>12.79</v>
      </c>
      <c r="F1375">
        <v>-9.25</v>
      </c>
      <c r="G1375">
        <v>-14.91</v>
      </c>
      <c r="H1375">
        <v>-64.95</v>
      </c>
      <c r="I1375">
        <v>-139</v>
      </c>
    </row>
    <row r="1376" spans="1:9">
      <c r="A1376" s="14">
        <v>42107</v>
      </c>
      <c r="B1376">
        <v>-38.85</v>
      </c>
      <c r="C1376">
        <v>15.1</v>
      </c>
      <c r="D1376">
        <v>-34.450000000000003</v>
      </c>
      <c r="E1376">
        <v>12.9</v>
      </c>
      <c r="F1376">
        <v>-9.3000000000000007</v>
      </c>
      <c r="G1376">
        <v>-14.66</v>
      </c>
      <c r="H1376">
        <v>-64.55</v>
      </c>
      <c r="I1376">
        <v>-139.5</v>
      </c>
    </row>
    <row r="1377" spans="1:9">
      <c r="A1377" s="14">
        <v>42108</v>
      </c>
      <c r="B1377">
        <v>-39.21</v>
      </c>
      <c r="C1377">
        <v>14.53</v>
      </c>
      <c r="D1377">
        <v>-34.92</v>
      </c>
      <c r="E1377">
        <v>13.36</v>
      </c>
      <c r="F1377">
        <v>-9.35</v>
      </c>
      <c r="G1377">
        <v>-15.04</v>
      </c>
      <c r="H1377">
        <v>-65.39</v>
      </c>
      <c r="I1377">
        <v>-144.5</v>
      </c>
    </row>
    <row r="1378" spans="1:9">
      <c r="A1378" s="14">
        <v>42109</v>
      </c>
      <c r="B1378">
        <v>-39.5</v>
      </c>
      <c r="C1378">
        <v>15.15</v>
      </c>
      <c r="D1378">
        <v>-34.6</v>
      </c>
      <c r="E1378">
        <v>13.64</v>
      </c>
      <c r="F1378">
        <v>-9.3800000000000008</v>
      </c>
      <c r="G1378">
        <v>-14.85</v>
      </c>
      <c r="H1378">
        <v>-66.5</v>
      </c>
      <c r="I1378">
        <v>-143.5</v>
      </c>
    </row>
    <row r="1379" spans="1:9">
      <c r="A1379" s="14">
        <v>42110</v>
      </c>
      <c r="B1379">
        <v>-40.01</v>
      </c>
      <c r="C1379">
        <v>15.01</v>
      </c>
      <c r="D1379">
        <v>-35.770000000000003</v>
      </c>
      <c r="E1379">
        <v>13.85</v>
      </c>
      <c r="F1379">
        <v>-9.4</v>
      </c>
      <c r="G1379">
        <v>-14.85</v>
      </c>
      <c r="H1379">
        <v>-67.180000000000007</v>
      </c>
      <c r="I1379">
        <v>-145.24</v>
      </c>
    </row>
    <row r="1380" spans="1:9">
      <c r="A1380" s="14">
        <v>42111</v>
      </c>
      <c r="B1380">
        <v>-39.85</v>
      </c>
      <c r="C1380">
        <v>15.45</v>
      </c>
      <c r="D1380">
        <v>-35.869999999999997</v>
      </c>
      <c r="E1380">
        <v>14.04</v>
      </c>
      <c r="F1380">
        <v>-9.33</v>
      </c>
      <c r="G1380">
        <v>-14.26</v>
      </c>
      <c r="H1380">
        <v>-66.75</v>
      </c>
      <c r="I1380">
        <v>-145.5</v>
      </c>
    </row>
    <row r="1381" spans="1:9">
      <c r="A1381" s="14">
        <v>42114</v>
      </c>
      <c r="B1381">
        <v>-39.659999999999997</v>
      </c>
      <c r="C1381">
        <v>15.72</v>
      </c>
      <c r="D1381">
        <v>-36.93</v>
      </c>
      <c r="E1381">
        <v>13.88</v>
      </c>
      <c r="F1381">
        <v>-9.24</v>
      </c>
      <c r="G1381">
        <v>-14.68</v>
      </c>
      <c r="H1381">
        <v>-66.7</v>
      </c>
      <c r="I1381">
        <v>-145.37</v>
      </c>
    </row>
    <row r="1382" spans="1:9">
      <c r="A1382" s="14">
        <v>42115</v>
      </c>
      <c r="B1382">
        <v>-39.409999999999997</v>
      </c>
      <c r="C1382">
        <v>15.38</v>
      </c>
      <c r="D1382">
        <v>-36.450000000000003</v>
      </c>
      <c r="E1382">
        <v>13.58</v>
      </c>
      <c r="F1382">
        <v>-9.1999999999999993</v>
      </c>
      <c r="G1382">
        <v>-14.48</v>
      </c>
      <c r="H1382">
        <v>-66.77</v>
      </c>
      <c r="I1382">
        <v>-146.61000000000001</v>
      </c>
    </row>
    <row r="1383" spans="1:9">
      <c r="A1383" s="14">
        <v>42116</v>
      </c>
      <c r="B1383">
        <v>-39.700000000000003</v>
      </c>
      <c r="C1383">
        <v>15.2</v>
      </c>
      <c r="D1383">
        <v>-36.43</v>
      </c>
      <c r="E1383">
        <v>13.23</v>
      </c>
      <c r="F1383">
        <v>-9.15</v>
      </c>
      <c r="G1383">
        <v>-14.15</v>
      </c>
      <c r="H1383">
        <v>-66.510000000000005</v>
      </c>
      <c r="I1383">
        <v>-154.44999999999999</v>
      </c>
    </row>
    <row r="1384" spans="1:9">
      <c r="A1384" s="14">
        <v>42117</v>
      </c>
      <c r="B1384">
        <v>-39.78</v>
      </c>
      <c r="C1384">
        <v>15.45</v>
      </c>
      <c r="D1384">
        <v>-35.74</v>
      </c>
      <c r="E1384">
        <v>13.23</v>
      </c>
      <c r="F1384">
        <v>-9.24</v>
      </c>
      <c r="G1384">
        <v>-13.88</v>
      </c>
      <c r="H1384">
        <v>-65.8</v>
      </c>
      <c r="I1384">
        <v>-159.5</v>
      </c>
    </row>
    <row r="1385" spans="1:9">
      <c r="A1385" s="14">
        <v>42118</v>
      </c>
      <c r="B1385">
        <v>-39.9</v>
      </c>
      <c r="C1385">
        <v>15.38</v>
      </c>
      <c r="D1385">
        <v>-35</v>
      </c>
      <c r="E1385">
        <v>13.43</v>
      </c>
      <c r="F1385">
        <v>-9.32</v>
      </c>
      <c r="G1385">
        <v>-14.03</v>
      </c>
      <c r="H1385">
        <v>-66</v>
      </c>
      <c r="I1385">
        <v>-165.42</v>
      </c>
    </row>
    <row r="1386" spans="1:9">
      <c r="A1386" s="14">
        <v>42121</v>
      </c>
      <c r="B1386">
        <v>-39.96</v>
      </c>
      <c r="C1386">
        <v>15.19</v>
      </c>
      <c r="D1386">
        <v>-34.96</v>
      </c>
      <c r="E1386">
        <v>13.22</v>
      </c>
      <c r="F1386">
        <v>-9.41</v>
      </c>
      <c r="G1386">
        <v>-14.06</v>
      </c>
      <c r="H1386">
        <v>-66.38</v>
      </c>
      <c r="I1386">
        <v>-167.5</v>
      </c>
    </row>
    <row r="1387" spans="1:9">
      <c r="A1387" s="14">
        <v>42122</v>
      </c>
      <c r="B1387">
        <v>-41.46</v>
      </c>
      <c r="C1387">
        <v>15</v>
      </c>
      <c r="D1387">
        <v>-35.159999999999997</v>
      </c>
      <c r="E1387">
        <v>13.51</v>
      </c>
      <c r="F1387">
        <v>-9.5500000000000007</v>
      </c>
      <c r="G1387">
        <v>-14.05</v>
      </c>
      <c r="H1387">
        <v>-67.8</v>
      </c>
      <c r="I1387">
        <v>-164.05</v>
      </c>
    </row>
    <row r="1388" spans="1:9">
      <c r="A1388" s="14">
        <v>42123</v>
      </c>
      <c r="B1388">
        <v>-42.08</v>
      </c>
      <c r="C1388">
        <v>15.3</v>
      </c>
      <c r="D1388">
        <v>-33.35</v>
      </c>
      <c r="E1388">
        <v>13.56</v>
      </c>
      <c r="F1388">
        <v>-9.65</v>
      </c>
      <c r="G1388">
        <v>-13.73</v>
      </c>
      <c r="H1388">
        <v>-68.819999999999993</v>
      </c>
      <c r="I1388">
        <v>-154.02000000000001</v>
      </c>
    </row>
    <row r="1389" spans="1:9">
      <c r="A1389" s="14">
        <v>42124</v>
      </c>
      <c r="B1389">
        <v>-39.49</v>
      </c>
      <c r="C1389">
        <v>15.71</v>
      </c>
      <c r="D1389">
        <v>-33.18</v>
      </c>
      <c r="E1389">
        <v>13.83</v>
      </c>
      <c r="F1389">
        <v>-9.5500000000000007</v>
      </c>
      <c r="G1389">
        <v>-13.25</v>
      </c>
      <c r="H1389">
        <v>-66.89</v>
      </c>
      <c r="I1389">
        <v>-153</v>
      </c>
    </row>
    <row r="1390" spans="1:9">
      <c r="A1390" s="14">
        <v>42125</v>
      </c>
      <c r="B1390">
        <v>-39.22</v>
      </c>
      <c r="C1390">
        <v>15.49</v>
      </c>
      <c r="D1390">
        <v>-33.14</v>
      </c>
      <c r="E1390">
        <v>13.78</v>
      </c>
      <c r="F1390">
        <v>-9.42</v>
      </c>
      <c r="G1390">
        <v>-14.15</v>
      </c>
      <c r="H1390">
        <v>-65.900000000000006</v>
      </c>
      <c r="I1390">
        <v>-152.18</v>
      </c>
    </row>
    <row r="1391" spans="1:9">
      <c r="A1391" s="14">
        <v>42128</v>
      </c>
      <c r="B1391">
        <v>-39.15</v>
      </c>
      <c r="C1391">
        <v>15.52</v>
      </c>
      <c r="D1391">
        <v>-33.5</v>
      </c>
      <c r="E1391">
        <v>13.81</v>
      </c>
      <c r="F1391">
        <v>-9.52</v>
      </c>
      <c r="G1391">
        <v>-14.2</v>
      </c>
      <c r="H1391">
        <v>-66.05</v>
      </c>
      <c r="I1391">
        <v>-152.41999999999999</v>
      </c>
    </row>
    <row r="1392" spans="1:9">
      <c r="A1392" s="14">
        <v>42129</v>
      </c>
      <c r="B1392">
        <v>-38.9</v>
      </c>
      <c r="C1392">
        <v>15.47</v>
      </c>
      <c r="D1392">
        <v>-33.21</v>
      </c>
      <c r="E1392">
        <v>14.01</v>
      </c>
      <c r="F1392">
        <v>-9.59</v>
      </c>
      <c r="G1392">
        <v>-13.83</v>
      </c>
      <c r="H1392">
        <v>-66.69</v>
      </c>
      <c r="I1392">
        <v>-146.63</v>
      </c>
    </row>
    <row r="1393" spans="1:9">
      <c r="A1393" s="14">
        <v>42130</v>
      </c>
      <c r="B1393">
        <v>-39.81</v>
      </c>
      <c r="C1393">
        <v>15.32</v>
      </c>
      <c r="D1393">
        <v>-34.06</v>
      </c>
      <c r="E1393">
        <v>14.66</v>
      </c>
      <c r="F1393">
        <v>-9.74</v>
      </c>
      <c r="G1393">
        <v>-13.65</v>
      </c>
      <c r="H1393">
        <v>-66.599999999999994</v>
      </c>
      <c r="I1393">
        <v>-149.51</v>
      </c>
    </row>
    <row r="1394" spans="1:9">
      <c r="A1394" s="14">
        <v>42131</v>
      </c>
      <c r="B1394">
        <v>-38.9</v>
      </c>
      <c r="C1394">
        <v>15.72</v>
      </c>
      <c r="D1394">
        <v>-33.01</v>
      </c>
      <c r="E1394">
        <v>14.57</v>
      </c>
      <c r="F1394">
        <v>-10.19</v>
      </c>
      <c r="G1394">
        <v>-13.4</v>
      </c>
      <c r="H1394">
        <v>-64.55</v>
      </c>
      <c r="I1394">
        <v>-147.1</v>
      </c>
    </row>
    <row r="1395" spans="1:9">
      <c r="A1395" s="14">
        <v>42132</v>
      </c>
      <c r="B1395">
        <v>-39.369999999999997</v>
      </c>
      <c r="C1395">
        <v>15.4</v>
      </c>
      <c r="D1395">
        <v>-33.299999999999997</v>
      </c>
      <c r="E1395">
        <v>14.28</v>
      </c>
      <c r="F1395">
        <v>-10.36</v>
      </c>
      <c r="G1395">
        <v>-13.32</v>
      </c>
      <c r="H1395">
        <v>-64.75</v>
      </c>
      <c r="I1395">
        <v>-146.6</v>
      </c>
    </row>
    <row r="1396" spans="1:9">
      <c r="A1396" s="14">
        <v>42135</v>
      </c>
      <c r="B1396">
        <v>-39.1</v>
      </c>
      <c r="C1396">
        <v>15.61</v>
      </c>
      <c r="D1396">
        <v>-33.96</v>
      </c>
      <c r="E1396">
        <v>14</v>
      </c>
      <c r="F1396">
        <v>-10.4</v>
      </c>
      <c r="G1396">
        <v>-13.45</v>
      </c>
      <c r="H1396">
        <v>-63.05</v>
      </c>
      <c r="I1396">
        <v>-147.80000000000001</v>
      </c>
    </row>
    <row r="1397" spans="1:9">
      <c r="A1397" s="14">
        <v>42136</v>
      </c>
      <c r="B1397">
        <v>-39.340000000000003</v>
      </c>
      <c r="C1397">
        <v>15.83</v>
      </c>
      <c r="D1397">
        <v>-34.6</v>
      </c>
      <c r="E1397">
        <v>13.85</v>
      </c>
      <c r="F1397">
        <v>-10.45</v>
      </c>
      <c r="G1397">
        <v>-13.63</v>
      </c>
      <c r="H1397">
        <v>-63.25</v>
      </c>
      <c r="I1397">
        <v>-153.07</v>
      </c>
    </row>
    <row r="1398" spans="1:9">
      <c r="A1398" s="14">
        <v>42137</v>
      </c>
      <c r="B1398">
        <v>-40.85</v>
      </c>
      <c r="C1398">
        <v>15.63</v>
      </c>
      <c r="D1398">
        <v>-33.049999999999997</v>
      </c>
      <c r="E1398">
        <v>13.88</v>
      </c>
      <c r="F1398">
        <v>-10.19</v>
      </c>
      <c r="G1398">
        <v>-13.41</v>
      </c>
      <c r="H1398">
        <v>-65.5</v>
      </c>
      <c r="I1398">
        <v>-154.26</v>
      </c>
    </row>
    <row r="1399" spans="1:9">
      <c r="A1399" s="14">
        <v>42138</v>
      </c>
      <c r="B1399">
        <v>-40.11</v>
      </c>
      <c r="C1399">
        <v>16.09</v>
      </c>
      <c r="D1399">
        <v>-32.94</v>
      </c>
      <c r="E1399">
        <v>13.66</v>
      </c>
      <c r="F1399">
        <v>-10.45</v>
      </c>
      <c r="G1399">
        <v>-13.38</v>
      </c>
      <c r="H1399">
        <v>-64.34</v>
      </c>
      <c r="I1399">
        <v>-153.65</v>
      </c>
    </row>
    <row r="1400" spans="1:9">
      <c r="A1400" s="14">
        <v>42139</v>
      </c>
      <c r="B1400">
        <v>-39.96</v>
      </c>
      <c r="C1400">
        <v>16.02</v>
      </c>
      <c r="D1400">
        <v>-32.99</v>
      </c>
      <c r="E1400">
        <v>13.86</v>
      </c>
      <c r="F1400">
        <v>-10.42</v>
      </c>
      <c r="G1400">
        <v>-13.49</v>
      </c>
      <c r="H1400">
        <v>-64.099999999999994</v>
      </c>
      <c r="I1400">
        <v>-156.94</v>
      </c>
    </row>
    <row r="1401" spans="1:9">
      <c r="A1401" s="14">
        <v>42142</v>
      </c>
      <c r="B1401">
        <v>-40.01</v>
      </c>
      <c r="C1401">
        <v>16.14</v>
      </c>
      <c r="D1401">
        <v>-33.22</v>
      </c>
      <c r="E1401">
        <v>13.87</v>
      </c>
      <c r="F1401">
        <v>-10.38</v>
      </c>
      <c r="G1401">
        <v>-13.68</v>
      </c>
      <c r="H1401">
        <v>-63.36</v>
      </c>
      <c r="I1401">
        <v>-156</v>
      </c>
    </row>
    <row r="1402" spans="1:9">
      <c r="A1402" s="14">
        <v>42143</v>
      </c>
      <c r="B1402">
        <v>-39.71</v>
      </c>
      <c r="C1402">
        <v>16.7</v>
      </c>
      <c r="D1402">
        <v>-33.450000000000003</v>
      </c>
      <c r="E1402">
        <v>13.93</v>
      </c>
      <c r="F1402">
        <v>-10.41</v>
      </c>
      <c r="G1402">
        <v>-13.61</v>
      </c>
      <c r="H1402">
        <v>-63.15</v>
      </c>
      <c r="I1402">
        <v>-157.27000000000001</v>
      </c>
    </row>
    <row r="1403" spans="1:9">
      <c r="A1403" s="14">
        <v>42144</v>
      </c>
      <c r="B1403">
        <v>-39.909999999999997</v>
      </c>
      <c r="C1403">
        <v>16.96</v>
      </c>
      <c r="D1403">
        <v>-34.08</v>
      </c>
      <c r="E1403">
        <v>14.08</v>
      </c>
      <c r="F1403">
        <v>-10.43</v>
      </c>
      <c r="G1403">
        <v>-13.66</v>
      </c>
      <c r="H1403">
        <v>-63.58</v>
      </c>
      <c r="I1403">
        <v>-162</v>
      </c>
    </row>
    <row r="1404" spans="1:9">
      <c r="A1404" s="14">
        <v>42145</v>
      </c>
      <c r="B1404">
        <v>-39.35</v>
      </c>
      <c r="C1404">
        <v>18.440000000000001</v>
      </c>
      <c r="D1404">
        <v>-33.479999999999997</v>
      </c>
      <c r="E1404">
        <v>13.78</v>
      </c>
      <c r="F1404">
        <v>-10.7</v>
      </c>
      <c r="G1404">
        <v>-13.24</v>
      </c>
      <c r="H1404">
        <v>-62.35</v>
      </c>
      <c r="I1404">
        <v>-156.6</v>
      </c>
    </row>
    <row r="1405" spans="1:9">
      <c r="A1405" s="14">
        <v>42146</v>
      </c>
      <c r="B1405">
        <v>-39.049999999999997</v>
      </c>
      <c r="C1405">
        <v>17.39</v>
      </c>
      <c r="D1405">
        <v>-33.47</v>
      </c>
      <c r="E1405">
        <v>14.25</v>
      </c>
      <c r="F1405">
        <v>-10.58</v>
      </c>
      <c r="G1405">
        <v>-13.55</v>
      </c>
      <c r="H1405">
        <v>-61.86</v>
      </c>
      <c r="I1405">
        <v>-156.74</v>
      </c>
    </row>
    <row r="1406" spans="1:9">
      <c r="A1406" s="14">
        <v>42149</v>
      </c>
      <c r="B1406">
        <v>-39.01</v>
      </c>
      <c r="C1406">
        <v>17.149999999999999</v>
      </c>
      <c r="D1406">
        <v>-33.33</v>
      </c>
      <c r="E1406">
        <v>14.2</v>
      </c>
      <c r="F1406">
        <v>-10.55</v>
      </c>
      <c r="G1406">
        <v>-13.45</v>
      </c>
      <c r="H1406">
        <v>-61.9</v>
      </c>
      <c r="I1406">
        <v>-156.66999999999999</v>
      </c>
    </row>
    <row r="1407" spans="1:9">
      <c r="A1407" s="14">
        <v>42150</v>
      </c>
      <c r="B1407">
        <v>-38.299999999999997</v>
      </c>
      <c r="C1407">
        <v>16.97</v>
      </c>
      <c r="D1407">
        <v>-33.76</v>
      </c>
      <c r="E1407">
        <v>14.59</v>
      </c>
      <c r="F1407">
        <v>-10.130000000000001</v>
      </c>
      <c r="G1407">
        <v>-14.4</v>
      </c>
      <c r="H1407">
        <v>-61.05</v>
      </c>
      <c r="I1407">
        <v>-152.47999999999999</v>
      </c>
    </row>
    <row r="1408" spans="1:9">
      <c r="A1408" s="14">
        <v>42151</v>
      </c>
      <c r="B1408">
        <v>-39.15</v>
      </c>
      <c r="C1408">
        <v>17.52</v>
      </c>
      <c r="D1408">
        <v>-34.42</v>
      </c>
      <c r="E1408">
        <v>14.73</v>
      </c>
      <c r="F1408">
        <v>-10.050000000000001</v>
      </c>
      <c r="G1408">
        <v>-14.75</v>
      </c>
      <c r="H1408">
        <v>-62.3</v>
      </c>
      <c r="I1408">
        <v>-164.28</v>
      </c>
    </row>
    <row r="1409" spans="1:9">
      <c r="A1409" s="14">
        <v>42152</v>
      </c>
      <c r="B1409">
        <v>-37.89</v>
      </c>
      <c r="C1409">
        <v>18.02</v>
      </c>
      <c r="D1409">
        <v>-33.549999999999997</v>
      </c>
      <c r="E1409">
        <v>14.25</v>
      </c>
      <c r="F1409">
        <v>-10.1</v>
      </c>
      <c r="G1409">
        <v>-14.66</v>
      </c>
      <c r="H1409">
        <v>-60.05</v>
      </c>
      <c r="I1409">
        <v>-162.25</v>
      </c>
    </row>
    <row r="1410" spans="1:9">
      <c r="A1410" s="14">
        <v>42153</v>
      </c>
      <c r="B1410">
        <v>-37.81</v>
      </c>
      <c r="C1410">
        <v>17.190000000000001</v>
      </c>
      <c r="D1410">
        <v>-33.229999999999997</v>
      </c>
      <c r="E1410">
        <v>14.29</v>
      </c>
      <c r="F1410">
        <v>-10.07</v>
      </c>
      <c r="G1410">
        <v>-14.39</v>
      </c>
      <c r="H1410">
        <v>-59.39</v>
      </c>
      <c r="I1410">
        <v>-165.14</v>
      </c>
    </row>
    <row r="1411" spans="1:9">
      <c r="A1411" s="14">
        <v>42156</v>
      </c>
      <c r="B1411">
        <v>-37.94</v>
      </c>
      <c r="C1411">
        <v>17.23</v>
      </c>
      <c r="D1411">
        <v>-33.369999999999997</v>
      </c>
      <c r="E1411">
        <v>14.08</v>
      </c>
      <c r="F1411">
        <v>-10.199999999999999</v>
      </c>
      <c r="G1411">
        <v>-14.28</v>
      </c>
      <c r="H1411">
        <v>-59.33</v>
      </c>
      <c r="I1411">
        <v>-168.5</v>
      </c>
    </row>
    <row r="1412" spans="1:9">
      <c r="A1412" s="14">
        <v>42157</v>
      </c>
      <c r="B1412">
        <v>-38.950000000000003</v>
      </c>
      <c r="C1412">
        <v>17.75</v>
      </c>
      <c r="D1412">
        <v>-33.299999999999997</v>
      </c>
      <c r="E1412">
        <v>13.71</v>
      </c>
      <c r="F1412">
        <v>-10.7</v>
      </c>
      <c r="G1412">
        <v>-14.51</v>
      </c>
      <c r="H1412">
        <v>-60.3</v>
      </c>
      <c r="I1412">
        <v>-168.5</v>
      </c>
    </row>
    <row r="1413" spans="1:9">
      <c r="A1413" s="14">
        <v>42158</v>
      </c>
      <c r="B1413">
        <v>-40.35</v>
      </c>
      <c r="C1413">
        <v>17.670000000000002</v>
      </c>
      <c r="D1413">
        <v>-33.65</v>
      </c>
      <c r="E1413">
        <v>14.22</v>
      </c>
      <c r="F1413">
        <v>-10.62</v>
      </c>
      <c r="G1413">
        <v>-15.2</v>
      </c>
      <c r="H1413">
        <v>-61.95</v>
      </c>
      <c r="I1413">
        <v>-169.4</v>
      </c>
    </row>
    <row r="1414" spans="1:9">
      <c r="A1414" s="14">
        <v>42159</v>
      </c>
      <c r="B1414">
        <v>-38.5</v>
      </c>
      <c r="C1414">
        <v>17.61</v>
      </c>
      <c r="D1414">
        <v>-31.37</v>
      </c>
      <c r="E1414">
        <v>13.78</v>
      </c>
      <c r="F1414">
        <v>-10.3</v>
      </c>
      <c r="G1414">
        <v>-14.28</v>
      </c>
      <c r="H1414">
        <v>-60.15</v>
      </c>
      <c r="I1414">
        <v>-161.96</v>
      </c>
    </row>
    <row r="1415" spans="1:9">
      <c r="A1415" s="14">
        <v>42160</v>
      </c>
      <c r="B1415">
        <v>-38.049999999999997</v>
      </c>
      <c r="C1415">
        <v>16.89</v>
      </c>
      <c r="D1415">
        <v>-31.57</v>
      </c>
      <c r="E1415">
        <v>13.78</v>
      </c>
      <c r="F1415">
        <v>-10.24</v>
      </c>
      <c r="G1415">
        <v>-14.78</v>
      </c>
      <c r="H1415">
        <v>-59.55</v>
      </c>
      <c r="I1415">
        <v>-161.5</v>
      </c>
    </row>
    <row r="1416" spans="1:9">
      <c r="A1416" s="14">
        <v>42163</v>
      </c>
      <c r="B1416">
        <v>-38.450000000000003</v>
      </c>
      <c r="C1416">
        <v>17.079999999999998</v>
      </c>
      <c r="D1416">
        <v>-31.46</v>
      </c>
      <c r="E1416">
        <v>13.73</v>
      </c>
      <c r="F1416">
        <v>-10.199999999999999</v>
      </c>
      <c r="G1416">
        <v>-14.68</v>
      </c>
      <c r="H1416">
        <v>-60.45</v>
      </c>
      <c r="I1416">
        <v>-162</v>
      </c>
    </row>
    <row r="1417" spans="1:9">
      <c r="A1417" s="14">
        <v>42164</v>
      </c>
      <c r="B1417">
        <v>-38.4</v>
      </c>
      <c r="C1417">
        <v>17.55</v>
      </c>
      <c r="D1417">
        <v>-30.96</v>
      </c>
      <c r="E1417">
        <v>13.7</v>
      </c>
      <c r="F1417">
        <v>-10.43</v>
      </c>
      <c r="G1417">
        <v>-13.68</v>
      </c>
      <c r="H1417">
        <v>-60.25</v>
      </c>
      <c r="I1417">
        <v>-162.75</v>
      </c>
    </row>
    <row r="1418" spans="1:9">
      <c r="A1418" s="14">
        <v>42165</v>
      </c>
      <c r="B1418">
        <v>-39.51</v>
      </c>
      <c r="C1418">
        <v>17.55</v>
      </c>
      <c r="D1418">
        <v>-31.26</v>
      </c>
      <c r="E1418">
        <v>13.93</v>
      </c>
      <c r="F1418">
        <v>-10.5</v>
      </c>
      <c r="G1418">
        <v>-13.47</v>
      </c>
      <c r="H1418">
        <v>-61.65</v>
      </c>
      <c r="I1418">
        <v>-161.5</v>
      </c>
    </row>
    <row r="1419" spans="1:9">
      <c r="A1419" s="14">
        <v>42166</v>
      </c>
      <c r="B1419">
        <v>-38.409999999999997</v>
      </c>
      <c r="C1419">
        <v>18.3</v>
      </c>
      <c r="D1419">
        <v>-30.52</v>
      </c>
      <c r="E1419">
        <v>14.57</v>
      </c>
      <c r="F1419">
        <v>-10.7</v>
      </c>
      <c r="G1419">
        <v>-13.4</v>
      </c>
      <c r="H1419">
        <v>-56.65</v>
      </c>
      <c r="I1419">
        <v>-148.25</v>
      </c>
    </row>
    <row r="1420" spans="1:9">
      <c r="A1420" s="14">
        <v>42167</v>
      </c>
      <c r="B1420">
        <v>-38.229999999999997</v>
      </c>
      <c r="C1420">
        <v>18</v>
      </c>
      <c r="D1420">
        <v>-31.55</v>
      </c>
      <c r="E1420">
        <v>14.45</v>
      </c>
      <c r="F1420">
        <v>-10.73</v>
      </c>
      <c r="G1420">
        <v>-13.33</v>
      </c>
      <c r="H1420">
        <v>-56.26</v>
      </c>
      <c r="I1420">
        <v>-147</v>
      </c>
    </row>
    <row r="1421" spans="1:9">
      <c r="A1421" s="14">
        <v>42170</v>
      </c>
      <c r="B1421">
        <v>-38.229999999999997</v>
      </c>
      <c r="C1421">
        <v>17.920000000000002</v>
      </c>
      <c r="D1421">
        <v>-31.91</v>
      </c>
      <c r="E1421">
        <v>14.25</v>
      </c>
      <c r="F1421">
        <v>-10.199999999999999</v>
      </c>
      <c r="G1421">
        <v>-14.07</v>
      </c>
      <c r="H1421">
        <v>-56.5</v>
      </c>
      <c r="I1421">
        <v>-150.5</v>
      </c>
    </row>
    <row r="1422" spans="1:9">
      <c r="A1422" s="14">
        <v>42171</v>
      </c>
      <c r="B1422">
        <v>-38.130000000000003</v>
      </c>
      <c r="C1422">
        <v>17.46</v>
      </c>
      <c r="D1422">
        <v>-32.159999999999997</v>
      </c>
      <c r="E1422">
        <v>14.23</v>
      </c>
      <c r="F1422">
        <v>-10.15</v>
      </c>
      <c r="G1422">
        <v>-13.97</v>
      </c>
      <c r="H1422">
        <v>-56.15</v>
      </c>
      <c r="I1422">
        <v>-150.25</v>
      </c>
    </row>
    <row r="1423" spans="1:9">
      <c r="A1423" s="14">
        <v>42172</v>
      </c>
      <c r="B1423">
        <v>-39.35</v>
      </c>
      <c r="C1423">
        <v>17</v>
      </c>
      <c r="D1423">
        <v>-33.61</v>
      </c>
      <c r="E1423">
        <v>14.64</v>
      </c>
      <c r="F1423">
        <v>-10.39</v>
      </c>
      <c r="G1423">
        <v>-14.06</v>
      </c>
      <c r="H1423">
        <v>-57</v>
      </c>
      <c r="I1423">
        <v>-151.27000000000001</v>
      </c>
    </row>
    <row r="1424" spans="1:9">
      <c r="A1424" s="14">
        <v>42173</v>
      </c>
      <c r="B1424">
        <v>-38.619999999999997</v>
      </c>
      <c r="C1424">
        <v>17.25</v>
      </c>
      <c r="D1424">
        <v>-31.17</v>
      </c>
      <c r="E1424">
        <v>14.18</v>
      </c>
      <c r="F1424">
        <v>-10.54</v>
      </c>
      <c r="G1424">
        <v>-13.67</v>
      </c>
      <c r="H1424">
        <v>-54.55</v>
      </c>
      <c r="I1424">
        <v>-146.91999999999999</v>
      </c>
    </row>
    <row r="1425" spans="1:9">
      <c r="A1425" s="14">
        <v>42174</v>
      </c>
      <c r="B1425">
        <v>-38.53</v>
      </c>
      <c r="C1425">
        <v>16.82</v>
      </c>
      <c r="D1425">
        <v>-31.37</v>
      </c>
      <c r="E1425">
        <v>14.26</v>
      </c>
      <c r="F1425">
        <v>-10.55</v>
      </c>
      <c r="G1425">
        <v>-14.36</v>
      </c>
      <c r="H1425">
        <v>-54.09</v>
      </c>
      <c r="I1425">
        <v>-147.5</v>
      </c>
    </row>
    <row r="1426" spans="1:9">
      <c r="A1426" s="14">
        <v>42177</v>
      </c>
      <c r="B1426">
        <v>-38.9</v>
      </c>
      <c r="C1426">
        <v>16.91</v>
      </c>
      <c r="D1426">
        <v>-31.32</v>
      </c>
      <c r="E1426">
        <v>13.91</v>
      </c>
      <c r="F1426">
        <v>-10.5</v>
      </c>
      <c r="G1426">
        <v>-14.18</v>
      </c>
      <c r="H1426">
        <v>-53.6</v>
      </c>
      <c r="I1426">
        <v>-148.59</v>
      </c>
    </row>
    <row r="1427" spans="1:9">
      <c r="A1427" s="14">
        <v>42178</v>
      </c>
      <c r="B1427">
        <v>-38.83</v>
      </c>
      <c r="C1427">
        <v>16.96</v>
      </c>
      <c r="D1427">
        <v>-30.61</v>
      </c>
      <c r="E1427">
        <v>13.53</v>
      </c>
      <c r="F1427">
        <v>-10.44</v>
      </c>
      <c r="G1427">
        <v>-13.83</v>
      </c>
      <c r="H1427">
        <v>-53.55</v>
      </c>
      <c r="I1427">
        <v>-150.5</v>
      </c>
    </row>
    <row r="1428" spans="1:9">
      <c r="A1428" s="14">
        <v>42179</v>
      </c>
      <c r="B1428">
        <v>-39.54</v>
      </c>
      <c r="C1428">
        <v>16.63</v>
      </c>
      <c r="D1428">
        <v>-31.43</v>
      </c>
      <c r="E1428">
        <v>14.24</v>
      </c>
      <c r="F1428">
        <v>-10.3</v>
      </c>
      <c r="G1428">
        <v>-13.47</v>
      </c>
      <c r="H1428">
        <v>-54.9</v>
      </c>
      <c r="I1428">
        <v>-153.19</v>
      </c>
    </row>
    <row r="1429" spans="1:9">
      <c r="A1429" s="14">
        <v>42180</v>
      </c>
      <c r="B1429">
        <v>-38.65</v>
      </c>
      <c r="C1429">
        <v>16.8</v>
      </c>
      <c r="D1429">
        <v>-30.94</v>
      </c>
      <c r="E1429">
        <v>13.94</v>
      </c>
      <c r="F1429">
        <v>-10.35</v>
      </c>
      <c r="G1429">
        <v>-13.8</v>
      </c>
      <c r="H1429">
        <v>-53.95</v>
      </c>
      <c r="I1429">
        <v>-146.93</v>
      </c>
    </row>
    <row r="1430" spans="1:9">
      <c r="A1430" s="14">
        <v>42181</v>
      </c>
      <c r="B1430">
        <v>-38.07</v>
      </c>
      <c r="C1430">
        <v>16.45</v>
      </c>
      <c r="D1430">
        <v>-31.75</v>
      </c>
      <c r="E1430">
        <v>14.33</v>
      </c>
      <c r="F1430">
        <v>-10.35</v>
      </c>
      <c r="G1430">
        <v>-14.3</v>
      </c>
      <c r="H1430">
        <v>-53.35</v>
      </c>
      <c r="I1430">
        <v>-148</v>
      </c>
    </row>
    <row r="1431" spans="1:9">
      <c r="A1431" s="14">
        <v>42184</v>
      </c>
      <c r="B1431">
        <v>-38</v>
      </c>
      <c r="C1431">
        <v>15.99</v>
      </c>
      <c r="D1431">
        <v>-32.72</v>
      </c>
      <c r="E1431">
        <v>14.95</v>
      </c>
      <c r="F1431">
        <v>-10.4</v>
      </c>
      <c r="G1431">
        <v>-16.149999999999999</v>
      </c>
      <c r="H1431">
        <v>-53.15</v>
      </c>
      <c r="I1431">
        <v>-156</v>
      </c>
    </row>
    <row r="1432" spans="1:9">
      <c r="A1432" s="14">
        <v>42185</v>
      </c>
      <c r="B1432">
        <v>-38.1</v>
      </c>
      <c r="C1432">
        <v>15.1</v>
      </c>
      <c r="D1432">
        <v>-33.43</v>
      </c>
      <c r="E1432">
        <v>14.63</v>
      </c>
      <c r="F1432">
        <v>-10.68</v>
      </c>
      <c r="G1432">
        <v>-15.82</v>
      </c>
      <c r="H1432">
        <v>-52.2</v>
      </c>
      <c r="I1432">
        <v>-160.22999999999999</v>
      </c>
    </row>
    <row r="1433" spans="1:9">
      <c r="A1433" s="14">
        <v>42186</v>
      </c>
      <c r="B1433">
        <v>-38.799999999999997</v>
      </c>
      <c r="C1433">
        <v>15.09</v>
      </c>
      <c r="D1433">
        <v>-33.75</v>
      </c>
      <c r="E1433">
        <v>14.6</v>
      </c>
      <c r="F1433">
        <v>-10.25</v>
      </c>
      <c r="G1433">
        <v>-16.79</v>
      </c>
      <c r="H1433">
        <v>-52.6</v>
      </c>
      <c r="I1433">
        <v>-163.78</v>
      </c>
    </row>
    <row r="1434" spans="1:9">
      <c r="A1434" s="14">
        <v>42187</v>
      </c>
      <c r="B1434">
        <v>-37.4</v>
      </c>
      <c r="C1434">
        <v>15.3</v>
      </c>
      <c r="D1434">
        <v>-32.369999999999997</v>
      </c>
      <c r="E1434">
        <v>14.35</v>
      </c>
      <c r="F1434">
        <v>-10.25</v>
      </c>
      <c r="G1434">
        <v>-15.88</v>
      </c>
      <c r="H1434">
        <v>-50.85</v>
      </c>
      <c r="I1434">
        <v>-171.5</v>
      </c>
    </row>
    <row r="1435" spans="1:9">
      <c r="A1435" s="14">
        <v>42188</v>
      </c>
      <c r="B1435">
        <v>-36.799999999999997</v>
      </c>
      <c r="C1435">
        <v>15.14</v>
      </c>
      <c r="D1435">
        <v>-33.159999999999997</v>
      </c>
      <c r="E1435">
        <v>14.84</v>
      </c>
      <c r="F1435">
        <v>-10.23</v>
      </c>
      <c r="G1435">
        <v>-15.99</v>
      </c>
      <c r="H1435">
        <v>-50.6</v>
      </c>
      <c r="I1435">
        <v>-170.5</v>
      </c>
    </row>
    <row r="1436" spans="1:9">
      <c r="A1436" s="14">
        <v>42191</v>
      </c>
      <c r="B1436">
        <v>-36.81</v>
      </c>
      <c r="C1436">
        <v>15.11</v>
      </c>
      <c r="D1436">
        <v>-33.729999999999997</v>
      </c>
      <c r="E1436">
        <v>14.83</v>
      </c>
      <c r="F1436">
        <v>-10.09</v>
      </c>
      <c r="G1436">
        <v>-15.9</v>
      </c>
      <c r="H1436">
        <v>-50.35</v>
      </c>
      <c r="I1436">
        <v>-171.5</v>
      </c>
    </row>
    <row r="1437" spans="1:9">
      <c r="A1437" s="14">
        <v>42192</v>
      </c>
      <c r="B1437">
        <v>-37.07</v>
      </c>
      <c r="C1437">
        <v>14.2</v>
      </c>
      <c r="D1437">
        <v>-34.01</v>
      </c>
      <c r="E1437">
        <v>15.03</v>
      </c>
      <c r="F1437">
        <v>-9.6999999999999993</v>
      </c>
      <c r="G1437">
        <v>-16.75</v>
      </c>
      <c r="H1437">
        <v>-50.5</v>
      </c>
      <c r="I1437">
        <v>-166.5</v>
      </c>
    </row>
    <row r="1438" spans="1:9">
      <c r="A1438" s="14">
        <v>42193</v>
      </c>
      <c r="B1438">
        <v>-38.25</v>
      </c>
      <c r="C1438">
        <v>13.55</v>
      </c>
      <c r="D1438">
        <v>-34.67</v>
      </c>
      <c r="E1438">
        <v>15.32</v>
      </c>
      <c r="F1438">
        <v>-9.91</v>
      </c>
      <c r="G1438">
        <v>-17.420000000000002</v>
      </c>
      <c r="H1438">
        <v>-52.4</v>
      </c>
      <c r="I1438">
        <v>-168.76</v>
      </c>
    </row>
    <row r="1439" spans="1:9">
      <c r="A1439" s="14">
        <v>42194</v>
      </c>
      <c r="B1439">
        <v>-36.979999999999997</v>
      </c>
      <c r="C1439">
        <v>13.9</v>
      </c>
      <c r="D1439">
        <v>-32.950000000000003</v>
      </c>
      <c r="E1439">
        <v>14.71</v>
      </c>
      <c r="F1439">
        <v>-10.130000000000001</v>
      </c>
      <c r="G1439">
        <v>-16.93</v>
      </c>
      <c r="H1439">
        <v>-50.65</v>
      </c>
      <c r="I1439">
        <v>-160.13999999999999</v>
      </c>
    </row>
    <row r="1440" spans="1:9">
      <c r="A1440" s="14">
        <v>42195</v>
      </c>
      <c r="B1440">
        <v>-37.1</v>
      </c>
      <c r="C1440">
        <v>14</v>
      </c>
      <c r="D1440">
        <v>-31.28</v>
      </c>
      <c r="E1440">
        <v>14.15</v>
      </c>
      <c r="F1440">
        <v>-10.220000000000001</v>
      </c>
      <c r="G1440">
        <v>-16.89</v>
      </c>
      <c r="H1440">
        <v>-50.3</v>
      </c>
      <c r="I1440">
        <v>-157.52000000000001</v>
      </c>
    </row>
    <row r="1441" spans="1:9">
      <c r="A1441" s="14">
        <v>42198</v>
      </c>
      <c r="B1441">
        <v>-36.950000000000003</v>
      </c>
      <c r="C1441">
        <v>13.85</v>
      </c>
      <c r="D1441">
        <v>-30.04</v>
      </c>
      <c r="E1441">
        <v>13.89</v>
      </c>
      <c r="F1441">
        <v>-10.199999999999999</v>
      </c>
      <c r="G1441">
        <v>-17.18</v>
      </c>
      <c r="H1441">
        <v>-50.12</v>
      </c>
      <c r="I1441">
        <v>-158.26</v>
      </c>
    </row>
    <row r="1442" spans="1:9">
      <c r="A1442" s="14">
        <v>42199</v>
      </c>
      <c r="B1442">
        <v>-37.549999999999997</v>
      </c>
      <c r="C1442">
        <v>14.11</v>
      </c>
      <c r="D1442">
        <v>-30.13</v>
      </c>
      <c r="E1442">
        <v>13.9</v>
      </c>
      <c r="F1442">
        <v>-10.35</v>
      </c>
      <c r="G1442">
        <v>-16.93</v>
      </c>
      <c r="H1442">
        <v>-50.83</v>
      </c>
      <c r="I1442">
        <v>-157.97</v>
      </c>
    </row>
    <row r="1443" spans="1:9">
      <c r="A1443" s="14">
        <v>42200</v>
      </c>
      <c r="B1443">
        <v>-37.65</v>
      </c>
      <c r="C1443">
        <v>10.83</v>
      </c>
      <c r="D1443">
        <v>-31.41</v>
      </c>
      <c r="E1443">
        <v>14.56</v>
      </c>
      <c r="F1443">
        <v>-10.85</v>
      </c>
      <c r="G1443">
        <v>-16.8</v>
      </c>
      <c r="H1443">
        <v>-50.3</v>
      </c>
      <c r="I1443">
        <v>-159.79</v>
      </c>
    </row>
    <row r="1444" spans="1:9">
      <c r="A1444" s="14">
        <v>42201</v>
      </c>
      <c r="B1444">
        <v>-36.82</v>
      </c>
      <c r="C1444">
        <v>10.94</v>
      </c>
      <c r="D1444">
        <v>-30.08</v>
      </c>
      <c r="E1444">
        <v>14.34</v>
      </c>
      <c r="F1444">
        <v>-10.8</v>
      </c>
      <c r="G1444">
        <v>-15.91</v>
      </c>
      <c r="H1444">
        <v>-47.01</v>
      </c>
      <c r="I1444">
        <v>-155.82</v>
      </c>
    </row>
    <row r="1445" spans="1:9">
      <c r="A1445" s="14">
        <v>42202</v>
      </c>
      <c r="B1445">
        <v>-36.700000000000003</v>
      </c>
      <c r="C1445">
        <v>10</v>
      </c>
      <c r="D1445">
        <v>-29.91</v>
      </c>
      <c r="E1445">
        <v>14.4</v>
      </c>
      <c r="F1445">
        <v>-10.79</v>
      </c>
      <c r="G1445">
        <v>-15.62</v>
      </c>
      <c r="H1445">
        <v>-46.58</v>
      </c>
      <c r="I1445">
        <v>-159.41</v>
      </c>
    </row>
    <row r="1446" spans="1:9">
      <c r="A1446" s="14">
        <v>42205</v>
      </c>
      <c r="B1446">
        <v>-36.56</v>
      </c>
      <c r="C1446">
        <v>9.58</v>
      </c>
      <c r="D1446">
        <v>-29.97</v>
      </c>
      <c r="E1446">
        <v>14.53</v>
      </c>
      <c r="F1446">
        <v>-10.38</v>
      </c>
      <c r="G1446">
        <v>-15.7</v>
      </c>
      <c r="H1446">
        <v>-46.85</v>
      </c>
      <c r="I1446">
        <v>-159.82</v>
      </c>
    </row>
    <row r="1447" spans="1:9">
      <c r="A1447" s="14">
        <v>42206</v>
      </c>
      <c r="B1447">
        <v>-36.869999999999997</v>
      </c>
      <c r="C1447">
        <v>8.5500000000000007</v>
      </c>
      <c r="D1447">
        <v>-29.92</v>
      </c>
      <c r="E1447">
        <v>14.57</v>
      </c>
      <c r="F1447">
        <v>-10.199999999999999</v>
      </c>
      <c r="G1447">
        <v>-15.5</v>
      </c>
      <c r="H1447">
        <v>-47.6</v>
      </c>
      <c r="I1447">
        <v>-158.35</v>
      </c>
    </row>
    <row r="1448" spans="1:9">
      <c r="A1448" s="14">
        <v>42207</v>
      </c>
      <c r="B1448">
        <v>-37.65</v>
      </c>
      <c r="C1448">
        <v>8.51</v>
      </c>
      <c r="D1448">
        <v>-30.57</v>
      </c>
      <c r="E1448">
        <v>14.79</v>
      </c>
      <c r="F1448">
        <v>-10.16</v>
      </c>
      <c r="G1448">
        <v>-15.6</v>
      </c>
      <c r="H1448">
        <v>-48.35</v>
      </c>
      <c r="I1448">
        <v>-166.5</v>
      </c>
    </row>
    <row r="1449" spans="1:9">
      <c r="A1449" s="14">
        <v>42208</v>
      </c>
      <c r="B1449">
        <v>-36.6</v>
      </c>
      <c r="C1449">
        <v>8.6</v>
      </c>
      <c r="D1449">
        <v>-30.12</v>
      </c>
      <c r="E1449">
        <v>14.44</v>
      </c>
      <c r="F1449">
        <v>-10.29</v>
      </c>
      <c r="G1449">
        <v>-15.32</v>
      </c>
      <c r="H1449">
        <v>-47.35</v>
      </c>
      <c r="I1449">
        <v>-164.5</v>
      </c>
    </row>
    <row r="1450" spans="1:9">
      <c r="A1450" s="14">
        <v>42209</v>
      </c>
      <c r="B1450">
        <v>-36</v>
      </c>
      <c r="C1450">
        <v>8.25</v>
      </c>
      <c r="D1450">
        <v>-30.29</v>
      </c>
      <c r="E1450">
        <v>14.31</v>
      </c>
      <c r="F1450">
        <v>-10.3</v>
      </c>
      <c r="G1450">
        <v>-15.7</v>
      </c>
      <c r="H1450">
        <v>-46.95</v>
      </c>
      <c r="I1450">
        <v>-165.95</v>
      </c>
    </row>
    <row r="1451" spans="1:9">
      <c r="A1451" s="14">
        <v>42212</v>
      </c>
      <c r="B1451">
        <v>-35.74</v>
      </c>
      <c r="C1451">
        <v>7.8</v>
      </c>
      <c r="D1451">
        <v>-30.4</v>
      </c>
      <c r="E1451">
        <v>14.33</v>
      </c>
      <c r="F1451">
        <v>-10.1</v>
      </c>
      <c r="G1451">
        <v>-16.28</v>
      </c>
      <c r="H1451">
        <v>-47.15</v>
      </c>
      <c r="I1451">
        <v>-165.5</v>
      </c>
    </row>
    <row r="1452" spans="1:9">
      <c r="A1452" s="14">
        <v>42213</v>
      </c>
      <c r="B1452">
        <v>-36.08</v>
      </c>
      <c r="C1452">
        <v>7.9</v>
      </c>
      <c r="D1452">
        <v>-30.33</v>
      </c>
      <c r="E1452">
        <v>14.3</v>
      </c>
      <c r="F1452">
        <v>-9.85</v>
      </c>
      <c r="G1452">
        <v>-16.21</v>
      </c>
      <c r="H1452">
        <v>-47.95</v>
      </c>
      <c r="I1452">
        <v>-165</v>
      </c>
    </row>
    <row r="1453" spans="1:9">
      <c r="A1453" s="14">
        <v>42214</v>
      </c>
      <c r="B1453">
        <v>-35.4</v>
      </c>
      <c r="C1453">
        <v>7.85</v>
      </c>
      <c r="D1453">
        <v>-30.47</v>
      </c>
      <c r="E1453">
        <v>14.25</v>
      </c>
      <c r="F1453">
        <v>-9.6300000000000008</v>
      </c>
      <c r="G1453">
        <v>-15.75</v>
      </c>
      <c r="H1453">
        <v>-47.35</v>
      </c>
      <c r="I1453">
        <v>-163.97</v>
      </c>
    </row>
    <row r="1454" spans="1:9">
      <c r="A1454" s="14">
        <v>42215</v>
      </c>
      <c r="B1454">
        <v>-35.69</v>
      </c>
      <c r="C1454">
        <v>7.55</v>
      </c>
      <c r="D1454">
        <v>-30.86</v>
      </c>
      <c r="E1454">
        <v>14.84</v>
      </c>
      <c r="F1454">
        <v>-9.4700000000000006</v>
      </c>
      <c r="G1454">
        <v>-16.27</v>
      </c>
      <c r="H1454">
        <v>-47.25</v>
      </c>
      <c r="I1454">
        <v>-164.9</v>
      </c>
    </row>
    <row r="1455" spans="1:9">
      <c r="A1455" s="14">
        <v>42216</v>
      </c>
      <c r="B1455">
        <v>-35.61</v>
      </c>
      <c r="C1455">
        <v>7.1</v>
      </c>
      <c r="D1455">
        <v>-31.1</v>
      </c>
      <c r="E1455">
        <v>14.68</v>
      </c>
      <c r="F1455">
        <v>-9.48</v>
      </c>
      <c r="G1455">
        <v>-15.89</v>
      </c>
      <c r="H1455">
        <v>-47.05</v>
      </c>
      <c r="I1455">
        <v>-164.5</v>
      </c>
    </row>
    <row r="1456" spans="1:9">
      <c r="A1456" s="14">
        <v>42219</v>
      </c>
      <c r="B1456">
        <v>-35.5</v>
      </c>
      <c r="C1456">
        <v>7.25</v>
      </c>
      <c r="D1456">
        <v>-30.87</v>
      </c>
      <c r="E1456">
        <v>14.6</v>
      </c>
      <c r="F1456">
        <v>-9.6199999999999992</v>
      </c>
      <c r="G1456">
        <v>-15.99</v>
      </c>
      <c r="H1456">
        <v>-46.75</v>
      </c>
      <c r="I1456">
        <v>-164.6</v>
      </c>
    </row>
    <row r="1457" spans="1:9">
      <c r="A1457" s="14">
        <v>42220</v>
      </c>
      <c r="B1457">
        <v>-36.299999999999997</v>
      </c>
      <c r="C1457">
        <v>6.4</v>
      </c>
      <c r="D1457">
        <v>-30.76</v>
      </c>
      <c r="E1457">
        <v>14.8</v>
      </c>
      <c r="F1457">
        <v>-9.65</v>
      </c>
      <c r="G1457">
        <v>-15.9</v>
      </c>
      <c r="H1457">
        <v>-46.6</v>
      </c>
      <c r="I1457">
        <v>-166.79</v>
      </c>
    </row>
    <row r="1458" spans="1:9">
      <c r="A1458" s="14">
        <v>42221</v>
      </c>
      <c r="B1458">
        <v>-36.97</v>
      </c>
      <c r="C1458">
        <v>5.45</v>
      </c>
      <c r="D1458">
        <v>-31.39</v>
      </c>
      <c r="E1458">
        <v>15.34</v>
      </c>
      <c r="F1458">
        <v>-9.23</v>
      </c>
      <c r="G1458">
        <v>-16.64</v>
      </c>
      <c r="H1458">
        <v>-46.85</v>
      </c>
      <c r="I1458">
        <v>-175.71</v>
      </c>
    </row>
    <row r="1459" spans="1:9">
      <c r="A1459" s="14">
        <v>42222</v>
      </c>
      <c r="B1459">
        <v>-36</v>
      </c>
      <c r="C1459">
        <v>5.21</v>
      </c>
      <c r="D1459">
        <v>-30.28</v>
      </c>
      <c r="E1459">
        <v>14.93</v>
      </c>
      <c r="F1459">
        <v>-8.9</v>
      </c>
      <c r="G1459">
        <v>-16.350000000000001</v>
      </c>
      <c r="H1459">
        <v>-46.2</v>
      </c>
      <c r="I1459">
        <v>-173.8</v>
      </c>
    </row>
    <row r="1460" spans="1:9">
      <c r="A1460" s="14">
        <v>42223</v>
      </c>
      <c r="B1460">
        <v>-36.5</v>
      </c>
      <c r="C1460">
        <v>4.6399999999999997</v>
      </c>
      <c r="D1460">
        <v>-30.66</v>
      </c>
      <c r="E1460">
        <v>15.44</v>
      </c>
      <c r="F1460">
        <v>-8.8699999999999992</v>
      </c>
      <c r="G1460">
        <v>-17.420000000000002</v>
      </c>
      <c r="H1460">
        <v>-46.92</v>
      </c>
      <c r="I1460">
        <v>-183.09</v>
      </c>
    </row>
    <row r="1461" spans="1:9">
      <c r="A1461" s="14">
        <v>42226</v>
      </c>
      <c r="B1461">
        <v>-36.06</v>
      </c>
      <c r="C1461">
        <v>4.6399999999999997</v>
      </c>
      <c r="D1461">
        <v>-30.65</v>
      </c>
      <c r="E1461">
        <v>15.08</v>
      </c>
      <c r="F1461">
        <v>-8.1300000000000008</v>
      </c>
      <c r="G1461">
        <v>-17.8</v>
      </c>
      <c r="H1461">
        <v>-46.26</v>
      </c>
      <c r="I1461">
        <v>-182.55</v>
      </c>
    </row>
    <row r="1462" spans="1:9">
      <c r="A1462" s="14">
        <v>42227</v>
      </c>
      <c r="B1462">
        <v>-35.71</v>
      </c>
      <c r="C1462">
        <v>4.9000000000000004</v>
      </c>
      <c r="D1462">
        <v>-30.66</v>
      </c>
      <c r="E1462">
        <v>15.01</v>
      </c>
      <c r="F1462">
        <v>-8.4</v>
      </c>
      <c r="G1462">
        <v>-17.41</v>
      </c>
      <c r="H1462">
        <v>-46</v>
      </c>
      <c r="I1462">
        <v>-184.19</v>
      </c>
    </row>
    <row r="1463" spans="1:9">
      <c r="A1463" s="14">
        <v>42228</v>
      </c>
      <c r="B1463">
        <v>-36.299999999999997</v>
      </c>
      <c r="C1463">
        <v>5.72</v>
      </c>
      <c r="D1463">
        <v>-31</v>
      </c>
      <c r="E1463">
        <v>15.47</v>
      </c>
      <c r="F1463">
        <v>-8.4499999999999993</v>
      </c>
      <c r="G1463">
        <v>-17.489999999999998</v>
      </c>
      <c r="H1463">
        <v>-47.53</v>
      </c>
      <c r="I1463">
        <v>-192.24</v>
      </c>
    </row>
    <row r="1464" spans="1:9">
      <c r="A1464" s="14">
        <v>42229</v>
      </c>
      <c r="B1464">
        <v>-35.119999999999997</v>
      </c>
      <c r="C1464">
        <v>5.35</v>
      </c>
      <c r="D1464">
        <v>-30.73</v>
      </c>
      <c r="E1464">
        <v>15.55</v>
      </c>
      <c r="F1464">
        <v>-7.98</v>
      </c>
      <c r="G1464">
        <v>-17.600000000000001</v>
      </c>
      <c r="H1464">
        <v>-45.75</v>
      </c>
      <c r="I1464">
        <v>-179</v>
      </c>
    </row>
    <row r="1465" spans="1:9">
      <c r="A1465" s="14">
        <v>42230</v>
      </c>
      <c r="B1465">
        <v>-35.299999999999997</v>
      </c>
      <c r="C1465">
        <v>5.1100000000000003</v>
      </c>
      <c r="D1465">
        <v>-30.76</v>
      </c>
      <c r="E1465">
        <v>15.74</v>
      </c>
      <c r="F1465">
        <v>-7.9</v>
      </c>
      <c r="G1465">
        <v>-17.64</v>
      </c>
      <c r="H1465">
        <v>-45.25</v>
      </c>
      <c r="I1465">
        <v>-180</v>
      </c>
    </row>
    <row r="1466" spans="1:9">
      <c r="A1466" s="14">
        <v>42233</v>
      </c>
      <c r="B1466">
        <v>-34.99</v>
      </c>
      <c r="C1466">
        <v>5.0999999999999996</v>
      </c>
      <c r="D1466">
        <v>-30.91</v>
      </c>
      <c r="E1466">
        <v>15.8</v>
      </c>
      <c r="F1466">
        <v>-7.9</v>
      </c>
      <c r="G1466">
        <v>-17.600000000000001</v>
      </c>
      <c r="H1466">
        <v>-45.4</v>
      </c>
      <c r="I1466">
        <v>-177.5</v>
      </c>
    </row>
    <row r="1467" spans="1:9">
      <c r="A1467" s="14">
        <v>42234</v>
      </c>
      <c r="B1467">
        <v>-34.799999999999997</v>
      </c>
      <c r="C1467">
        <v>4.8</v>
      </c>
      <c r="D1467">
        <v>-31</v>
      </c>
      <c r="E1467">
        <v>15.82</v>
      </c>
      <c r="F1467">
        <v>-8.1300000000000008</v>
      </c>
      <c r="G1467">
        <v>-17.809999999999999</v>
      </c>
      <c r="H1467">
        <v>-45.63</v>
      </c>
      <c r="I1467">
        <v>-178</v>
      </c>
    </row>
    <row r="1468" spans="1:9">
      <c r="A1468" s="14">
        <v>42235</v>
      </c>
      <c r="B1468">
        <v>-35.700000000000003</v>
      </c>
      <c r="C1468">
        <v>4.6900000000000004</v>
      </c>
      <c r="D1468">
        <v>-31.69</v>
      </c>
      <c r="E1468">
        <v>15.93</v>
      </c>
      <c r="F1468">
        <v>-8</v>
      </c>
      <c r="G1468">
        <v>-18.03</v>
      </c>
      <c r="H1468">
        <v>-46.7</v>
      </c>
      <c r="I1468">
        <v>-180.74</v>
      </c>
    </row>
    <row r="1469" spans="1:9">
      <c r="A1469" s="14">
        <v>42236</v>
      </c>
      <c r="B1469">
        <v>-35.130000000000003</v>
      </c>
      <c r="C1469">
        <v>4.45</v>
      </c>
      <c r="D1469">
        <v>-30.64</v>
      </c>
      <c r="E1469">
        <v>15.58</v>
      </c>
      <c r="F1469">
        <v>-8.3699999999999992</v>
      </c>
      <c r="G1469">
        <v>-16.91</v>
      </c>
      <c r="H1469">
        <v>-46.03</v>
      </c>
      <c r="I1469">
        <v>-179.11</v>
      </c>
    </row>
    <row r="1470" spans="1:9">
      <c r="A1470" s="14">
        <v>42237</v>
      </c>
      <c r="B1470">
        <v>-35.07</v>
      </c>
      <c r="C1470">
        <v>4.45</v>
      </c>
      <c r="D1470">
        <v>-30.51</v>
      </c>
      <c r="E1470">
        <v>15.7</v>
      </c>
      <c r="F1470">
        <v>-8.3800000000000008</v>
      </c>
      <c r="G1470">
        <v>-16.59</v>
      </c>
      <c r="H1470">
        <v>-46.43</v>
      </c>
      <c r="I1470">
        <v>-181.24</v>
      </c>
    </row>
    <row r="1471" spans="1:9">
      <c r="A1471" s="14">
        <v>42240</v>
      </c>
      <c r="B1471">
        <v>-34</v>
      </c>
      <c r="C1471">
        <v>3.74</v>
      </c>
      <c r="D1471">
        <v>-30.6</v>
      </c>
      <c r="E1471">
        <v>16.29</v>
      </c>
      <c r="F1471">
        <v>-8.31</v>
      </c>
      <c r="G1471">
        <v>-17.54</v>
      </c>
      <c r="H1471">
        <v>-45.25</v>
      </c>
      <c r="I1471">
        <v>-183.5</v>
      </c>
    </row>
    <row r="1472" spans="1:9">
      <c r="A1472" s="14">
        <v>42241</v>
      </c>
      <c r="B1472">
        <v>-33.65</v>
      </c>
      <c r="C1472">
        <v>3.75</v>
      </c>
      <c r="D1472">
        <v>-30.49</v>
      </c>
      <c r="E1472">
        <v>16.260000000000002</v>
      </c>
      <c r="F1472">
        <v>-8.31</v>
      </c>
      <c r="G1472">
        <v>-16.88</v>
      </c>
      <c r="H1472">
        <v>-44.8</v>
      </c>
      <c r="I1472">
        <v>-188.5</v>
      </c>
    </row>
    <row r="1473" spans="1:9">
      <c r="A1473" s="14">
        <v>42242</v>
      </c>
      <c r="B1473">
        <v>-33.9</v>
      </c>
      <c r="C1473">
        <v>3.35</v>
      </c>
      <c r="D1473">
        <v>-31.23</v>
      </c>
      <c r="E1473">
        <v>16.43</v>
      </c>
      <c r="F1473">
        <v>-8.32</v>
      </c>
      <c r="G1473">
        <v>-17.059999999999999</v>
      </c>
      <c r="H1473">
        <v>-45.18</v>
      </c>
      <c r="I1473">
        <v>-194.5</v>
      </c>
    </row>
    <row r="1474" spans="1:9">
      <c r="A1474" s="14">
        <v>42243</v>
      </c>
      <c r="B1474">
        <v>-33.450000000000003</v>
      </c>
      <c r="C1474">
        <v>2.56</v>
      </c>
      <c r="D1474">
        <v>-30.49</v>
      </c>
      <c r="E1474">
        <v>16.010000000000002</v>
      </c>
      <c r="F1474">
        <v>-7.87</v>
      </c>
      <c r="G1474">
        <v>-16.260000000000002</v>
      </c>
      <c r="H1474">
        <v>-43.35</v>
      </c>
      <c r="I1474">
        <v>-189.48</v>
      </c>
    </row>
    <row r="1475" spans="1:9">
      <c r="A1475" s="14">
        <v>42244</v>
      </c>
      <c r="B1475">
        <v>-33.299999999999997</v>
      </c>
      <c r="C1475">
        <v>2.78</v>
      </c>
      <c r="D1475">
        <v>-30.28</v>
      </c>
      <c r="E1475">
        <v>16.34</v>
      </c>
      <c r="F1475">
        <v>-7.65</v>
      </c>
      <c r="G1475">
        <v>-16.55</v>
      </c>
      <c r="H1475">
        <v>-42.95</v>
      </c>
      <c r="I1475">
        <v>-191</v>
      </c>
    </row>
    <row r="1476" spans="1:9">
      <c r="A1476" s="14">
        <v>42247</v>
      </c>
      <c r="B1476">
        <v>-32.65</v>
      </c>
      <c r="C1476">
        <v>3.03</v>
      </c>
      <c r="D1476">
        <v>-30.88</v>
      </c>
      <c r="E1476">
        <v>16.55</v>
      </c>
      <c r="F1476">
        <v>-7.58</v>
      </c>
      <c r="G1476">
        <v>-16.329999999999998</v>
      </c>
      <c r="H1476">
        <v>-41.75</v>
      </c>
      <c r="I1476">
        <v>-195.01</v>
      </c>
    </row>
    <row r="1477" spans="1:9">
      <c r="A1477" s="14">
        <v>42248</v>
      </c>
      <c r="B1477">
        <v>-32.299999999999997</v>
      </c>
      <c r="C1477">
        <v>3.7</v>
      </c>
      <c r="D1477">
        <v>-30.53</v>
      </c>
      <c r="E1477">
        <v>16.87</v>
      </c>
      <c r="F1477">
        <v>-7.44</v>
      </c>
      <c r="G1477">
        <v>-16.48</v>
      </c>
      <c r="H1477">
        <v>-41.7</v>
      </c>
      <c r="I1477">
        <v>-201</v>
      </c>
    </row>
    <row r="1478" spans="1:9">
      <c r="A1478" s="14">
        <v>42249</v>
      </c>
      <c r="B1478">
        <v>-32.6</v>
      </c>
      <c r="C1478">
        <v>3.82</v>
      </c>
      <c r="D1478">
        <v>-31.45</v>
      </c>
      <c r="E1478">
        <v>17.02</v>
      </c>
      <c r="F1478">
        <v>-7.52</v>
      </c>
      <c r="G1478">
        <v>-16.850000000000001</v>
      </c>
      <c r="H1478">
        <v>-42.26</v>
      </c>
      <c r="I1478">
        <v>-200</v>
      </c>
    </row>
    <row r="1479" spans="1:9">
      <c r="A1479" s="14">
        <v>42250</v>
      </c>
      <c r="B1479">
        <v>-32.630000000000003</v>
      </c>
      <c r="C1479">
        <v>3.68</v>
      </c>
      <c r="D1479">
        <v>-32.229999999999997</v>
      </c>
      <c r="E1479">
        <v>17.09</v>
      </c>
      <c r="F1479">
        <v>-6.83</v>
      </c>
      <c r="G1479">
        <v>-17</v>
      </c>
      <c r="H1479">
        <v>-42.35</v>
      </c>
      <c r="I1479">
        <v>-189.4</v>
      </c>
    </row>
    <row r="1480" spans="1:9">
      <c r="A1480" s="14">
        <v>42251</v>
      </c>
      <c r="B1480">
        <v>-32.31</v>
      </c>
      <c r="C1480">
        <v>3.55</v>
      </c>
      <c r="D1480">
        <v>-31.74</v>
      </c>
      <c r="E1480">
        <v>17.03</v>
      </c>
      <c r="F1480">
        <v>-6.76</v>
      </c>
      <c r="G1480">
        <v>-17.440000000000001</v>
      </c>
      <c r="H1480">
        <v>-41.6</v>
      </c>
      <c r="I1480">
        <v>-189.5</v>
      </c>
    </row>
    <row r="1481" spans="1:9">
      <c r="A1481" s="14">
        <v>42254</v>
      </c>
      <c r="B1481">
        <v>-32.299999999999997</v>
      </c>
      <c r="C1481">
        <v>3.67</v>
      </c>
      <c r="D1481">
        <v>-31.94</v>
      </c>
      <c r="E1481">
        <v>16.95</v>
      </c>
      <c r="F1481">
        <v>-6.9</v>
      </c>
      <c r="G1481">
        <v>-17.5</v>
      </c>
      <c r="H1481">
        <v>-41.38</v>
      </c>
      <c r="I1481">
        <v>-190</v>
      </c>
    </row>
    <row r="1482" spans="1:9">
      <c r="A1482" s="14">
        <v>42255</v>
      </c>
      <c r="B1482">
        <v>-32.78</v>
      </c>
      <c r="C1482">
        <v>3.61</v>
      </c>
      <c r="D1482">
        <v>-32.33</v>
      </c>
      <c r="E1482">
        <v>17.149999999999999</v>
      </c>
      <c r="F1482">
        <v>-7.15</v>
      </c>
      <c r="G1482">
        <v>-18.100000000000001</v>
      </c>
      <c r="H1482">
        <v>-42.03</v>
      </c>
      <c r="I1482">
        <v>-187.98</v>
      </c>
    </row>
    <row r="1483" spans="1:9">
      <c r="A1483" s="14">
        <v>42256</v>
      </c>
      <c r="B1483">
        <v>-32.9</v>
      </c>
      <c r="C1483">
        <v>3.9</v>
      </c>
      <c r="D1483">
        <v>-32.380000000000003</v>
      </c>
      <c r="E1483">
        <v>17.329999999999998</v>
      </c>
      <c r="F1483">
        <v>-6.96</v>
      </c>
      <c r="G1483">
        <v>-17.95</v>
      </c>
      <c r="H1483">
        <v>-42.38</v>
      </c>
      <c r="I1483">
        <v>-185.99</v>
      </c>
    </row>
    <row r="1484" spans="1:9">
      <c r="A1484" s="14">
        <v>42257</v>
      </c>
      <c r="B1484">
        <v>-33.32</v>
      </c>
      <c r="C1484">
        <v>3.95</v>
      </c>
      <c r="D1484">
        <v>-32.32</v>
      </c>
      <c r="E1484">
        <v>17.350000000000001</v>
      </c>
      <c r="F1484">
        <v>-7.15</v>
      </c>
      <c r="G1484">
        <v>-17.899999999999999</v>
      </c>
      <c r="H1484">
        <v>-40.950000000000003</v>
      </c>
      <c r="I1484">
        <v>-184.57</v>
      </c>
    </row>
    <row r="1485" spans="1:9">
      <c r="A1485" s="14">
        <v>42258</v>
      </c>
      <c r="B1485">
        <v>-33.5</v>
      </c>
      <c r="C1485">
        <v>4.3</v>
      </c>
      <c r="D1485">
        <v>-32.07</v>
      </c>
      <c r="E1485">
        <v>17.7</v>
      </c>
      <c r="F1485">
        <v>-7.19</v>
      </c>
      <c r="G1485">
        <v>-18.489999999999998</v>
      </c>
      <c r="H1485">
        <v>-41.13</v>
      </c>
      <c r="I1485">
        <v>-185.5</v>
      </c>
    </row>
    <row r="1486" spans="1:9">
      <c r="A1486" s="14">
        <v>42261</v>
      </c>
      <c r="B1486">
        <v>-33.590000000000003</v>
      </c>
      <c r="C1486">
        <v>4.1900000000000004</v>
      </c>
      <c r="D1486">
        <v>-32.32</v>
      </c>
      <c r="E1486">
        <v>17.940000000000001</v>
      </c>
      <c r="F1486">
        <v>-7.25</v>
      </c>
      <c r="G1486">
        <v>-19.18</v>
      </c>
      <c r="H1486">
        <v>-41</v>
      </c>
      <c r="I1486">
        <v>-183.09</v>
      </c>
    </row>
    <row r="1487" spans="1:9">
      <c r="A1487" s="14">
        <v>42262</v>
      </c>
      <c r="B1487">
        <v>-33.369999999999997</v>
      </c>
      <c r="C1487">
        <v>3.4</v>
      </c>
      <c r="D1487">
        <v>-33.090000000000003</v>
      </c>
      <c r="E1487">
        <v>18.239999999999998</v>
      </c>
      <c r="F1487">
        <v>-6.86</v>
      </c>
      <c r="G1487">
        <v>-19.510000000000002</v>
      </c>
      <c r="H1487">
        <v>-41.08</v>
      </c>
      <c r="I1487">
        <v>-186</v>
      </c>
    </row>
    <row r="1488" spans="1:9">
      <c r="A1488" s="14">
        <v>42263</v>
      </c>
      <c r="B1488">
        <v>-33.68</v>
      </c>
      <c r="C1488">
        <v>2.75</v>
      </c>
      <c r="D1488">
        <v>-33.520000000000003</v>
      </c>
      <c r="E1488">
        <v>18.28</v>
      </c>
      <c r="F1488">
        <v>-6.3</v>
      </c>
      <c r="G1488">
        <v>-20.7</v>
      </c>
      <c r="H1488">
        <v>-41.1</v>
      </c>
      <c r="I1488">
        <v>-188.51</v>
      </c>
    </row>
    <row r="1489" spans="1:9">
      <c r="A1489" s="14">
        <v>42264</v>
      </c>
      <c r="B1489">
        <v>-34.26</v>
      </c>
      <c r="C1489">
        <v>3.81</v>
      </c>
      <c r="D1489">
        <v>-31.36</v>
      </c>
      <c r="E1489">
        <v>16.329999999999998</v>
      </c>
      <c r="F1489">
        <v>-7.98</v>
      </c>
      <c r="G1489">
        <v>-21.27</v>
      </c>
      <c r="H1489">
        <v>-41.45</v>
      </c>
      <c r="I1489">
        <v>-180.72</v>
      </c>
    </row>
    <row r="1490" spans="1:9">
      <c r="A1490" s="14">
        <v>42265</v>
      </c>
      <c r="B1490">
        <v>-34.9</v>
      </c>
      <c r="C1490">
        <v>3.59</v>
      </c>
      <c r="D1490">
        <v>-32.06</v>
      </c>
      <c r="E1490">
        <v>17.04</v>
      </c>
      <c r="F1490">
        <v>-8.5299999999999994</v>
      </c>
      <c r="G1490">
        <v>-23.58</v>
      </c>
      <c r="H1490">
        <v>-42.1</v>
      </c>
      <c r="I1490">
        <v>-176.02</v>
      </c>
    </row>
    <row r="1491" spans="1:9">
      <c r="A1491" s="14">
        <v>42268</v>
      </c>
      <c r="B1491">
        <v>-35.049999999999997</v>
      </c>
      <c r="C1491">
        <v>3.65</v>
      </c>
      <c r="D1491">
        <v>-32.9</v>
      </c>
      <c r="E1491">
        <v>17.670000000000002</v>
      </c>
      <c r="F1491">
        <v>-7.29</v>
      </c>
      <c r="G1491">
        <v>-24.45</v>
      </c>
      <c r="H1491">
        <v>-41.53</v>
      </c>
      <c r="I1491">
        <v>-178.38</v>
      </c>
    </row>
    <row r="1492" spans="1:9">
      <c r="A1492" s="14">
        <v>42269</v>
      </c>
      <c r="B1492">
        <v>-34.700000000000003</v>
      </c>
      <c r="C1492">
        <v>4.1900000000000004</v>
      </c>
      <c r="D1492">
        <v>-32.630000000000003</v>
      </c>
      <c r="E1492">
        <v>17.010000000000002</v>
      </c>
      <c r="F1492">
        <v>-7.27</v>
      </c>
      <c r="G1492">
        <v>-22.74</v>
      </c>
      <c r="H1492">
        <v>-41.25</v>
      </c>
      <c r="I1492">
        <v>-185.5</v>
      </c>
    </row>
    <row r="1493" spans="1:9">
      <c r="A1493" s="14">
        <v>42270</v>
      </c>
      <c r="B1493">
        <v>-35.22</v>
      </c>
      <c r="C1493">
        <v>5.15</v>
      </c>
      <c r="D1493">
        <v>-33.61</v>
      </c>
      <c r="E1493">
        <v>17.829999999999998</v>
      </c>
      <c r="F1493">
        <v>-7.7</v>
      </c>
      <c r="G1493">
        <v>-22.04</v>
      </c>
      <c r="H1493">
        <v>-42.55</v>
      </c>
      <c r="I1493">
        <v>-184.95</v>
      </c>
    </row>
    <row r="1494" spans="1:9">
      <c r="A1494" s="14">
        <v>42271</v>
      </c>
      <c r="B1494">
        <v>-34.119999999999997</v>
      </c>
      <c r="C1494">
        <v>5.69</v>
      </c>
      <c r="D1494">
        <v>-32.25</v>
      </c>
      <c r="E1494">
        <v>17.149999999999999</v>
      </c>
      <c r="F1494">
        <v>-7.05</v>
      </c>
      <c r="G1494">
        <v>-20.309999999999999</v>
      </c>
      <c r="H1494">
        <v>-41.8</v>
      </c>
      <c r="I1494">
        <v>-181.01</v>
      </c>
    </row>
    <row r="1495" spans="1:9">
      <c r="A1495" s="14">
        <v>42272</v>
      </c>
      <c r="B1495">
        <v>-33.86</v>
      </c>
      <c r="C1495">
        <v>5.45</v>
      </c>
      <c r="D1495">
        <v>-33.090000000000003</v>
      </c>
      <c r="E1495">
        <v>16.82</v>
      </c>
      <c r="F1495">
        <v>-6.98</v>
      </c>
      <c r="G1495">
        <v>-18.14</v>
      </c>
      <c r="H1495">
        <v>-41.55</v>
      </c>
      <c r="I1495">
        <v>-183</v>
      </c>
    </row>
    <row r="1496" spans="1:9">
      <c r="A1496" s="14">
        <v>42275</v>
      </c>
      <c r="B1496">
        <v>-33.75</v>
      </c>
      <c r="C1496">
        <v>5.35</v>
      </c>
      <c r="D1496">
        <v>-33.29</v>
      </c>
      <c r="E1496">
        <v>16.600000000000001</v>
      </c>
      <c r="F1496">
        <v>-6.6</v>
      </c>
      <c r="G1496">
        <v>-16.350000000000001</v>
      </c>
      <c r="H1496">
        <v>-41.7</v>
      </c>
      <c r="I1496">
        <v>-184</v>
      </c>
    </row>
    <row r="1497" spans="1:9">
      <c r="A1497" s="14">
        <v>42276</v>
      </c>
      <c r="B1497">
        <v>-34.75</v>
      </c>
      <c r="C1497">
        <v>5.38</v>
      </c>
      <c r="D1497">
        <v>-35</v>
      </c>
      <c r="E1497">
        <v>18.63</v>
      </c>
      <c r="F1497">
        <v>-4.75</v>
      </c>
      <c r="G1497">
        <v>-24.87</v>
      </c>
      <c r="H1497">
        <v>-43.14</v>
      </c>
      <c r="I1497">
        <v>-194.5</v>
      </c>
    </row>
    <row r="1498" spans="1:9">
      <c r="A1498" s="14">
        <v>42277</v>
      </c>
      <c r="B1498">
        <v>-34.5</v>
      </c>
      <c r="C1498">
        <v>4.93</v>
      </c>
      <c r="D1498">
        <v>-34.92</v>
      </c>
      <c r="E1498">
        <v>18.91</v>
      </c>
      <c r="F1498">
        <v>-4.55</v>
      </c>
      <c r="G1498">
        <v>-23.45</v>
      </c>
      <c r="H1498">
        <v>-43.3</v>
      </c>
      <c r="I1498">
        <v>-190.63</v>
      </c>
    </row>
    <row r="1499" spans="1:9">
      <c r="A1499" s="14">
        <v>42278</v>
      </c>
      <c r="B1499">
        <v>-33.6</v>
      </c>
      <c r="C1499">
        <v>5.03</v>
      </c>
      <c r="D1499">
        <v>-34.49</v>
      </c>
      <c r="E1499">
        <v>19</v>
      </c>
      <c r="F1499">
        <v>-4.75</v>
      </c>
      <c r="G1499">
        <v>-23.54</v>
      </c>
      <c r="H1499">
        <v>-42.06</v>
      </c>
      <c r="I1499">
        <v>-186</v>
      </c>
    </row>
    <row r="1500" spans="1:9">
      <c r="A1500" s="14">
        <v>42279</v>
      </c>
      <c r="B1500">
        <v>-33.75</v>
      </c>
      <c r="C1500">
        <v>5.75</v>
      </c>
      <c r="D1500">
        <v>-34</v>
      </c>
      <c r="E1500">
        <v>18.149999999999999</v>
      </c>
      <c r="F1500">
        <v>-4.7699999999999996</v>
      </c>
      <c r="G1500">
        <v>-23.59</v>
      </c>
      <c r="H1500">
        <v>-42.45</v>
      </c>
      <c r="I1500">
        <v>-185.91</v>
      </c>
    </row>
    <row r="1501" spans="1:9">
      <c r="A1501" s="14">
        <v>42282</v>
      </c>
      <c r="B1501">
        <v>-33.68</v>
      </c>
      <c r="C1501">
        <v>5.88</v>
      </c>
      <c r="D1501">
        <v>-33.89</v>
      </c>
      <c r="E1501">
        <v>17.850000000000001</v>
      </c>
      <c r="F1501">
        <v>-6</v>
      </c>
      <c r="G1501">
        <v>-24.71</v>
      </c>
      <c r="H1501">
        <v>-42.65</v>
      </c>
      <c r="I1501">
        <v>-184.9</v>
      </c>
    </row>
    <row r="1502" spans="1:9">
      <c r="A1502" s="14">
        <v>42283</v>
      </c>
      <c r="B1502">
        <v>-34.700000000000003</v>
      </c>
      <c r="C1502">
        <v>5.68</v>
      </c>
      <c r="D1502">
        <v>-32.950000000000003</v>
      </c>
      <c r="E1502">
        <v>18.05</v>
      </c>
      <c r="F1502">
        <v>-6.22</v>
      </c>
      <c r="G1502">
        <v>-24.76</v>
      </c>
      <c r="H1502">
        <v>-43.39</v>
      </c>
      <c r="I1502">
        <v>-180.65</v>
      </c>
    </row>
    <row r="1503" spans="1:9">
      <c r="A1503" s="14">
        <v>42284</v>
      </c>
      <c r="B1503">
        <v>-35.75</v>
      </c>
      <c r="C1503">
        <v>5.6</v>
      </c>
      <c r="D1503">
        <v>-33.6</v>
      </c>
      <c r="E1503">
        <v>18.190000000000001</v>
      </c>
      <c r="F1503">
        <v>-6.05</v>
      </c>
      <c r="G1503">
        <v>-23.69</v>
      </c>
      <c r="H1503">
        <v>-43.53</v>
      </c>
      <c r="I1503">
        <v>-184.51</v>
      </c>
    </row>
    <row r="1504" spans="1:9">
      <c r="A1504" s="14">
        <v>42285</v>
      </c>
      <c r="B1504">
        <v>-35</v>
      </c>
      <c r="C1504">
        <v>5.85</v>
      </c>
      <c r="D1504">
        <v>-32.5</v>
      </c>
      <c r="E1504">
        <v>17.5</v>
      </c>
      <c r="F1504">
        <v>-6.05</v>
      </c>
      <c r="G1504">
        <v>-22.7</v>
      </c>
      <c r="H1504">
        <v>-44.04</v>
      </c>
      <c r="I1504">
        <v>-177.79</v>
      </c>
    </row>
    <row r="1505" spans="1:9">
      <c r="A1505" s="14">
        <v>42286</v>
      </c>
      <c r="B1505">
        <v>-35.380000000000003</v>
      </c>
      <c r="C1505">
        <v>5.72</v>
      </c>
      <c r="D1505">
        <v>-32.22</v>
      </c>
      <c r="E1505">
        <v>17.36</v>
      </c>
      <c r="F1505">
        <v>-6.14</v>
      </c>
      <c r="G1505">
        <v>-22.26</v>
      </c>
      <c r="H1505">
        <v>-44.1</v>
      </c>
      <c r="I1505">
        <v>-176.92</v>
      </c>
    </row>
    <row r="1506" spans="1:9">
      <c r="A1506" s="14">
        <v>42289</v>
      </c>
      <c r="B1506">
        <v>-35.6</v>
      </c>
      <c r="C1506">
        <v>5.69</v>
      </c>
      <c r="D1506">
        <v>-32.200000000000003</v>
      </c>
      <c r="E1506">
        <v>17.420000000000002</v>
      </c>
      <c r="F1506">
        <v>-6.5</v>
      </c>
      <c r="G1506">
        <v>-22.33</v>
      </c>
      <c r="H1506">
        <v>-44.35</v>
      </c>
      <c r="I1506">
        <v>-176.93</v>
      </c>
    </row>
    <row r="1507" spans="1:9">
      <c r="A1507" s="14">
        <v>42290</v>
      </c>
      <c r="B1507">
        <v>-35.08</v>
      </c>
      <c r="C1507">
        <v>5.55</v>
      </c>
      <c r="D1507">
        <v>-31.88</v>
      </c>
      <c r="E1507">
        <v>17.73</v>
      </c>
      <c r="F1507">
        <v>-6.88</v>
      </c>
      <c r="G1507">
        <v>-19.88</v>
      </c>
      <c r="H1507">
        <v>-44.88</v>
      </c>
      <c r="I1507">
        <v>-178.4</v>
      </c>
    </row>
    <row r="1508" spans="1:9">
      <c r="A1508" s="14">
        <v>42291</v>
      </c>
      <c r="B1508">
        <v>-35.950000000000003</v>
      </c>
      <c r="C1508">
        <v>5.76</v>
      </c>
      <c r="D1508">
        <v>-32.32</v>
      </c>
      <c r="E1508">
        <v>17.829999999999998</v>
      </c>
      <c r="F1508">
        <v>-6.85</v>
      </c>
      <c r="G1508">
        <v>-19.920000000000002</v>
      </c>
      <c r="H1508">
        <v>-44.94</v>
      </c>
      <c r="I1508">
        <v>-184.92</v>
      </c>
    </row>
    <row r="1509" spans="1:9">
      <c r="A1509" s="14">
        <v>42292</v>
      </c>
      <c r="B1509">
        <v>-34.700000000000003</v>
      </c>
      <c r="C1509">
        <v>6.47</v>
      </c>
      <c r="D1509">
        <v>-31.54</v>
      </c>
      <c r="E1509">
        <v>17.149999999999999</v>
      </c>
      <c r="F1509">
        <v>-6.89</v>
      </c>
      <c r="G1509">
        <v>-19.07</v>
      </c>
      <c r="H1509">
        <v>-45.2</v>
      </c>
      <c r="I1509">
        <v>-178.46</v>
      </c>
    </row>
    <row r="1510" spans="1:9">
      <c r="A1510" s="14">
        <v>42293</v>
      </c>
      <c r="B1510">
        <v>-33.83</v>
      </c>
      <c r="C1510">
        <v>8.0299999999999994</v>
      </c>
      <c r="D1510">
        <v>-31.65</v>
      </c>
      <c r="E1510">
        <v>17.55</v>
      </c>
      <c r="F1510">
        <v>-6.85</v>
      </c>
      <c r="G1510">
        <v>-19.36</v>
      </c>
      <c r="H1510">
        <v>-45.05</v>
      </c>
      <c r="I1510">
        <v>-180</v>
      </c>
    </row>
    <row r="1511" spans="1:9">
      <c r="A1511" s="14">
        <v>42296</v>
      </c>
      <c r="B1511">
        <v>-33.75</v>
      </c>
      <c r="C1511">
        <v>7.7</v>
      </c>
      <c r="D1511">
        <v>-31.53</v>
      </c>
      <c r="E1511">
        <v>17.77</v>
      </c>
      <c r="F1511">
        <v>-6.9</v>
      </c>
      <c r="G1511">
        <v>-19.73</v>
      </c>
      <c r="H1511">
        <v>-44.92</v>
      </c>
      <c r="I1511">
        <v>-181.43</v>
      </c>
    </row>
    <row r="1512" spans="1:9">
      <c r="A1512" s="14">
        <v>42297</v>
      </c>
      <c r="B1512">
        <v>-34.340000000000003</v>
      </c>
      <c r="C1512">
        <v>7.3</v>
      </c>
      <c r="D1512">
        <v>-31.58</v>
      </c>
      <c r="E1512">
        <v>17.86</v>
      </c>
      <c r="F1512">
        <v>-6.78</v>
      </c>
      <c r="G1512">
        <v>-20.56</v>
      </c>
      <c r="H1512">
        <v>-46.1</v>
      </c>
      <c r="I1512">
        <v>-185</v>
      </c>
    </row>
    <row r="1513" spans="1:9">
      <c r="A1513" s="14">
        <v>42298</v>
      </c>
      <c r="B1513">
        <v>-35.1</v>
      </c>
      <c r="C1513">
        <v>7.45</v>
      </c>
      <c r="D1513">
        <v>-32.28</v>
      </c>
      <c r="E1513">
        <v>18.23</v>
      </c>
      <c r="F1513">
        <v>-6.85</v>
      </c>
      <c r="G1513">
        <v>-20.75</v>
      </c>
      <c r="H1513">
        <v>-44.56</v>
      </c>
      <c r="I1513">
        <v>-190.25</v>
      </c>
    </row>
    <row r="1514" spans="1:9">
      <c r="A1514" s="14">
        <v>42299</v>
      </c>
      <c r="B1514">
        <v>-33.880000000000003</v>
      </c>
      <c r="C1514">
        <v>7.5</v>
      </c>
      <c r="D1514">
        <v>-32.78</v>
      </c>
      <c r="E1514">
        <v>18.59</v>
      </c>
      <c r="F1514">
        <v>-6.5</v>
      </c>
      <c r="G1514">
        <v>-20.010000000000002</v>
      </c>
      <c r="H1514">
        <v>-44.55</v>
      </c>
      <c r="I1514">
        <v>-191.25</v>
      </c>
    </row>
    <row r="1515" spans="1:9">
      <c r="A1515" s="14">
        <v>42300</v>
      </c>
      <c r="B1515">
        <v>-33.64</v>
      </c>
      <c r="C1515">
        <v>7.32</v>
      </c>
      <c r="D1515">
        <v>-33.270000000000003</v>
      </c>
      <c r="E1515">
        <v>19</v>
      </c>
      <c r="F1515">
        <v>-6.51</v>
      </c>
      <c r="G1515">
        <v>-21.05</v>
      </c>
      <c r="H1515">
        <v>-43.9</v>
      </c>
      <c r="I1515">
        <v>-195.52</v>
      </c>
    </row>
    <row r="1516" spans="1:9">
      <c r="A1516" s="14">
        <v>42303</v>
      </c>
      <c r="B1516">
        <v>-33.549999999999997</v>
      </c>
      <c r="C1516">
        <v>7.37</v>
      </c>
      <c r="D1516">
        <v>-33.46</v>
      </c>
      <c r="E1516">
        <v>18.920000000000002</v>
      </c>
      <c r="F1516">
        <v>-6.09</v>
      </c>
      <c r="G1516">
        <v>-21.09</v>
      </c>
      <c r="H1516">
        <v>-44.01</v>
      </c>
      <c r="I1516">
        <v>-202.07</v>
      </c>
    </row>
    <row r="1517" spans="1:9">
      <c r="A1517" s="14">
        <v>42304</v>
      </c>
      <c r="B1517">
        <v>-33.049999999999997</v>
      </c>
      <c r="C1517">
        <v>7.63</v>
      </c>
      <c r="D1517">
        <v>-33.299999999999997</v>
      </c>
      <c r="E1517">
        <v>18.760000000000002</v>
      </c>
      <c r="F1517">
        <v>-6</v>
      </c>
      <c r="G1517">
        <v>-20.61</v>
      </c>
      <c r="H1517">
        <v>-43.63</v>
      </c>
      <c r="I1517">
        <v>-197.54</v>
      </c>
    </row>
    <row r="1518" spans="1:9">
      <c r="A1518" s="14">
        <v>42305</v>
      </c>
      <c r="B1518">
        <v>-31.42</v>
      </c>
      <c r="C1518">
        <v>6.93</v>
      </c>
      <c r="D1518">
        <v>-33.200000000000003</v>
      </c>
      <c r="E1518">
        <v>18.95</v>
      </c>
      <c r="F1518">
        <v>-5.43</v>
      </c>
      <c r="G1518">
        <v>-20.67</v>
      </c>
      <c r="H1518">
        <v>-43.15</v>
      </c>
      <c r="I1518">
        <v>-192.55</v>
      </c>
    </row>
    <row r="1519" spans="1:9">
      <c r="A1519" s="14">
        <v>42306</v>
      </c>
      <c r="B1519">
        <v>-31.7</v>
      </c>
      <c r="C1519">
        <v>6.55</v>
      </c>
      <c r="D1519">
        <v>-33.35</v>
      </c>
      <c r="E1519">
        <v>19.71</v>
      </c>
      <c r="F1519">
        <v>-4.83</v>
      </c>
      <c r="G1519">
        <v>-21.46</v>
      </c>
      <c r="H1519">
        <v>-43.92</v>
      </c>
      <c r="I1519">
        <v>-200.5</v>
      </c>
    </row>
    <row r="1520" spans="1:9">
      <c r="A1520" s="14">
        <v>42307</v>
      </c>
      <c r="B1520">
        <v>-32.11</v>
      </c>
      <c r="C1520">
        <v>5.7</v>
      </c>
      <c r="D1520">
        <v>-33.4</v>
      </c>
      <c r="E1520">
        <v>19.53</v>
      </c>
      <c r="F1520">
        <v>-4.8600000000000003</v>
      </c>
      <c r="G1520">
        <v>-21.35</v>
      </c>
      <c r="H1520">
        <v>-44.3</v>
      </c>
      <c r="I1520">
        <v>-205.65</v>
      </c>
    </row>
    <row r="1521" spans="1:9">
      <c r="A1521" s="14">
        <v>42310</v>
      </c>
      <c r="B1521">
        <v>-32.25</v>
      </c>
      <c r="C1521">
        <v>5.75</v>
      </c>
      <c r="D1521">
        <v>-33.299999999999997</v>
      </c>
      <c r="E1521">
        <v>19.5</v>
      </c>
      <c r="F1521">
        <v>-4.8899999999999997</v>
      </c>
      <c r="G1521">
        <v>-21.65</v>
      </c>
      <c r="H1521">
        <v>-44.24</v>
      </c>
      <c r="I1521">
        <v>-206.5</v>
      </c>
    </row>
    <row r="1522" spans="1:9">
      <c r="A1522" s="14">
        <v>42311</v>
      </c>
      <c r="B1522">
        <v>-33.979999999999997</v>
      </c>
      <c r="C1522">
        <v>5.98</v>
      </c>
      <c r="D1522">
        <v>-33.32</v>
      </c>
      <c r="E1522">
        <v>19.78</v>
      </c>
      <c r="F1522">
        <v>-4.8099999999999996</v>
      </c>
      <c r="G1522">
        <v>-21.64</v>
      </c>
      <c r="H1522">
        <v>-43.75</v>
      </c>
      <c r="I1522">
        <v>-208.51</v>
      </c>
    </row>
    <row r="1523" spans="1:9">
      <c r="A1523" s="14">
        <v>42312</v>
      </c>
      <c r="B1523">
        <v>-34.200000000000003</v>
      </c>
      <c r="C1523">
        <v>5.89</v>
      </c>
      <c r="D1523">
        <v>-34.96</v>
      </c>
      <c r="E1523">
        <v>20.94</v>
      </c>
      <c r="F1523">
        <v>-4.75</v>
      </c>
      <c r="G1523">
        <v>-23.34</v>
      </c>
      <c r="H1523">
        <v>-42.22</v>
      </c>
      <c r="I1523">
        <v>-218.5</v>
      </c>
    </row>
    <row r="1524" spans="1:9">
      <c r="A1524" s="14">
        <v>42313</v>
      </c>
      <c r="B1524">
        <v>-33.700000000000003</v>
      </c>
      <c r="C1524">
        <v>5.6</v>
      </c>
      <c r="D1524">
        <v>-35.75</v>
      </c>
      <c r="E1524">
        <v>20.72</v>
      </c>
      <c r="F1524">
        <v>-3.65</v>
      </c>
      <c r="G1524">
        <v>-24.71</v>
      </c>
      <c r="H1524">
        <v>-42.35</v>
      </c>
      <c r="I1524">
        <v>-216.02</v>
      </c>
    </row>
    <row r="1525" spans="1:9">
      <c r="A1525" s="14">
        <v>42314</v>
      </c>
      <c r="B1525">
        <v>-33.25</v>
      </c>
      <c r="C1525">
        <v>4.6500000000000004</v>
      </c>
      <c r="D1525">
        <v>-38.68</v>
      </c>
      <c r="E1525">
        <v>21.13</v>
      </c>
      <c r="F1525">
        <v>-1.18</v>
      </c>
      <c r="G1525">
        <v>-27.38</v>
      </c>
      <c r="H1525">
        <v>-41.79</v>
      </c>
      <c r="I1525">
        <v>-226.5</v>
      </c>
    </row>
    <row r="1526" spans="1:9">
      <c r="A1526" s="14">
        <v>42317</v>
      </c>
      <c r="B1526">
        <v>-33.31</v>
      </c>
      <c r="C1526">
        <v>4.3</v>
      </c>
      <c r="D1526">
        <v>-42.35</v>
      </c>
      <c r="E1526">
        <v>22.91</v>
      </c>
      <c r="F1526">
        <v>1.17</v>
      </c>
      <c r="G1526">
        <v>-29.4</v>
      </c>
      <c r="H1526">
        <v>-41.99</v>
      </c>
      <c r="I1526">
        <v>-234.5</v>
      </c>
    </row>
    <row r="1527" spans="1:9">
      <c r="A1527" s="14">
        <v>42318</v>
      </c>
      <c r="B1527">
        <v>-34.049999999999997</v>
      </c>
      <c r="C1527">
        <v>4.7</v>
      </c>
      <c r="D1527">
        <v>-40.68</v>
      </c>
      <c r="E1527">
        <v>23.06</v>
      </c>
      <c r="F1527">
        <v>0.95</v>
      </c>
      <c r="G1527">
        <v>-26.05</v>
      </c>
      <c r="H1527">
        <v>-43.13</v>
      </c>
      <c r="I1527">
        <v>-233.95</v>
      </c>
    </row>
    <row r="1528" spans="1:9">
      <c r="A1528" s="14">
        <v>42319</v>
      </c>
      <c r="B1528">
        <v>-33.1</v>
      </c>
      <c r="C1528">
        <v>4.88</v>
      </c>
      <c r="D1528">
        <v>-41.71</v>
      </c>
      <c r="E1528">
        <v>23.99</v>
      </c>
      <c r="F1528">
        <v>0.65</v>
      </c>
      <c r="G1528">
        <v>-25.71</v>
      </c>
      <c r="H1528">
        <v>-41.99</v>
      </c>
      <c r="I1528">
        <v>-238.35</v>
      </c>
    </row>
    <row r="1529" spans="1:9">
      <c r="A1529" s="14">
        <v>42320</v>
      </c>
      <c r="B1529">
        <v>-33.78</v>
      </c>
      <c r="C1529">
        <v>4.72</v>
      </c>
      <c r="D1529">
        <v>-41.44</v>
      </c>
      <c r="E1529">
        <v>23.22</v>
      </c>
      <c r="F1529">
        <v>0.43</v>
      </c>
      <c r="G1529">
        <v>-26.98</v>
      </c>
      <c r="H1529">
        <v>-41.6</v>
      </c>
      <c r="I1529">
        <v>-230.1</v>
      </c>
    </row>
    <row r="1530" spans="1:9">
      <c r="A1530" s="14">
        <v>42321</v>
      </c>
      <c r="B1530">
        <v>-34.01</v>
      </c>
      <c r="C1530">
        <v>4.1399999999999997</v>
      </c>
      <c r="D1530">
        <v>-42.24</v>
      </c>
      <c r="E1530">
        <v>23.2</v>
      </c>
      <c r="F1530">
        <v>-0.12</v>
      </c>
      <c r="G1530">
        <v>-28.13</v>
      </c>
      <c r="H1530">
        <v>-41.59</v>
      </c>
      <c r="I1530">
        <v>-232.85</v>
      </c>
    </row>
    <row r="1531" spans="1:9">
      <c r="A1531" s="14">
        <v>42324</v>
      </c>
      <c r="B1531">
        <v>-34.049999999999997</v>
      </c>
      <c r="C1531">
        <v>3.86</v>
      </c>
      <c r="D1531">
        <v>-43.08</v>
      </c>
      <c r="E1531">
        <v>23.51</v>
      </c>
      <c r="F1531">
        <v>-0.04</v>
      </c>
      <c r="G1531">
        <v>-29.35</v>
      </c>
      <c r="H1531">
        <v>-40.92</v>
      </c>
      <c r="I1531">
        <v>-236.5</v>
      </c>
    </row>
    <row r="1532" spans="1:9">
      <c r="A1532" s="14">
        <v>42325</v>
      </c>
      <c r="B1532">
        <v>-34.32</v>
      </c>
      <c r="C1532">
        <v>3.35</v>
      </c>
      <c r="D1532">
        <v>-44.89</v>
      </c>
      <c r="E1532">
        <v>24.03</v>
      </c>
      <c r="F1532">
        <v>1.1499999999999999</v>
      </c>
      <c r="G1532">
        <v>-30.97</v>
      </c>
      <c r="H1532">
        <v>-41.14</v>
      </c>
      <c r="I1532">
        <v>-250.5</v>
      </c>
    </row>
    <row r="1533" spans="1:9">
      <c r="A1533" s="14">
        <v>42326</v>
      </c>
      <c r="B1533">
        <v>-35.049999999999997</v>
      </c>
      <c r="C1533">
        <v>2.84</v>
      </c>
      <c r="D1533">
        <v>-47.2</v>
      </c>
      <c r="E1533">
        <v>25.42</v>
      </c>
      <c r="F1533">
        <v>2.27</v>
      </c>
      <c r="G1533">
        <v>-28.61</v>
      </c>
      <c r="H1533">
        <v>-40.17</v>
      </c>
      <c r="I1533">
        <v>-256.83999999999997</v>
      </c>
    </row>
    <row r="1534" spans="1:9">
      <c r="A1534" s="14">
        <v>42327</v>
      </c>
      <c r="B1534">
        <v>-34.36</v>
      </c>
      <c r="C1534">
        <v>2.86</v>
      </c>
      <c r="D1534">
        <v>-45.74</v>
      </c>
      <c r="E1534">
        <v>25.13</v>
      </c>
      <c r="F1534">
        <v>1.84</v>
      </c>
      <c r="G1534">
        <v>-28.15</v>
      </c>
      <c r="H1534">
        <v>-40.92</v>
      </c>
      <c r="I1534">
        <v>-251.34</v>
      </c>
    </row>
    <row r="1535" spans="1:9">
      <c r="A1535" s="14">
        <v>42328</v>
      </c>
      <c r="B1535">
        <v>-34.53</v>
      </c>
      <c r="C1535">
        <v>2.2000000000000002</v>
      </c>
      <c r="D1535">
        <v>-47.4</v>
      </c>
      <c r="E1535">
        <v>26.05</v>
      </c>
      <c r="F1535">
        <v>1.64</v>
      </c>
      <c r="G1535">
        <v>-28.84</v>
      </c>
      <c r="H1535">
        <v>-40.61</v>
      </c>
      <c r="I1535">
        <v>-252.5</v>
      </c>
    </row>
    <row r="1536" spans="1:9">
      <c r="A1536" s="14">
        <v>42331</v>
      </c>
      <c r="B1536">
        <v>-34.25</v>
      </c>
      <c r="C1536">
        <v>2.2999999999999998</v>
      </c>
      <c r="D1536">
        <v>-47.81</v>
      </c>
      <c r="E1536">
        <v>27.35</v>
      </c>
      <c r="F1536">
        <v>2.13</v>
      </c>
      <c r="G1536">
        <v>-28.32</v>
      </c>
      <c r="H1536">
        <v>-40.69</v>
      </c>
      <c r="I1536">
        <v>-252.83</v>
      </c>
    </row>
    <row r="1537" spans="1:9">
      <c r="A1537" s="14">
        <v>42332</v>
      </c>
      <c r="B1537">
        <v>-34.700000000000003</v>
      </c>
      <c r="C1537">
        <v>1.95</v>
      </c>
      <c r="D1537">
        <v>-49.63</v>
      </c>
      <c r="E1537">
        <v>27.43</v>
      </c>
      <c r="F1537">
        <v>3.2</v>
      </c>
      <c r="G1537">
        <v>-28.73</v>
      </c>
      <c r="H1537">
        <v>-40.5</v>
      </c>
      <c r="I1537">
        <v>-263.89999999999998</v>
      </c>
    </row>
    <row r="1538" spans="1:9">
      <c r="A1538" s="14">
        <v>42333</v>
      </c>
      <c r="B1538">
        <v>-34.4</v>
      </c>
      <c r="C1538">
        <v>1.36</v>
      </c>
      <c r="D1538">
        <v>-49.2</v>
      </c>
      <c r="E1538">
        <v>27.13</v>
      </c>
      <c r="F1538">
        <v>2.7</v>
      </c>
      <c r="G1538">
        <v>-29.5</v>
      </c>
      <c r="H1538">
        <v>-39.29</v>
      </c>
      <c r="I1538">
        <v>-271</v>
      </c>
    </row>
    <row r="1539" spans="1:9">
      <c r="A1539" s="14">
        <v>42334</v>
      </c>
      <c r="B1539">
        <v>-33.15</v>
      </c>
      <c r="C1539">
        <v>1.46</v>
      </c>
      <c r="D1539">
        <v>-49.65</v>
      </c>
      <c r="E1539">
        <v>27.51</v>
      </c>
      <c r="F1539">
        <v>2.8</v>
      </c>
      <c r="G1539">
        <v>-28.75</v>
      </c>
      <c r="H1539">
        <v>-39.15</v>
      </c>
      <c r="I1539">
        <v>-266.95</v>
      </c>
    </row>
    <row r="1540" spans="1:9">
      <c r="A1540" s="14">
        <v>42335</v>
      </c>
      <c r="B1540">
        <v>-33.130000000000003</v>
      </c>
      <c r="C1540">
        <v>0.81</v>
      </c>
      <c r="D1540">
        <v>-53.82</v>
      </c>
      <c r="E1540">
        <v>28.38</v>
      </c>
      <c r="F1540">
        <v>2.58</v>
      </c>
      <c r="G1540">
        <v>-28.9</v>
      </c>
      <c r="H1540">
        <v>-38.880000000000003</v>
      </c>
      <c r="I1540">
        <v>-269.5</v>
      </c>
    </row>
    <row r="1541" spans="1:9">
      <c r="A1541" s="14">
        <v>42338</v>
      </c>
      <c r="B1541">
        <v>-33.200000000000003</v>
      </c>
      <c r="C1541">
        <v>0.25</v>
      </c>
      <c r="D1541">
        <v>-56.6</v>
      </c>
      <c r="E1541">
        <v>28.94</v>
      </c>
      <c r="F1541">
        <v>2.6</v>
      </c>
      <c r="G1541">
        <v>-30.3</v>
      </c>
      <c r="H1541">
        <v>-39.5</v>
      </c>
      <c r="I1541">
        <v>-272.58999999999997</v>
      </c>
    </row>
    <row r="1542" spans="1:9">
      <c r="A1542" s="14">
        <v>42339</v>
      </c>
      <c r="B1542">
        <v>-33.619999999999997</v>
      </c>
      <c r="C1542">
        <v>0.24</v>
      </c>
      <c r="D1542">
        <v>-57.09</v>
      </c>
      <c r="E1542">
        <v>28.72</v>
      </c>
      <c r="F1542">
        <v>2.5099999999999998</v>
      </c>
      <c r="G1542">
        <v>-33.28</v>
      </c>
      <c r="H1542">
        <v>-40.35</v>
      </c>
      <c r="I1542">
        <v>-287.02</v>
      </c>
    </row>
    <row r="1543" spans="1:9">
      <c r="A1543" s="14">
        <v>42340</v>
      </c>
      <c r="B1543">
        <v>-33.56</v>
      </c>
      <c r="C1543">
        <v>0.25</v>
      </c>
      <c r="D1543">
        <v>-53.93</v>
      </c>
      <c r="E1543">
        <v>28.9</v>
      </c>
      <c r="F1543">
        <v>2.08</v>
      </c>
      <c r="G1543">
        <v>-31.05</v>
      </c>
      <c r="H1543">
        <v>-39.9</v>
      </c>
      <c r="I1543">
        <v>-289.55</v>
      </c>
    </row>
    <row r="1544" spans="1:9">
      <c r="A1544" s="14">
        <v>42341</v>
      </c>
      <c r="B1544">
        <v>-33.5</v>
      </c>
      <c r="C1544">
        <v>1.67</v>
      </c>
      <c r="D1544">
        <v>-42.94</v>
      </c>
      <c r="E1544">
        <v>25.99</v>
      </c>
      <c r="F1544">
        <v>1.1299999999999999</v>
      </c>
      <c r="G1544">
        <v>-24.9</v>
      </c>
      <c r="H1544">
        <v>-40.21</v>
      </c>
      <c r="I1544">
        <v>-272.33</v>
      </c>
    </row>
    <row r="1545" spans="1:9">
      <c r="A1545" s="14">
        <v>42342</v>
      </c>
      <c r="B1545">
        <v>-33.700000000000003</v>
      </c>
      <c r="C1545">
        <v>1.1299999999999999</v>
      </c>
      <c r="D1545">
        <v>-42.89</v>
      </c>
      <c r="E1545">
        <v>25.42</v>
      </c>
      <c r="F1545">
        <v>0.01</v>
      </c>
      <c r="G1545">
        <v>-28.05</v>
      </c>
      <c r="H1545">
        <v>-40.46</v>
      </c>
      <c r="I1545">
        <v>-267.98</v>
      </c>
    </row>
    <row r="1546" spans="1:9">
      <c r="A1546" s="14">
        <v>42345</v>
      </c>
      <c r="B1546">
        <v>-33.299999999999997</v>
      </c>
      <c r="C1546">
        <v>1.08</v>
      </c>
      <c r="D1546">
        <v>-46.13</v>
      </c>
      <c r="E1546">
        <v>25.5</v>
      </c>
      <c r="F1546">
        <v>0.63</v>
      </c>
      <c r="G1546">
        <v>-28.4</v>
      </c>
      <c r="H1546">
        <v>-38.99</v>
      </c>
      <c r="I1546">
        <v>-274.51</v>
      </c>
    </row>
    <row r="1547" spans="1:9">
      <c r="A1547" s="14">
        <v>42346</v>
      </c>
      <c r="B1547">
        <v>-32.909999999999997</v>
      </c>
      <c r="C1547">
        <v>-0.16</v>
      </c>
      <c r="D1547">
        <v>-43.65</v>
      </c>
      <c r="E1547">
        <v>25.43</v>
      </c>
      <c r="F1547">
        <v>0.56000000000000005</v>
      </c>
      <c r="G1547">
        <v>-28.05</v>
      </c>
      <c r="H1547">
        <v>-39</v>
      </c>
      <c r="I1547">
        <v>-273.44</v>
      </c>
    </row>
    <row r="1548" spans="1:9">
      <c r="A1548" s="14">
        <v>42347</v>
      </c>
      <c r="B1548">
        <v>-33</v>
      </c>
      <c r="C1548">
        <v>-0.52</v>
      </c>
      <c r="D1548">
        <v>-39.799999999999997</v>
      </c>
      <c r="E1548">
        <v>25.98</v>
      </c>
      <c r="F1548">
        <v>0.43</v>
      </c>
      <c r="G1548">
        <v>-27.95</v>
      </c>
      <c r="H1548">
        <v>-38.99</v>
      </c>
      <c r="I1548">
        <v>-265.5</v>
      </c>
    </row>
    <row r="1549" spans="1:9">
      <c r="A1549" s="14">
        <v>42348</v>
      </c>
      <c r="B1549">
        <v>-33.549999999999997</v>
      </c>
      <c r="C1549">
        <v>0.03</v>
      </c>
      <c r="D1549">
        <v>-37.950000000000003</v>
      </c>
      <c r="E1549">
        <v>27.84</v>
      </c>
      <c r="F1549">
        <v>0.56000000000000005</v>
      </c>
      <c r="G1549">
        <v>-28.59</v>
      </c>
      <c r="H1549">
        <v>-38.14</v>
      </c>
      <c r="I1549">
        <v>-257.5</v>
      </c>
    </row>
    <row r="1550" spans="1:9">
      <c r="A1550" s="14">
        <v>42349</v>
      </c>
      <c r="B1550">
        <v>-33.31</v>
      </c>
      <c r="C1550">
        <v>-0.16</v>
      </c>
      <c r="D1550">
        <v>-38.56</v>
      </c>
      <c r="E1550">
        <v>28.02</v>
      </c>
      <c r="F1550">
        <v>0.45</v>
      </c>
      <c r="G1550">
        <v>-29.95</v>
      </c>
      <c r="H1550">
        <v>-38.299999999999997</v>
      </c>
      <c r="I1550">
        <v>-261</v>
      </c>
    </row>
    <row r="1551" spans="1:9">
      <c r="A1551" s="14">
        <v>42352</v>
      </c>
      <c r="B1551">
        <v>-33.700000000000003</v>
      </c>
      <c r="C1551">
        <v>-0.35</v>
      </c>
      <c r="D1551">
        <v>-42.73</v>
      </c>
      <c r="E1551">
        <v>28.35</v>
      </c>
      <c r="F1551">
        <v>1.2</v>
      </c>
      <c r="G1551">
        <v>-31.8</v>
      </c>
      <c r="H1551">
        <v>-38.51</v>
      </c>
      <c r="I1551">
        <v>-266.5</v>
      </c>
    </row>
    <row r="1552" spans="1:9">
      <c r="A1552" s="14">
        <v>42353</v>
      </c>
      <c r="B1552">
        <v>-33.6</v>
      </c>
      <c r="C1552">
        <v>-0.2</v>
      </c>
      <c r="D1552">
        <v>-42.28</v>
      </c>
      <c r="E1552">
        <v>28.71</v>
      </c>
      <c r="F1552">
        <v>2.34</v>
      </c>
      <c r="G1552">
        <v>-30.52</v>
      </c>
      <c r="H1552">
        <v>-38.42</v>
      </c>
      <c r="I1552">
        <v>-265.5</v>
      </c>
    </row>
    <row r="1553" spans="1:9">
      <c r="A1553" s="14">
        <v>42354</v>
      </c>
      <c r="B1553">
        <v>-33.950000000000003</v>
      </c>
      <c r="C1553">
        <v>-0.7</v>
      </c>
      <c r="D1553">
        <v>-43</v>
      </c>
      <c r="E1553">
        <v>28.9</v>
      </c>
      <c r="F1553">
        <v>3.1</v>
      </c>
      <c r="G1553">
        <v>-30.85</v>
      </c>
      <c r="H1553">
        <v>-38.450000000000003</v>
      </c>
      <c r="I1553">
        <v>-277.51</v>
      </c>
    </row>
    <row r="1554" spans="1:9">
      <c r="A1554" s="14">
        <v>42355</v>
      </c>
      <c r="B1554">
        <v>-33.200000000000003</v>
      </c>
      <c r="C1554">
        <v>-1.51</v>
      </c>
      <c r="D1554">
        <v>-40.9</v>
      </c>
      <c r="E1554">
        <v>27.87</v>
      </c>
      <c r="F1554">
        <v>3.14</v>
      </c>
      <c r="G1554">
        <v>-27.15</v>
      </c>
      <c r="H1554">
        <v>-37.520000000000003</v>
      </c>
      <c r="I1554">
        <v>-274.99</v>
      </c>
    </row>
    <row r="1555" spans="1:9">
      <c r="A1555" s="14">
        <v>42356</v>
      </c>
      <c r="B1555">
        <v>-32.47</v>
      </c>
      <c r="C1555">
        <v>-1.45</v>
      </c>
      <c r="D1555">
        <v>-44.43</v>
      </c>
      <c r="E1555">
        <v>27.62</v>
      </c>
      <c r="F1555">
        <v>3.57</v>
      </c>
      <c r="G1555">
        <v>-27.17</v>
      </c>
      <c r="H1555">
        <v>-37.58</v>
      </c>
      <c r="I1555">
        <v>-281.37</v>
      </c>
    </row>
    <row r="1556" spans="1:9">
      <c r="A1556" s="14">
        <v>42359</v>
      </c>
      <c r="B1556">
        <v>-32.56</v>
      </c>
      <c r="C1556">
        <v>-1.75</v>
      </c>
      <c r="D1556">
        <v>-44.05</v>
      </c>
      <c r="E1556">
        <v>28.01</v>
      </c>
      <c r="F1556">
        <v>4.47</v>
      </c>
      <c r="G1556">
        <v>-26.08</v>
      </c>
      <c r="H1556">
        <v>-37.729999999999997</v>
      </c>
      <c r="I1556">
        <v>-289.33</v>
      </c>
    </row>
    <row r="1557" spans="1:9">
      <c r="A1557" s="14">
        <v>42360</v>
      </c>
      <c r="B1557">
        <v>-32.61</v>
      </c>
      <c r="C1557">
        <v>-2.25</v>
      </c>
      <c r="D1557">
        <v>-43.4</v>
      </c>
      <c r="E1557">
        <v>28.85</v>
      </c>
      <c r="F1557">
        <v>4.1500000000000004</v>
      </c>
      <c r="G1557">
        <v>-26.26</v>
      </c>
      <c r="H1557">
        <v>-37.86</v>
      </c>
      <c r="I1557">
        <v>-281.5</v>
      </c>
    </row>
    <row r="1558" spans="1:9">
      <c r="A1558" s="14">
        <v>42361</v>
      </c>
      <c r="B1558">
        <v>-32.450000000000003</v>
      </c>
      <c r="C1558">
        <v>-2.94</v>
      </c>
      <c r="D1558">
        <v>-42.68</v>
      </c>
      <c r="E1558">
        <v>27.54</v>
      </c>
      <c r="F1558">
        <v>4.57</v>
      </c>
      <c r="G1558">
        <v>-24.73</v>
      </c>
      <c r="H1558">
        <v>-37.67</v>
      </c>
      <c r="I1558">
        <v>-263.5</v>
      </c>
    </row>
    <row r="1559" spans="1:9">
      <c r="A1559" s="14">
        <v>42362</v>
      </c>
      <c r="B1559">
        <v>-32.65</v>
      </c>
      <c r="C1559">
        <v>-4.13</v>
      </c>
      <c r="D1559">
        <v>-42.45</v>
      </c>
      <c r="E1559">
        <v>27.46</v>
      </c>
      <c r="F1559">
        <v>4.41</v>
      </c>
      <c r="G1559">
        <v>-24.78</v>
      </c>
      <c r="H1559">
        <v>-37.92</v>
      </c>
      <c r="I1559">
        <v>-263.5</v>
      </c>
    </row>
    <row r="1560" spans="1:9">
      <c r="A1560" s="14">
        <v>42363</v>
      </c>
      <c r="B1560">
        <v>-32.5</v>
      </c>
      <c r="C1560">
        <v>-4.25</v>
      </c>
      <c r="D1560">
        <v>-42.67</v>
      </c>
      <c r="E1560">
        <v>27.5</v>
      </c>
      <c r="F1560">
        <v>4.55</v>
      </c>
      <c r="G1560">
        <v>-24.52</v>
      </c>
      <c r="H1560">
        <v>-37.9</v>
      </c>
      <c r="I1560">
        <v>-263.5</v>
      </c>
    </row>
    <row r="1561" spans="1:9">
      <c r="A1561" s="14">
        <v>42366</v>
      </c>
      <c r="B1561">
        <v>-32.450000000000003</v>
      </c>
      <c r="C1561">
        <v>-3.78</v>
      </c>
      <c r="D1561">
        <v>-42.6</v>
      </c>
      <c r="E1561">
        <v>27.52</v>
      </c>
      <c r="F1561">
        <v>4.59</v>
      </c>
      <c r="G1561">
        <v>-29.65</v>
      </c>
      <c r="H1561">
        <v>-37.950000000000003</v>
      </c>
      <c r="I1561">
        <v>-264.5</v>
      </c>
    </row>
    <row r="1562" spans="1:9">
      <c r="A1562" s="14">
        <v>42367</v>
      </c>
      <c r="B1562">
        <v>-32.75</v>
      </c>
      <c r="C1562">
        <v>-4.05</v>
      </c>
      <c r="D1562">
        <v>-41.65</v>
      </c>
      <c r="E1562">
        <v>26.55</v>
      </c>
      <c r="F1562">
        <v>3.55</v>
      </c>
      <c r="G1562">
        <v>-29.5</v>
      </c>
      <c r="H1562">
        <v>-37.72</v>
      </c>
      <c r="I1562">
        <v>-216.5</v>
      </c>
    </row>
    <row r="1563" spans="1:9">
      <c r="A1563" s="14">
        <v>42368</v>
      </c>
      <c r="B1563">
        <v>-32.450000000000003</v>
      </c>
      <c r="C1563">
        <v>-3.36</v>
      </c>
      <c r="D1563">
        <v>-38.700000000000003</v>
      </c>
      <c r="E1563">
        <v>25.79</v>
      </c>
      <c r="F1563">
        <v>1.97</v>
      </c>
      <c r="G1563">
        <v>-30.24</v>
      </c>
      <c r="H1563">
        <v>-37.64</v>
      </c>
      <c r="I1563">
        <v>-224.5</v>
      </c>
    </row>
    <row r="1564" spans="1:9">
      <c r="A1564" s="14">
        <v>42369</v>
      </c>
      <c r="B1564">
        <v>-32.450000000000003</v>
      </c>
      <c r="C1564">
        <v>-3.15</v>
      </c>
      <c r="D1564">
        <v>-39.1</v>
      </c>
      <c r="E1564">
        <v>25.66</v>
      </c>
      <c r="F1564">
        <v>2.2400000000000002</v>
      </c>
      <c r="G1564">
        <v>-29.76</v>
      </c>
      <c r="H1564">
        <v>-37.57</v>
      </c>
      <c r="I1564">
        <v>-224.93</v>
      </c>
    </row>
    <row r="1565" spans="1:9">
      <c r="A1565" s="14">
        <v>42370</v>
      </c>
      <c r="B1565">
        <v>-32.4</v>
      </c>
      <c r="C1565">
        <v>-3.03</v>
      </c>
      <c r="D1565">
        <v>-39.19</v>
      </c>
      <c r="E1565">
        <v>25.58</v>
      </c>
      <c r="F1565">
        <v>2.35</v>
      </c>
      <c r="G1565">
        <v>-29.73</v>
      </c>
      <c r="H1565">
        <v>-37.75</v>
      </c>
      <c r="I1565">
        <v>-224.5</v>
      </c>
    </row>
    <row r="1566" spans="1:9">
      <c r="A1566" s="14">
        <v>42373</v>
      </c>
      <c r="B1566">
        <v>-31.25</v>
      </c>
      <c r="C1566">
        <v>-2.63</v>
      </c>
      <c r="D1566">
        <v>-39.15</v>
      </c>
      <c r="E1566">
        <v>26</v>
      </c>
      <c r="F1566">
        <v>2.35</v>
      </c>
      <c r="G1566">
        <v>-27.89</v>
      </c>
      <c r="H1566">
        <v>-37.229999999999997</v>
      </c>
      <c r="I1566">
        <v>-232.95</v>
      </c>
    </row>
    <row r="1567" spans="1:9">
      <c r="A1567" s="14">
        <v>42374</v>
      </c>
      <c r="B1567">
        <v>-31.11</v>
      </c>
      <c r="C1567">
        <v>-1.1000000000000001</v>
      </c>
      <c r="D1567">
        <v>-38.78</v>
      </c>
      <c r="E1567">
        <v>25.94</v>
      </c>
      <c r="F1567">
        <v>1.9</v>
      </c>
      <c r="G1567">
        <v>-26.53</v>
      </c>
      <c r="H1567">
        <v>-36.799999999999997</v>
      </c>
      <c r="I1567">
        <v>-242.74</v>
      </c>
    </row>
    <row r="1568" spans="1:9">
      <c r="A1568" s="14">
        <v>42375</v>
      </c>
      <c r="B1568">
        <v>-30.8</v>
      </c>
      <c r="C1568">
        <v>-1.07</v>
      </c>
      <c r="D1568">
        <v>-38.200000000000003</v>
      </c>
      <c r="E1568">
        <v>26.28</v>
      </c>
      <c r="F1568">
        <v>2.1</v>
      </c>
      <c r="G1568">
        <v>-26.85</v>
      </c>
      <c r="H1568">
        <v>-36.57</v>
      </c>
      <c r="I1568">
        <v>-243.9</v>
      </c>
    </row>
    <row r="1569" spans="1:9">
      <c r="A1569" s="14">
        <v>42376</v>
      </c>
      <c r="B1569">
        <v>-30.62</v>
      </c>
      <c r="C1569">
        <v>-1.23</v>
      </c>
      <c r="D1569">
        <v>-38.75</v>
      </c>
      <c r="E1569">
        <v>26.68</v>
      </c>
      <c r="F1569">
        <v>1.7</v>
      </c>
      <c r="G1569">
        <v>-26.85</v>
      </c>
      <c r="H1569">
        <v>-36.43</v>
      </c>
      <c r="I1569">
        <v>-246.47</v>
      </c>
    </row>
    <row r="1570" spans="1:9">
      <c r="A1570" s="14">
        <v>42377</v>
      </c>
      <c r="B1570">
        <v>-30.35</v>
      </c>
      <c r="C1570">
        <v>-1.43</v>
      </c>
      <c r="D1570">
        <v>-39.1</v>
      </c>
      <c r="E1570">
        <v>26.55</v>
      </c>
      <c r="F1570">
        <v>1.75</v>
      </c>
      <c r="G1570">
        <v>-27.8</v>
      </c>
      <c r="H1570">
        <v>-35.89</v>
      </c>
      <c r="I1570">
        <v>-245.95</v>
      </c>
    </row>
    <row r="1571" spans="1:9">
      <c r="A1571" s="14">
        <v>42380</v>
      </c>
      <c r="B1571">
        <v>-30.44</v>
      </c>
      <c r="C1571">
        <v>-1.9</v>
      </c>
      <c r="D1571">
        <v>-39.200000000000003</v>
      </c>
      <c r="E1571">
        <v>26.66</v>
      </c>
      <c r="F1571">
        <v>2.13</v>
      </c>
      <c r="G1571">
        <v>-27.95</v>
      </c>
      <c r="H1571">
        <v>-35.67</v>
      </c>
      <c r="I1571">
        <v>-242.36</v>
      </c>
    </row>
    <row r="1572" spans="1:9">
      <c r="A1572" s="14">
        <v>42381</v>
      </c>
      <c r="B1572">
        <v>-30.3</v>
      </c>
      <c r="C1572">
        <v>-2.4900000000000002</v>
      </c>
      <c r="D1572">
        <v>-38.76</v>
      </c>
      <c r="E1572">
        <v>27.05</v>
      </c>
      <c r="F1572">
        <v>2.35</v>
      </c>
      <c r="G1572">
        <v>-28.23</v>
      </c>
      <c r="H1572">
        <v>-35.6</v>
      </c>
      <c r="I1572">
        <v>-238</v>
      </c>
    </row>
    <row r="1573" spans="1:9">
      <c r="A1573" s="14">
        <v>42382</v>
      </c>
      <c r="B1573">
        <v>-29.85</v>
      </c>
      <c r="C1573">
        <v>-3.25</v>
      </c>
      <c r="D1573">
        <v>-39.18</v>
      </c>
      <c r="E1573">
        <v>27.24</v>
      </c>
      <c r="F1573">
        <v>2.17</v>
      </c>
      <c r="G1573">
        <v>-27</v>
      </c>
      <c r="H1573">
        <v>-35.770000000000003</v>
      </c>
      <c r="I1573">
        <v>-238.68</v>
      </c>
    </row>
    <row r="1574" spans="1:9">
      <c r="A1574" s="14">
        <v>42383</v>
      </c>
      <c r="B1574">
        <v>-29.9</v>
      </c>
      <c r="C1574">
        <v>-4.55</v>
      </c>
      <c r="D1574">
        <v>-39.659999999999997</v>
      </c>
      <c r="E1574">
        <v>27.7</v>
      </c>
      <c r="F1574">
        <v>2.15</v>
      </c>
      <c r="G1574">
        <v>-26.19</v>
      </c>
      <c r="H1574">
        <v>-35.520000000000003</v>
      </c>
      <c r="I1574">
        <v>-236.94</v>
      </c>
    </row>
    <row r="1575" spans="1:9">
      <c r="A1575" s="14">
        <v>42384</v>
      </c>
      <c r="B1575">
        <v>-29.25</v>
      </c>
      <c r="C1575">
        <v>-5.8</v>
      </c>
      <c r="D1575">
        <v>-39.56</v>
      </c>
      <c r="E1575">
        <v>27.41</v>
      </c>
      <c r="F1575">
        <v>1.96</v>
      </c>
      <c r="G1575">
        <v>-25.45</v>
      </c>
      <c r="H1575">
        <v>-35.46</v>
      </c>
      <c r="I1575">
        <v>-247.32</v>
      </c>
    </row>
    <row r="1576" spans="1:9">
      <c r="A1576" s="14">
        <v>42387</v>
      </c>
      <c r="B1576">
        <v>-29.35</v>
      </c>
      <c r="C1576">
        <v>-5.89</v>
      </c>
      <c r="D1576">
        <v>-39.68</v>
      </c>
      <c r="E1576">
        <v>27.39</v>
      </c>
      <c r="F1576">
        <v>1.95</v>
      </c>
      <c r="G1576">
        <v>-25.7</v>
      </c>
      <c r="H1576">
        <v>-34.89</v>
      </c>
      <c r="I1576">
        <v>-253</v>
      </c>
    </row>
    <row r="1577" spans="1:9">
      <c r="A1577" s="14">
        <v>42388</v>
      </c>
      <c r="B1577">
        <v>-29.6</v>
      </c>
      <c r="C1577">
        <v>-5.45</v>
      </c>
      <c r="D1577">
        <v>-39.33</v>
      </c>
      <c r="E1577">
        <v>27.67</v>
      </c>
      <c r="F1577">
        <v>2.2999999999999998</v>
      </c>
      <c r="G1577">
        <v>-25.41</v>
      </c>
      <c r="H1577">
        <v>-34.57</v>
      </c>
      <c r="I1577">
        <v>-248.9</v>
      </c>
    </row>
    <row r="1578" spans="1:9">
      <c r="A1578" s="14">
        <v>42389</v>
      </c>
      <c r="B1578">
        <v>-29.45</v>
      </c>
      <c r="C1578">
        <v>-1.04</v>
      </c>
      <c r="D1578">
        <v>-39.700000000000003</v>
      </c>
      <c r="E1578">
        <v>27.46</v>
      </c>
      <c r="F1578">
        <v>2.36</v>
      </c>
      <c r="G1578">
        <v>-25.2</v>
      </c>
      <c r="H1578">
        <v>-33.9</v>
      </c>
      <c r="I1578">
        <v>-244.35</v>
      </c>
    </row>
    <row r="1579" spans="1:9">
      <c r="A1579" s="14">
        <v>42390</v>
      </c>
      <c r="B1579">
        <v>-29.75</v>
      </c>
      <c r="C1579">
        <v>-0.45</v>
      </c>
      <c r="D1579">
        <v>-40.15</v>
      </c>
      <c r="E1579">
        <v>27.7</v>
      </c>
      <c r="F1579">
        <v>1.91</v>
      </c>
      <c r="G1579">
        <v>-24.98</v>
      </c>
      <c r="H1579">
        <v>-34.229999999999997</v>
      </c>
      <c r="I1579">
        <v>-246.5</v>
      </c>
    </row>
    <row r="1580" spans="1:9">
      <c r="A1580" s="14">
        <v>42391</v>
      </c>
      <c r="B1580">
        <v>-29.43</v>
      </c>
      <c r="C1580">
        <v>-1.01</v>
      </c>
      <c r="D1580">
        <v>-40.409999999999997</v>
      </c>
      <c r="E1580">
        <v>27.45</v>
      </c>
      <c r="F1580">
        <v>1.87</v>
      </c>
      <c r="G1580">
        <v>-25.2</v>
      </c>
      <c r="H1580">
        <v>-34.69</v>
      </c>
      <c r="I1580">
        <v>-246.32</v>
      </c>
    </row>
    <row r="1581" spans="1:9">
      <c r="A1581" s="14">
        <v>42394</v>
      </c>
      <c r="B1581">
        <v>-29.05</v>
      </c>
      <c r="C1581">
        <v>-1.51</v>
      </c>
      <c r="D1581">
        <v>-40</v>
      </c>
      <c r="E1581">
        <v>27.73</v>
      </c>
      <c r="F1581">
        <v>2.02</v>
      </c>
      <c r="G1581">
        <v>-25.15</v>
      </c>
      <c r="H1581">
        <v>-34.5</v>
      </c>
      <c r="I1581">
        <v>-247.82</v>
      </c>
    </row>
    <row r="1582" spans="1:9">
      <c r="A1582" s="14">
        <v>42395</v>
      </c>
      <c r="B1582">
        <v>-29.25</v>
      </c>
      <c r="C1582">
        <v>-0.81</v>
      </c>
      <c r="D1582">
        <v>-40.08</v>
      </c>
      <c r="E1582">
        <v>27.78</v>
      </c>
      <c r="F1582">
        <v>2.5499999999999998</v>
      </c>
      <c r="G1582">
        <v>-25.1</v>
      </c>
      <c r="H1582">
        <v>-34.590000000000003</v>
      </c>
      <c r="I1582">
        <v>-251.5</v>
      </c>
    </row>
    <row r="1583" spans="1:9">
      <c r="A1583" s="14">
        <v>42396</v>
      </c>
      <c r="B1583">
        <v>-30.05</v>
      </c>
      <c r="C1583">
        <v>-1.05</v>
      </c>
      <c r="D1583">
        <v>-39.03</v>
      </c>
      <c r="E1583">
        <v>27.59</v>
      </c>
      <c r="F1583">
        <v>2.78</v>
      </c>
      <c r="G1583">
        <v>-25</v>
      </c>
      <c r="H1583">
        <v>-34.1</v>
      </c>
      <c r="I1583">
        <v>-251.5</v>
      </c>
    </row>
    <row r="1584" spans="1:9">
      <c r="A1584" s="14">
        <v>42397</v>
      </c>
      <c r="B1584">
        <v>-30.23</v>
      </c>
      <c r="C1584">
        <v>-1.07</v>
      </c>
      <c r="D1584">
        <v>-39.200000000000003</v>
      </c>
      <c r="E1584">
        <v>27.15</v>
      </c>
      <c r="F1584">
        <v>2.79</v>
      </c>
      <c r="G1584">
        <v>-24.69</v>
      </c>
      <c r="H1584">
        <v>-34.130000000000003</v>
      </c>
      <c r="I1584">
        <v>-252.5</v>
      </c>
    </row>
    <row r="1585" spans="1:9">
      <c r="A1585" s="14">
        <v>42398</v>
      </c>
      <c r="B1585">
        <v>-30</v>
      </c>
      <c r="C1585">
        <v>-1.19</v>
      </c>
      <c r="D1585">
        <v>-40.04</v>
      </c>
      <c r="E1585">
        <v>26.99</v>
      </c>
      <c r="F1585">
        <v>3.21</v>
      </c>
      <c r="G1585">
        <v>-28.2</v>
      </c>
      <c r="H1585">
        <v>-34.130000000000003</v>
      </c>
      <c r="I1585">
        <v>-257.43</v>
      </c>
    </row>
    <row r="1586" spans="1:9">
      <c r="A1586" s="14">
        <v>42401</v>
      </c>
      <c r="B1586">
        <v>-29.95</v>
      </c>
      <c r="C1586">
        <v>-1.08</v>
      </c>
      <c r="D1586">
        <v>-39.5</v>
      </c>
      <c r="E1586">
        <v>27.15</v>
      </c>
      <c r="F1586">
        <v>2.83</v>
      </c>
      <c r="G1586">
        <v>-29.75</v>
      </c>
      <c r="H1586">
        <v>-34.200000000000003</v>
      </c>
      <c r="I1586">
        <v>-259.5</v>
      </c>
    </row>
    <row r="1587" spans="1:9">
      <c r="A1587" s="14">
        <v>42402</v>
      </c>
      <c r="B1587">
        <v>-29.4</v>
      </c>
      <c r="C1587">
        <v>-0.95</v>
      </c>
      <c r="D1587">
        <v>-38.89</v>
      </c>
      <c r="E1587">
        <v>27.22</v>
      </c>
      <c r="F1587">
        <v>2.84</v>
      </c>
      <c r="G1587">
        <v>-27.65</v>
      </c>
      <c r="H1587">
        <v>-34.200000000000003</v>
      </c>
      <c r="I1587">
        <v>-259</v>
      </c>
    </row>
    <row r="1588" spans="1:9">
      <c r="A1588" s="14">
        <v>42403</v>
      </c>
      <c r="B1588">
        <v>-29.95</v>
      </c>
      <c r="C1588">
        <v>-0.73</v>
      </c>
      <c r="D1588">
        <v>-38.880000000000003</v>
      </c>
      <c r="E1588">
        <v>27.3</v>
      </c>
      <c r="F1588">
        <v>2.74</v>
      </c>
      <c r="G1588">
        <v>-28.17</v>
      </c>
      <c r="H1588">
        <v>-35.4</v>
      </c>
      <c r="I1588">
        <v>-259.5</v>
      </c>
    </row>
    <row r="1589" spans="1:9">
      <c r="A1589" s="14">
        <v>42404</v>
      </c>
      <c r="B1589">
        <v>-30.6</v>
      </c>
      <c r="C1589">
        <v>-0.8</v>
      </c>
      <c r="D1589">
        <v>-38.22</v>
      </c>
      <c r="E1589">
        <v>27.89</v>
      </c>
      <c r="F1589">
        <v>2.9</v>
      </c>
      <c r="G1589">
        <v>-28.91</v>
      </c>
      <c r="H1589">
        <v>-36</v>
      </c>
      <c r="I1589">
        <v>-251.5</v>
      </c>
    </row>
    <row r="1590" spans="1:9">
      <c r="A1590" s="14">
        <v>42405</v>
      </c>
      <c r="B1590">
        <v>-29.7</v>
      </c>
      <c r="C1590">
        <v>-1.19</v>
      </c>
      <c r="D1590">
        <v>-37.75</v>
      </c>
      <c r="E1590">
        <v>27.95</v>
      </c>
      <c r="F1590">
        <v>2.98</v>
      </c>
      <c r="G1590">
        <v>-31.62</v>
      </c>
      <c r="H1590">
        <v>-35.75</v>
      </c>
      <c r="I1590">
        <v>-255</v>
      </c>
    </row>
    <row r="1591" spans="1:9">
      <c r="A1591" s="14">
        <v>42408</v>
      </c>
      <c r="B1591">
        <v>-29.65</v>
      </c>
      <c r="C1591">
        <v>-1.3</v>
      </c>
      <c r="D1591">
        <v>-38.6</v>
      </c>
      <c r="E1591">
        <v>28.75</v>
      </c>
      <c r="F1591">
        <v>3.41</v>
      </c>
      <c r="G1591">
        <v>-32.51</v>
      </c>
      <c r="H1591">
        <v>-35.840000000000003</v>
      </c>
      <c r="I1591">
        <v>-261.5</v>
      </c>
    </row>
    <row r="1592" spans="1:9">
      <c r="A1592" s="14">
        <v>42409</v>
      </c>
      <c r="B1592">
        <v>-29.55</v>
      </c>
      <c r="C1592">
        <v>-1.36</v>
      </c>
      <c r="D1592">
        <v>-40</v>
      </c>
      <c r="E1592">
        <v>29.57</v>
      </c>
      <c r="F1592">
        <v>3.87</v>
      </c>
      <c r="G1592">
        <v>-32.619999999999997</v>
      </c>
      <c r="H1592">
        <v>-35.880000000000003</v>
      </c>
      <c r="I1592">
        <v>-261.5</v>
      </c>
    </row>
    <row r="1593" spans="1:9">
      <c r="A1593" s="14">
        <v>42410</v>
      </c>
      <c r="B1593">
        <v>-29.58</v>
      </c>
      <c r="C1593">
        <v>-1.45</v>
      </c>
      <c r="D1593">
        <v>-39.299999999999997</v>
      </c>
      <c r="E1593">
        <v>29.35</v>
      </c>
      <c r="F1593">
        <v>3.85</v>
      </c>
      <c r="G1593">
        <v>-30.87</v>
      </c>
      <c r="H1593">
        <v>-35.869999999999997</v>
      </c>
      <c r="I1593">
        <v>-262</v>
      </c>
    </row>
    <row r="1594" spans="1:9">
      <c r="A1594" s="14">
        <v>42411</v>
      </c>
      <c r="B1594">
        <v>-29.31</v>
      </c>
      <c r="C1594">
        <v>-1.72</v>
      </c>
      <c r="D1594">
        <v>-41.15</v>
      </c>
      <c r="E1594">
        <v>29.39</v>
      </c>
      <c r="F1594">
        <v>4.38</v>
      </c>
      <c r="G1594">
        <v>-32.54</v>
      </c>
      <c r="H1594">
        <v>-35.97</v>
      </c>
      <c r="I1594">
        <v>-279.75</v>
      </c>
    </row>
    <row r="1595" spans="1:9">
      <c r="A1595" s="14">
        <v>42412</v>
      </c>
      <c r="B1595">
        <v>-29.45</v>
      </c>
      <c r="C1595">
        <v>-1.45</v>
      </c>
      <c r="D1595">
        <v>-40.26</v>
      </c>
      <c r="E1595">
        <v>28.85</v>
      </c>
      <c r="F1595">
        <v>4</v>
      </c>
      <c r="G1595">
        <v>-31.2</v>
      </c>
      <c r="H1595">
        <v>-35.549999999999997</v>
      </c>
      <c r="I1595">
        <v>-272.95999999999998</v>
      </c>
    </row>
    <row r="1596" spans="1:9">
      <c r="A1596" s="14">
        <v>42415</v>
      </c>
      <c r="B1596">
        <v>-29.65</v>
      </c>
      <c r="C1596">
        <v>-0.82</v>
      </c>
      <c r="D1596">
        <v>-39.5</v>
      </c>
      <c r="E1596">
        <v>28.25</v>
      </c>
      <c r="F1596">
        <v>3.78</v>
      </c>
      <c r="G1596">
        <v>-31.28</v>
      </c>
      <c r="H1596">
        <v>-35.409999999999997</v>
      </c>
      <c r="I1596">
        <v>-271.85000000000002</v>
      </c>
    </row>
    <row r="1597" spans="1:9">
      <c r="A1597" s="14">
        <v>42416</v>
      </c>
      <c r="B1597">
        <v>-29.66</v>
      </c>
      <c r="C1597">
        <v>-1.3</v>
      </c>
      <c r="D1597">
        <v>-39.94</v>
      </c>
      <c r="E1597">
        <v>28.98</v>
      </c>
      <c r="F1597">
        <v>3.95</v>
      </c>
      <c r="G1597">
        <v>-31.13</v>
      </c>
      <c r="H1597">
        <v>-35.200000000000003</v>
      </c>
      <c r="I1597">
        <v>-277</v>
      </c>
    </row>
    <row r="1598" spans="1:9">
      <c r="A1598" s="14">
        <v>42417</v>
      </c>
      <c r="B1598">
        <v>-29.85</v>
      </c>
      <c r="C1598">
        <v>-1.1000000000000001</v>
      </c>
      <c r="D1598">
        <v>-41.05</v>
      </c>
      <c r="E1598">
        <v>29.08</v>
      </c>
      <c r="F1598">
        <v>4.2699999999999996</v>
      </c>
      <c r="G1598">
        <v>-29.72</v>
      </c>
      <c r="H1598">
        <v>-35.69</v>
      </c>
      <c r="I1598">
        <v>-286.5</v>
      </c>
    </row>
    <row r="1599" spans="1:9">
      <c r="A1599" s="14">
        <v>42418</v>
      </c>
      <c r="B1599">
        <v>-29.85</v>
      </c>
      <c r="C1599">
        <v>-1.41</v>
      </c>
      <c r="D1599">
        <v>-42.05</v>
      </c>
      <c r="E1599">
        <v>29.46</v>
      </c>
      <c r="F1599">
        <v>4.4000000000000004</v>
      </c>
      <c r="G1599">
        <v>-30.31</v>
      </c>
      <c r="H1599">
        <v>-35.24</v>
      </c>
      <c r="I1599">
        <v>-289.5</v>
      </c>
    </row>
    <row r="1600" spans="1:9">
      <c r="A1600" s="14">
        <v>42419</v>
      </c>
      <c r="B1600">
        <v>-29.43</v>
      </c>
      <c r="C1600">
        <v>-1.38</v>
      </c>
      <c r="D1600">
        <v>-41.4</v>
      </c>
      <c r="E1600">
        <v>29.19</v>
      </c>
      <c r="F1600">
        <v>4.3</v>
      </c>
      <c r="G1600">
        <v>-31.25</v>
      </c>
      <c r="H1600">
        <v>-35.25</v>
      </c>
      <c r="I1600">
        <v>-287.06</v>
      </c>
    </row>
    <row r="1601" spans="1:9">
      <c r="A1601" s="14">
        <v>42422</v>
      </c>
      <c r="B1601">
        <v>-29.77</v>
      </c>
      <c r="C1601">
        <v>-1.1499999999999999</v>
      </c>
      <c r="D1601">
        <v>-41.9</v>
      </c>
      <c r="E1601">
        <v>29.33</v>
      </c>
      <c r="F1601">
        <v>4.3</v>
      </c>
      <c r="G1601">
        <v>-31.6</v>
      </c>
      <c r="H1601">
        <v>-35.270000000000003</v>
      </c>
      <c r="I1601">
        <v>-287.5</v>
      </c>
    </row>
    <row r="1602" spans="1:9">
      <c r="A1602" s="14">
        <v>42423</v>
      </c>
      <c r="B1602">
        <v>-29.25</v>
      </c>
      <c r="C1602">
        <v>-0.86</v>
      </c>
      <c r="D1602">
        <v>-43.95</v>
      </c>
      <c r="E1602">
        <v>29.67</v>
      </c>
      <c r="F1602">
        <v>4.93</v>
      </c>
      <c r="G1602">
        <v>-31.11</v>
      </c>
      <c r="H1602">
        <v>-35.130000000000003</v>
      </c>
      <c r="I1602">
        <v>-289.5</v>
      </c>
    </row>
    <row r="1603" spans="1:9">
      <c r="A1603" s="14">
        <v>42424</v>
      </c>
      <c r="B1603">
        <v>-29.1</v>
      </c>
      <c r="C1603">
        <v>-0.83</v>
      </c>
      <c r="D1603">
        <v>-44.05</v>
      </c>
      <c r="E1603">
        <v>29.58</v>
      </c>
      <c r="F1603">
        <v>4.74</v>
      </c>
      <c r="G1603">
        <v>-31.13</v>
      </c>
      <c r="H1603">
        <v>-35.24</v>
      </c>
      <c r="I1603">
        <v>-295.5</v>
      </c>
    </row>
    <row r="1604" spans="1:9">
      <c r="A1604" s="14">
        <v>42425</v>
      </c>
      <c r="B1604">
        <v>-30</v>
      </c>
      <c r="C1604">
        <v>-1.05</v>
      </c>
      <c r="D1604">
        <v>-45.43</v>
      </c>
      <c r="E1604">
        <v>30.17</v>
      </c>
      <c r="F1604">
        <v>4.42</v>
      </c>
      <c r="G1604">
        <v>-31.55</v>
      </c>
      <c r="H1604">
        <v>-35.409999999999997</v>
      </c>
      <c r="I1604">
        <v>-306.49</v>
      </c>
    </row>
    <row r="1605" spans="1:9">
      <c r="A1605" s="14">
        <v>42426</v>
      </c>
      <c r="B1605">
        <v>-29.53</v>
      </c>
      <c r="C1605">
        <v>-1.64</v>
      </c>
      <c r="D1605">
        <v>-44.85</v>
      </c>
      <c r="E1605">
        <v>30.68</v>
      </c>
      <c r="F1605">
        <v>4.5999999999999996</v>
      </c>
      <c r="G1605">
        <v>-31.55</v>
      </c>
      <c r="H1605">
        <v>-34.85</v>
      </c>
      <c r="I1605">
        <v>-308.60000000000002</v>
      </c>
    </row>
    <row r="1606" spans="1:9">
      <c r="A1606" s="14">
        <v>42429</v>
      </c>
      <c r="B1606">
        <v>-29.4</v>
      </c>
      <c r="C1606">
        <v>-1.93</v>
      </c>
      <c r="D1606">
        <v>-45.75</v>
      </c>
      <c r="E1606">
        <v>31.66</v>
      </c>
      <c r="F1606">
        <v>4.79</v>
      </c>
      <c r="G1606">
        <v>-31.51</v>
      </c>
      <c r="H1606">
        <v>-34.6</v>
      </c>
      <c r="I1606">
        <v>-306</v>
      </c>
    </row>
    <row r="1607" spans="1:9">
      <c r="A1607" s="14">
        <v>42430</v>
      </c>
      <c r="B1607">
        <v>-30.27</v>
      </c>
      <c r="C1607">
        <v>-1.75</v>
      </c>
      <c r="D1607">
        <v>-45.62</v>
      </c>
      <c r="E1607">
        <v>31.9</v>
      </c>
      <c r="F1607">
        <v>4.8899999999999997</v>
      </c>
      <c r="G1607">
        <v>-31.56</v>
      </c>
      <c r="H1607">
        <v>-35.83</v>
      </c>
      <c r="I1607">
        <v>-307.5</v>
      </c>
    </row>
    <row r="1608" spans="1:9">
      <c r="A1608" s="14">
        <v>42431</v>
      </c>
      <c r="B1608">
        <v>-31</v>
      </c>
      <c r="C1608">
        <v>-1.68</v>
      </c>
      <c r="D1608">
        <v>-45.8</v>
      </c>
      <c r="E1608">
        <v>32.83</v>
      </c>
      <c r="F1608">
        <v>5.01</v>
      </c>
      <c r="G1608">
        <v>-31.95</v>
      </c>
      <c r="H1608">
        <v>-35.11</v>
      </c>
      <c r="I1608">
        <v>-320</v>
      </c>
    </row>
    <row r="1609" spans="1:9">
      <c r="A1609" s="14">
        <v>42432</v>
      </c>
      <c r="B1609">
        <v>-31.05</v>
      </c>
      <c r="C1609">
        <v>-1.79</v>
      </c>
      <c r="D1609">
        <v>-45.03</v>
      </c>
      <c r="E1609">
        <v>32.57</v>
      </c>
      <c r="F1609">
        <v>5.0599999999999996</v>
      </c>
      <c r="G1609">
        <v>-31.9</v>
      </c>
      <c r="H1609">
        <v>-35.4</v>
      </c>
      <c r="I1609">
        <v>-307.5</v>
      </c>
    </row>
    <row r="1610" spans="1:9">
      <c r="A1610" s="14">
        <v>42433</v>
      </c>
      <c r="B1610">
        <v>-31.5</v>
      </c>
      <c r="C1610">
        <v>-1.81</v>
      </c>
      <c r="D1610">
        <v>-44.45</v>
      </c>
      <c r="E1610">
        <v>32.299999999999997</v>
      </c>
      <c r="F1610">
        <v>4.8899999999999997</v>
      </c>
      <c r="G1610">
        <v>-31.63</v>
      </c>
      <c r="H1610">
        <v>-35.74</v>
      </c>
      <c r="I1610">
        <v>-303.5</v>
      </c>
    </row>
    <row r="1611" spans="1:9">
      <c r="A1611" s="14">
        <v>42436</v>
      </c>
      <c r="B1611">
        <v>-31.54</v>
      </c>
      <c r="C1611">
        <v>-2.14</v>
      </c>
      <c r="D1611">
        <v>-43.95</v>
      </c>
      <c r="E1611">
        <v>32.25</v>
      </c>
      <c r="F1611">
        <v>4.6500000000000004</v>
      </c>
      <c r="G1611">
        <v>-31.59</v>
      </c>
      <c r="H1611">
        <v>-35.549999999999997</v>
      </c>
      <c r="I1611">
        <v>-303.52</v>
      </c>
    </row>
    <row r="1612" spans="1:9">
      <c r="A1612" s="14">
        <v>42437</v>
      </c>
      <c r="B1612">
        <v>-31.55</v>
      </c>
      <c r="C1612">
        <v>-2.35</v>
      </c>
      <c r="D1612">
        <v>-43.3</v>
      </c>
      <c r="E1612">
        <v>31.69</v>
      </c>
      <c r="F1612">
        <v>4.4800000000000004</v>
      </c>
      <c r="G1612">
        <v>-31.46</v>
      </c>
      <c r="H1612">
        <v>-36.15</v>
      </c>
      <c r="I1612">
        <v>-300.48</v>
      </c>
    </row>
    <row r="1613" spans="1:9">
      <c r="A1613" s="14">
        <v>42438</v>
      </c>
      <c r="B1613">
        <v>-32.4</v>
      </c>
      <c r="C1613">
        <v>-1.99</v>
      </c>
      <c r="D1613">
        <v>-42.89</v>
      </c>
      <c r="E1613">
        <v>32.4</v>
      </c>
      <c r="F1613">
        <v>4.4000000000000004</v>
      </c>
      <c r="G1613">
        <v>-31.15</v>
      </c>
      <c r="H1613">
        <v>-31.69</v>
      </c>
      <c r="I1613">
        <v>-300.5</v>
      </c>
    </row>
    <row r="1614" spans="1:9">
      <c r="A1614" s="14">
        <v>42439</v>
      </c>
      <c r="B1614">
        <v>-31.35</v>
      </c>
      <c r="C1614">
        <v>-1.94</v>
      </c>
      <c r="D1614">
        <v>-40</v>
      </c>
      <c r="E1614">
        <v>30.78</v>
      </c>
      <c r="F1614">
        <v>4.03</v>
      </c>
      <c r="G1614">
        <v>-28.76</v>
      </c>
      <c r="H1614">
        <v>-32.049999999999997</v>
      </c>
      <c r="I1614">
        <v>-293.25</v>
      </c>
    </row>
    <row r="1615" spans="1:9">
      <c r="A1615" s="14">
        <v>42440</v>
      </c>
      <c r="B1615">
        <v>-31.88</v>
      </c>
      <c r="C1615">
        <v>-1.44</v>
      </c>
      <c r="D1615">
        <v>-39.450000000000003</v>
      </c>
      <c r="E1615">
        <v>30.93</v>
      </c>
      <c r="F1615">
        <v>4.03</v>
      </c>
      <c r="G1615">
        <v>-30.8</v>
      </c>
      <c r="H1615">
        <v>-32.58</v>
      </c>
      <c r="I1615">
        <v>-286.05</v>
      </c>
    </row>
    <row r="1616" spans="1:9">
      <c r="A1616" s="14">
        <v>42443</v>
      </c>
      <c r="B1616">
        <v>-31.5</v>
      </c>
      <c r="C1616">
        <v>-1.31</v>
      </c>
      <c r="D1616">
        <v>-39.42</v>
      </c>
      <c r="E1616">
        <v>31.31</v>
      </c>
      <c r="F1616">
        <v>4.16</v>
      </c>
      <c r="G1616">
        <v>-30.69</v>
      </c>
      <c r="H1616">
        <v>-32.28</v>
      </c>
      <c r="I1616">
        <v>-285.5</v>
      </c>
    </row>
    <row r="1617" spans="1:9">
      <c r="A1617" s="14">
        <v>42444</v>
      </c>
      <c r="B1617">
        <v>-31.35</v>
      </c>
      <c r="C1617">
        <v>-1.1000000000000001</v>
      </c>
      <c r="D1617">
        <v>-39.630000000000003</v>
      </c>
      <c r="E1617">
        <v>31.2</v>
      </c>
      <c r="F1617">
        <v>4.72</v>
      </c>
      <c r="G1617">
        <v>-30.49</v>
      </c>
      <c r="H1617">
        <v>-32.15</v>
      </c>
      <c r="I1617">
        <v>-282.25</v>
      </c>
    </row>
    <row r="1618" spans="1:9">
      <c r="A1618" s="14">
        <v>42445</v>
      </c>
      <c r="B1618">
        <v>-32.65</v>
      </c>
      <c r="C1618">
        <v>-0.7</v>
      </c>
      <c r="D1618">
        <v>-40.9</v>
      </c>
      <c r="E1618">
        <v>31.83</v>
      </c>
      <c r="F1618">
        <v>4</v>
      </c>
      <c r="G1618">
        <v>-29.38</v>
      </c>
      <c r="H1618">
        <v>-31.97</v>
      </c>
      <c r="I1618">
        <v>-292.19</v>
      </c>
    </row>
    <row r="1619" spans="1:9">
      <c r="A1619" s="14">
        <v>42446</v>
      </c>
      <c r="B1619">
        <v>-32.56</v>
      </c>
      <c r="C1619">
        <v>-1.1200000000000001</v>
      </c>
      <c r="D1619">
        <v>-37.75</v>
      </c>
      <c r="E1619">
        <v>30.78</v>
      </c>
      <c r="F1619">
        <v>3.47</v>
      </c>
      <c r="G1619">
        <v>-28</v>
      </c>
      <c r="H1619">
        <v>-32.799999999999997</v>
      </c>
      <c r="I1619">
        <v>-276.7</v>
      </c>
    </row>
    <row r="1620" spans="1:9">
      <c r="A1620" s="14">
        <v>42447</v>
      </c>
      <c r="B1620">
        <v>-32.4</v>
      </c>
      <c r="C1620">
        <v>-1.38</v>
      </c>
      <c r="D1620">
        <v>-37.520000000000003</v>
      </c>
      <c r="E1620">
        <v>30.55</v>
      </c>
      <c r="F1620">
        <v>3.4</v>
      </c>
      <c r="G1620">
        <v>-29.76</v>
      </c>
      <c r="H1620">
        <v>-32.4</v>
      </c>
      <c r="I1620">
        <v>-276.25</v>
      </c>
    </row>
    <row r="1621" spans="1:9">
      <c r="A1621" s="14">
        <v>42450</v>
      </c>
      <c r="B1621">
        <v>-32.299999999999997</v>
      </c>
      <c r="C1621">
        <v>-1.6</v>
      </c>
      <c r="D1621">
        <v>-38.15</v>
      </c>
      <c r="E1621">
        <v>30.9</v>
      </c>
      <c r="F1621">
        <v>3.67</v>
      </c>
      <c r="G1621">
        <v>-30.25</v>
      </c>
      <c r="H1621">
        <v>-31.51</v>
      </c>
      <c r="I1621">
        <v>-277</v>
      </c>
    </row>
    <row r="1622" spans="1:9">
      <c r="A1622" s="14">
        <v>42451</v>
      </c>
      <c r="B1622">
        <v>-32.299999999999997</v>
      </c>
      <c r="C1622">
        <v>-1.89</v>
      </c>
      <c r="D1622">
        <v>-39.15</v>
      </c>
      <c r="E1622">
        <v>31.01</v>
      </c>
      <c r="F1622">
        <v>4.34</v>
      </c>
      <c r="G1622">
        <v>-29.97</v>
      </c>
      <c r="H1622">
        <v>-31.24</v>
      </c>
      <c r="I1622">
        <v>-285.52</v>
      </c>
    </row>
    <row r="1623" spans="1:9">
      <c r="A1623" s="14">
        <v>42452</v>
      </c>
      <c r="B1623">
        <v>-31.95</v>
      </c>
      <c r="C1623">
        <v>-1.45</v>
      </c>
      <c r="D1623">
        <v>-38.76</v>
      </c>
      <c r="E1623">
        <v>30.76</v>
      </c>
      <c r="F1623">
        <v>4.6399999999999997</v>
      </c>
      <c r="G1623">
        <v>-28.98</v>
      </c>
      <c r="H1623">
        <v>-31.1</v>
      </c>
      <c r="I1623">
        <v>-272.13</v>
      </c>
    </row>
    <row r="1624" spans="1:9">
      <c r="A1624" s="14">
        <v>42453</v>
      </c>
      <c r="B1624">
        <v>-31.85</v>
      </c>
      <c r="C1624">
        <v>-1.45</v>
      </c>
      <c r="D1624">
        <v>-38.6</v>
      </c>
      <c r="E1624">
        <v>31.24</v>
      </c>
      <c r="F1624">
        <v>4.2</v>
      </c>
      <c r="G1624">
        <v>-28.8</v>
      </c>
      <c r="H1624">
        <v>-31</v>
      </c>
      <c r="I1624">
        <v>-269.27</v>
      </c>
    </row>
    <row r="1625" spans="1:9">
      <c r="A1625" s="14">
        <v>42454</v>
      </c>
      <c r="B1625">
        <v>-31.78</v>
      </c>
      <c r="C1625">
        <v>-1.42</v>
      </c>
      <c r="D1625">
        <v>-38.56</v>
      </c>
      <c r="E1625">
        <v>31.23</v>
      </c>
      <c r="F1625">
        <v>4.24</v>
      </c>
      <c r="G1625">
        <v>-29.65</v>
      </c>
      <c r="H1625">
        <v>-30.85</v>
      </c>
      <c r="I1625">
        <v>-269.5</v>
      </c>
    </row>
    <row r="1626" spans="1:9">
      <c r="A1626" s="14">
        <v>42457</v>
      </c>
      <c r="B1626">
        <v>-31.93</v>
      </c>
      <c r="C1626">
        <v>-1.5</v>
      </c>
      <c r="D1626">
        <v>-38.58</v>
      </c>
      <c r="E1626">
        <v>31.25</v>
      </c>
      <c r="F1626">
        <v>4.2300000000000004</v>
      </c>
      <c r="G1626">
        <v>-29.87</v>
      </c>
      <c r="H1626">
        <v>-30.95</v>
      </c>
      <c r="I1626">
        <v>-269.51</v>
      </c>
    </row>
    <row r="1627" spans="1:9">
      <c r="A1627" s="14">
        <v>42458</v>
      </c>
      <c r="B1627">
        <v>-31.95</v>
      </c>
      <c r="C1627">
        <v>-1.46</v>
      </c>
      <c r="D1627">
        <v>-38.6</v>
      </c>
      <c r="E1627">
        <v>31.5</v>
      </c>
      <c r="F1627">
        <v>4.29</v>
      </c>
      <c r="G1627">
        <v>-29.77</v>
      </c>
      <c r="H1627">
        <v>-31.45</v>
      </c>
      <c r="I1627">
        <v>-268.92</v>
      </c>
    </row>
    <row r="1628" spans="1:9">
      <c r="A1628" s="14">
        <v>42459</v>
      </c>
      <c r="B1628">
        <v>-32</v>
      </c>
      <c r="C1628">
        <v>-1.52</v>
      </c>
      <c r="D1628">
        <v>-38.54</v>
      </c>
      <c r="E1628">
        <v>31.61</v>
      </c>
      <c r="F1628">
        <v>4.3600000000000003</v>
      </c>
      <c r="G1628">
        <v>-30.39</v>
      </c>
      <c r="H1628">
        <v>-31.76</v>
      </c>
      <c r="I1628">
        <v>-272</v>
      </c>
    </row>
    <row r="1629" spans="1:9">
      <c r="A1629" s="14">
        <v>42460</v>
      </c>
      <c r="B1629">
        <v>-31.93</v>
      </c>
      <c r="C1629">
        <v>-1.0900000000000001</v>
      </c>
      <c r="D1629">
        <v>-39.880000000000003</v>
      </c>
      <c r="E1629">
        <v>32.67</v>
      </c>
      <c r="F1629">
        <v>4.76</v>
      </c>
      <c r="G1629">
        <v>-31.58</v>
      </c>
      <c r="H1629">
        <v>-31.39</v>
      </c>
      <c r="I1629">
        <v>-271</v>
      </c>
    </row>
    <row r="1630" spans="1:9">
      <c r="A1630" s="14">
        <v>42461</v>
      </c>
      <c r="B1630">
        <v>-31.7</v>
      </c>
      <c r="C1630">
        <v>-1.1499999999999999</v>
      </c>
      <c r="D1630">
        <v>-38.880000000000003</v>
      </c>
      <c r="E1630">
        <v>32.119999999999997</v>
      </c>
      <c r="F1630">
        <v>4.62</v>
      </c>
      <c r="G1630">
        <v>-30.95</v>
      </c>
      <c r="H1630">
        <v>-31.5</v>
      </c>
      <c r="I1630">
        <v>-265.58</v>
      </c>
    </row>
    <row r="1631" spans="1:9">
      <c r="A1631" s="14">
        <v>42464</v>
      </c>
      <c r="B1631">
        <v>-31.2</v>
      </c>
      <c r="C1631">
        <v>-0.82</v>
      </c>
      <c r="D1631">
        <v>-37.700000000000003</v>
      </c>
      <c r="E1631">
        <v>31.8</v>
      </c>
      <c r="F1631">
        <v>4.49</v>
      </c>
      <c r="G1631">
        <v>-29.45</v>
      </c>
      <c r="H1631">
        <v>-31.19</v>
      </c>
      <c r="I1631">
        <v>-264.10000000000002</v>
      </c>
    </row>
    <row r="1632" spans="1:9">
      <c r="A1632" s="14">
        <v>42465</v>
      </c>
      <c r="B1632">
        <v>-30.85</v>
      </c>
      <c r="C1632">
        <v>-0.7</v>
      </c>
      <c r="D1632">
        <v>-37.56</v>
      </c>
      <c r="E1632">
        <v>31.6</v>
      </c>
      <c r="F1632">
        <v>4.24</v>
      </c>
      <c r="G1632">
        <v>-29.67</v>
      </c>
      <c r="H1632">
        <v>-30.85</v>
      </c>
      <c r="I1632">
        <v>-265</v>
      </c>
    </row>
    <row r="1633" spans="1:9">
      <c r="A1633" s="14">
        <v>42466</v>
      </c>
      <c r="B1633">
        <v>-30.9</v>
      </c>
      <c r="C1633">
        <v>-0.72</v>
      </c>
      <c r="D1633">
        <v>-37.799999999999997</v>
      </c>
      <c r="E1633">
        <v>31.49</v>
      </c>
      <c r="F1633">
        <v>3.95</v>
      </c>
      <c r="G1633">
        <v>-30.71</v>
      </c>
      <c r="H1633">
        <v>-30.9</v>
      </c>
      <c r="I1633">
        <v>-264.25</v>
      </c>
    </row>
    <row r="1634" spans="1:9">
      <c r="A1634" s="14">
        <v>42467</v>
      </c>
      <c r="B1634">
        <v>-30.4</v>
      </c>
      <c r="C1634">
        <v>-1.01</v>
      </c>
      <c r="D1634">
        <v>-38.22</v>
      </c>
      <c r="E1634">
        <v>31.4</v>
      </c>
      <c r="F1634">
        <v>3.74</v>
      </c>
      <c r="G1634">
        <v>-30.33</v>
      </c>
      <c r="H1634">
        <v>-30.6</v>
      </c>
      <c r="I1634">
        <v>-261.67</v>
      </c>
    </row>
    <row r="1635" spans="1:9">
      <c r="A1635" s="14">
        <v>42468</v>
      </c>
      <c r="B1635">
        <v>-30.55</v>
      </c>
      <c r="C1635">
        <v>-0.71</v>
      </c>
      <c r="D1635">
        <v>-38.03</v>
      </c>
      <c r="E1635">
        <v>31.51</v>
      </c>
      <c r="F1635">
        <v>4.3600000000000003</v>
      </c>
      <c r="G1635">
        <v>-30.76</v>
      </c>
      <c r="H1635">
        <v>-30.5</v>
      </c>
      <c r="I1635">
        <v>-260.5</v>
      </c>
    </row>
    <row r="1636" spans="1:9">
      <c r="A1636" s="14">
        <v>42471</v>
      </c>
      <c r="B1636">
        <v>-30.65</v>
      </c>
      <c r="C1636">
        <v>-0.79</v>
      </c>
      <c r="D1636">
        <v>-38.25</v>
      </c>
      <c r="E1636">
        <v>31.74</v>
      </c>
      <c r="F1636">
        <v>3.7</v>
      </c>
      <c r="G1636">
        <v>-30.85</v>
      </c>
      <c r="H1636">
        <v>-30.7</v>
      </c>
      <c r="I1636">
        <v>-257.25</v>
      </c>
    </row>
    <row r="1637" spans="1:9">
      <c r="A1637" s="14">
        <v>42472</v>
      </c>
      <c r="B1637">
        <v>-31.15</v>
      </c>
      <c r="C1637">
        <v>-0.61</v>
      </c>
      <c r="D1637">
        <v>-38.25</v>
      </c>
      <c r="E1637">
        <v>32.21</v>
      </c>
      <c r="F1637">
        <v>3.96</v>
      </c>
      <c r="G1637">
        <v>-30.18</v>
      </c>
      <c r="H1637">
        <v>-31.2</v>
      </c>
      <c r="I1637">
        <v>-258</v>
      </c>
    </row>
    <row r="1638" spans="1:9">
      <c r="A1638" s="14">
        <v>42473</v>
      </c>
      <c r="B1638">
        <v>-31.05</v>
      </c>
      <c r="C1638">
        <v>-0.84</v>
      </c>
      <c r="D1638">
        <v>-38.340000000000003</v>
      </c>
      <c r="E1638">
        <v>31.92</v>
      </c>
      <c r="F1638">
        <v>3.94</v>
      </c>
      <c r="G1638">
        <v>-30.11</v>
      </c>
      <c r="H1638">
        <v>-31.38</v>
      </c>
      <c r="I1638">
        <v>-253.95</v>
      </c>
    </row>
    <row r="1639" spans="1:9">
      <c r="A1639" s="14">
        <v>42474</v>
      </c>
      <c r="B1639">
        <v>-31.35</v>
      </c>
      <c r="C1639">
        <v>-0.88</v>
      </c>
      <c r="D1639">
        <v>-38.43</v>
      </c>
      <c r="E1639">
        <v>31.62</v>
      </c>
      <c r="F1639">
        <v>3.66</v>
      </c>
      <c r="G1639">
        <v>-29.8</v>
      </c>
      <c r="H1639">
        <v>-30.7</v>
      </c>
      <c r="I1639">
        <v>-255</v>
      </c>
    </row>
    <row r="1640" spans="1:9">
      <c r="A1640" s="14">
        <v>42475</v>
      </c>
      <c r="B1640">
        <v>-31.52</v>
      </c>
      <c r="C1640">
        <v>-0.82</v>
      </c>
      <c r="D1640">
        <v>-38.32</v>
      </c>
      <c r="E1640">
        <v>31.54</v>
      </c>
      <c r="F1640">
        <v>3.5</v>
      </c>
      <c r="G1640">
        <v>-29.13</v>
      </c>
      <c r="H1640">
        <v>-30.9</v>
      </c>
      <c r="I1640">
        <v>-255.5</v>
      </c>
    </row>
    <row r="1641" spans="1:9">
      <c r="A1641" s="14">
        <v>42478</v>
      </c>
      <c r="B1641">
        <v>-31.25</v>
      </c>
      <c r="C1641">
        <v>-0.65</v>
      </c>
      <c r="D1641">
        <v>-38.299999999999997</v>
      </c>
      <c r="E1641">
        <v>31.67</v>
      </c>
      <c r="F1641">
        <v>3.7</v>
      </c>
      <c r="G1641">
        <v>-29.52</v>
      </c>
      <c r="H1641">
        <v>-31.46</v>
      </c>
      <c r="I1641">
        <v>-256.97000000000003</v>
      </c>
    </row>
    <row r="1642" spans="1:9">
      <c r="A1642" s="14">
        <v>42479</v>
      </c>
      <c r="B1642">
        <v>-31.35</v>
      </c>
      <c r="C1642">
        <v>-0.35</v>
      </c>
      <c r="D1642">
        <v>-38.32</v>
      </c>
      <c r="E1642">
        <v>31.8</v>
      </c>
      <c r="F1642">
        <v>3.76</v>
      </c>
      <c r="G1642">
        <v>-29.6</v>
      </c>
      <c r="H1642">
        <v>-32.17</v>
      </c>
      <c r="I1642">
        <v>-260.5</v>
      </c>
    </row>
    <row r="1643" spans="1:9">
      <c r="A1643" s="14">
        <v>42480</v>
      </c>
      <c r="B1643">
        <v>-31.55</v>
      </c>
      <c r="C1643">
        <v>-0.3</v>
      </c>
      <c r="D1643">
        <v>-38.729999999999997</v>
      </c>
      <c r="E1643">
        <v>31.78</v>
      </c>
      <c r="F1643">
        <v>3.74</v>
      </c>
      <c r="G1643">
        <v>-29.99</v>
      </c>
      <c r="H1643">
        <v>-31.91</v>
      </c>
      <c r="I1643">
        <v>-260.55</v>
      </c>
    </row>
    <row r="1644" spans="1:9">
      <c r="A1644" s="14">
        <v>42481</v>
      </c>
      <c r="B1644">
        <v>-31.33</v>
      </c>
      <c r="C1644">
        <v>-0.15</v>
      </c>
      <c r="D1644">
        <v>-38.700000000000003</v>
      </c>
      <c r="E1644">
        <v>31.72</v>
      </c>
      <c r="F1644">
        <v>3.69</v>
      </c>
      <c r="G1644">
        <v>-29.93</v>
      </c>
      <c r="H1644">
        <v>-30.8</v>
      </c>
      <c r="I1644">
        <v>-261.5</v>
      </c>
    </row>
    <row r="1645" spans="1:9">
      <c r="A1645" s="14">
        <v>42482</v>
      </c>
      <c r="B1645">
        <v>-31.13</v>
      </c>
      <c r="C1645">
        <v>-0.1</v>
      </c>
      <c r="D1645">
        <v>-38.590000000000003</v>
      </c>
      <c r="E1645">
        <v>31.63</v>
      </c>
      <c r="F1645">
        <v>4.16</v>
      </c>
      <c r="G1645">
        <v>-31.44</v>
      </c>
      <c r="H1645">
        <v>-30.65</v>
      </c>
      <c r="I1645">
        <v>-261.25</v>
      </c>
    </row>
    <row r="1646" spans="1:9">
      <c r="A1646" s="14">
        <v>42485</v>
      </c>
      <c r="B1646">
        <v>-31.2</v>
      </c>
      <c r="C1646">
        <v>-7.0000000000000007E-2</v>
      </c>
      <c r="D1646">
        <v>-38.46</v>
      </c>
      <c r="E1646">
        <v>31.76</v>
      </c>
      <c r="F1646">
        <v>4</v>
      </c>
      <c r="G1646">
        <v>-32.51</v>
      </c>
      <c r="H1646">
        <v>-30.6</v>
      </c>
      <c r="I1646">
        <v>-261.25</v>
      </c>
    </row>
    <row r="1647" spans="1:9">
      <c r="A1647" s="14">
        <v>42486</v>
      </c>
      <c r="B1647">
        <v>-31.2</v>
      </c>
      <c r="C1647">
        <v>-0.28000000000000003</v>
      </c>
      <c r="D1647">
        <v>-38.35</v>
      </c>
      <c r="E1647">
        <v>32.03</v>
      </c>
      <c r="F1647">
        <v>3.99</v>
      </c>
      <c r="G1647">
        <v>-32.299999999999997</v>
      </c>
      <c r="H1647">
        <v>-30.95</v>
      </c>
      <c r="I1647">
        <v>-262.73</v>
      </c>
    </row>
    <row r="1648" spans="1:9">
      <c r="A1648" s="14">
        <v>42487</v>
      </c>
      <c r="B1648">
        <v>-28.3</v>
      </c>
      <c r="C1648">
        <v>-0.49</v>
      </c>
      <c r="D1648">
        <v>-38.4</v>
      </c>
      <c r="E1648">
        <v>31.82</v>
      </c>
      <c r="F1648">
        <v>3.95</v>
      </c>
      <c r="G1648">
        <v>-31</v>
      </c>
      <c r="H1648">
        <v>-30.3</v>
      </c>
      <c r="I1648">
        <v>-266</v>
      </c>
    </row>
    <row r="1649" spans="1:9">
      <c r="A1649" s="14">
        <v>42488</v>
      </c>
      <c r="B1649">
        <v>-28.68</v>
      </c>
      <c r="C1649">
        <v>-0.2</v>
      </c>
      <c r="D1649">
        <v>-38.33</v>
      </c>
      <c r="E1649">
        <v>32.229999999999997</v>
      </c>
      <c r="F1649">
        <v>4</v>
      </c>
      <c r="G1649">
        <v>-29.39</v>
      </c>
      <c r="H1649">
        <v>-32.549999999999997</v>
      </c>
      <c r="I1649">
        <v>-267.5</v>
      </c>
    </row>
    <row r="1650" spans="1:9">
      <c r="A1650" s="14">
        <v>42489</v>
      </c>
      <c r="B1650">
        <v>-28.6</v>
      </c>
      <c r="C1650">
        <v>-0.09</v>
      </c>
      <c r="D1650">
        <v>-38.950000000000003</v>
      </c>
      <c r="E1650">
        <v>32.53</v>
      </c>
      <c r="F1650">
        <v>4.0999999999999996</v>
      </c>
      <c r="G1650">
        <v>-28.79</v>
      </c>
      <c r="H1650">
        <v>-32.75</v>
      </c>
      <c r="I1650">
        <v>-266.38</v>
      </c>
    </row>
    <row r="1651" spans="1:9">
      <c r="A1651" s="14">
        <v>42492</v>
      </c>
      <c r="B1651">
        <v>-28.75</v>
      </c>
      <c r="C1651">
        <v>-0.11</v>
      </c>
      <c r="D1651">
        <v>-38.700000000000003</v>
      </c>
      <c r="E1651">
        <v>32.85</v>
      </c>
      <c r="F1651">
        <v>4.0999999999999996</v>
      </c>
      <c r="G1651">
        <v>-29.6</v>
      </c>
      <c r="H1651">
        <v>-32.75</v>
      </c>
      <c r="I1651">
        <v>-265.5</v>
      </c>
    </row>
    <row r="1652" spans="1:9">
      <c r="A1652" s="14">
        <v>42493</v>
      </c>
      <c r="B1652">
        <v>-26.25</v>
      </c>
      <c r="C1652">
        <v>-0.11</v>
      </c>
      <c r="D1652">
        <v>-39.700000000000003</v>
      </c>
      <c r="E1652">
        <v>33.04</v>
      </c>
      <c r="F1652">
        <v>4.2</v>
      </c>
      <c r="G1652">
        <v>-29.5</v>
      </c>
      <c r="H1652">
        <v>-32.200000000000003</v>
      </c>
      <c r="I1652">
        <v>-271.49</v>
      </c>
    </row>
    <row r="1653" spans="1:9">
      <c r="A1653" s="14">
        <v>42494</v>
      </c>
      <c r="B1653">
        <v>-27.2</v>
      </c>
      <c r="C1653">
        <v>-0.09</v>
      </c>
      <c r="D1653">
        <v>-39.5</v>
      </c>
      <c r="E1653">
        <v>33.96</v>
      </c>
      <c r="F1653">
        <v>4.5999999999999996</v>
      </c>
      <c r="G1653">
        <v>-29.65</v>
      </c>
      <c r="H1653">
        <v>-32.450000000000003</v>
      </c>
      <c r="I1653">
        <v>-268.32</v>
      </c>
    </row>
    <row r="1654" spans="1:9">
      <c r="A1654" s="14">
        <v>42495</v>
      </c>
      <c r="B1654">
        <v>-26.5</v>
      </c>
      <c r="C1654">
        <v>0.12</v>
      </c>
      <c r="D1654">
        <v>-39.65</v>
      </c>
      <c r="E1654">
        <v>32.85</v>
      </c>
      <c r="F1654">
        <v>4.5999999999999996</v>
      </c>
      <c r="G1654">
        <v>-29.75</v>
      </c>
      <c r="H1654">
        <v>-31.55</v>
      </c>
      <c r="I1654">
        <v>-268.60000000000002</v>
      </c>
    </row>
    <row r="1655" spans="1:9">
      <c r="A1655" s="14">
        <v>42496</v>
      </c>
      <c r="B1655">
        <v>-25.3</v>
      </c>
      <c r="C1655">
        <v>0.59</v>
      </c>
      <c r="D1655">
        <v>-39.53</v>
      </c>
      <c r="E1655">
        <v>32.76</v>
      </c>
      <c r="F1655">
        <v>4.74</v>
      </c>
      <c r="G1655">
        <v>-28.69</v>
      </c>
      <c r="H1655">
        <v>-30.75</v>
      </c>
      <c r="I1655">
        <v>-270.16000000000003</v>
      </c>
    </row>
    <row r="1656" spans="1:9">
      <c r="A1656" s="14">
        <v>42499</v>
      </c>
      <c r="B1656">
        <v>-25.05</v>
      </c>
      <c r="C1656">
        <v>0.61</v>
      </c>
      <c r="D1656">
        <v>-39.770000000000003</v>
      </c>
      <c r="E1656">
        <v>32.64</v>
      </c>
      <c r="F1656">
        <v>4.8</v>
      </c>
      <c r="G1656">
        <v>-29.15</v>
      </c>
      <c r="H1656">
        <v>-30.65</v>
      </c>
      <c r="I1656">
        <v>-269.98</v>
      </c>
    </row>
    <row r="1657" spans="1:9">
      <c r="A1657" s="14">
        <v>42500</v>
      </c>
      <c r="B1657">
        <v>-25.4</v>
      </c>
      <c r="C1657">
        <v>0.49</v>
      </c>
      <c r="D1657">
        <v>-39.64</v>
      </c>
      <c r="E1657">
        <v>32.44</v>
      </c>
      <c r="F1657">
        <v>4.8</v>
      </c>
      <c r="G1657">
        <v>-29.05</v>
      </c>
      <c r="H1657">
        <v>-30.8</v>
      </c>
      <c r="I1657">
        <v>-269.74</v>
      </c>
    </row>
    <row r="1658" spans="1:9">
      <c r="A1658" s="14">
        <v>42501</v>
      </c>
      <c r="B1658">
        <v>-25.81</v>
      </c>
      <c r="C1658">
        <v>0.38</v>
      </c>
      <c r="D1658">
        <v>-39.79</v>
      </c>
      <c r="E1658">
        <v>32.950000000000003</v>
      </c>
      <c r="F1658">
        <v>4.72</v>
      </c>
      <c r="G1658">
        <v>-29.65</v>
      </c>
      <c r="H1658">
        <v>-32.1</v>
      </c>
      <c r="I1658">
        <v>-276.5</v>
      </c>
    </row>
    <row r="1659" spans="1:9">
      <c r="A1659" s="14">
        <v>42502</v>
      </c>
      <c r="B1659">
        <v>-25.26</v>
      </c>
      <c r="C1659">
        <v>0.21</v>
      </c>
      <c r="D1659">
        <v>-39.409999999999997</v>
      </c>
      <c r="E1659">
        <v>32.22</v>
      </c>
      <c r="F1659">
        <v>4.7300000000000004</v>
      </c>
      <c r="G1659">
        <v>-29.95</v>
      </c>
      <c r="H1659">
        <v>-31.43</v>
      </c>
      <c r="I1659">
        <v>-272.64999999999998</v>
      </c>
    </row>
    <row r="1660" spans="1:9">
      <c r="A1660" s="14">
        <v>42503</v>
      </c>
      <c r="B1660">
        <v>-25.1</v>
      </c>
      <c r="C1660">
        <v>0.28999999999999998</v>
      </c>
      <c r="D1660">
        <v>-39.44</v>
      </c>
      <c r="E1660">
        <v>32.4</v>
      </c>
      <c r="F1660">
        <v>4.8899999999999997</v>
      </c>
      <c r="G1660">
        <v>-30.1</v>
      </c>
      <c r="H1660">
        <v>-31.4</v>
      </c>
      <c r="I1660">
        <v>-273.91000000000003</v>
      </c>
    </row>
    <row r="1661" spans="1:9">
      <c r="A1661" s="14">
        <v>42506</v>
      </c>
      <c r="B1661">
        <v>-24.95</v>
      </c>
      <c r="C1661">
        <v>0.43</v>
      </c>
      <c r="D1661">
        <v>-39.44</v>
      </c>
      <c r="E1661">
        <v>32.130000000000003</v>
      </c>
      <c r="F1661">
        <v>5.09</v>
      </c>
      <c r="G1661">
        <v>-30.56</v>
      </c>
      <c r="H1661">
        <v>-31.5</v>
      </c>
      <c r="I1661">
        <v>-278.5</v>
      </c>
    </row>
    <row r="1662" spans="1:9">
      <c r="A1662" s="14">
        <v>42507</v>
      </c>
      <c r="B1662">
        <v>-25.15</v>
      </c>
      <c r="C1662">
        <v>0.46</v>
      </c>
      <c r="D1662">
        <v>-39.659999999999997</v>
      </c>
      <c r="E1662">
        <v>32.07</v>
      </c>
      <c r="F1662">
        <v>5.22</v>
      </c>
      <c r="G1662">
        <v>-29.99</v>
      </c>
      <c r="H1662">
        <v>-31.55</v>
      </c>
      <c r="I1662">
        <v>-281.5</v>
      </c>
    </row>
    <row r="1663" spans="1:9">
      <c r="A1663" s="14">
        <v>42508</v>
      </c>
      <c r="B1663">
        <v>-25.15</v>
      </c>
      <c r="C1663">
        <v>-0.41</v>
      </c>
      <c r="D1663">
        <v>-41.49</v>
      </c>
      <c r="E1663">
        <v>33.770000000000003</v>
      </c>
      <c r="F1663">
        <v>6.26</v>
      </c>
      <c r="G1663">
        <v>-30.85</v>
      </c>
      <c r="H1663">
        <v>-31.85</v>
      </c>
      <c r="I1663">
        <v>-293</v>
      </c>
    </row>
    <row r="1664" spans="1:9">
      <c r="A1664" s="14">
        <v>42509</v>
      </c>
      <c r="B1664">
        <v>-24.26</v>
      </c>
      <c r="C1664">
        <v>-0.51</v>
      </c>
      <c r="D1664">
        <v>-41.33</v>
      </c>
      <c r="E1664">
        <v>33.79</v>
      </c>
      <c r="F1664">
        <v>6.96</v>
      </c>
      <c r="G1664">
        <v>-30.39</v>
      </c>
      <c r="H1664">
        <v>-30.75</v>
      </c>
      <c r="I1664">
        <v>-297.5</v>
      </c>
    </row>
    <row r="1665" spans="1:9">
      <c r="A1665" s="14">
        <v>42510</v>
      </c>
      <c r="B1665">
        <v>-24.15</v>
      </c>
      <c r="C1665">
        <v>-0.81</v>
      </c>
      <c r="D1665">
        <v>-41.2</v>
      </c>
      <c r="E1665">
        <v>33.979999999999997</v>
      </c>
      <c r="F1665">
        <v>7.2</v>
      </c>
      <c r="G1665">
        <v>-31.34</v>
      </c>
      <c r="H1665">
        <v>-31.2</v>
      </c>
      <c r="I1665">
        <v>-296.45</v>
      </c>
    </row>
    <row r="1666" spans="1:9">
      <c r="A1666" s="14">
        <v>42513</v>
      </c>
      <c r="B1666">
        <v>-24</v>
      </c>
      <c r="C1666">
        <v>-0.88</v>
      </c>
      <c r="D1666">
        <v>-41.34</v>
      </c>
      <c r="E1666">
        <v>34.08</v>
      </c>
      <c r="F1666">
        <v>7.43</v>
      </c>
      <c r="G1666">
        <v>-31.3</v>
      </c>
      <c r="H1666">
        <v>-31.4</v>
      </c>
      <c r="I1666">
        <v>-299.45</v>
      </c>
    </row>
    <row r="1667" spans="1:9">
      <c r="A1667" s="14">
        <v>42514</v>
      </c>
      <c r="B1667">
        <v>-23.6</v>
      </c>
      <c r="C1667">
        <v>-1.19</v>
      </c>
      <c r="D1667">
        <v>-41.59</v>
      </c>
      <c r="E1667">
        <v>34.31</v>
      </c>
      <c r="F1667">
        <v>7.93</v>
      </c>
      <c r="G1667">
        <v>-31.84</v>
      </c>
      <c r="H1667">
        <v>-31.1</v>
      </c>
      <c r="I1667">
        <v>-302.88</v>
      </c>
    </row>
    <row r="1668" spans="1:9">
      <c r="A1668" s="14">
        <v>42515</v>
      </c>
      <c r="B1668">
        <v>-23.7</v>
      </c>
      <c r="C1668">
        <v>-0.78</v>
      </c>
      <c r="D1668">
        <v>-42.6</v>
      </c>
      <c r="E1668">
        <v>35.01</v>
      </c>
      <c r="F1668">
        <v>8.48</v>
      </c>
      <c r="G1668">
        <v>-32.96</v>
      </c>
      <c r="H1668">
        <v>-31.25</v>
      </c>
      <c r="I1668">
        <v>-311.69</v>
      </c>
    </row>
    <row r="1669" spans="1:9">
      <c r="A1669" s="14">
        <v>42516</v>
      </c>
      <c r="B1669">
        <v>-23.35</v>
      </c>
      <c r="C1669">
        <v>-0.77</v>
      </c>
      <c r="D1669">
        <v>-42.39</v>
      </c>
      <c r="E1669">
        <v>34.630000000000003</v>
      </c>
      <c r="F1669">
        <v>8.5</v>
      </c>
      <c r="G1669">
        <v>-32.89</v>
      </c>
      <c r="H1669">
        <v>-30.36</v>
      </c>
      <c r="I1669">
        <v>-307.02</v>
      </c>
    </row>
    <row r="1670" spans="1:9">
      <c r="A1670" s="14">
        <v>42517</v>
      </c>
      <c r="B1670">
        <v>-23.15</v>
      </c>
      <c r="C1670">
        <v>-0.98</v>
      </c>
      <c r="D1670">
        <v>-42.41</v>
      </c>
      <c r="E1670">
        <v>34.94</v>
      </c>
      <c r="F1670">
        <v>8.93</v>
      </c>
      <c r="G1670">
        <v>-33.75</v>
      </c>
      <c r="H1670">
        <v>-30.4</v>
      </c>
      <c r="I1670">
        <v>-306.98</v>
      </c>
    </row>
    <row r="1671" spans="1:9">
      <c r="A1671" s="14">
        <v>42520</v>
      </c>
      <c r="B1671">
        <v>-23.15</v>
      </c>
      <c r="C1671">
        <v>-1.05</v>
      </c>
      <c r="D1671">
        <v>-42.8</v>
      </c>
      <c r="E1671">
        <v>35.090000000000003</v>
      </c>
      <c r="F1671">
        <v>9.02</v>
      </c>
      <c r="G1671">
        <v>-34</v>
      </c>
      <c r="H1671">
        <v>-30.4</v>
      </c>
      <c r="I1671">
        <v>-308.05</v>
      </c>
    </row>
    <row r="1672" spans="1:9">
      <c r="A1672" s="14">
        <v>42521</v>
      </c>
      <c r="B1672">
        <v>-23.25</v>
      </c>
      <c r="C1672">
        <v>-1.34</v>
      </c>
      <c r="D1672">
        <v>-42.94</v>
      </c>
      <c r="E1672">
        <v>35.369999999999997</v>
      </c>
      <c r="F1672">
        <v>9.27</v>
      </c>
      <c r="G1672">
        <v>-33.270000000000003</v>
      </c>
      <c r="H1672">
        <v>-31.18</v>
      </c>
      <c r="I1672">
        <v>-310.5</v>
      </c>
    </row>
    <row r="1673" spans="1:9">
      <c r="A1673" s="14">
        <v>42522</v>
      </c>
      <c r="B1673">
        <v>-24</v>
      </c>
      <c r="C1673">
        <v>-1.49</v>
      </c>
      <c r="D1673">
        <v>-44.28</v>
      </c>
      <c r="E1673">
        <v>36.97</v>
      </c>
      <c r="F1673">
        <v>10.7</v>
      </c>
      <c r="G1673">
        <v>-35.200000000000003</v>
      </c>
      <c r="H1673">
        <v>-31.63</v>
      </c>
      <c r="I1673">
        <v>-320.55</v>
      </c>
    </row>
    <row r="1674" spans="1:9">
      <c r="A1674" s="14">
        <v>42523</v>
      </c>
      <c r="B1674">
        <v>-23.15</v>
      </c>
      <c r="C1674">
        <v>-1.91</v>
      </c>
      <c r="D1674">
        <v>-44.13</v>
      </c>
      <c r="E1674">
        <v>36.619999999999997</v>
      </c>
      <c r="F1674">
        <v>11.1</v>
      </c>
      <c r="G1674">
        <v>-34.25</v>
      </c>
      <c r="H1674">
        <v>-30.55</v>
      </c>
      <c r="I1674">
        <v>-314.64999999999998</v>
      </c>
    </row>
    <row r="1675" spans="1:9">
      <c r="A1675" s="14">
        <v>42524</v>
      </c>
      <c r="B1675">
        <v>-24.13</v>
      </c>
      <c r="C1675">
        <v>-0.86</v>
      </c>
      <c r="D1675">
        <v>-42.32</v>
      </c>
      <c r="E1675">
        <v>35.47</v>
      </c>
      <c r="F1675">
        <v>9.35</v>
      </c>
      <c r="G1675">
        <v>-31.73</v>
      </c>
      <c r="H1675">
        <v>-31.71</v>
      </c>
      <c r="I1675">
        <v>-299.5</v>
      </c>
    </row>
    <row r="1676" spans="1:9">
      <c r="A1676" s="14">
        <v>42527</v>
      </c>
      <c r="B1676">
        <v>-24.2</v>
      </c>
      <c r="C1676">
        <v>-0.72</v>
      </c>
      <c r="D1676">
        <v>-43.25</v>
      </c>
      <c r="E1676">
        <v>35.85</v>
      </c>
      <c r="F1676">
        <v>10.199999999999999</v>
      </c>
      <c r="G1676">
        <v>-31.93</v>
      </c>
      <c r="H1676">
        <v>-31.1</v>
      </c>
      <c r="I1676">
        <v>-297.14</v>
      </c>
    </row>
    <row r="1677" spans="1:9">
      <c r="A1677" s="14">
        <v>42528</v>
      </c>
      <c r="B1677">
        <v>-25.6</v>
      </c>
      <c r="C1677">
        <v>-0.49</v>
      </c>
      <c r="D1677">
        <v>-43.07</v>
      </c>
      <c r="E1677">
        <v>35.81</v>
      </c>
      <c r="F1677">
        <v>9.75</v>
      </c>
      <c r="G1677">
        <v>-31.63</v>
      </c>
      <c r="H1677">
        <v>-31.7</v>
      </c>
      <c r="I1677">
        <v>-297.55</v>
      </c>
    </row>
    <row r="1678" spans="1:9">
      <c r="A1678" s="14">
        <v>42529</v>
      </c>
      <c r="B1678">
        <v>-25.95</v>
      </c>
      <c r="C1678">
        <v>-0.88</v>
      </c>
      <c r="D1678">
        <v>-44.95</v>
      </c>
      <c r="E1678">
        <v>36.21</v>
      </c>
      <c r="F1678">
        <v>9.8000000000000007</v>
      </c>
      <c r="G1678">
        <v>-32.6</v>
      </c>
      <c r="H1678">
        <v>-33.1</v>
      </c>
      <c r="I1678">
        <v>-298.89</v>
      </c>
    </row>
    <row r="1679" spans="1:9">
      <c r="A1679" s="14">
        <v>42530</v>
      </c>
      <c r="B1679">
        <v>-25.15</v>
      </c>
      <c r="C1679">
        <v>-0.92</v>
      </c>
      <c r="D1679">
        <v>-44.24</v>
      </c>
      <c r="E1679">
        <v>35.119999999999997</v>
      </c>
      <c r="F1679">
        <v>8.5</v>
      </c>
      <c r="G1679">
        <v>-33.200000000000003</v>
      </c>
      <c r="H1679">
        <v>-33.5</v>
      </c>
      <c r="I1679">
        <v>-294.58999999999997</v>
      </c>
    </row>
    <row r="1680" spans="1:9">
      <c r="A1680" s="14">
        <v>42531</v>
      </c>
      <c r="B1680">
        <v>-24.78</v>
      </c>
      <c r="C1680">
        <v>-0.91</v>
      </c>
      <c r="D1680">
        <v>-44.32</v>
      </c>
      <c r="E1680">
        <v>35.08</v>
      </c>
      <c r="F1680">
        <v>7.81</v>
      </c>
      <c r="G1680">
        <v>-34.299999999999997</v>
      </c>
      <c r="H1680">
        <v>-32.950000000000003</v>
      </c>
      <c r="I1680">
        <v>-295.5</v>
      </c>
    </row>
    <row r="1681" spans="1:9">
      <c r="A1681" s="14">
        <v>42534</v>
      </c>
      <c r="B1681">
        <v>-24.7</v>
      </c>
      <c r="C1681">
        <v>-1.29</v>
      </c>
      <c r="D1681">
        <v>-44.75</v>
      </c>
      <c r="E1681">
        <v>35.92</v>
      </c>
      <c r="F1681">
        <v>9.1</v>
      </c>
      <c r="G1681">
        <v>-34.450000000000003</v>
      </c>
      <c r="H1681">
        <v>-32.93</v>
      </c>
      <c r="I1681">
        <v>-297.36</v>
      </c>
    </row>
    <row r="1682" spans="1:9">
      <c r="A1682" s="14">
        <v>42535</v>
      </c>
      <c r="B1682">
        <v>-24.45</v>
      </c>
      <c r="C1682">
        <v>-1.76</v>
      </c>
      <c r="D1682">
        <v>-46.85</v>
      </c>
      <c r="E1682">
        <v>37.03</v>
      </c>
      <c r="F1682">
        <v>9.1999999999999993</v>
      </c>
      <c r="G1682">
        <v>-35.78</v>
      </c>
      <c r="H1682">
        <v>-32.1</v>
      </c>
      <c r="I1682">
        <v>-305.3</v>
      </c>
    </row>
    <row r="1683" spans="1:9">
      <c r="A1683" s="14">
        <v>42536</v>
      </c>
      <c r="B1683">
        <v>-25.35</v>
      </c>
      <c r="C1683">
        <v>-1.49</v>
      </c>
      <c r="D1683">
        <v>-47.94</v>
      </c>
      <c r="E1683">
        <v>37.47</v>
      </c>
      <c r="F1683">
        <v>9.6</v>
      </c>
      <c r="G1683">
        <v>-36.26</v>
      </c>
      <c r="H1683">
        <v>-32.9</v>
      </c>
      <c r="I1683">
        <v>-317.5</v>
      </c>
    </row>
    <row r="1684" spans="1:9">
      <c r="A1684" s="14">
        <v>42537</v>
      </c>
      <c r="B1684">
        <v>-24.65</v>
      </c>
      <c r="C1684">
        <v>-1.58</v>
      </c>
      <c r="D1684">
        <v>-48.72</v>
      </c>
      <c r="E1684">
        <v>37.83</v>
      </c>
      <c r="F1684">
        <v>9.9</v>
      </c>
      <c r="G1684">
        <v>-34.369999999999997</v>
      </c>
      <c r="H1684">
        <v>-32.65</v>
      </c>
      <c r="I1684">
        <v>-314.25</v>
      </c>
    </row>
    <row r="1685" spans="1:9">
      <c r="A1685" s="14">
        <v>42538</v>
      </c>
      <c r="B1685">
        <v>-25.2</v>
      </c>
      <c r="C1685">
        <v>-1.68</v>
      </c>
      <c r="D1685">
        <v>-47.58</v>
      </c>
      <c r="E1685">
        <v>36.9</v>
      </c>
      <c r="F1685">
        <v>9.94</v>
      </c>
      <c r="G1685">
        <v>-33.61</v>
      </c>
      <c r="H1685">
        <v>-32.65</v>
      </c>
      <c r="I1685">
        <v>-309.5</v>
      </c>
    </row>
    <row r="1686" spans="1:9">
      <c r="A1686" s="14">
        <v>42541</v>
      </c>
      <c r="B1686">
        <v>-25.35</v>
      </c>
      <c r="C1686">
        <v>-1.93</v>
      </c>
      <c r="D1686">
        <v>-45.62</v>
      </c>
      <c r="E1686">
        <v>36.39</v>
      </c>
      <c r="F1686">
        <v>8.85</v>
      </c>
      <c r="G1686">
        <v>-33.17</v>
      </c>
      <c r="H1686">
        <v>-33.35</v>
      </c>
      <c r="I1686">
        <v>-309.25</v>
      </c>
    </row>
    <row r="1687" spans="1:9">
      <c r="A1687" s="14">
        <v>42542</v>
      </c>
      <c r="B1687">
        <v>-25.35</v>
      </c>
      <c r="C1687">
        <v>-2</v>
      </c>
      <c r="D1687">
        <v>-46.43</v>
      </c>
      <c r="E1687">
        <v>36.82</v>
      </c>
      <c r="F1687">
        <v>7.8</v>
      </c>
      <c r="G1687">
        <v>-33.549999999999997</v>
      </c>
      <c r="H1687">
        <v>-33.700000000000003</v>
      </c>
      <c r="I1687">
        <v>-315.02</v>
      </c>
    </row>
    <row r="1688" spans="1:9">
      <c r="A1688" s="14">
        <v>42543</v>
      </c>
      <c r="B1688">
        <v>-26</v>
      </c>
      <c r="C1688">
        <v>-1.63</v>
      </c>
      <c r="D1688">
        <v>-48.44</v>
      </c>
      <c r="E1688">
        <v>38.39</v>
      </c>
      <c r="F1688">
        <v>7.82</v>
      </c>
      <c r="G1688">
        <v>-32.92</v>
      </c>
      <c r="H1688">
        <v>-34.15</v>
      </c>
      <c r="I1688">
        <v>-317.16000000000003</v>
      </c>
    </row>
    <row r="1689" spans="1:9">
      <c r="A1689" s="14">
        <v>42544</v>
      </c>
      <c r="B1689">
        <v>-25.85</v>
      </c>
      <c r="C1689">
        <v>-1.57</v>
      </c>
      <c r="D1689">
        <v>-45.75</v>
      </c>
      <c r="E1689">
        <v>36.880000000000003</v>
      </c>
      <c r="F1689">
        <v>6.15</v>
      </c>
      <c r="G1689">
        <v>-32.119999999999997</v>
      </c>
      <c r="H1689">
        <v>-34</v>
      </c>
      <c r="I1689">
        <v>-313</v>
      </c>
    </row>
    <row r="1690" spans="1:9">
      <c r="A1690" s="14">
        <v>42545</v>
      </c>
      <c r="B1690">
        <v>-24.92</v>
      </c>
      <c r="C1690">
        <v>-2.9</v>
      </c>
      <c r="D1690">
        <v>-54.61</v>
      </c>
      <c r="E1690">
        <v>38.94</v>
      </c>
      <c r="F1690">
        <v>14.08</v>
      </c>
      <c r="G1690">
        <v>-34.200000000000003</v>
      </c>
      <c r="H1690">
        <v>-32.299999999999997</v>
      </c>
      <c r="I1690">
        <v>-330.44</v>
      </c>
    </row>
    <row r="1691" spans="1:9">
      <c r="A1691" s="14">
        <v>42548</v>
      </c>
      <c r="B1691">
        <v>-24.2</v>
      </c>
      <c r="C1691">
        <v>-1.61</v>
      </c>
      <c r="D1691">
        <v>-50.1</v>
      </c>
      <c r="E1691">
        <v>36.5</v>
      </c>
      <c r="F1691">
        <v>13.55</v>
      </c>
      <c r="G1691">
        <v>-33.65</v>
      </c>
      <c r="H1691">
        <v>-31.8</v>
      </c>
      <c r="I1691">
        <v>-327.5</v>
      </c>
    </row>
    <row r="1692" spans="1:9">
      <c r="A1692" s="14">
        <v>42549</v>
      </c>
      <c r="B1692">
        <v>-24.32</v>
      </c>
      <c r="C1692">
        <v>-2.09</v>
      </c>
      <c r="D1692">
        <v>-51.2</v>
      </c>
      <c r="E1692">
        <v>36.57</v>
      </c>
      <c r="F1692">
        <v>8.16</v>
      </c>
      <c r="G1692">
        <v>-32.85</v>
      </c>
      <c r="H1692">
        <v>-32.35</v>
      </c>
      <c r="I1692">
        <v>-329</v>
      </c>
    </row>
    <row r="1693" spans="1:9">
      <c r="A1693" s="14">
        <v>42550</v>
      </c>
      <c r="B1693">
        <v>-25.3</v>
      </c>
      <c r="C1693">
        <v>-2.23</v>
      </c>
      <c r="D1693">
        <v>-52</v>
      </c>
      <c r="E1693">
        <v>38.61</v>
      </c>
      <c r="F1693">
        <v>9.9499999999999993</v>
      </c>
      <c r="G1693">
        <v>-35.049999999999997</v>
      </c>
      <c r="H1693">
        <v>-33.25</v>
      </c>
      <c r="I1693">
        <v>-345.5</v>
      </c>
    </row>
    <row r="1694" spans="1:9">
      <c r="A1694" s="14">
        <v>42551</v>
      </c>
      <c r="B1694">
        <v>-24.55</v>
      </c>
      <c r="C1694">
        <v>-1.89</v>
      </c>
      <c r="D1694">
        <v>-50.54</v>
      </c>
      <c r="E1694">
        <v>38.03</v>
      </c>
      <c r="F1694">
        <v>12.2</v>
      </c>
      <c r="G1694">
        <v>-33.65</v>
      </c>
      <c r="H1694">
        <v>-32.6</v>
      </c>
      <c r="I1694">
        <v>-340.5</v>
      </c>
    </row>
    <row r="1695" spans="1:9">
      <c r="A1695" s="14">
        <v>42552</v>
      </c>
      <c r="B1695">
        <v>-24.6</v>
      </c>
      <c r="C1695">
        <v>-1.86</v>
      </c>
      <c r="D1695">
        <v>-50.63</v>
      </c>
      <c r="E1695">
        <v>37.75</v>
      </c>
      <c r="F1695">
        <v>13.7</v>
      </c>
      <c r="G1695">
        <v>-33.700000000000003</v>
      </c>
      <c r="H1695">
        <v>-33</v>
      </c>
      <c r="I1695">
        <v>-339.48</v>
      </c>
    </row>
    <row r="1696" spans="1:9">
      <c r="A1696" s="14">
        <v>42555</v>
      </c>
      <c r="B1696">
        <v>-24.65</v>
      </c>
      <c r="C1696">
        <v>-1.78</v>
      </c>
      <c r="D1696">
        <v>-51.05</v>
      </c>
      <c r="E1696">
        <v>37.9</v>
      </c>
      <c r="F1696">
        <v>14.09</v>
      </c>
      <c r="G1696">
        <v>-33.26</v>
      </c>
      <c r="H1696">
        <v>-33.130000000000003</v>
      </c>
      <c r="I1696">
        <v>-338.55</v>
      </c>
    </row>
    <row r="1697" spans="1:9">
      <c r="A1697" s="14">
        <v>42556</v>
      </c>
      <c r="B1697">
        <v>-24.35</v>
      </c>
      <c r="C1697">
        <v>-1.47</v>
      </c>
      <c r="D1697">
        <v>-49.97</v>
      </c>
      <c r="E1697">
        <v>38.020000000000003</v>
      </c>
      <c r="F1697">
        <v>14.45</v>
      </c>
      <c r="G1697">
        <v>-33.25</v>
      </c>
      <c r="H1697">
        <v>-32.799999999999997</v>
      </c>
      <c r="I1697">
        <v>-345.46</v>
      </c>
    </row>
    <row r="1698" spans="1:9">
      <c r="A1698" s="14">
        <v>42557</v>
      </c>
      <c r="B1698">
        <v>-25.01</v>
      </c>
      <c r="C1698">
        <v>-1.36</v>
      </c>
      <c r="D1698">
        <v>-54.22</v>
      </c>
      <c r="E1698">
        <v>41.13</v>
      </c>
      <c r="F1698">
        <v>16.3</v>
      </c>
      <c r="G1698">
        <v>-35.950000000000003</v>
      </c>
      <c r="H1698">
        <v>-33.200000000000003</v>
      </c>
      <c r="I1698">
        <v>-363.55</v>
      </c>
    </row>
    <row r="1699" spans="1:9">
      <c r="A1699" s="14">
        <v>42558</v>
      </c>
      <c r="B1699">
        <v>-24.3</v>
      </c>
      <c r="C1699">
        <v>-0.69</v>
      </c>
      <c r="D1699">
        <v>-52.06</v>
      </c>
      <c r="E1699">
        <v>39.369999999999997</v>
      </c>
      <c r="F1699">
        <v>15.35</v>
      </c>
      <c r="G1699">
        <v>-35.299999999999997</v>
      </c>
      <c r="H1699">
        <v>-32.950000000000003</v>
      </c>
      <c r="I1699">
        <v>-350.45</v>
      </c>
    </row>
    <row r="1700" spans="1:9">
      <c r="A1700" s="14">
        <v>42559</v>
      </c>
      <c r="B1700">
        <v>-24.5</v>
      </c>
      <c r="C1700">
        <v>-0.23</v>
      </c>
      <c r="D1700">
        <v>-52.46</v>
      </c>
      <c r="E1700">
        <v>39.450000000000003</v>
      </c>
      <c r="F1700">
        <v>15.1</v>
      </c>
      <c r="G1700">
        <v>-36.25</v>
      </c>
      <c r="H1700">
        <v>-33.299999999999997</v>
      </c>
      <c r="I1700">
        <v>-348.85</v>
      </c>
    </row>
    <row r="1701" spans="1:9">
      <c r="A1701" s="14">
        <v>42562</v>
      </c>
      <c r="B1701">
        <v>-24.4</v>
      </c>
      <c r="C1701">
        <v>-0.31</v>
      </c>
      <c r="D1701">
        <v>-52.24</v>
      </c>
      <c r="E1701">
        <v>39.53</v>
      </c>
      <c r="F1701">
        <v>15.69</v>
      </c>
      <c r="G1701">
        <v>-35.619999999999997</v>
      </c>
      <c r="H1701">
        <v>-33.15</v>
      </c>
      <c r="I1701">
        <v>-348.5</v>
      </c>
    </row>
    <row r="1702" spans="1:9">
      <c r="A1702" s="14">
        <v>42563</v>
      </c>
      <c r="B1702">
        <v>-25.15</v>
      </c>
      <c r="C1702">
        <v>-0.86</v>
      </c>
      <c r="D1702">
        <v>-51.25</v>
      </c>
      <c r="E1702">
        <v>39.53</v>
      </c>
      <c r="F1702">
        <v>15.75</v>
      </c>
      <c r="G1702">
        <v>-35.85</v>
      </c>
      <c r="H1702">
        <v>-34.159999999999997</v>
      </c>
      <c r="I1702">
        <v>-348.86</v>
      </c>
    </row>
    <row r="1703" spans="1:9">
      <c r="A1703" s="14">
        <v>42564</v>
      </c>
      <c r="B1703">
        <v>-25.35</v>
      </c>
      <c r="C1703">
        <v>-0.88</v>
      </c>
      <c r="D1703">
        <v>-50.81</v>
      </c>
      <c r="E1703">
        <v>40.56</v>
      </c>
      <c r="F1703">
        <v>16.239999999999998</v>
      </c>
      <c r="G1703">
        <v>-36.950000000000003</v>
      </c>
      <c r="H1703">
        <v>-33.33</v>
      </c>
      <c r="I1703">
        <v>-356</v>
      </c>
    </row>
    <row r="1704" spans="1:9">
      <c r="A1704" s="14">
        <v>42565</v>
      </c>
      <c r="B1704">
        <v>-24.7</v>
      </c>
      <c r="C1704">
        <v>-1.05</v>
      </c>
      <c r="D1704">
        <v>-49.25</v>
      </c>
      <c r="E1704">
        <v>40.200000000000003</v>
      </c>
      <c r="F1704">
        <v>12.5</v>
      </c>
      <c r="G1704">
        <v>-37.61</v>
      </c>
      <c r="H1704">
        <v>-32</v>
      </c>
      <c r="I1704">
        <v>-349.75</v>
      </c>
    </row>
    <row r="1705" spans="1:9">
      <c r="A1705" s="14">
        <v>42566</v>
      </c>
      <c r="B1705">
        <v>-24.3</v>
      </c>
      <c r="C1705">
        <v>-1.1299999999999999</v>
      </c>
      <c r="D1705">
        <v>-50.25</v>
      </c>
      <c r="E1705">
        <v>41.28</v>
      </c>
      <c r="F1705">
        <v>13.55</v>
      </c>
      <c r="G1705">
        <v>-39.6</v>
      </c>
      <c r="H1705">
        <v>-31.2</v>
      </c>
      <c r="I1705">
        <v>-353.5</v>
      </c>
    </row>
    <row r="1706" spans="1:9">
      <c r="A1706" s="14">
        <v>42569</v>
      </c>
      <c r="B1706">
        <v>-24.45</v>
      </c>
      <c r="C1706">
        <v>-1.35</v>
      </c>
      <c r="D1706">
        <v>-50.88</v>
      </c>
      <c r="E1706">
        <v>42.08</v>
      </c>
      <c r="F1706">
        <v>13.63</v>
      </c>
      <c r="G1706">
        <v>-39.93</v>
      </c>
      <c r="H1706">
        <v>-30.75</v>
      </c>
      <c r="I1706">
        <v>-358.91</v>
      </c>
    </row>
    <row r="1707" spans="1:9">
      <c r="A1707" s="14">
        <v>42570</v>
      </c>
      <c r="B1707">
        <v>-23.8</v>
      </c>
      <c r="C1707">
        <v>-2.25</v>
      </c>
      <c r="D1707">
        <v>-49.79</v>
      </c>
      <c r="E1707">
        <v>41.58</v>
      </c>
      <c r="F1707">
        <v>14.13</v>
      </c>
      <c r="G1707">
        <v>-38.229999999999997</v>
      </c>
      <c r="H1707">
        <v>-29.6</v>
      </c>
      <c r="I1707">
        <v>-361</v>
      </c>
    </row>
    <row r="1708" spans="1:9">
      <c r="A1708" s="14">
        <v>42571</v>
      </c>
      <c r="B1708">
        <v>-23.85</v>
      </c>
      <c r="C1708">
        <v>-1.9</v>
      </c>
      <c r="D1708">
        <v>-50.75</v>
      </c>
      <c r="E1708">
        <v>42.67</v>
      </c>
      <c r="F1708">
        <v>15.9</v>
      </c>
      <c r="G1708">
        <v>-40.35</v>
      </c>
      <c r="H1708">
        <v>-31.2</v>
      </c>
      <c r="I1708">
        <v>-372.27</v>
      </c>
    </row>
    <row r="1709" spans="1:9">
      <c r="A1709" s="14">
        <v>42572</v>
      </c>
      <c r="B1709">
        <v>-22.95</v>
      </c>
      <c r="C1709">
        <v>-2.16</v>
      </c>
      <c r="D1709">
        <v>-49.91</v>
      </c>
      <c r="E1709">
        <v>42.51</v>
      </c>
      <c r="F1709">
        <v>15.7</v>
      </c>
      <c r="G1709">
        <v>-39.58</v>
      </c>
      <c r="H1709">
        <v>-28.95</v>
      </c>
      <c r="I1709">
        <v>-373.52</v>
      </c>
    </row>
    <row r="1710" spans="1:9">
      <c r="A1710" s="14">
        <v>42573</v>
      </c>
      <c r="B1710">
        <v>-22.45</v>
      </c>
      <c r="C1710">
        <v>-3.5</v>
      </c>
      <c r="D1710">
        <v>-49.79</v>
      </c>
      <c r="E1710">
        <v>42.55</v>
      </c>
      <c r="F1710">
        <v>16.25</v>
      </c>
      <c r="G1710">
        <v>-39.19</v>
      </c>
      <c r="H1710">
        <v>-29</v>
      </c>
      <c r="I1710">
        <v>-374.5</v>
      </c>
    </row>
    <row r="1711" spans="1:9">
      <c r="A1711" s="14">
        <v>42576</v>
      </c>
      <c r="B1711">
        <v>-22.4</v>
      </c>
      <c r="C1711">
        <v>-3.85</v>
      </c>
      <c r="D1711">
        <v>-49.57</v>
      </c>
      <c r="E1711">
        <v>43.21</v>
      </c>
      <c r="F1711">
        <v>18.5</v>
      </c>
      <c r="G1711">
        <v>-39.26</v>
      </c>
      <c r="H1711">
        <v>-29.03</v>
      </c>
      <c r="I1711">
        <v>-381.28</v>
      </c>
    </row>
    <row r="1712" spans="1:9">
      <c r="A1712" s="14">
        <v>42577</v>
      </c>
      <c r="B1712">
        <v>-22.55</v>
      </c>
      <c r="C1712">
        <v>-4.24</v>
      </c>
      <c r="D1712">
        <v>-49.88</v>
      </c>
      <c r="E1712">
        <v>44.32</v>
      </c>
      <c r="F1712">
        <v>20.190000000000001</v>
      </c>
      <c r="G1712">
        <v>-39.700000000000003</v>
      </c>
      <c r="H1712">
        <v>-29.05</v>
      </c>
      <c r="I1712">
        <v>-399.84</v>
      </c>
    </row>
    <row r="1713" spans="1:9">
      <c r="A1713" s="14">
        <v>42578</v>
      </c>
      <c r="B1713">
        <v>-23.15</v>
      </c>
      <c r="C1713">
        <v>-4.18</v>
      </c>
      <c r="D1713">
        <v>-50.85</v>
      </c>
      <c r="E1713">
        <v>45.34</v>
      </c>
      <c r="F1713">
        <v>22.25</v>
      </c>
      <c r="G1713">
        <v>-41</v>
      </c>
      <c r="H1713">
        <v>-29.65</v>
      </c>
      <c r="I1713">
        <v>-414.5</v>
      </c>
    </row>
    <row r="1714" spans="1:9">
      <c r="A1714" s="14">
        <v>42579</v>
      </c>
      <c r="B1714">
        <v>-22.05</v>
      </c>
      <c r="C1714">
        <v>-4.26</v>
      </c>
      <c r="D1714">
        <v>-49.57</v>
      </c>
      <c r="E1714">
        <v>44.69</v>
      </c>
      <c r="F1714">
        <v>21.85</v>
      </c>
      <c r="G1714">
        <v>-40.1</v>
      </c>
      <c r="H1714">
        <v>-28.7</v>
      </c>
      <c r="I1714">
        <v>-402.13</v>
      </c>
    </row>
    <row r="1715" spans="1:9">
      <c r="A1715" s="14">
        <v>42580</v>
      </c>
      <c r="B1715">
        <v>-22.13</v>
      </c>
      <c r="C1715">
        <v>-5.26</v>
      </c>
      <c r="D1715">
        <v>-49.26</v>
      </c>
      <c r="E1715">
        <v>43.64</v>
      </c>
      <c r="F1715">
        <v>21.1</v>
      </c>
      <c r="G1715">
        <v>-35.35</v>
      </c>
      <c r="H1715">
        <v>-29</v>
      </c>
      <c r="I1715">
        <v>-389.21</v>
      </c>
    </row>
    <row r="1716" spans="1:9">
      <c r="A1716" s="14">
        <v>42583</v>
      </c>
      <c r="B1716">
        <v>-21.8</v>
      </c>
      <c r="C1716">
        <v>-4.91</v>
      </c>
      <c r="D1716">
        <v>-49.55</v>
      </c>
      <c r="E1716">
        <v>43.59</v>
      </c>
      <c r="F1716">
        <v>21.2</v>
      </c>
      <c r="G1716">
        <v>-36.19</v>
      </c>
      <c r="H1716">
        <v>-28.9</v>
      </c>
      <c r="I1716">
        <v>-394.95</v>
      </c>
    </row>
    <row r="1717" spans="1:9">
      <c r="A1717" s="14">
        <v>42584</v>
      </c>
      <c r="B1717">
        <v>-20.350000000000001</v>
      </c>
      <c r="C1717">
        <v>-5.56</v>
      </c>
      <c r="D1717">
        <v>-49.82</v>
      </c>
      <c r="E1717">
        <v>44.27</v>
      </c>
      <c r="F1717">
        <v>21.65</v>
      </c>
      <c r="G1717">
        <v>-36.299999999999997</v>
      </c>
      <c r="H1717">
        <v>-28.95</v>
      </c>
      <c r="I1717">
        <v>-393.66</v>
      </c>
    </row>
    <row r="1718" spans="1:9">
      <c r="A1718" s="14">
        <v>42585</v>
      </c>
      <c r="B1718">
        <v>-20.25</v>
      </c>
      <c r="C1718">
        <v>-6.1</v>
      </c>
      <c r="D1718">
        <v>-51.6</v>
      </c>
      <c r="E1718">
        <v>45.61</v>
      </c>
      <c r="F1718">
        <v>22.1</v>
      </c>
      <c r="G1718">
        <v>-36.520000000000003</v>
      </c>
      <c r="H1718">
        <v>-28.95</v>
      </c>
      <c r="I1718">
        <v>-401.5</v>
      </c>
    </row>
    <row r="1719" spans="1:9">
      <c r="A1719" s="14">
        <v>42586</v>
      </c>
      <c r="B1719">
        <v>-19.75</v>
      </c>
      <c r="C1719">
        <v>-6.05</v>
      </c>
      <c r="D1719">
        <v>-50.7</v>
      </c>
      <c r="E1719">
        <v>43.55</v>
      </c>
      <c r="F1719">
        <v>22.35</v>
      </c>
      <c r="G1719">
        <v>-36.1</v>
      </c>
      <c r="H1719">
        <v>-27.88</v>
      </c>
      <c r="I1719">
        <v>-387.5</v>
      </c>
    </row>
    <row r="1720" spans="1:9">
      <c r="A1720" s="14">
        <v>42587</v>
      </c>
      <c r="B1720">
        <v>-19.850000000000001</v>
      </c>
      <c r="C1720">
        <v>-6.48</v>
      </c>
      <c r="D1720">
        <v>-51.13</v>
      </c>
      <c r="E1720">
        <v>43.38</v>
      </c>
      <c r="F1720">
        <v>22.67</v>
      </c>
      <c r="G1720">
        <v>-37.97</v>
      </c>
      <c r="H1720">
        <v>-27.8</v>
      </c>
      <c r="I1720">
        <v>-383.5</v>
      </c>
    </row>
    <row r="1721" spans="1:9">
      <c r="A1721" s="14">
        <v>42590</v>
      </c>
      <c r="B1721">
        <v>-19.73</v>
      </c>
      <c r="C1721">
        <v>-6.72</v>
      </c>
      <c r="D1721">
        <v>-50.8</v>
      </c>
      <c r="E1721">
        <v>43.82</v>
      </c>
      <c r="F1721">
        <v>23.57</v>
      </c>
      <c r="G1721">
        <v>-38.56</v>
      </c>
      <c r="H1721">
        <v>-27.4</v>
      </c>
      <c r="I1721">
        <v>-381.5</v>
      </c>
    </row>
    <row r="1722" spans="1:9">
      <c r="A1722" s="14">
        <v>42591</v>
      </c>
      <c r="B1722">
        <v>-20.05</v>
      </c>
      <c r="C1722">
        <v>-8.98</v>
      </c>
      <c r="D1722">
        <v>-52.58</v>
      </c>
      <c r="E1722">
        <v>45.26</v>
      </c>
      <c r="F1722">
        <v>26.35</v>
      </c>
      <c r="G1722">
        <v>-40.700000000000003</v>
      </c>
      <c r="H1722">
        <v>-27.21</v>
      </c>
      <c r="I1722">
        <v>-393.46</v>
      </c>
    </row>
    <row r="1723" spans="1:9">
      <c r="A1723" s="14">
        <v>42592</v>
      </c>
      <c r="B1723">
        <v>-20.100000000000001</v>
      </c>
      <c r="C1723">
        <v>-9.27</v>
      </c>
      <c r="D1723">
        <v>-51.01</v>
      </c>
      <c r="E1723">
        <v>45.12</v>
      </c>
      <c r="F1723">
        <v>25.15</v>
      </c>
      <c r="G1723">
        <v>-39.909999999999997</v>
      </c>
      <c r="H1723">
        <v>-27.43</v>
      </c>
      <c r="I1723">
        <v>-387.08</v>
      </c>
    </row>
    <row r="1724" spans="1:9">
      <c r="A1724" s="14">
        <v>42593</v>
      </c>
      <c r="B1724">
        <v>-19.66</v>
      </c>
      <c r="C1724">
        <v>-7.71</v>
      </c>
      <c r="D1724">
        <v>-50.26</v>
      </c>
      <c r="E1724">
        <v>43.77</v>
      </c>
      <c r="F1724">
        <v>23</v>
      </c>
      <c r="G1724">
        <v>-39.6</v>
      </c>
      <c r="H1724">
        <v>-27.7</v>
      </c>
      <c r="I1724">
        <v>-377.83</v>
      </c>
    </row>
    <row r="1725" spans="1:9">
      <c r="A1725" s="14">
        <v>42594</v>
      </c>
      <c r="B1725">
        <v>-19.350000000000001</v>
      </c>
      <c r="C1725">
        <v>-5.46</v>
      </c>
      <c r="D1725">
        <v>-50.18</v>
      </c>
      <c r="E1725">
        <v>43.36</v>
      </c>
      <c r="F1725">
        <v>22.4</v>
      </c>
      <c r="G1725">
        <v>-39.92</v>
      </c>
      <c r="H1725">
        <v>-27.4</v>
      </c>
      <c r="I1725">
        <v>-376.23</v>
      </c>
    </row>
    <row r="1726" spans="1:9">
      <c r="A1726" s="14">
        <v>42597</v>
      </c>
      <c r="B1726">
        <v>-19.399999999999999</v>
      </c>
      <c r="C1726">
        <v>-4.59</v>
      </c>
      <c r="D1726">
        <v>-49.9</v>
      </c>
      <c r="E1726">
        <v>43.06</v>
      </c>
      <c r="F1726">
        <v>21.99</v>
      </c>
      <c r="G1726">
        <v>-39.21</v>
      </c>
      <c r="H1726">
        <v>-27.7</v>
      </c>
      <c r="I1726">
        <v>-374.5</v>
      </c>
    </row>
    <row r="1727" spans="1:9">
      <c r="A1727" s="14">
        <v>42598</v>
      </c>
      <c r="B1727">
        <v>-19.149999999999999</v>
      </c>
      <c r="C1727">
        <v>-5.41</v>
      </c>
      <c r="D1727">
        <v>-49.21</v>
      </c>
      <c r="E1727">
        <v>43.1</v>
      </c>
      <c r="F1727">
        <v>22.4</v>
      </c>
      <c r="G1727">
        <v>-37.909999999999997</v>
      </c>
      <c r="H1727">
        <v>-28.63</v>
      </c>
      <c r="I1727">
        <v>-371.54</v>
      </c>
    </row>
    <row r="1728" spans="1:9">
      <c r="A1728" s="14">
        <v>42599</v>
      </c>
      <c r="B1728">
        <v>-19.34</v>
      </c>
      <c r="C1728">
        <v>-4.79</v>
      </c>
      <c r="D1728">
        <v>-50.75</v>
      </c>
      <c r="E1728">
        <v>44.15</v>
      </c>
      <c r="F1728">
        <v>23.4</v>
      </c>
      <c r="G1728">
        <v>-38.24</v>
      </c>
      <c r="H1728">
        <v>-29.3</v>
      </c>
      <c r="I1728">
        <v>-381.17</v>
      </c>
    </row>
    <row r="1729" spans="1:9">
      <c r="A1729" s="14">
        <v>42600</v>
      </c>
      <c r="B1729">
        <v>-19</v>
      </c>
      <c r="C1729">
        <v>-3.95</v>
      </c>
      <c r="D1729">
        <v>-49.55</v>
      </c>
      <c r="E1729">
        <v>43.37</v>
      </c>
      <c r="F1729">
        <v>22.05</v>
      </c>
      <c r="G1729">
        <v>-37.9</v>
      </c>
      <c r="H1729">
        <v>-29.05</v>
      </c>
      <c r="I1729">
        <v>-367.5</v>
      </c>
    </row>
    <row r="1730" spans="1:9">
      <c r="A1730" s="14">
        <v>42601</v>
      </c>
      <c r="B1730">
        <v>-18.66</v>
      </c>
      <c r="C1730">
        <v>-4.0199999999999996</v>
      </c>
      <c r="D1730">
        <v>-50.14</v>
      </c>
      <c r="E1730">
        <v>43.03</v>
      </c>
      <c r="F1730">
        <v>22.35</v>
      </c>
      <c r="G1730">
        <v>-38.4</v>
      </c>
      <c r="H1730">
        <v>-28.65</v>
      </c>
      <c r="I1730">
        <v>-367</v>
      </c>
    </row>
    <row r="1731" spans="1:9">
      <c r="A1731" s="14">
        <v>42604</v>
      </c>
      <c r="B1731">
        <v>-18.690000000000001</v>
      </c>
      <c r="C1731">
        <v>-4.71</v>
      </c>
      <c r="D1731">
        <v>-50.9</v>
      </c>
      <c r="E1731">
        <v>43.62</v>
      </c>
      <c r="F1731">
        <v>23.41</v>
      </c>
      <c r="G1731">
        <v>-38.229999999999997</v>
      </c>
      <c r="H1731">
        <v>-28.6</v>
      </c>
      <c r="I1731">
        <v>-372.64</v>
      </c>
    </row>
    <row r="1732" spans="1:9">
      <c r="A1732" s="14">
        <v>42605</v>
      </c>
      <c r="B1732">
        <v>-18.079999999999998</v>
      </c>
      <c r="C1732">
        <v>-4.8499999999999996</v>
      </c>
      <c r="D1732">
        <v>-51.1</v>
      </c>
      <c r="E1732">
        <v>43.82</v>
      </c>
      <c r="F1732">
        <v>23.89</v>
      </c>
      <c r="G1732">
        <v>-37.46</v>
      </c>
      <c r="H1732">
        <v>-28.1</v>
      </c>
      <c r="I1732">
        <v>-371.23</v>
      </c>
    </row>
    <row r="1733" spans="1:9">
      <c r="A1733" s="14">
        <v>42606</v>
      </c>
      <c r="B1733">
        <v>-18.100000000000001</v>
      </c>
      <c r="C1733">
        <v>-4.66</v>
      </c>
      <c r="D1733">
        <v>-53.01</v>
      </c>
      <c r="E1733">
        <v>44.9</v>
      </c>
      <c r="F1733">
        <v>25.09</v>
      </c>
      <c r="G1733">
        <v>-37.85</v>
      </c>
      <c r="H1733">
        <v>-28.5</v>
      </c>
      <c r="I1733">
        <v>-385.7</v>
      </c>
    </row>
    <row r="1734" spans="1:9">
      <c r="A1734" s="14">
        <v>42607</v>
      </c>
      <c r="B1734">
        <v>-17.489999999999998</v>
      </c>
      <c r="C1734">
        <v>-4.6900000000000004</v>
      </c>
      <c r="D1734">
        <v>-52</v>
      </c>
      <c r="E1734">
        <v>43.79</v>
      </c>
      <c r="F1734">
        <v>25</v>
      </c>
      <c r="G1734">
        <v>-37.4</v>
      </c>
      <c r="H1734">
        <v>-27.45</v>
      </c>
      <c r="I1734">
        <v>-377.18</v>
      </c>
    </row>
    <row r="1735" spans="1:9">
      <c r="A1735" s="14">
        <v>42608</v>
      </c>
      <c r="B1735">
        <v>-17.399999999999999</v>
      </c>
      <c r="C1735">
        <v>-4.8499999999999996</v>
      </c>
      <c r="D1735">
        <v>-52.26</v>
      </c>
      <c r="E1735">
        <v>43.54</v>
      </c>
      <c r="F1735">
        <v>24.5</v>
      </c>
      <c r="G1735">
        <v>-38.97</v>
      </c>
      <c r="H1735">
        <v>-27.05</v>
      </c>
      <c r="I1735">
        <v>-377.35</v>
      </c>
    </row>
    <row r="1736" spans="1:9">
      <c r="A1736" s="14">
        <v>42611</v>
      </c>
      <c r="B1736">
        <v>-17</v>
      </c>
      <c r="C1736">
        <v>-5.45</v>
      </c>
      <c r="D1736">
        <v>-52.07</v>
      </c>
      <c r="E1736">
        <v>43.94</v>
      </c>
      <c r="F1736">
        <v>24.6</v>
      </c>
      <c r="G1736">
        <v>-39.82</v>
      </c>
      <c r="H1736">
        <v>-26.63</v>
      </c>
      <c r="I1736">
        <v>-382.73</v>
      </c>
    </row>
    <row r="1737" spans="1:9">
      <c r="A1737" s="14">
        <v>42612</v>
      </c>
      <c r="B1737">
        <v>-16.850000000000001</v>
      </c>
      <c r="C1737">
        <v>-5.98</v>
      </c>
      <c r="D1737">
        <v>-52.1</v>
      </c>
      <c r="E1737">
        <v>43.55</v>
      </c>
      <c r="F1737">
        <v>24.7</v>
      </c>
      <c r="G1737">
        <v>-39.97</v>
      </c>
      <c r="H1737">
        <v>-26.55</v>
      </c>
      <c r="I1737">
        <v>-385</v>
      </c>
    </row>
    <row r="1738" spans="1:9">
      <c r="A1738" s="14">
        <v>42613</v>
      </c>
      <c r="B1738">
        <v>-16.5</v>
      </c>
      <c r="C1738">
        <v>-6.17</v>
      </c>
      <c r="D1738">
        <v>-51.41</v>
      </c>
      <c r="E1738">
        <v>43.53</v>
      </c>
      <c r="F1738">
        <v>24.75</v>
      </c>
      <c r="G1738">
        <v>-39.950000000000003</v>
      </c>
      <c r="H1738">
        <v>-26.85</v>
      </c>
      <c r="I1738">
        <v>-381.75</v>
      </c>
    </row>
    <row r="1739" spans="1:9">
      <c r="A1739" s="14">
        <v>42614</v>
      </c>
      <c r="B1739">
        <v>-16.75</v>
      </c>
      <c r="C1739">
        <v>-6.13</v>
      </c>
      <c r="D1739">
        <v>-50.65</v>
      </c>
      <c r="E1739">
        <v>43.23</v>
      </c>
      <c r="F1739">
        <v>24.26</v>
      </c>
      <c r="G1739">
        <v>-40.21</v>
      </c>
      <c r="H1739">
        <v>-26.95</v>
      </c>
      <c r="I1739">
        <v>-380.77</v>
      </c>
    </row>
    <row r="1740" spans="1:9">
      <c r="A1740" s="14">
        <v>42615</v>
      </c>
      <c r="B1740">
        <v>-16.600000000000001</v>
      </c>
      <c r="C1740">
        <v>-5.48</v>
      </c>
      <c r="D1740">
        <v>-49.52</v>
      </c>
      <c r="E1740">
        <v>43.13</v>
      </c>
      <c r="F1740">
        <v>23.73</v>
      </c>
      <c r="G1740">
        <v>-40.47</v>
      </c>
      <c r="H1740">
        <v>-27.1</v>
      </c>
      <c r="I1740">
        <v>-374.5</v>
      </c>
    </row>
    <row r="1741" spans="1:9">
      <c r="A1741" s="14">
        <v>42618</v>
      </c>
      <c r="B1741">
        <v>-16.7</v>
      </c>
      <c r="C1741">
        <v>-5.49</v>
      </c>
      <c r="D1741">
        <v>-49.38</v>
      </c>
      <c r="E1741">
        <v>43.13</v>
      </c>
      <c r="F1741">
        <v>23.89</v>
      </c>
      <c r="G1741">
        <v>-40.119999999999997</v>
      </c>
      <c r="H1741">
        <v>-27.05</v>
      </c>
      <c r="I1741">
        <v>-371.75</v>
      </c>
    </row>
    <row r="1742" spans="1:9">
      <c r="A1742" s="14">
        <v>42619</v>
      </c>
      <c r="B1742">
        <v>-17.3</v>
      </c>
      <c r="C1742">
        <v>-5.6</v>
      </c>
      <c r="D1742">
        <v>-48.12</v>
      </c>
      <c r="E1742">
        <v>42.52</v>
      </c>
      <c r="F1742">
        <v>22.8</v>
      </c>
      <c r="G1742">
        <v>-38.68</v>
      </c>
      <c r="H1742">
        <v>-27.25</v>
      </c>
      <c r="I1742">
        <v>-365.8</v>
      </c>
    </row>
    <row r="1743" spans="1:9">
      <c r="A1743" s="14">
        <v>42620</v>
      </c>
      <c r="B1743">
        <v>-17.55</v>
      </c>
      <c r="C1743">
        <v>-6.04</v>
      </c>
      <c r="D1743">
        <v>-47.51</v>
      </c>
      <c r="E1743">
        <v>41.46</v>
      </c>
      <c r="F1743">
        <v>22.25</v>
      </c>
      <c r="G1743">
        <v>-38.799999999999997</v>
      </c>
      <c r="H1743">
        <v>-26.6</v>
      </c>
      <c r="I1743">
        <v>-358.4</v>
      </c>
    </row>
    <row r="1744" spans="1:9">
      <c r="A1744" s="14">
        <v>42621</v>
      </c>
      <c r="B1744">
        <v>-17.600000000000001</v>
      </c>
      <c r="C1744">
        <v>-6.76</v>
      </c>
      <c r="D1744">
        <v>-47.75</v>
      </c>
      <c r="E1744">
        <v>40.700000000000003</v>
      </c>
      <c r="F1744">
        <v>21.3</v>
      </c>
      <c r="G1744">
        <v>-39.15</v>
      </c>
      <c r="H1744">
        <v>-26.56</v>
      </c>
      <c r="I1744">
        <v>-348.85</v>
      </c>
    </row>
    <row r="1745" spans="1:9">
      <c r="A1745" s="14">
        <v>42622</v>
      </c>
      <c r="B1745">
        <v>-17.03</v>
      </c>
      <c r="C1745">
        <v>-6.97</v>
      </c>
      <c r="D1745">
        <v>-47</v>
      </c>
      <c r="E1745">
        <v>41.07</v>
      </c>
      <c r="F1745">
        <v>21.2</v>
      </c>
      <c r="G1745">
        <v>-39.799999999999997</v>
      </c>
      <c r="H1745">
        <v>-26.2</v>
      </c>
      <c r="I1745">
        <v>-348.58</v>
      </c>
    </row>
    <row r="1746" spans="1:9">
      <c r="A1746" s="14">
        <v>42625</v>
      </c>
      <c r="B1746">
        <v>-17.440000000000001</v>
      </c>
      <c r="C1746">
        <v>-6.79</v>
      </c>
      <c r="D1746">
        <v>-46.46</v>
      </c>
      <c r="E1746">
        <v>40.83</v>
      </c>
      <c r="F1746">
        <v>20.53</v>
      </c>
      <c r="G1746">
        <v>-39.86</v>
      </c>
      <c r="H1746">
        <v>-26.2</v>
      </c>
      <c r="I1746">
        <v>-345.4</v>
      </c>
    </row>
    <row r="1747" spans="1:9">
      <c r="A1747" s="14">
        <v>42626</v>
      </c>
      <c r="B1747">
        <v>-17.45</v>
      </c>
      <c r="C1747">
        <v>-7.07</v>
      </c>
      <c r="D1747">
        <v>-46.82</v>
      </c>
      <c r="E1747">
        <v>40.82</v>
      </c>
      <c r="F1747">
        <v>20.75</v>
      </c>
      <c r="G1747">
        <v>-39.75</v>
      </c>
      <c r="H1747">
        <v>-25.9</v>
      </c>
      <c r="I1747">
        <v>-340.95</v>
      </c>
    </row>
    <row r="1748" spans="1:9">
      <c r="A1748" s="14">
        <v>42627</v>
      </c>
      <c r="B1748">
        <v>-17.52</v>
      </c>
      <c r="C1748">
        <v>-7.3</v>
      </c>
      <c r="D1748">
        <v>-46.77</v>
      </c>
      <c r="E1748">
        <v>41.03</v>
      </c>
      <c r="F1748">
        <v>20.69</v>
      </c>
      <c r="G1748">
        <v>-40.6</v>
      </c>
      <c r="H1748">
        <v>-26.25</v>
      </c>
      <c r="I1748">
        <v>-345.8</v>
      </c>
    </row>
    <row r="1749" spans="1:9">
      <c r="A1749" s="14">
        <v>42628</v>
      </c>
      <c r="B1749">
        <v>-17.75</v>
      </c>
      <c r="C1749">
        <v>-7.35</v>
      </c>
      <c r="D1749">
        <v>-47.42</v>
      </c>
      <c r="E1749">
        <v>41.21</v>
      </c>
      <c r="F1749">
        <v>20.010000000000002</v>
      </c>
      <c r="G1749">
        <v>-39.93</v>
      </c>
      <c r="H1749">
        <v>-26.6</v>
      </c>
      <c r="I1749">
        <v>-346.45</v>
      </c>
    </row>
    <row r="1750" spans="1:9">
      <c r="A1750" s="14">
        <v>42629</v>
      </c>
      <c r="B1750">
        <v>-17.48</v>
      </c>
      <c r="C1750">
        <v>-7.8</v>
      </c>
      <c r="D1750">
        <v>-49.4</v>
      </c>
      <c r="E1750">
        <v>42.28</v>
      </c>
      <c r="F1750">
        <v>20.8</v>
      </c>
      <c r="G1750">
        <v>-41.23</v>
      </c>
      <c r="H1750">
        <v>-26.4</v>
      </c>
      <c r="I1750">
        <v>-360.52</v>
      </c>
    </row>
    <row r="1751" spans="1:9">
      <c r="A1751" s="14">
        <v>42632</v>
      </c>
      <c r="B1751">
        <v>-17.57</v>
      </c>
      <c r="C1751">
        <v>-7.66</v>
      </c>
      <c r="D1751">
        <v>-49.3</v>
      </c>
      <c r="E1751">
        <v>42.1</v>
      </c>
      <c r="F1751">
        <v>20.98</v>
      </c>
      <c r="G1751">
        <v>-40.9</v>
      </c>
      <c r="H1751">
        <v>-26.2</v>
      </c>
      <c r="I1751">
        <v>-359.59</v>
      </c>
    </row>
    <row r="1752" spans="1:9">
      <c r="A1752" s="14">
        <v>42633</v>
      </c>
      <c r="B1752">
        <v>-17.13</v>
      </c>
      <c r="C1752">
        <v>-7.49</v>
      </c>
      <c r="D1752">
        <v>-48.46</v>
      </c>
      <c r="E1752">
        <v>42.26</v>
      </c>
      <c r="F1752">
        <v>21.13</v>
      </c>
      <c r="G1752">
        <v>-41.9</v>
      </c>
      <c r="H1752">
        <v>-26.19</v>
      </c>
      <c r="I1752">
        <v>-365.05</v>
      </c>
    </row>
    <row r="1753" spans="1:9">
      <c r="A1753" s="14">
        <v>42634</v>
      </c>
      <c r="B1753">
        <v>-17.45</v>
      </c>
      <c r="C1753">
        <v>-5.97</v>
      </c>
      <c r="D1753">
        <v>-48.75</v>
      </c>
      <c r="E1753">
        <v>41.82</v>
      </c>
      <c r="F1753">
        <v>20.75</v>
      </c>
      <c r="G1753">
        <v>-39.65</v>
      </c>
      <c r="H1753">
        <v>-26.25</v>
      </c>
      <c r="I1753">
        <v>-362.46</v>
      </c>
    </row>
    <row r="1754" spans="1:9">
      <c r="A1754" s="14">
        <v>42635</v>
      </c>
      <c r="B1754">
        <v>-17.829999999999998</v>
      </c>
      <c r="C1754">
        <v>-5.54</v>
      </c>
      <c r="D1754">
        <v>-49.09</v>
      </c>
      <c r="E1754">
        <v>42.83</v>
      </c>
      <c r="F1754">
        <v>21.6</v>
      </c>
      <c r="G1754">
        <v>-38.68</v>
      </c>
      <c r="H1754">
        <v>-26.48</v>
      </c>
      <c r="I1754">
        <v>-369.29</v>
      </c>
    </row>
    <row r="1755" spans="1:9">
      <c r="A1755" s="14">
        <v>42636</v>
      </c>
      <c r="B1755">
        <v>-17.670000000000002</v>
      </c>
      <c r="C1755">
        <v>-6.6</v>
      </c>
      <c r="D1755">
        <v>-48.12</v>
      </c>
      <c r="E1755">
        <v>42.24</v>
      </c>
      <c r="F1755">
        <v>20.9</v>
      </c>
      <c r="G1755">
        <v>-37.5</v>
      </c>
      <c r="H1755">
        <v>-26.1</v>
      </c>
      <c r="I1755">
        <v>-358.01</v>
      </c>
    </row>
    <row r="1756" spans="1:9">
      <c r="A1756" s="14">
        <v>42639</v>
      </c>
      <c r="B1756">
        <v>-17.420000000000002</v>
      </c>
      <c r="C1756">
        <v>-6.65</v>
      </c>
      <c r="D1756">
        <v>-48.63</v>
      </c>
      <c r="E1756">
        <v>43.47</v>
      </c>
      <c r="F1756">
        <v>21.65</v>
      </c>
      <c r="G1756">
        <v>-37.9</v>
      </c>
      <c r="H1756">
        <v>-25.75</v>
      </c>
      <c r="I1756">
        <v>-360.66</v>
      </c>
    </row>
    <row r="1757" spans="1:9">
      <c r="A1757" s="14">
        <v>42640</v>
      </c>
      <c r="B1757">
        <v>-17.27</v>
      </c>
      <c r="C1757">
        <v>-7.09</v>
      </c>
      <c r="D1757">
        <v>-49.9</v>
      </c>
      <c r="E1757">
        <v>44.74</v>
      </c>
      <c r="F1757">
        <v>22.95</v>
      </c>
      <c r="G1757">
        <v>-39.15</v>
      </c>
      <c r="H1757">
        <v>-25.55</v>
      </c>
      <c r="I1757">
        <v>-373.68</v>
      </c>
    </row>
    <row r="1758" spans="1:9">
      <c r="A1758" s="14">
        <v>42641</v>
      </c>
      <c r="B1758">
        <v>-17.16</v>
      </c>
      <c r="C1758">
        <v>-7.44</v>
      </c>
      <c r="D1758">
        <v>-49.55</v>
      </c>
      <c r="E1758">
        <v>44.36</v>
      </c>
      <c r="F1758">
        <v>22.25</v>
      </c>
      <c r="G1758">
        <v>-39.35</v>
      </c>
      <c r="H1758">
        <v>-25.61</v>
      </c>
      <c r="I1758">
        <v>-368.26</v>
      </c>
    </row>
    <row r="1759" spans="1:9">
      <c r="A1759" s="14">
        <v>42642</v>
      </c>
      <c r="B1759">
        <v>-16.579999999999998</v>
      </c>
      <c r="C1759">
        <v>-7.85</v>
      </c>
      <c r="D1759">
        <v>-53.17</v>
      </c>
      <c r="E1759">
        <v>46.97</v>
      </c>
      <c r="F1759">
        <v>24.83</v>
      </c>
      <c r="G1759">
        <v>-43.3</v>
      </c>
      <c r="H1759">
        <v>-25.65</v>
      </c>
      <c r="I1759">
        <v>-387.51</v>
      </c>
    </row>
    <row r="1760" spans="1:9">
      <c r="A1760" s="14">
        <v>42643</v>
      </c>
      <c r="B1760">
        <v>-15.79</v>
      </c>
      <c r="C1760">
        <v>-9.01</v>
      </c>
      <c r="D1760">
        <v>-56.36</v>
      </c>
      <c r="E1760">
        <v>49.1</v>
      </c>
      <c r="F1760">
        <v>26.75</v>
      </c>
      <c r="G1760">
        <v>-43.7</v>
      </c>
      <c r="H1760">
        <v>-25.45</v>
      </c>
      <c r="I1760">
        <v>-411.01</v>
      </c>
    </row>
    <row r="1761" spans="1:9">
      <c r="A1761" s="14">
        <v>42646</v>
      </c>
      <c r="B1761">
        <v>-16.18</v>
      </c>
      <c r="C1761">
        <v>-8.44</v>
      </c>
      <c r="D1761">
        <v>-55.88</v>
      </c>
      <c r="E1761">
        <v>50.35</v>
      </c>
      <c r="F1761">
        <v>26.7</v>
      </c>
      <c r="G1761">
        <v>-43.65</v>
      </c>
      <c r="H1761">
        <v>-25.45</v>
      </c>
      <c r="I1761">
        <v>-406.65</v>
      </c>
    </row>
    <row r="1762" spans="1:9">
      <c r="A1762" s="14">
        <v>42647</v>
      </c>
      <c r="B1762">
        <v>-16.52</v>
      </c>
      <c r="C1762">
        <v>-8.19</v>
      </c>
      <c r="D1762">
        <v>-54.1</v>
      </c>
      <c r="E1762">
        <v>47.45</v>
      </c>
      <c r="F1762">
        <v>25.1</v>
      </c>
      <c r="G1762">
        <v>-41.9</v>
      </c>
      <c r="H1762">
        <v>-25.98</v>
      </c>
      <c r="I1762">
        <v>-416.3</v>
      </c>
    </row>
    <row r="1763" spans="1:9">
      <c r="A1763" s="14">
        <v>42648</v>
      </c>
      <c r="B1763">
        <v>-16.350000000000001</v>
      </c>
      <c r="C1763">
        <v>-7.35</v>
      </c>
      <c r="D1763">
        <v>-52.87</v>
      </c>
      <c r="E1763">
        <v>47.35</v>
      </c>
      <c r="F1763">
        <v>23.35</v>
      </c>
      <c r="G1763">
        <v>-41.88</v>
      </c>
      <c r="H1763">
        <v>-25.12</v>
      </c>
      <c r="I1763">
        <v>-403.35</v>
      </c>
    </row>
    <row r="1764" spans="1:9">
      <c r="A1764" s="14">
        <v>42649</v>
      </c>
      <c r="B1764">
        <v>-16.3</v>
      </c>
      <c r="C1764">
        <v>-7.34</v>
      </c>
      <c r="D1764">
        <v>-51.9</v>
      </c>
      <c r="E1764">
        <v>45.86</v>
      </c>
      <c r="F1764">
        <v>22.75</v>
      </c>
      <c r="G1764">
        <v>-41.9</v>
      </c>
      <c r="H1764">
        <v>-24.98</v>
      </c>
      <c r="I1764">
        <v>-394.5</v>
      </c>
    </row>
    <row r="1765" spans="1:9">
      <c r="A1765" s="14">
        <v>42650</v>
      </c>
      <c r="B1765">
        <v>-16.329999999999998</v>
      </c>
      <c r="C1765">
        <v>-7.31</v>
      </c>
      <c r="D1765">
        <v>-51.56</v>
      </c>
      <c r="E1765">
        <v>45.08</v>
      </c>
      <c r="F1765">
        <v>22.52</v>
      </c>
      <c r="G1765">
        <v>-42.6</v>
      </c>
      <c r="H1765">
        <v>-24.88</v>
      </c>
      <c r="I1765">
        <v>-390.1</v>
      </c>
    </row>
    <row r="1766" spans="1:9">
      <c r="A1766" s="14">
        <v>42653</v>
      </c>
      <c r="B1766">
        <v>-16.63</v>
      </c>
      <c r="C1766">
        <v>-6.93</v>
      </c>
      <c r="D1766">
        <v>-51.9</v>
      </c>
      <c r="E1766">
        <v>45.35</v>
      </c>
      <c r="F1766">
        <v>21.71</v>
      </c>
      <c r="G1766">
        <v>-42.49</v>
      </c>
      <c r="H1766">
        <v>-24.5</v>
      </c>
      <c r="I1766">
        <v>-388.35</v>
      </c>
    </row>
    <row r="1767" spans="1:9">
      <c r="A1767" s="14">
        <v>42654</v>
      </c>
      <c r="B1767">
        <v>-17.28</v>
      </c>
      <c r="C1767">
        <v>-7.28</v>
      </c>
      <c r="D1767">
        <v>-51.49</v>
      </c>
      <c r="E1767">
        <v>44.75</v>
      </c>
      <c r="F1767">
        <v>21.9</v>
      </c>
      <c r="G1767">
        <v>-41.9</v>
      </c>
      <c r="H1767">
        <v>-24.67</v>
      </c>
      <c r="I1767">
        <v>-389.85</v>
      </c>
    </row>
    <row r="1768" spans="1:9">
      <c r="A1768" s="14">
        <v>42655</v>
      </c>
      <c r="B1768">
        <v>-17.18</v>
      </c>
      <c r="C1768">
        <v>-7.45</v>
      </c>
      <c r="D1768">
        <v>-52.88</v>
      </c>
      <c r="E1768">
        <v>46.14</v>
      </c>
      <c r="F1768">
        <v>22.9</v>
      </c>
      <c r="G1768">
        <v>-41.6</v>
      </c>
      <c r="H1768">
        <v>-24.01</v>
      </c>
      <c r="I1768">
        <v>-405.85</v>
      </c>
    </row>
    <row r="1769" spans="1:9">
      <c r="A1769" s="14">
        <v>42656</v>
      </c>
      <c r="B1769">
        <v>-16.579999999999998</v>
      </c>
      <c r="C1769">
        <v>-8.3800000000000008</v>
      </c>
      <c r="D1769">
        <v>-52.23</v>
      </c>
      <c r="E1769">
        <v>45.91</v>
      </c>
      <c r="F1769">
        <v>23.58</v>
      </c>
      <c r="G1769">
        <v>-40.85</v>
      </c>
      <c r="H1769">
        <v>-23.83</v>
      </c>
      <c r="I1769">
        <v>-394.65</v>
      </c>
    </row>
    <row r="1770" spans="1:9">
      <c r="A1770" s="14">
        <v>42657</v>
      </c>
      <c r="B1770">
        <v>-16.68</v>
      </c>
      <c r="C1770">
        <v>-7.54</v>
      </c>
      <c r="D1770">
        <v>-52.97</v>
      </c>
      <c r="E1770">
        <v>45.94</v>
      </c>
      <c r="F1770">
        <v>23.2</v>
      </c>
      <c r="G1770">
        <v>-41.42</v>
      </c>
      <c r="H1770">
        <v>-23.84</v>
      </c>
      <c r="I1770">
        <v>-397.64</v>
      </c>
    </row>
    <row r="1771" spans="1:9">
      <c r="A1771" s="14">
        <v>42660</v>
      </c>
      <c r="B1771">
        <v>-17</v>
      </c>
      <c r="C1771">
        <v>-7.65</v>
      </c>
      <c r="D1771">
        <v>-53.01</v>
      </c>
      <c r="E1771">
        <v>46.3</v>
      </c>
      <c r="F1771">
        <v>23.45</v>
      </c>
      <c r="G1771">
        <v>-40.85</v>
      </c>
      <c r="H1771">
        <v>-24.07</v>
      </c>
      <c r="I1771">
        <v>-399.15</v>
      </c>
    </row>
    <row r="1772" spans="1:9">
      <c r="A1772" s="14">
        <v>42661</v>
      </c>
      <c r="B1772">
        <v>-17.579999999999998</v>
      </c>
      <c r="C1772">
        <v>-7.58</v>
      </c>
      <c r="D1772">
        <v>-52.18</v>
      </c>
      <c r="E1772">
        <v>45.05</v>
      </c>
      <c r="F1772">
        <v>22.9</v>
      </c>
      <c r="G1772">
        <v>-39.450000000000003</v>
      </c>
      <c r="H1772">
        <v>-25.63</v>
      </c>
      <c r="I1772">
        <v>-400.25</v>
      </c>
    </row>
    <row r="1773" spans="1:9">
      <c r="A1773" s="14">
        <v>42662</v>
      </c>
      <c r="B1773">
        <v>-17.3</v>
      </c>
      <c r="C1773">
        <v>-8.34</v>
      </c>
      <c r="D1773">
        <v>-52</v>
      </c>
      <c r="E1773">
        <v>45.28</v>
      </c>
      <c r="F1773">
        <v>22.38</v>
      </c>
      <c r="G1773">
        <v>-38.75</v>
      </c>
      <c r="H1773">
        <v>-24.82</v>
      </c>
      <c r="I1773">
        <v>-403.99</v>
      </c>
    </row>
    <row r="1774" spans="1:9">
      <c r="A1774" s="14">
        <v>42663</v>
      </c>
      <c r="B1774">
        <v>-16.8</v>
      </c>
      <c r="C1774">
        <v>-9.8000000000000007</v>
      </c>
      <c r="D1774">
        <v>-51.55</v>
      </c>
      <c r="E1774">
        <v>44.92</v>
      </c>
      <c r="F1774">
        <v>22.5</v>
      </c>
      <c r="G1774">
        <v>-37.97</v>
      </c>
      <c r="H1774">
        <v>-24.1</v>
      </c>
      <c r="I1774">
        <v>-399.15</v>
      </c>
    </row>
    <row r="1775" spans="1:9">
      <c r="A1775" s="14">
        <v>42664</v>
      </c>
      <c r="B1775">
        <v>-16.850000000000001</v>
      </c>
      <c r="C1775">
        <v>-9.94</v>
      </c>
      <c r="D1775">
        <v>-51.99</v>
      </c>
      <c r="E1775">
        <v>45.35</v>
      </c>
      <c r="F1775">
        <v>23.45</v>
      </c>
      <c r="G1775">
        <v>-38</v>
      </c>
      <c r="H1775">
        <v>-23.79</v>
      </c>
      <c r="I1775">
        <v>-398.47</v>
      </c>
    </row>
    <row r="1776" spans="1:9">
      <c r="A1776" s="14">
        <v>42667</v>
      </c>
      <c r="B1776">
        <v>-16.899999999999999</v>
      </c>
      <c r="C1776">
        <v>-9.6999999999999993</v>
      </c>
      <c r="D1776">
        <v>-52.45</v>
      </c>
      <c r="E1776">
        <v>45.55</v>
      </c>
      <c r="F1776">
        <v>24.6</v>
      </c>
      <c r="G1776">
        <v>-37.840000000000003</v>
      </c>
      <c r="H1776">
        <v>-23.51</v>
      </c>
      <c r="I1776">
        <v>-404.25</v>
      </c>
    </row>
    <row r="1777" spans="1:9">
      <c r="A1777" s="14">
        <v>42668</v>
      </c>
      <c r="B1777">
        <v>-17.02</v>
      </c>
      <c r="C1777">
        <v>-9.74</v>
      </c>
      <c r="D1777">
        <v>-52.94</v>
      </c>
      <c r="E1777">
        <v>45.82</v>
      </c>
      <c r="F1777">
        <v>25.5</v>
      </c>
      <c r="G1777">
        <v>-39.15</v>
      </c>
      <c r="H1777">
        <v>-24.11</v>
      </c>
      <c r="I1777">
        <v>-410.05</v>
      </c>
    </row>
    <row r="1778" spans="1:9">
      <c r="A1778" s="14">
        <v>42669</v>
      </c>
      <c r="B1778">
        <v>-17.25</v>
      </c>
      <c r="C1778">
        <v>-10.11</v>
      </c>
      <c r="D1778">
        <v>-54.26</v>
      </c>
      <c r="E1778">
        <v>46.63</v>
      </c>
      <c r="F1778">
        <v>25.45</v>
      </c>
      <c r="G1778">
        <v>-40.18</v>
      </c>
      <c r="H1778">
        <v>-23.21</v>
      </c>
      <c r="I1778">
        <v>-416.51</v>
      </c>
    </row>
    <row r="1779" spans="1:9">
      <c r="A1779" s="14">
        <v>42670</v>
      </c>
      <c r="B1779">
        <v>-16.82</v>
      </c>
      <c r="C1779">
        <v>-11.09</v>
      </c>
      <c r="D1779">
        <v>-53.54</v>
      </c>
      <c r="E1779">
        <v>46.28</v>
      </c>
      <c r="F1779">
        <v>25.35</v>
      </c>
      <c r="G1779">
        <v>-39.56</v>
      </c>
      <c r="H1779">
        <v>-23</v>
      </c>
      <c r="I1779">
        <v>-417.45</v>
      </c>
    </row>
    <row r="1780" spans="1:9">
      <c r="A1780" s="14">
        <v>42671</v>
      </c>
      <c r="B1780">
        <v>-16.8</v>
      </c>
      <c r="C1780">
        <v>-11.23</v>
      </c>
      <c r="D1780">
        <v>-53.37</v>
      </c>
      <c r="E1780">
        <v>46.7</v>
      </c>
      <c r="F1780">
        <v>26.3</v>
      </c>
      <c r="G1780">
        <v>-39.950000000000003</v>
      </c>
      <c r="H1780">
        <v>-23.14</v>
      </c>
      <c r="I1780">
        <v>-421.5</v>
      </c>
    </row>
    <row r="1781" spans="1:9">
      <c r="A1781" s="14">
        <v>42674</v>
      </c>
      <c r="B1781">
        <v>-16.95</v>
      </c>
      <c r="C1781">
        <v>-10.8</v>
      </c>
      <c r="D1781">
        <v>-53.89</v>
      </c>
      <c r="E1781">
        <v>47.32</v>
      </c>
      <c r="F1781">
        <v>26.22</v>
      </c>
      <c r="G1781">
        <v>-40.549999999999997</v>
      </c>
      <c r="H1781">
        <v>-22.96</v>
      </c>
      <c r="I1781">
        <v>-426.34</v>
      </c>
    </row>
    <row r="1782" spans="1:9">
      <c r="A1782" s="14">
        <v>42675</v>
      </c>
      <c r="B1782">
        <v>-17.420000000000002</v>
      </c>
      <c r="C1782">
        <v>-10.65</v>
      </c>
      <c r="D1782">
        <v>-52.64</v>
      </c>
      <c r="E1782">
        <v>46.88</v>
      </c>
      <c r="F1782">
        <v>25.46</v>
      </c>
      <c r="G1782">
        <v>-41.35</v>
      </c>
      <c r="H1782">
        <v>-23.74</v>
      </c>
      <c r="I1782">
        <v>-420.45</v>
      </c>
    </row>
    <row r="1783" spans="1:9">
      <c r="A1783" s="14">
        <v>42676</v>
      </c>
      <c r="B1783">
        <v>-17.7</v>
      </c>
      <c r="C1783">
        <v>-9.7200000000000006</v>
      </c>
      <c r="D1783">
        <v>-53.86</v>
      </c>
      <c r="E1783">
        <v>47.55</v>
      </c>
      <c r="F1783">
        <v>25.88</v>
      </c>
      <c r="G1783">
        <v>-41.23</v>
      </c>
      <c r="H1783">
        <v>-23.55</v>
      </c>
      <c r="I1783">
        <v>-427.49</v>
      </c>
    </row>
    <row r="1784" spans="1:9">
      <c r="A1784" s="14">
        <v>42677</v>
      </c>
      <c r="B1784">
        <v>-17.649999999999999</v>
      </c>
      <c r="C1784">
        <v>-10.1</v>
      </c>
      <c r="D1784">
        <v>-53.18</v>
      </c>
      <c r="E1784">
        <v>46.83</v>
      </c>
      <c r="F1784">
        <v>25.81</v>
      </c>
      <c r="G1784">
        <v>-41.45</v>
      </c>
      <c r="H1784">
        <v>-23.78</v>
      </c>
      <c r="I1784">
        <v>-422.45</v>
      </c>
    </row>
    <row r="1785" spans="1:9">
      <c r="A1785" s="14">
        <v>42678</v>
      </c>
      <c r="B1785">
        <v>-17.600000000000001</v>
      </c>
      <c r="C1785">
        <v>-10.23</v>
      </c>
      <c r="D1785">
        <v>-53.8</v>
      </c>
      <c r="E1785">
        <v>47.18</v>
      </c>
      <c r="F1785">
        <v>26.15</v>
      </c>
      <c r="G1785">
        <v>-42.85</v>
      </c>
      <c r="H1785">
        <v>-23.74</v>
      </c>
      <c r="I1785">
        <v>-425.18</v>
      </c>
    </row>
    <row r="1786" spans="1:9">
      <c r="A1786" s="14">
        <v>42681</v>
      </c>
      <c r="B1786">
        <v>-17.850000000000001</v>
      </c>
      <c r="C1786">
        <v>-10.51</v>
      </c>
      <c r="D1786">
        <v>-54.16</v>
      </c>
      <c r="E1786">
        <v>46.7</v>
      </c>
      <c r="F1786">
        <v>25.7</v>
      </c>
      <c r="G1786">
        <v>-43.5</v>
      </c>
      <c r="H1786">
        <v>-24.07</v>
      </c>
      <c r="I1786">
        <v>-427.58</v>
      </c>
    </row>
    <row r="1787" spans="1:9">
      <c r="A1787" s="14">
        <v>42682</v>
      </c>
      <c r="B1787">
        <v>-17.850000000000001</v>
      </c>
      <c r="C1787">
        <v>-10.39</v>
      </c>
      <c r="D1787">
        <v>-54.35</v>
      </c>
      <c r="E1787">
        <v>46.84</v>
      </c>
      <c r="F1787">
        <v>25.65</v>
      </c>
      <c r="G1787">
        <v>-44.84</v>
      </c>
      <c r="H1787">
        <v>-24.12</v>
      </c>
      <c r="I1787">
        <v>-416.57</v>
      </c>
    </row>
    <row r="1788" spans="1:9">
      <c r="A1788" s="14">
        <v>42683</v>
      </c>
      <c r="B1788">
        <v>-17.47</v>
      </c>
      <c r="C1788">
        <v>-10.16</v>
      </c>
      <c r="D1788">
        <v>-54.2</v>
      </c>
      <c r="E1788">
        <v>45.79</v>
      </c>
      <c r="F1788">
        <v>25.4</v>
      </c>
      <c r="G1788">
        <v>-43.6</v>
      </c>
      <c r="H1788">
        <v>-23.25</v>
      </c>
      <c r="I1788">
        <v>-417.36</v>
      </c>
    </row>
    <row r="1789" spans="1:9">
      <c r="A1789" s="14">
        <v>42684</v>
      </c>
      <c r="B1789">
        <v>-17.55</v>
      </c>
      <c r="C1789">
        <v>-10.98</v>
      </c>
      <c r="D1789">
        <v>-53.49</v>
      </c>
      <c r="E1789">
        <v>45.45</v>
      </c>
      <c r="F1789">
        <v>25.61</v>
      </c>
      <c r="G1789">
        <v>-43.98</v>
      </c>
      <c r="H1789">
        <v>-23.05</v>
      </c>
      <c r="I1789">
        <v>-411.5</v>
      </c>
    </row>
    <row r="1790" spans="1:9">
      <c r="A1790" s="14">
        <v>42685</v>
      </c>
      <c r="B1790">
        <v>-17.48</v>
      </c>
      <c r="C1790">
        <v>-11.29</v>
      </c>
      <c r="D1790">
        <v>-53.49</v>
      </c>
      <c r="E1790">
        <v>44.89</v>
      </c>
      <c r="F1790">
        <v>25.9</v>
      </c>
      <c r="G1790">
        <v>-44.82</v>
      </c>
      <c r="H1790">
        <v>-22.8</v>
      </c>
      <c r="I1790">
        <v>-418.97</v>
      </c>
    </row>
    <row r="1791" spans="1:9">
      <c r="A1791" s="14">
        <v>42688</v>
      </c>
      <c r="B1791">
        <v>-17.25</v>
      </c>
      <c r="C1791">
        <v>-11.74</v>
      </c>
      <c r="D1791">
        <v>-54.45</v>
      </c>
      <c r="E1791">
        <v>46.03</v>
      </c>
      <c r="F1791">
        <v>26.55</v>
      </c>
      <c r="G1791">
        <v>-46.05</v>
      </c>
      <c r="H1791">
        <v>-23.27</v>
      </c>
      <c r="I1791">
        <v>-426.48</v>
      </c>
    </row>
    <row r="1792" spans="1:9">
      <c r="A1792" s="14">
        <v>42689</v>
      </c>
      <c r="B1792">
        <v>-18.25</v>
      </c>
      <c r="C1792">
        <v>-12.92</v>
      </c>
      <c r="D1792">
        <v>-55.55</v>
      </c>
      <c r="E1792">
        <v>46.41</v>
      </c>
      <c r="F1792">
        <v>27.3</v>
      </c>
      <c r="G1792">
        <v>-47.4</v>
      </c>
      <c r="H1792">
        <v>-23.09</v>
      </c>
      <c r="I1792">
        <v>-428.15</v>
      </c>
    </row>
    <row r="1793" spans="1:9">
      <c r="A1793" s="14">
        <v>42690</v>
      </c>
      <c r="B1793">
        <v>-17.350000000000001</v>
      </c>
      <c r="C1793">
        <v>-13.05</v>
      </c>
      <c r="D1793">
        <v>-57.5</v>
      </c>
      <c r="E1793">
        <v>48.46</v>
      </c>
      <c r="F1793">
        <v>28.25</v>
      </c>
      <c r="G1793">
        <v>-48.95</v>
      </c>
      <c r="H1793">
        <v>-22.1</v>
      </c>
      <c r="I1793">
        <v>-449.7</v>
      </c>
    </row>
    <row r="1794" spans="1:9">
      <c r="A1794" s="14">
        <v>42691</v>
      </c>
      <c r="B1794">
        <v>-16.73</v>
      </c>
      <c r="C1794">
        <v>-13.33</v>
      </c>
      <c r="D1794">
        <v>-56.05</v>
      </c>
      <c r="E1794">
        <v>46.95</v>
      </c>
      <c r="F1794">
        <v>27.55</v>
      </c>
      <c r="G1794">
        <v>-46.75</v>
      </c>
      <c r="H1794">
        <v>-21.87</v>
      </c>
      <c r="I1794">
        <v>-440.25</v>
      </c>
    </row>
    <row r="1795" spans="1:9">
      <c r="A1795" s="14">
        <v>42692</v>
      </c>
      <c r="B1795">
        <v>-16.55</v>
      </c>
      <c r="C1795">
        <v>-12.6</v>
      </c>
      <c r="D1795">
        <v>-57.38</v>
      </c>
      <c r="E1795">
        <v>47.22</v>
      </c>
      <c r="F1795">
        <v>27.78</v>
      </c>
      <c r="G1795">
        <v>-48.04</v>
      </c>
      <c r="H1795">
        <v>-21.82</v>
      </c>
      <c r="I1795">
        <v>-449.62</v>
      </c>
    </row>
    <row r="1796" spans="1:9">
      <c r="A1796" s="14">
        <v>42695</v>
      </c>
      <c r="B1796">
        <v>-16.66</v>
      </c>
      <c r="C1796">
        <v>-12.75</v>
      </c>
      <c r="D1796">
        <v>-57.5</v>
      </c>
      <c r="E1796">
        <v>48.15</v>
      </c>
      <c r="F1796">
        <v>28.6</v>
      </c>
      <c r="G1796">
        <v>-50.6</v>
      </c>
      <c r="H1796">
        <v>-22.12</v>
      </c>
      <c r="I1796">
        <v>-451.23</v>
      </c>
    </row>
    <row r="1797" spans="1:9">
      <c r="A1797" s="14">
        <v>42696</v>
      </c>
      <c r="B1797">
        <v>-17.100000000000001</v>
      </c>
      <c r="C1797">
        <v>-12.89</v>
      </c>
      <c r="D1797">
        <v>-60.23</v>
      </c>
      <c r="E1797">
        <v>49.73</v>
      </c>
      <c r="F1797">
        <v>29.75</v>
      </c>
      <c r="G1797">
        <v>-52</v>
      </c>
      <c r="H1797">
        <v>-21.83</v>
      </c>
      <c r="I1797">
        <v>-469.54</v>
      </c>
    </row>
    <row r="1798" spans="1:9">
      <c r="A1798" s="14">
        <v>42697</v>
      </c>
      <c r="B1798">
        <v>-17</v>
      </c>
      <c r="C1798">
        <v>-14.09</v>
      </c>
      <c r="D1798">
        <v>-60.61</v>
      </c>
      <c r="E1798">
        <v>49.75</v>
      </c>
      <c r="F1798">
        <v>30.25</v>
      </c>
      <c r="G1798">
        <v>-52.35</v>
      </c>
      <c r="H1798">
        <v>-20.8</v>
      </c>
      <c r="I1798">
        <v>-474.02</v>
      </c>
    </row>
    <row r="1799" spans="1:9">
      <c r="A1799" s="14">
        <v>42698</v>
      </c>
      <c r="B1799">
        <v>-17.100000000000001</v>
      </c>
      <c r="C1799">
        <v>-14.18</v>
      </c>
      <c r="D1799">
        <v>-59.68</v>
      </c>
      <c r="E1799">
        <v>49.08</v>
      </c>
      <c r="F1799">
        <v>29.75</v>
      </c>
      <c r="G1799">
        <v>-51.8</v>
      </c>
      <c r="H1799">
        <v>-20.54</v>
      </c>
      <c r="I1799">
        <v>-472.02</v>
      </c>
    </row>
    <row r="1800" spans="1:9">
      <c r="A1800" s="14">
        <v>42699</v>
      </c>
      <c r="B1800">
        <v>-17.149999999999999</v>
      </c>
      <c r="C1800">
        <v>-14.15</v>
      </c>
      <c r="D1800">
        <v>-59.1</v>
      </c>
      <c r="E1800">
        <v>48.38</v>
      </c>
      <c r="F1800">
        <v>29.98</v>
      </c>
      <c r="G1800">
        <v>-52.5</v>
      </c>
      <c r="H1800">
        <v>-20.55</v>
      </c>
      <c r="I1800">
        <v>-471.83</v>
      </c>
    </row>
    <row r="1801" spans="1:9">
      <c r="A1801" s="14">
        <v>42702</v>
      </c>
      <c r="B1801">
        <v>-16.38</v>
      </c>
      <c r="C1801">
        <v>-15.07</v>
      </c>
      <c r="D1801">
        <v>-59.55</v>
      </c>
      <c r="E1801">
        <v>49.65</v>
      </c>
      <c r="F1801">
        <v>29.16</v>
      </c>
      <c r="G1801">
        <v>-52.7</v>
      </c>
      <c r="H1801">
        <v>-20.190000000000001</v>
      </c>
      <c r="I1801">
        <v>-472.18</v>
      </c>
    </row>
    <row r="1802" spans="1:9">
      <c r="A1802" s="14">
        <v>42703</v>
      </c>
      <c r="B1802">
        <v>-16.329999999999998</v>
      </c>
      <c r="C1802">
        <v>-14.93</v>
      </c>
      <c r="D1802">
        <v>-60.2</v>
      </c>
      <c r="E1802">
        <v>49.51</v>
      </c>
      <c r="F1802">
        <v>29.35</v>
      </c>
      <c r="G1802">
        <v>-53.55</v>
      </c>
      <c r="H1802">
        <v>-20.420000000000002</v>
      </c>
      <c r="I1802">
        <v>-479.99</v>
      </c>
    </row>
    <row r="1803" spans="1:9">
      <c r="A1803" s="14">
        <v>42704</v>
      </c>
      <c r="B1803">
        <v>-16.100000000000001</v>
      </c>
      <c r="C1803">
        <v>-14.7</v>
      </c>
      <c r="D1803">
        <v>-60.5</v>
      </c>
      <c r="E1803">
        <v>48.57</v>
      </c>
      <c r="F1803">
        <v>28.35</v>
      </c>
      <c r="G1803">
        <v>-52.15</v>
      </c>
      <c r="H1803">
        <v>-20.440000000000001</v>
      </c>
      <c r="I1803">
        <v>-478.44</v>
      </c>
    </row>
    <row r="1804" spans="1:9">
      <c r="A1804" s="14">
        <v>42705</v>
      </c>
      <c r="B1804">
        <v>-16.059999999999999</v>
      </c>
      <c r="C1804">
        <v>-13.94</v>
      </c>
      <c r="D1804">
        <v>-60.38</v>
      </c>
      <c r="E1804">
        <v>49.16</v>
      </c>
      <c r="F1804">
        <v>29.35</v>
      </c>
      <c r="G1804">
        <v>-51.8</v>
      </c>
      <c r="H1804">
        <v>-20.2</v>
      </c>
      <c r="I1804">
        <v>-483.71</v>
      </c>
    </row>
    <row r="1805" spans="1:9">
      <c r="A1805" s="14">
        <v>42706</v>
      </c>
      <c r="B1805">
        <v>-16.899999999999999</v>
      </c>
      <c r="C1805">
        <v>-14.03</v>
      </c>
      <c r="D1805">
        <v>-60.6</v>
      </c>
      <c r="E1805">
        <v>49.78</v>
      </c>
      <c r="F1805">
        <v>29.67</v>
      </c>
      <c r="G1805">
        <v>-52.08</v>
      </c>
      <c r="H1805">
        <v>-20.36</v>
      </c>
      <c r="I1805">
        <v>-484.59</v>
      </c>
    </row>
    <row r="1806" spans="1:9">
      <c r="A1806" s="14">
        <v>42709</v>
      </c>
      <c r="B1806">
        <v>-16.2</v>
      </c>
      <c r="C1806">
        <v>-14.17</v>
      </c>
      <c r="D1806">
        <v>-59.39</v>
      </c>
      <c r="E1806">
        <v>49.78</v>
      </c>
      <c r="F1806">
        <v>29.85</v>
      </c>
      <c r="G1806">
        <v>-51.1</v>
      </c>
      <c r="H1806">
        <v>-20.11</v>
      </c>
      <c r="I1806">
        <v>-489.07</v>
      </c>
    </row>
    <row r="1807" spans="1:9">
      <c r="A1807" s="14">
        <v>42710</v>
      </c>
      <c r="B1807">
        <v>-15.95</v>
      </c>
      <c r="C1807">
        <v>-14.57</v>
      </c>
      <c r="D1807">
        <v>-58.71</v>
      </c>
      <c r="E1807">
        <v>49</v>
      </c>
      <c r="F1807">
        <v>28.6</v>
      </c>
      <c r="G1807">
        <v>-50.75</v>
      </c>
      <c r="H1807">
        <v>-19.93</v>
      </c>
      <c r="I1807">
        <v>-482.7</v>
      </c>
    </row>
    <row r="1808" spans="1:9">
      <c r="A1808" s="14">
        <v>42711</v>
      </c>
      <c r="B1808">
        <v>-15.76</v>
      </c>
      <c r="C1808">
        <v>-14.65</v>
      </c>
      <c r="D1808">
        <v>-57.9</v>
      </c>
      <c r="E1808">
        <v>48.1</v>
      </c>
      <c r="F1808">
        <v>28.45</v>
      </c>
      <c r="G1808">
        <v>-49.6</v>
      </c>
      <c r="H1808">
        <v>-20.14</v>
      </c>
      <c r="I1808">
        <v>-471.33</v>
      </c>
    </row>
    <row r="1809" spans="1:9">
      <c r="A1809" s="14">
        <v>42712</v>
      </c>
      <c r="B1809">
        <v>-15.69</v>
      </c>
      <c r="C1809">
        <v>-14.95</v>
      </c>
      <c r="D1809">
        <v>-58</v>
      </c>
      <c r="E1809">
        <v>47.57</v>
      </c>
      <c r="F1809">
        <v>28.2</v>
      </c>
      <c r="G1809">
        <v>-49.45</v>
      </c>
      <c r="H1809">
        <v>-19.940000000000001</v>
      </c>
      <c r="I1809">
        <v>-465.08</v>
      </c>
    </row>
    <row r="1810" spans="1:9">
      <c r="A1810" s="14">
        <v>42713</v>
      </c>
      <c r="B1810">
        <v>-15.5</v>
      </c>
      <c r="C1810">
        <v>-15.85</v>
      </c>
      <c r="D1810">
        <v>-58.58</v>
      </c>
      <c r="E1810">
        <v>48.04</v>
      </c>
      <c r="F1810">
        <v>28.46</v>
      </c>
      <c r="G1810">
        <v>-50.53</v>
      </c>
      <c r="H1810">
        <v>-19.7</v>
      </c>
      <c r="I1810">
        <v>-467.93</v>
      </c>
    </row>
    <row r="1811" spans="1:9">
      <c r="A1811" s="14">
        <v>42716</v>
      </c>
      <c r="B1811">
        <v>-15.6</v>
      </c>
      <c r="C1811">
        <v>-16.670000000000002</v>
      </c>
      <c r="D1811">
        <v>-59</v>
      </c>
      <c r="E1811">
        <v>48.85</v>
      </c>
      <c r="F1811">
        <v>29.45</v>
      </c>
      <c r="G1811">
        <v>-51.85</v>
      </c>
      <c r="H1811">
        <v>-20.22</v>
      </c>
      <c r="I1811">
        <v>-468.32</v>
      </c>
    </row>
    <row r="1812" spans="1:9">
      <c r="A1812" s="14">
        <v>42717</v>
      </c>
      <c r="B1812">
        <v>-15.52</v>
      </c>
      <c r="C1812">
        <v>-16.25</v>
      </c>
      <c r="D1812">
        <v>-58.7</v>
      </c>
      <c r="E1812">
        <v>48.51</v>
      </c>
      <c r="F1812">
        <v>29.75</v>
      </c>
      <c r="G1812">
        <v>-51.55</v>
      </c>
      <c r="H1812">
        <v>-20.22</v>
      </c>
      <c r="I1812">
        <v>-470.51</v>
      </c>
    </row>
    <row r="1813" spans="1:9">
      <c r="A1813" s="14">
        <v>42718</v>
      </c>
      <c r="B1813">
        <v>-15.57</v>
      </c>
      <c r="C1813">
        <v>-17.100000000000001</v>
      </c>
      <c r="D1813">
        <v>-59.85</v>
      </c>
      <c r="E1813">
        <v>47.91</v>
      </c>
      <c r="F1813">
        <v>29.15</v>
      </c>
      <c r="G1813">
        <v>-50.65</v>
      </c>
      <c r="H1813">
        <v>-20.3</v>
      </c>
      <c r="I1813">
        <v>-474.76</v>
      </c>
    </row>
    <row r="1814" spans="1:9">
      <c r="A1814" s="14">
        <v>42719</v>
      </c>
      <c r="B1814">
        <v>-15.7</v>
      </c>
      <c r="C1814">
        <v>-17.45</v>
      </c>
      <c r="D1814">
        <v>-61.45</v>
      </c>
      <c r="E1814">
        <v>49.12</v>
      </c>
      <c r="F1814">
        <v>29.6</v>
      </c>
      <c r="G1814">
        <v>-51.85</v>
      </c>
      <c r="H1814">
        <v>-20.25</v>
      </c>
      <c r="I1814">
        <v>-493.87</v>
      </c>
    </row>
    <row r="1815" spans="1:9">
      <c r="A1815" s="14">
        <v>42720</v>
      </c>
      <c r="B1815">
        <v>-15.58</v>
      </c>
      <c r="C1815">
        <v>-17.45</v>
      </c>
      <c r="D1815">
        <v>-60.76</v>
      </c>
      <c r="E1815">
        <v>48.76</v>
      </c>
      <c r="F1815">
        <v>28.83</v>
      </c>
      <c r="G1815">
        <v>-49.35</v>
      </c>
      <c r="H1815">
        <v>-19.989999999999998</v>
      </c>
      <c r="I1815">
        <v>-490.28</v>
      </c>
    </row>
    <row r="1816" spans="1:9">
      <c r="A1816" s="14">
        <v>42723</v>
      </c>
      <c r="B1816">
        <v>-15.55</v>
      </c>
      <c r="C1816">
        <v>-17.21</v>
      </c>
      <c r="D1816">
        <v>-60.67</v>
      </c>
      <c r="E1816">
        <v>49.27</v>
      </c>
      <c r="F1816">
        <v>29.58</v>
      </c>
      <c r="G1816">
        <v>-48.12</v>
      </c>
      <c r="H1816">
        <v>-20.25</v>
      </c>
      <c r="I1816">
        <v>-494.37</v>
      </c>
    </row>
    <row r="1817" spans="1:9">
      <c r="A1817" s="14">
        <v>42724</v>
      </c>
      <c r="B1817">
        <v>-15.7</v>
      </c>
      <c r="C1817">
        <v>-16.2</v>
      </c>
      <c r="D1817">
        <v>-61.72</v>
      </c>
      <c r="E1817">
        <v>49.41</v>
      </c>
      <c r="F1817">
        <v>30.87</v>
      </c>
      <c r="G1817">
        <v>-48.64</v>
      </c>
      <c r="H1817">
        <v>-20.04</v>
      </c>
      <c r="I1817">
        <v>-501.47</v>
      </c>
    </row>
    <row r="1818" spans="1:9">
      <c r="A1818" s="14">
        <v>42725</v>
      </c>
      <c r="B1818">
        <v>-15.72</v>
      </c>
      <c r="C1818">
        <v>-16.100000000000001</v>
      </c>
      <c r="D1818">
        <v>-60.61</v>
      </c>
      <c r="E1818">
        <v>49.13</v>
      </c>
      <c r="F1818">
        <v>30.88</v>
      </c>
      <c r="G1818">
        <v>-46.4</v>
      </c>
      <c r="H1818">
        <v>-20.02</v>
      </c>
      <c r="I1818">
        <v>-493.26</v>
      </c>
    </row>
    <row r="1819" spans="1:9">
      <c r="A1819" s="14">
        <v>42726</v>
      </c>
      <c r="B1819">
        <v>-15.45</v>
      </c>
      <c r="C1819">
        <v>-17.16</v>
      </c>
      <c r="D1819">
        <v>-59.34</v>
      </c>
      <c r="E1819">
        <v>49.81</v>
      </c>
      <c r="F1819">
        <v>30.4</v>
      </c>
      <c r="G1819">
        <v>-47.85</v>
      </c>
      <c r="H1819">
        <v>-19.79</v>
      </c>
      <c r="I1819">
        <v>-490.18</v>
      </c>
    </row>
    <row r="1820" spans="1:9">
      <c r="A1820" s="14">
        <v>42727</v>
      </c>
      <c r="B1820">
        <v>-15.4</v>
      </c>
      <c r="C1820">
        <v>-17.3</v>
      </c>
      <c r="D1820">
        <v>-60.11</v>
      </c>
      <c r="E1820">
        <v>50.53</v>
      </c>
      <c r="F1820">
        <v>30.4</v>
      </c>
      <c r="G1820">
        <v>-47.77</v>
      </c>
      <c r="H1820">
        <v>-19.73</v>
      </c>
      <c r="I1820">
        <v>-492.75</v>
      </c>
    </row>
    <row r="1821" spans="1:9">
      <c r="A1821" s="14">
        <v>42730</v>
      </c>
      <c r="B1821">
        <v>-15.38</v>
      </c>
      <c r="C1821">
        <v>-17.079999999999998</v>
      </c>
      <c r="D1821">
        <v>-60.15</v>
      </c>
      <c r="E1821">
        <v>50.54</v>
      </c>
      <c r="F1821">
        <v>30.4</v>
      </c>
      <c r="G1821">
        <v>-47.22</v>
      </c>
      <c r="H1821">
        <v>-19.88</v>
      </c>
      <c r="I1821">
        <v>-490.5</v>
      </c>
    </row>
    <row r="1822" spans="1:9">
      <c r="A1822" s="14">
        <v>42731</v>
      </c>
      <c r="B1822">
        <v>-15.4</v>
      </c>
      <c r="C1822">
        <v>-17.05</v>
      </c>
      <c r="D1822">
        <v>-60.52</v>
      </c>
      <c r="E1822">
        <v>51.48</v>
      </c>
      <c r="F1822">
        <v>30.35</v>
      </c>
      <c r="G1822">
        <v>-48.35</v>
      </c>
      <c r="H1822">
        <v>-19.809999999999999</v>
      </c>
      <c r="I1822">
        <v>-496.8</v>
      </c>
    </row>
    <row r="1823" spans="1:9">
      <c r="A1823" s="14">
        <v>42732</v>
      </c>
      <c r="B1823">
        <v>-15.5</v>
      </c>
      <c r="C1823">
        <v>-17.149999999999999</v>
      </c>
      <c r="D1823">
        <v>-61.6</v>
      </c>
      <c r="E1823">
        <v>55.5</v>
      </c>
      <c r="F1823">
        <v>31.7</v>
      </c>
      <c r="G1823">
        <v>-53.85</v>
      </c>
      <c r="H1823">
        <v>-19.91</v>
      </c>
      <c r="I1823">
        <v>-513.64</v>
      </c>
    </row>
    <row r="1824" spans="1:9">
      <c r="A1824" s="14">
        <v>42733</v>
      </c>
      <c r="B1824">
        <v>-15.7</v>
      </c>
      <c r="C1824">
        <v>-16.53</v>
      </c>
      <c r="D1824">
        <v>-57.85</v>
      </c>
      <c r="E1824">
        <v>48.85</v>
      </c>
      <c r="F1824">
        <v>28.1</v>
      </c>
      <c r="G1824">
        <v>-52.55</v>
      </c>
      <c r="H1824">
        <v>-19.690000000000001</v>
      </c>
      <c r="I1824">
        <v>-449.98</v>
      </c>
    </row>
    <row r="1825" spans="1:9">
      <c r="A1825" s="14">
        <v>42734</v>
      </c>
      <c r="B1825">
        <v>-15.55</v>
      </c>
      <c r="C1825">
        <v>-14.8</v>
      </c>
      <c r="D1825">
        <v>-58.64</v>
      </c>
      <c r="E1825">
        <v>49.83</v>
      </c>
      <c r="F1825">
        <v>28.45</v>
      </c>
      <c r="G1825">
        <v>-54.06</v>
      </c>
      <c r="H1825">
        <v>-19.350000000000001</v>
      </c>
      <c r="I1825">
        <v>-481.31</v>
      </c>
    </row>
    <row r="1826" spans="1:9">
      <c r="A1826" s="14">
        <v>42737</v>
      </c>
      <c r="B1826">
        <v>-15.5</v>
      </c>
      <c r="C1826">
        <v>-15</v>
      </c>
      <c r="D1826">
        <v>-58.91</v>
      </c>
      <c r="E1826">
        <v>49.21</v>
      </c>
      <c r="F1826">
        <v>28.13</v>
      </c>
      <c r="G1826">
        <v>-54.35</v>
      </c>
      <c r="H1826">
        <v>-19.22</v>
      </c>
      <c r="I1826">
        <v>-482.1</v>
      </c>
    </row>
    <row r="1827" spans="1:9">
      <c r="A1827" s="14">
        <v>42738</v>
      </c>
      <c r="B1827">
        <v>-15.75</v>
      </c>
      <c r="C1827">
        <v>-13.65</v>
      </c>
      <c r="D1827">
        <v>-56.97</v>
      </c>
      <c r="E1827">
        <v>47.44</v>
      </c>
      <c r="F1827">
        <v>26.8</v>
      </c>
      <c r="G1827">
        <v>-50.8</v>
      </c>
      <c r="H1827">
        <v>-19.23</v>
      </c>
      <c r="I1827">
        <v>-467.14</v>
      </c>
    </row>
    <row r="1828" spans="1:9">
      <c r="A1828" s="14">
        <v>42739</v>
      </c>
      <c r="B1828">
        <v>-15.8</v>
      </c>
      <c r="C1828">
        <v>-13.17</v>
      </c>
      <c r="D1828">
        <v>-55.99</v>
      </c>
      <c r="E1828">
        <v>46.83</v>
      </c>
      <c r="F1828">
        <v>27.35</v>
      </c>
      <c r="G1828">
        <v>-49.9</v>
      </c>
      <c r="H1828">
        <v>-19.68</v>
      </c>
      <c r="I1828">
        <v>-455.21</v>
      </c>
    </row>
    <row r="1829" spans="1:9">
      <c r="A1829" s="14">
        <v>42740</v>
      </c>
      <c r="B1829">
        <v>-15.8</v>
      </c>
      <c r="C1829">
        <v>-13.2</v>
      </c>
      <c r="D1829">
        <v>-55.72</v>
      </c>
      <c r="E1829">
        <v>47.75</v>
      </c>
      <c r="F1829">
        <v>28.35</v>
      </c>
      <c r="G1829">
        <v>-49.1</v>
      </c>
      <c r="H1829">
        <v>-19.559999999999999</v>
      </c>
      <c r="I1829">
        <v>-450.48</v>
      </c>
    </row>
    <row r="1830" spans="1:9">
      <c r="A1830" s="14">
        <v>42741</v>
      </c>
      <c r="B1830">
        <v>-15.55</v>
      </c>
      <c r="C1830">
        <v>-12.88</v>
      </c>
      <c r="D1830">
        <v>-54.96</v>
      </c>
      <c r="E1830">
        <v>47.43</v>
      </c>
      <c r="F1830">
        <v>28.2</v>
      </c>
      <c r="G1830">
        <v>-50.13</v>
      </c>
      <c r="H1830">
        <v>-19.38</v>
      </c>
      <c r="I1830">
        <v>-452.1</v>
      </c>
    </row>
    <row r="1831" spans="1:9">
      <c r="A1831" s="14">
        <v>42744</v>
      </c>
      <c r="B1831">
        <v>-16.2</v>
      </c>
      <c r="C1831">
        <v>-12.49</v>
      </c>
      <c r="D1831">
        <v>-54.82</v>
      </c>
      <c r="E1831">
        <v>47.14</v>
      </c>
      <c r="F1831">
        <v>28.25</v>
      </c>
      <c r="G1831">
        <v>-49.63</v>
      </c>
      <c r="H1831">
        <v>-20</v>
      </c>
      <c r="I1831">
        <v>-444.21</v>
      </c>
    </row>
    <row r="1832" spans="1:9">
      <c r="A1832" s="14">
        <v>42745</v>
      </c>
      <c r="B1832">
        <v>-16.25</v>
      </c>
      <c r="C1832">
        <v>-12.05</v>
      </c>
      <c r="D1832">
        <v>-54.41</v>
      </c>
      <c r="E1832">
        <v>46.62</v>
      </c>
      <c r="F1832">
        <v>27.94</v>
      </c>
      <c r="G1832">
        <v>-47.75</v>
      </c>
      <c r="H1832">
        <v>-19.739999999999998</v>
      </c>
      <c r="I1832">
        <v>-443.52</v>
      </c>
    </row>
    <row r="1833" spans="1:9">
      <c r="A1833" s="14">
        <v>42746</v>
      </c>
      <c r="B1833">
        <v>-16.38</v>
      </c>
      <c r="C1833">
        <v>-12.1</v>
      </c>
      <c r="D1833">
        <v>-54.16</v>
      </c>
      <c r="E1833">
        <v>46.99</v>
      </c>
      <c r="F1833">
        <v>28.08</v>
      </c>
      <c r="G1833">
        <v>-47.75</v>
      </c>
      <c r="H1833">
        <v>-19.86</v>
      </c>
      <c r="I1833">
        <v>-435.58</v>
      </c>
    </row>
    <row r="1834" spans="1:9">
      <c r="A1834" s="14">
        <v>42747</v>
      </c>
      <c r="B1834">
        <v>-16.55</v>
      </c>
      <c r="C1834">
        <v>-12.28</v>
      </c>
      <c r="D1834">
        <v>-54.88</v>
      </c>
      <c r="E1834">
        <v>47.56</v>
      </c>
      <c r="F1834">
        <v>28.25</v>
      </c>
      <c r="G1834">
        <v>-47.79</v>
      </c>
      <c r="H1834">
        <v>-19.98</v>
      </c>
      <c r="I1834">
        <v>-427.48</v>
      </c>
    </row>
    <row r="1835" spans="1:9">
      <c r="A1835" s="14">
        <v>42748</v>
      </c>
      <c r="B1835">
        <v>-16.5</v>
      </c>
      <c r="C1835">
        <v>-13.25</v>
      </c>
      <c r="D1835">
        <v>-54.76</v>
      </c>
      <c r="E1835">
        <v>47.47</v>
      </c>
      <c r="F1835">
        <v>28.02</v>
      </c>
      <c r="G1835">
        <v>-48.28</v>
      </c>
      <c r="H1835">
        <v>-20.079999999999998</v>
      </c>
      <c r="I1835">
        <v>-421.84</v>
      </c>
    </row>
    <row r="1836" spans="1:9">
      <c r="A1836" s="14">
        <v>42751</v>
      </c>
      <c r="B1836">
        <v>-16.329999999999998</v>
      </c>
      <c r="C1836">
        <v>-13.2</v>
      </c>
      <c r="D1836">
        <v>-54.4</v>
      </c>
      <c r="E1836">
        <v>47.35</v>
      </c>
      <c r="F1836">
        <v>27.7</v>
      </c>
      <c r="G1836">
        <v>-48.25</v>
      </c>
      <c r="H1836">
        <v>-19.809999999999999</v>
      </c>
      <c r="I1836">
        <v>-425.6</v>
      </c>
    </row>
    <row r="1837" spans="1:9">
      <c r="A1837" s="14">
        <v>42752</v>
      </c>
      <c r="B1837">
        <v>-16.27</v>
      </c>
      <c r="C1837">
        <v>-12.9</v>
      </c>
      <c r="D1837">
        <v>-54.57</v>
      </c>
      <c r="E1837">
        <v>47.49</v>
      </c>
      <c r="F1837">
        <v>27.8</v>
      </c>
      <c r="G1837">
        <v>-46.88</v>
      </c>
      <c r="H1837">
        <v>-19.809999999999999</v>
      </c>
      <c r="I1837">
        <v>-425.5</v>
      </c>
    </row>
    <row r="1838" spans="1:9">
      <c r="A1838" s="14">
        <v>42753</v>
      </c>
      <c r="B1838">
        <v>-16.13</v>
      </c>
      <c r="C1838">
        <v>-13.32</v>
      </c>
      <c r="D1838">
        <v>-55.14</v>
      </c>
      <c r="E1838">
        <v>47.38</v>
      </c>
      <c r="F1838">
        <v>27.88</v>
      </c>
      <c r="G1838">
        <v>-47.07</v>
      </c>
      <c r="H1838">
        <v>-19.18</v>
      </c>
      <c r="I1838">
        <v>-434.68</v>
      </c>
    </row>
    <row r="1839" spans="1:9">
      <c r="A1839" s="14">
        <v>42754</v>
      </c>
      <c r="B1839">
        <v>-15.95</v>
      </c>
      <c r="C1839">
        <v>-13.7</v>
      </c>
      <c r="D1839">
        <v>-56</v>
      </c>
      <c r="E1839">
        <v>48.46</v>
      </c>
      <c r="F1839">
        <v>28.92</v>
      </c>
      <c r="G1839">
        <v>-47.7</v>
      </c>
      <c r="H1839">
        <v>-19.72</v>
      </c>
      <c r="I1839">
        <v>-442.21</v>
      </c>
    </row>
    <row r="1840" spans="1:9">
      <c r="A1840" s="14">
        <v>42755</v>
      </c>
      <c r="B1840">
        <v>-15.95</v>
      </c>
      <c r="C1840">
        <v>-13.75</v>
      </c>
      <c r="D1840">
        <v>-55.01</v>
      </c>
      <c r="E1840">
        <v>47.73</v>
      </c>
      <c r="F1840">
        <v>29.02</v>
      </c>
      <c r="G1840">
        <v>-47</v>
      </c>
      <c r="H1840">
        <v>-19.8</v>
      </c>
      <c r="I1840">
        <v>-434.77</v>
      </c>
    </row>
    <row r="1841" spans="1:9">
      <c r="A1841" s="14">
        <v>42758</v>
      </c>
      <c r="B1841">
        <v>-16.5</v>
      </c>
      <c r="C1841">
        <v>-13.54</v>
      </c>
      <c r="D1841">
        <v>-54.55</v>
      </c>
      <c r="E1841">
        <v>47.5</v>
      </c>
      <c r="F1841">
        <v>28.55</v>
      </c>
      <c r="G1841">
        <v>-45.9</v>
      </c>
      <c r="H1841">
        <v>-20.03</v>
      </c>
      <c r="I1841">
        <v>-434.04</v>
      </c>
    </row>
    <row r="1842" spans="1:9">
      <c r="A1842" s="14">
        <v>42759</v>
      </c>
      <c r="B1842">
        <v>-15.8</v>
      </c>
      <c r="C1842">
        <v>-13.13</v>
      </c>
      <c r="D1842">
        <v>-53.76</v>
      </c>
      <c r="E1842">
        <v>46.49</v>
      </c>
      <c r="F1842">
        <v>27.82</v>
      </c>
      <c r="G1842">
        <v>-44.79</v>
      </c>
      <c r="H1842">
        <v>-20.32</v>
      </c>
      <c r="I1842">
        <v>-430.17</v>
      </c>
    </row>
    <row r="1843" spans="1:9">
      <c r="A1843" s="14">
        <v>42760</v>
      </c>
      <c r="B1843">
        <v>-15.65</v>
      </c>
      <c r="C1843">
        <v>-13.1</v>
      </c>
      <c r="D1843">
        <v>-53.38</v>
      </c>
      <c r="E1843">
        <v>46.16</v>
      </c>
      <c r="F1843">
        <v>28.15</v>
      </c>
      <c r="G1843">
        <v>-44.7</v>
      </c>
      <c r="H1843">
        <v>-19.78</v>
      </c>
      <c r="I1843">
        <v>-422.2</v>
      </c>
    </row>
    <row r="1844" spans="1:9">
      <c r="A1844" s="14">
        <v>42761</v>
      </c>
      <c r="B1844">
        <v>-15.48</v>
      </c>
      <c r="C1844">
        <v>-13.15</v>
      </c>
      <c r="D1844">
        <v>-51.91</v>
      </c>
      <c r="E1844">
        <v>45.74</v>
      </c>
      <c r="F1844">
        <v>27.75</v>
      </c>
      <c r="G1844">
        <v>-44.85</v>
      </c>
      <c r="H1844">
        <v>-19.84</v>
      </c>
      <c r="I1844">
        <v>-419.05</v>
      </c>
    </row>
    <row r="1845" spans="1:9">
      <c r="A1845" s="14">
        <v>42762</v>
      </c>
      <c r="B1845">
        <v>-15.48</v>
      </c>
      <c r="C1845">
        <v>-13.14</v>
      </c>
      <c r="D1845">
        <v>-51.51</v>
      </c>
      <c r="E1845">
        <v>45.09</v>
      </c>
      <c r="F1845">
        <v>27.08</v>
      </c>
      <c r="G1845">
        <v>-44.27</v>
      </c>
      <c r="H1845">
        <v>-19.93</v>
      </c>
      <c r="I1845">
        <v>-409.36</v>
      </c>
    </row>
    <row r="1846" spans="1:9">
      <c r="A1846" s="14">
        <v>42765</v>
      </c>
      <c r="B1846">
        <v>-15.7</v>
      </c>
      <c r="C1846">
        <v>-12.89</v>
      </c>
      <c r="D1846">
        <v>-52.52</v>
      </c>
      <c r="E1846">
        <v>45.35</v>
      </c>
      <c r="F1846">
        <v>27.7</v>
      </c>
      <c r="G1846">
        <v>-42.47</v>
      </c>
      <c r="H1846">
        <v>-19.920000000000002</v>
      </c>
      <c r="I1846">
        <v>-410.79</v>
      </c>
    </row>
    <row r="1847" spans="1:9">
      <c r="A1847" s="14">
        <v>42766</v>
      </c>
      <c r="B1847">
        <v>-15.68</v>
      </c>
      <c r="C1847">
        <v>-12.15</v>
      </c>
      <c r="D1847">
        <v>-51.56</v>
      </c>
      <c r="E1847">
        <v>44.32</v>
      </c>
      <c r="F1847">
        <v>26.25</v>
      </c>
      <c r="G1847">
        <v>-41.15</v>
      </c>
      <c r="H1847">
        <v>-19.75</v>
      </c>
      <c r="I1847">
        <v>-399.69</v>
      </c>
    </row>
    <row r="1848" spans="1:9">
      <c r="A1848" s="14">
        <v>42767</v>
      </c>
      <c r="B1848">
        <v>-15.83</v>
      </c>
      <c r="C1848">
        <v>-11.74</v>
      </c>
      <c r="D1848">
        <v>-51.89</v>
      </c>
      <c r="E1848">
        <v>44.57</v>
      </c>
      <c r="F1848">
        <v>27.05</v>
      </c>
      <c r="G1848">
        <v>-43.41</v>
      </c>
      <c r="H1848">
        <v>-19.600000000000001</v>
      </c>
      <c r="I1848">
        <v>-406.52</v>
      </c>
    </row>
    <row r="1849" spans="1:9">
      <c r="A1849" s="14">
        <v>42768</v>
      </c>
      <c r="B1849">
        <v>-15.8</v>
      </c>
      <c r="C1849">
        <v>-10.46</v>
      </c>
      <c r="D1849">
        <v>-50.96</v>
      </c>
      <c r="E1849">
        <v>44.86</v>
      </c>
      <c r="F1849">
        <v>26.5</v>
      </c>
      <c r="G1849">
        <v>-39.75</v>
      </c>
      <c r="H1849">
        <v>-19.25</v>
      </c>
      <c r="I1849">
        <v>-397.23</v>
      </c>
    </row>
    <row r="1850" spans="1:9">
      <c r="A1850" s="14">
        <v>42769</v>
      </c>
      <c r="B1850">
        <v>-15.8</v>
      </c>
      <c r="C1850">
        <v>-10.97</v>
      </c>
      <c r="D1850">
        <v>-50.78</v>
      </c>
      <c r="E1850">
        <v>44.44</v>
      </c>
      <c r="F1850">
        <v>26.2</v>
      </c>
      <c r="G1850">
        <v>-40.200000000000003</v>
      </c>
      <c r="H1850">
        <v>-20</v>
      </c>
      <c r="I1850">
        <v>-400.44</v>
      </c>
    </row>
    <row r="1851" spans="1:9">
      <c r="A1851" s="14">
        <v>42772</v>
      </c>
      <c r="B1851">
        <v>-15.68</v>
      </c>
      <c r="C1851">
        <v>-11.2</v>
      </c>
      <c r="D1851">
        <v>-50.68</v>
      </c>
      <c r="E1851">
        <v>44.08</v>
      </c>
      <c r="F1851">
        <v>26</v>
      </c>
      <c r="G1851">
        <v>-39.53</v>
      </c>
      <c r="H1851">
        <v>-19.95</v>
      </c>
      <c r="I1851">
        <v>-399.65</v>
      </c>
    </row>
    <row r="1852" spans="1:9">
      <c r="A1852" s="14">
        <v>42773</v>
      </c>
      <c r="B1852">
        <v>-15.85</v>
      </c>
      <c r="C1852">
        <v>-10.72</v>
      </c>
      <c r="D1852">
        <v>-50.69</v>
      </c>
      <c r="E1852">
        <v>43.8</v>
      </c>
      <c r="F1852">
        <v>25.45</v>
      </c>
      <c r="G1852">
        <v>-40.15</v>
      </c>
      <c r="H1852">
        <v>-20.07</v>
      </c>
      <c r="I1852">
        <v>-398.11</v>
      </c>
    </row>
    <row r="1853" spans="1:9">
      <c r="A1853" s="14">
        <v>42774</v>
      </c>
      <c r="B1853">
        <v>-16.21</v>
      </c>
      <c r="C1853">
        <v>-9.84</v>
      </c>
      <c r="D1853">
        <v>-50.13</v>
      </c>
      <c r="E1853">
        <v>43.09</v>
      </c>
      <c r="F1853">
        <v>25.38</v>
      </c>
      <c r="G1853">
        <v>-39.43</v>
      </c>
      <c r="H1853">
        <v>-20.05</v>
      </c>
      <c r="I1853">
        <v>-394.62</v>
      </c>
    </row>
    <row r="1854" spans="1:9">
      <c r="A1854" s="14">
        <v>42775</v>
      </c>
      <c r="B1854">
        <v>-16.28</v>
      </c>
      <c r="C1854">
        <v>-9.99</v>
      </c>
      <c r="D1854">
        <v>-51.61</v>
      </c>
      <c r="E1854">
        <v>43.66</v>
      </c>
      <c r="F1854">
        <v>25.19</v>
      </c>
      <c r="G1854">
        <v>-41.3</v>
      </c>
      <c r="H1854">
        <v>-19.55</v>
      </c>
      <c r="I1854">
        <v>-393.9</v>
      </c>
    </row>
    <row r="1855" spans="1:9">
      <c r="A1855" s="14">
        <v>42776</v>
      </c>
      <c r="B1855">
        <v>-16.329999999999998</v>
      </c>
      <c r="C1855">
        <v>-10.1</v>
      </c>
      <c r="D1855">
        <v>-51.44</v>
      </c>
      <c r="E1855">
        <v>43.41</v>
      </c>
      <c r="F1855">
        <v>24.98</v>
      </c>
      <c r="G1855">
        <v>-42.8</v>
      </c>
      <c r="H1855">
        <v>-19.579999999999998</v>
      </c>
      <c r="I1855">
        <v>-395.21</v>
      </c>
    </row>
    <row r="1856" spans="1:9">
      <c r="A1856" s="14">
        <v>42779</v>
      </c>
      <c r="B1856">
        <v>-15.93</v>
      </c>
      <c r="C1856">
        <v>-9.85</v>
      </c>
      <c r="D1856">
        <v>-51.19</v>
      </c>
      <c r="E1856">
        <v>43.17</v>
      </c>
      <c r="F1856">
        <v>25.2</v>
      </c>
      <c r="G1856">
        <v>-42.15</v>
      </c>
      <c r="H1856">
        <v>-19.350000000000001</v>
      </c>
      <c r="I1856">
        <v>-391.08</v>
      </c>
    </row>
    <row r="1857" spans="1:9">
      <c r="A1857" s="14">
        <v>42780</v>
      </c>
      <c r="B1857">
        <v>-15.74</v>
      </c>
      <c r="C1857">
        <v>-9.9</v>
      </c>
      <c r="D1857">
        <v>-51.47</v>
      </c>
      <c r="E1857">
        <v>42.91</v>
      </c>
      <c r="F1857">
        <v>25.35</v>
      </c>
      <c r="G1857">
        <v>-41.55</v>
      </c>
      <c r="H1857">
        <v>-19.43</v>
      </c>
      <c r="I1857">
        <v>-389.38</v>
      </c>
    </row>
    <row r="1858" spans="1:9">
      <c r="A1858" s="14">
        <v>42781</v>
      </c>
      <c r="B1858">
        <v>-15.5</v>
      </c>
      <c r="C1858">
        <v>-9.85</v>
      </c>
      <c r="D1858">
        <v>-51.67</v>
      </c>
      <c r="E1858">
        <v>43.02</v>
      </c>
      <c r="F1858">
        <v>25.56</v>
      </c>
      <c r="G1858">
        <v>-42.03</v>
      </c>
      <c r="H1858">
        <v>-19.68</v>
      </c>
      <c r="I1858">
        <v>-392.14</v>
      </c>
    </row>
    <row r="1859" spans="1:9">
      <c r="A1859" s="14">
        <v>42782</v>
      </c>
      <c r="B1859">
        <v>-15.58</v>
      </c>
      <c r="C1859">
        <v>-9.6</v>
      </c>
      <c r="D1859">
        <v>-52.34</v>
      </c>
      <c r="E1859">
        <v>43.68</v>
      </c>
      <c r="F1859">
        <v>26.35</v>
      </c>
      <c r="G1859">
        <v>-42.6</v>
      </c>
      <c r="H1859">
        <v>-19.329999999999998</v>
      </c>
      <c r="I1859">
        <v>-393.6</v>
      </c>
    </row>
    <row r="1860" spans="1:9">
      <c r="A1860" s="14">
        <v>42783</v>
      </c>
      <c r="B1860">
        <v>-15.57</v>
      </c>
      <c r="C1860">
        <v>-9.56</v>
      </c>
      <c r="D1860">
        <v>-52.57</v>
      </c>
      <c r="E1860">
        <v>43.44</v>
      </c>
      <c r="F1860">
        <v>25.67</v>
      </c>
      <c r="G1860">
        <v>-42.6</v>
      </c>
      <c r="H1860">
        <v>-19.600000000000001</v>
      </c>
      <c r="I1860">
        <v>-390.57</v>
      </c>
    </row>
    <row r="1861" spans="1:9">
      <c r="A1861" s="14">
        <v>42786</v>
      </c>
      <c r="B1861">
        <v>-15.49</v>
      </c>
      <c r="C1861">
        <v>-9.41</v>
      </c>
      <c r="D1861">
        <v>-52</v>
      </c>
      <c r="E1861">
        <v>42.99</v>
      </c>
      <c r="F1861">
        <v>26</v>
      </c>
      <c r="G1861">
        <v>-42.15</v>
      </c>
      <c r="H1861">
        <v>-19.43</v>
      </c>
      <c r="I1861">
        <v>-387.75</v>
      </c>
    </row>
    <row r="1862" spans="1:9">
      <c r="A1862" s="14">
        <v>42787</v>
      </c>
      <c r="B1862">
        <v>-15.77</v>
      </c>
      <c r="C1862">
        <v>-9.2200000000000006</v>
      </c>
      <c r="D1862">
        <v>-52.8</v>
      </c>
      <c r="E1862">
        <v>43.37</v>
      </c>
      <c r="F1862">
        <v>26.4</v>
      </c>
      <c r="G1862">
        <v>-43.96</v>
      </c>
      <c r="H1862">
        <v>-19.760000000000002</v>
      </c>
      <c r="I1862">
        <v>-390.44</v>
      </c>
    </row>
    <row r="1863" spans="1:9">
      <c r="A1863" s="14">
        <v>42788</v>
      </c>
      <c r="B1863">
        <v>-15.9</v>
      </c>
      <c r="C1863">
        <v>-9.6300000000000008</v>
      </c>
      <c r="D1863">
        <v>-53.83</v>
      </c>
      <c r="E1863">
        <v>43.67</v>
      </c>
      <c r="F1863">
        <v>26.78</v>
      </c>
      <c r="G1863">
        <v>-44.4</v>
      </c>
      <c r="H1863">
        <v>-20.36</v>
      </c>
      <c r="I1863">
        <v>-395.04</v>
      </c>
    </row>
    <row r="1864" spans="1:9">
      <c r="A1864" s="14">
        <v>42789</v>
      </c>
      <c r="B1864">
        <v>-15.98</v>
      </c>
      <c r="C1864">
        <v>-9.4499999999999993</v>
      </c>
      <c r="D1864">
        <v>-54.95</v>
      </c>
      <c r="E1864">
        <v>44.9</v>
      </c>
      <c r="F1864">
        <v>27.8</v>
      </c>
      <c r="G1864">
        <v>-45.3</v>
      </c>
      <c r="H1864">
        <v>-20.25</v>
      </c>
      <c r="I1864">
        <v>-406.77</v>
      </c>
    </row>
    <row r="1865" spans="1:9">
      <c r="A1865" s="14">
        <v>42790</v>
      </c>
      <c r="B1865">
        <v>-15.8</v>
      </c>
      <c r="C1865">
        <v>-10.06</v>
      </c>
      <c r="D1865">
        <v>-54.2</v>
      </c>
      <c r="E1865">
        <v>44.79</v>
      </c>
      <c r="F1865">
        <v>27.2</v>
      </c>
      <c r="G1865">
        <v>-44.56</v>
      </c>
      <c r="H1865">
        <v>-19.940000000000001</v>
      </c>
      <c r="I1865">
        <v>-402.62</v>
      </c>
    </row>
    <row r="1866" spans="1:9">
      <c r="A1866" s="14">
        <v>42793</v>
      </c>
      <c r="B1866">
        <v>-15.46</v>
      </c>
      <c r="C1866">
        <v>-10.35</v>
      </c>
      <c r="D1866">
        <v>-53.35</v>
      </c>
      <c r="E1866">
        <v>44.55</v>
      </c>
      <c r="F1866">
        <v>26.7</v>
      </c>
      <c r="G1866">
        <v>-43.35</v>
      </c>
      <c r="H1866">
        <v>-19.36</v>
      </c>
      <c r="I1866">
        <v>-401.51</v>
      </c>
    </row>
    <row r="1867" spans="1:9">
      <c r="A1867" s="14">
        <v>42794</v>
      </c>
      <c r="B1867">
        <v>-14.65</v>
      </c>
      <c r="C1867">
        <v>-11.9</v>
      </c>
      <c r="D1867">
        <v>-53.67</v>
      </c>
      <c r="E1867">
        <v>44.88</v>
      </c>
      <c r="F1867">
        <v>26.7</v>
      </c>
      <c r="G1867">
        <v>-44.6</v>
      </c>
      <c r="H1867">
        <v>-19.149999999999999</v>
      </c>
      <c r="I1867">
        <v>-410.02</v>
      </c>
    </row>
    <row r="1868" spans="1:9">
      <c r="A1868" s="14">
        <v>42795</v>
      </c>
      <c r="B1868">
        <v>-14</v>
      </c>
      <c r="C1868">
        <v>-12.25</v>
      </c>
      <c r="D1868">
        <v>-56.75</v>
      </c>
      <c r="E1868">
        <v>46.65</v>
      </c>
      <c r="F1868">
        <v>28.85</v>
      </c>
      <c r="G1868">
        <v>-47</v>
      </c>
      <c r="H1868">
        <v>-18.420000000000002</v>
      </c>
      <c r="I1868">
        <v>-431.07</v>
      </c>
    </row>
    <row r="1869" spans="1:9">
      <c r="A1869" s="14">
        <v>42796</v>
      </c>
      <c r="B1869">
        <v>-13.48</v>
      </c>
      <c r="C1869">
        <v>-12.8</v>
      </c>
      <c r="D1869">
        <v>-55.1</v>
      </c>
      <c r="E1869">
        <v>45.25</v>
      </c>
      <c r="F1869">
        <v>27.16</v>
      </c>
      <c r="G1869">
        <v>-45.45</v>
      </c>
      <c r="H1869">
        <v>-18.02</v>
      </c>
      <c r="I1869">
        <v>-429.97</v>
      </c>
    </row>
    <row r="1870" spans="1:9">
      <c r="A1870" s="14">
        <v>42797</v>
      </c>
      <c r="B1870">
        <v>-13.52</v>
      </c>
      <c r="C1870">
        <v>-13.98</v>
      </c>
      <c r="D1870">
        <v>-54.13</v>
      </c>
      <c r="E1870">
        <v>45.19</v>
      </c>
      <c r="F1870">
        <v>27.12</v>
      </c>
      <c r="G1870">
        <v>-45.1</v>
      </c>
      <c r="H1870">
        <v>-17.899999999999999</v>
      </c>
      <c r="I1870">
        <v>-415.06</v>
      </c>
    </row>
    <row r="1871" spans="1:9">
      <c r="A1871" s="14">
        <v>42800</v>
      </c>
      <c r="B1871">
        <v>-13.48</v>
      </c>
      <c r="C1871">
        <v>-14.64</v>
      </c>
      <c r="D1871">
        <v>-55.21</v>
      </c>
      <c r="E1871">
        <v>45.51</v>
      </c>
      <c r="F1871">
        <v>27.95</v>
      </c>
      <c r="G1871">
        <v>-46</v>
      </c>
      <c r="H1871">
        <v>-17.75</v>
      </c>
      <c r="I1871">
        <v>-421.19</v>
      </c>
    </row>
    <row r="1872" spans="1:9">
      <c r="A1872" s="14">
        <v>42801</v>
      </c>
      <c r="B1872">
        <v>-13.52</v>
      </c>
      <c r="C1872">
        <v>-14.99</v>
      </c>
      <c r="D1872">
        <v>-55.02</v>
      </c>
      <c r="E1872">
        <v>45.72</v>
      </c>
      <c r="F1872">
        <v>28.15</v>
      </c>
      <c r="G1872">
        <v>-46.55</v>
      </c>
      <c r="H1872">
        <v>-17.68</v>
      </c>
      <c r="I1872">
        <v>-418.12</v>
      </c>
    </row>
    <row r="1873" spans="1:9">
      <c r="A1873" s="14">
        <v>42802</v>
      </c>
      <c r="B1873">
        <v>-13.4</v>
      </c>
      <c r="C1873">
        <v>-16.100000000000001</v>
      </c>
      <c r="D1873">
        <v>-56.1</v>
      </c>
      <c r="E1873">
        <v>46.55</v>
      </c>
      <c r="F1873">
        <v>28.05</v>
      </c>
      <c r="G1873">
        <v>-46.57</v>
      </c>
      <c r="H1873">
        <v>-17</v>
      </c>
      <c r="I1873">
        <v>-426.43</v>
      </c>
    </row>
    <row r="1874" spans="1:9">
      <c r="A1874" s="14">
        <v>42803</v>
      </c>
      <c r="B1874">
        <v>-12.95</v>
      </c>
      <c r="C1874">
        <v>-17.420000000000002</v>
      </c>
      <c r="D1874">
        <v>-54.39</v>
      </c>
      <c r="E1874">
        <v>45.44</v>
      </c>
      <c r="F1874">
        <v>27.55</v>
      </c>
      <c r="G1874">
        <v>-46.15</v>
      </c>
      <c r="H1874">
        <v>-16.66</v>
      </c>
      <c r="I1874">
        <v>-416.58</v>
      </c>
    </row>
    <row r="1875" spans="1:9">
      <c r="A1875" s="14">
        <v>42804</v>
      </c>
      <c r="B1875">
        <v>-13</v>
      </c>
      <c r="C1875">
        <v>-17.3</v>
      </c>
      <c r="D1875">
        <v>-54.02</v>
      </c>
      <c r="E1875">
        <v>44.98</v>
      </c>
      <c r="F1875">
        <v>27.13</v>
      </c>
      <c r="G1875">
        <v>-45.45</v>
      </c>
      <c r="H1875">
        <v>-16.86</v>
      </c>
      <c r="I1875">
        <v>-410.07</v>
      </c>
    </row>
    <row r="1876" spans="1:9">
      <c r="A1876" s="14">
        <v>42807</v>
      </c>
      <c r="B1876">
        <v>-13.17</v>
      </c>
      <c r="C1876">
        <v>-17.8</v>
      </c>
      <c r="D1876">
        <v>-54.3</v>
      </c>
      <c r="E1876">
        <v>45.57</v>
      </c>
      <c r="F1876">
        <v>27.75</v>
      </c>
      <c r="G1876">
        <v>-45.15</v>
      </c>
      <c r="H1876">
        <v>-16.899999999999999</v>
      </c>
      <c r="I1876">
        <v>-401.6</v>
      </c>
    </row>
    <row r="1877" spans="1:9">
      <c r="A1877" s="14">
        <v>42808</v>
      </c>
      <c r="B1877">
        <v>-13.27</v>
      </c>
      <c r="C1877">
        <v>-17.850000000000001</v>
      </c>
      <c r="D1877">
        <v>-55.95</v>
      </c>
      <c r="E1877">
        <v>46.65</v>
      </c>
      <c r="F1877">
        <v>28.56</v>
      </c>
      <c r="G1877">
        <v>-46.7</v>
      </c>
      <c r="H1877">
        <v>-16.95</v>
      </c>
      <c r="I1877">
        <v>-419.87</v>
      </c>
    </row>
    <row r="1878" spans="1:9">
      <c r="A1878" s="14">
        <v>42809</v>
      </c>
      <c r="B1878">
        <v>-14.08</v>
      </c>
      <c r="C1878">
        <v>-17.489999999999998</v>
      </c>
      <c r="D1878">
        <v>-57.58</v>
      </c>
      <c r="E1878">
        <v>49.04</v>
      </c>
      <c r="F1878">
        <v>30.75</v>
      </c>
      <c r="G1878">
        <v>-48.25</v>
      </c>
      <c r="H1878">
        <v>-16.809999999999999</v>
      </c>
      <c r="I1878">
        <v>-431.55</v>
      </c>
    </row>
    <row r="1879" spans="1:9">
      <c r="A1879" s="14">
        <v>42810</v>
      </c>
      <c r="B1879">
        <v>-13.9</v>
      </c>
      <c r="C1879">
        <v>-17.3</v>
      </c>
      <c r="D1879">
        <v>-55.48</v>
      </c>
      <c r="E1879">
        <v>48.15</v>
      </c>
      <c r="F1879">
        <v>28.95</v>
      </c>
      <c r="G1879">
        <v>-45.7</v>
      </c>
      <c r="H1879">
        <v>-17.12</v>
      </c>
      <c r="I1879">
        <v>-420.5</v>
      </c>
    </row>
    <row r="1880" spans="1:9">
      <c r="A1880" s="14">
        <v>42811</v>
      </c>
      <c r="B1880">
        <v>-13.48</v>
      </c>
      <c r="C1880">
        <v>-17.149999999999999</v>
      </c>
      <c r="D1880">
        <v>-55.95</v>
      </c>
      <c r="E1880">
        <v>48.63</v>
      </c>
      <c r="F1880">
        <v>29.95</v>
      </c>
      <c r="G1880">
        <v>-45.79</v>
      </c>
      <c r="H1880">
        <v>-16.78</v>
      </c>
      <c r="I1880">
        <v>-432.84</v>
      </c>
    </row>
    <row r="1881" spans="1:9">
      <c r="A1881" s="14">
        <v>42814</v>
      </c>
      <c r="B1881">
        <v>-13.34</v>
      </c>
      <c r="C1881">
        <v>-16.8</v>
      </c>
      <c r="D1881">
        <v>-56.13</v>
      </c>
      <c r="E1881">
        <v>48.93</v>
      </c>
      <c r="F1881">
        <v>30.1</v>
      </c>
      <c r="G1881">
        <v>-45.6</v>
      </c>
      <c r="H1881">
        <v>-16.7</v>
      </c>
      <c r="I1881">
        <v>-432.23</v>
      </c>
    </row>
    <row r="1882" spans="1:9">
      <c r="A1882" s="14">
        <v>42815</v>
      </c>
      <c r="B1882">
        <v>-12.92</v>
      </c>
      <c r="C1882">
        <v>-16.28</v>
      </c>
      <c r="D1882">
        <v>-55.61</v>
      </c>
      <c r="E1882">
        <v>48.45</v>
      </c>
      <c r="F1882">
        <v>29.9</v>
      </c>
      <c r="G1882">
        <v>-43.4</v>
      </c>
      <c r="H1882">
        <v>-16.690000000000001</v>
      </c>
      <c r="I1882">
        <v>-440.64</v>
      </c>
    </row>
    <row r="1883" spans="1:9">
      <c r="A1883" s="14">
        <v>42816</v>
      </c>
      <c r="B1883">
        <v>-13.3</v>
      </c>
      <c r="C1883">
        <v>-16.7</v>
      </c>
      <c r="D1883">
        <v>-56.65</v>
      </c>
      <c r="E1883">
        <v>49.62</v>
      </c>
      <c r="F1883">
        <v>30.4</v>
      </c>
      <c r="G1883">
        <v>-43.2</v>
      </c>
      <c r="H1883">
        <v>-16.73</v>
      </c>
      <c r="I1883">
        <v>-433.72</v>
      </c>
    </row>
    <row r="1884" spans="1:9">
      <c r="A1884" s="14">
        <v>42817</v>
      </c>
      <c r="B1884">
        <v>-12.78</v>
      </c>
      <c r="C1884">
        <v>-17.29</v>
      </c>
      <c r="D1884">
        <v>-56.11</v>
      </c>
      <c r="E1884">
        <v>48.56</v>
      </c>
      <c r="F1884">
        <v>30</v>
      </c>
      <c r="G1884">
        <v>-39.299999999999997</v>
      </c>
      <c r="H1884">
        <v>-16.489999999999998</v>
      </c>
      <c r="I1884">
        <v>-425.5</v>
      </c>
    </row>
    <row r="1885" spans="1:9">
      <c r="A1885" s="14">
        <v>42818</v>
      </c>
      <c r="B1885">
        <v>-12.82</v>
      </c>
      <c r="C1885">
        <v>-16.899999999999999</v>
      </c>
      <c r="D1885">
        <v>-55.21</v>
      </c>
      <c r="E1885">
        <v>47.79</v>
      </c>
      <c r="F1885">
        <v>29.15</v>
      </c>
      <c r="G1885">
        <v>-41.08</v>
      </c>
      <c r="H1885">
        <v>-16.48</v>
      </c>
      <c r="I1885">
        <v>-416.93</v>
      </c>
    </row>
    <row r="1886" spans="1:9">
      <c r="A1886" s="14">
        <v>42821</v>
      </c>
      <c r="B1886">
        <v>-12.73</v>
      </c>
      <c r="C1886">
        <v>-16.600000000000001</v>
      </c>
      <c r="D1886">
        <v>-54.44</v>
      </c>
      <c r="E1886">
        <v>46.83</v>
      </c>
      <c r="F1886">
        <v>28.15</v>
      </c>
      <c r="G1886">
        <v>-40.799999999999997</v>
      </c>
      <c r="H1886">
        <v>-16.55</v>
      </c>
      <c r="I1886">
        <v>-406.06</v>
      </c>
    </row>
    <row r="1887" spans="1:9">
      <c r="A1887" s="14">
        <v>42822</v>
      </c>
      <c r="B1887">
        <v>-12.7</v>
      </c>
      <c r="C1887">
        <v>-17.37</v>
      </c>
      <c r="D1887">
        <v>-54.72</v>
      </c>
      <c r="E1887">
        <v>47</v>
      </c>
      <c r="F1887">
        <v>28.55</v>
      </c>
      <c r="G1887">
        <v>-41.55</v>
      </c>
      <c r="H1887">
        <v>-16.34</v>
      </c>
      <c r="I1887">
        <v>-408.5</v>
      </c>
    </row>
    <row r="1888" spans="1:9">
      <c r="A1888" s="14">
        <v>42823</v>
      </c>
      <c r="B1888">
        <v>-12.5</v>
      </c>
      <c r="C1888">
        <v>-18.21</v>
      </c>
      <c r="D1888">
        <v>-54.4</v>
      </c>
      <c r="E1888">
        <v>46.57</v>
      </c>
      <c r="F1888">
        <v>28.25</v>
      </c>
      <c r="G1888">
        <v>-40.75</v>
      </c>
      <c r="H1888">
        <v>-16.11</v>
      </c>
      <c r="I1888">
        <v>-397.58</v>
      </c>
    </row>
    <row r="1889" spans="1:9">
      <c r="A1889" s="14">
        <v>42824</v>
      </c>
      <c r="B1889">
        <v>-12.38</v>
      </c>
      <c r="C1889">
        <v>-17.55</v>
      </c>
      <c r="D1889">
        <v>-54.4</v>
      </c>
      <c r="E1889">
        <v>46.29</v>
      </c>
      <c r="F1889">
        <v>27.8</v>
      </c>
      <c r="G1889">
        <v>-41</v>
      </c>
      <c r="H1889">
        <v>-16.2</v>
      </c>
      <c r="I1889">
        <v>-400.74</v>
      </c>
    </row>
    <row r="1890" spans="1:9">
      <c r="A1890" s="14">
        <v>42825</v>
      </c>
      <c r="B1890">
        <v>-12.55</v>
      </c>
      <c r="C1890">
        <v>-16.95</v>
      </c>
      <c r="D1890">
        <v>-55.5</v>
      </c>
      <c r="E1890">
        <v>47.25</v>
      </c>
      <c r="F1890">
        <v>28.27</v>
      </c>
      <c r="G1890">
        <v>-41.17</v>
      </c>
      <c r="H1890">
        <v>-16.18</v>
      </c>
      <c r="I1890">
        <v>-404.64</v>
      </c>
    </row>
    <row r="1891" spans="1:9">
      <c r="A1891" s="14">
        <v>42828</v>
      </c>
      <c r="B1891">
        <v>-12.46</v>
      </c>
      <c r="C1891">
        <v>-17.010000000000002</v>
      </c>
      <c r="D1891">
        <v>-54.96</v>
      </c>
      <c r="E1891">
        <v>46.85</v>
      </c>
      <c r="F1891">
        <v>28.42</v>
      </c>
      <c r="G1891">
        <v>-40.799999999999997</v>
      </c>
      <c r="H1891">
        <v>-16.2</v>
      </c>
      <c r="I1891">
        <v>-404.02</v>
      </c>
    </row>
    <row r="1892" spans="1:9">
      <c r="A1892" s="14">
        <v>42829</v>
      </c>
      <c r="B1892">
        <v>-12.28</v>
      </c>
      <c r="C1892">
        <v>-17</v>
      </c>
      <c r="D1892">
        <v>-54.77</v>
      </c>
      <c r="E1892">
        <v>46.53</v>
      </c>
      <c r="F1892">
        <v>29.15</v>
      </c>
      <c r="G1892">
        <v>-39.5</v>
      </c>
      <c r="H1892">
        <v>-16.05</v>
      </c>
      <c r="I1892">
        <v>-403.52</v>
      </c>
    </row>
    <row r="1893" spans="1:9">
      <c r="A1893" s="14">
        <v>42830</v>
      </c>
      <c r="B1893">
        <v>-12.3</v>
      </c>
      <c r="C1893">
        <v>-16.55</v>
      </c>
      <c r="D1893">
        <v>-54.9</v>
      </c>
      <c r="E1893">
        <v>45.92</v>
      </c>
      <c r="F1893">
        <v>29</v>
      </c>
      <c r="G1893">
        <v>-39.1</v>
      </c>
      <c r="H1893">
        <v>-15.95</v>
      </c>
      <c r="I1893">
        <v>-403.56</v>
      </c>
    </row>
    <row r="1894" spans="1:9">
      <c r="A1894" s="14">
        <v>42831</v>
      </c>
      <c r="B1894">
        <v>-12.1</v>
      </c>
      <c r="C1894">
        <v>-15.93</v>
      </c>
      <c r="D1894">
        <v>-54.86</v>
      </c>
      <c r="E1894">
        <v>46.19</v>
      </c>
      <c r="F1894">
        <v>29.4</v>
      </c>
      <c r="G1894">
        <v>-39.799999999999997</v>
      </c>
      <c r="H1894">
        <v>-15.77</v>
      </c>
      <c r="I1894">
        <v>-405.93</v>
      </c>
    </row>
    <row r="1895" spans="1:9">
      <c r="A1895" s="14">
        <v>42832</v>
      </c>
      <c r="B1895">
        <v>-12.1</v>
      </c>
      <c r="C1895">
        <v>-16.149999999999999</v>
      </c>
      <c r="D1895">
        <v>-55.24</v>
      </c>
      <c r="E1895">
        <v>46.74</v>
      </c>
      <c r="F1895">
        <v>30.05</v>
      </c>
      <c r="G1895">
        <v>-41.33</v>
      </c>
      <c r="H1895">
        <v>-16</v>
      </c>
      <c r="I1895">
        <v>-414.84</v>
      </c>
    </row>
    <row r="1896" spans="1:9">
      <c r="A1896" s="14">
        <v>42835</v>
      </c>
      <c r="B1896">
        <v>-12.13</v>
      </c>
      <c r="C1896">
        <v>-16.690000000000001</v>
      </c>
      <c r="D1896">
        <v>-57.5</v>
      </c>
      <c r="E1896">
        <v>47.86</v>
      </c>
      <c r="F1896">
        <v>31.25</v>
      </c>
      <c r="G1896">
        <v>-42.32</v>
      </c>
      <c r="H1896">
        <v>-16.13</v>
      </c>
      <c r="I1896">
        <v>-422.14</v>
      </c>
    </row>
    <row r="1897" spans="1:9">
      <c r="A1897" s="14">
        <v>42836</v>
      </c>
      <c r="B1897">
        <v>-12.43</v>
      </c>
      <c r="C1897">
        <v>-17.149999999999999</v>
      </c>
      <c r="D1897">
        <v>-56.9</v>
      </c>
      <c r="E1897">
        <v>47.8</v>
      </c>
      <c r="F1897">
        <v>31</v>
      </c>
      <c r="G1897">
        <v>-40.65</v>
      </c>
      <c r="H1897">
        <v>-15.89</v>
      </c>
      <c r="I1897">
        <v>-422.66</v>
      </c>
    </row>
    <row r="1898" spans="1:9">
      <c r="A1898" s="14">
        <v>42837</v>
      </c>
      <c r="B1898">
        <v>-12.04</v>
      </c>
      <c r="C1898">
        <v>-16.43</v>
      </c>
      <c r="D1898">
        <v>-56</v>
      </c>
      <c r="E1898">
        <v>48.15</v>
      </c>
      <c r="F1898">
        <v>30.55</v>
      </c>
      <c r="G1898">
        <v>-40.35</v>
      </c>
      <c r="H1898">
        <v>-15.6</v>
      </c>
      <c r="I1898">
        <v>-419.75</v>
      </c>
    </row>
    <row r="1899" spans="1:9">
      <c r="A1899" s="14">
        <v>42838</v>
      </c>
      <c r="B1899">
        <v>-12.35</v>
      </c>
      <c r="C1899">
        <v>-16.649999999999999</v>
      </c>
      <c r="D1899">
        <v>-56.73</v>
      </c>
      <c r="E1899">
        <v>48.76</v>
      </c>
      <c r="F1899">
        <v>31.74</v>
      </c>
      <c r="G1899">
        <v>-41.4</v>
      </c>
      <c r="H1899">
        <v>-15.89</v>
      </c>
      <c r="I1899">
        <v>-426.89</v>
      </c>
    </row>
    <row r="1900" spans="1:9">
      <c r="A1900" s="14">
        <v>42839</v>
      </c>
      <c r="B1900">
        <v>-12.35</v>
      </c>
      <c r="C1900">
        <v>-16.600000000000001</v>
      </c>
      <c r="D1900">
        <v>-56.8</v>
      </c>
      <c r="E1900">
        <v>48.73</v>
      </c>
      <c r="F1900">
        <v>31.46</v>
      </c>
      <c r="G1900">
        <v>-41.76</v>
      </c>
      <c r="H1900">
        <v>-15.88</v>
      </c>
      <c r="I1900">
        <v>-427.7</v>
      </c>
    </row>
    <row r="1901" spans="1:9">
      <c r="A1901" s="14">
        <v>42842</v>
      </c>
      <c r="B1901">
        <v>-12.4</v>
      </c>
      <c r="C1901">
        <v>-16.7</v>
      </c>
      <c r="D1901">
        <v>-56.64</v>
      </c>
      <c r="E1901">
        <v>48.98</v>
      </c>
      <c r="F1901">
        <v>32.130000000000003</v>
      </c>
      <c r="G1901">
        <v>-41.5</v>
      </c>
      <c r="H1901">
        <v>-15.82</v>
      </c>
      <c r="I1901">
        <v>-426.47</v>
      </c>
    </row>
    <row r="1902" spans="1:9">
      <c r="A1902" s="14">
        <v>42843</v>
      </c>
      <c r="B1902">
        <v>-12.25</v>
      </c>
      <c r="C1902">
        <v>-16.760000000000002</v>
      </c>
      <c r="D1902">
        <v>-56.39</v>
      </c>
      <c r="E1902">
        <v>48.68</v>
      </c>
      <c r="F1902">
        <v>31.6</v>
      </c>
      <c r="G1902">
        <v>-41.2</v>
      </c>
      <c r="H1902">
        <v>-15.99</v>
      </c>
      <c r="I1902">
        <v>-427.23</v>
      </c>
    </row>
    <row r="1903" spans="1:9">
      <c r="A1903" s="14">
        <v>42844</v>
      </c>
      <c r="B1903">
        <v>-11.68</v>
      </c>
      <c r="C1903">
        <v>-17.489999999999998</v>
      </c>
      <c r="D1903">
        <v>-56.4</v>
      </c>
      <c r="E1903">
        <v>48.25</v>
      </c>
      <c r="F1903">
        <v>31.25</v>
      </c>
      <c r="G1903">
        <v>-40.880000000000003</v>
      </c>
      <c r="H1903">
        <v>-15.85</v>
      </c>
      <c r="I1903">
        <v>-423.48</v>
      </c>
    </row>
    <row r="1904" spans="1:9">
      <c r="A1904" s="14">
        <v>42845</v>
      </c>
      <c r="B1904">
        <v>-11.63</v>
      </c>
      <c r="C1904">
        <v>-17.07</v>
      </c>
      <c r="D1904">
        <v>-55.78</v>
      </c>
      <c r="E1904">
        <v>48.24</v>
      </c>
      <c r="F1904">
        <v>30.7</v>
      </c>
      <c r="G1904">
        <v>-40.5</v>
      </c>
      <c r="H1904">
        <v>-15.82</v>
      </c>
      <c r="I1904">
        <v>-422.88</v>
      </c>
    </row>
    <row r="1905" spans="1:9">
      <c r="A1905" s="14">
        <v>42846</v>
      </c>
      <c r="B1905">
        <v>-11.95</v>
      </c>
      <c r="C1905">
        <v>-17.37</v>
      </c>
      <c r="D1905">
        <v>-56.31</v>
      </c>
      <c r="E1905">
        <v>49.36</v>
      </c>
      <c r="F1905">
        <v>31.18</v>
      </c>
      <c r="G1905">
        <v>-40.97</v>
      </c>
      <c r="H1905">
        <v>-15.99</v>
      </c>
      <c r="I1905">
        <v>-423.78</v>
      </c>
    </row>
    <row r="1906" spans="1:9">
      <c r="A1906" s="14">
        <v>42849</v>
      </c>
      <c r="B1906">
        <v>-11.63</v>
      </c>
      <c r="C1906">
        <v>-18.05</v>
      </c>
      <c r="D1906">
        <v>-55.19</v>
      </c>
      <c r="E1906">
        <v>48.49</v>
      </c>
      <c r="F1906">
        <v>31.3</v>
      </c>
      <c r="G1906">
        <v>-40.950000000000003</v>
      </c>
      <c r="H1906">
        <v>-15.41</v>
      </c>
      <c r="I1906">
        <v>-414.36</v>
      </c>
    </row>
    <row r="1907" spans="1:9">
      <c r="A1907" s="14">
        <v>42850</v>
      </c>
      <c r="B1907">
        <v>-11.58</v>
      </c>
      <c r="C1907">
        <v>-18.350000000000001</v>
      </c>
      <c r="D1907">
        <v>-54.8</v>
      </c>
      <c r="E1907">
        <v>48.74</v>
      </c>
      <c r="F1907">
        <v>31.85</v>
      </c>
      <c r="G1907">
        <v>-41.32</v>
      </c>
      <c r="H1907">
        <v>-15.58</v>
      </c>
      <c r="I1907">
        <v>-413.5</v>
      </c>
    </row>
    <row r="1908" spans="1:9">
      <c r="A1908" s="14">
        <v>42851</v>
      </c>
      <c r="B1908">
        <v>-11.68</v>
      </c>
      <c r="C1908">
        <v>-18.3</v>
      </c>
      <c r="D1908">
        <v>-56.75</v>
      </c>
      <c r="E1908">
        <v>50.85</v>
      </c>
      <c r="F1908">
        <v>33.43</v>
      </c>
      <c r="G1908">
        <v>-42</v>
      </c>
      <c r="H1908">
        <v>-15.5</v>
      </c>
      <c r="I1908">
        <v>-424.03</v>
      </c>
    </row>
    <row r="1909" spans="1:9">
      <c r="A1909" s="14">
        <v>42852</v>
      </c>
      <c r="B1909">
        <v>-11.2</v>
      </c>
      <c r="C1909">
        <v>-18.989999999999998</v>
      </c>
      <c r="D1909">
        <v>-56.1</v>
      </c>
      <c r="E1909">
        <v>50.52</v>
      </c>
      <c r="F1909">
        <v>33.5</v>
      </c>
      <c r="G1909">
        <v>-41.45</v>
      </c>
      <c r="H1909">
        <v>-15.13</v>
      </c>
      <c r="I1909">
        <v>-425.25</v>
      </c>
    </row>
    <row r="1910" spans="1:9">
      <c r="A1910" s="14">
        <v>42853</v>
      </c>
      <c r="B1910">
        <v>-11.4</v>
      </c>
      <c r="C1910">
        <v>-18.940000000000001</v>
      </c>
      <c r="D1910">
        <v>-56.89</v>
      </c>
      <c r="E1910">
        <v>51.32</v>
      </c>
      <c r="F1910">
        <v>34.28</v>
      </c>
      <c r="G1910">
        <v>-42.45</v>
      </c>
      <c r="H1910">
        <v>-15.19</v>
      </c>
      <c r="I1910">
        <v>-431.47</v>
      </c>
    </row>
    <row r="1911" spans="1:9">
      <c r="A1911" s="14">
        <v>42856</v>
      </c>
      <c r="B1911">
        <v>-11.48</v>
      </c>
      <c r="C1911">
        <v>-18.850000000000001</v>
      </c>
      <c r="D1911">
        <v>-57.03</v>
      </c>
      <c r="E1911">
        <v>51.22</v>
      </c>
      <c r="F1911">
        <v>34.1</v>
      </c>
      <c r="G1911">
        <v>-42.92</v>
      </c>
      <c r="H1911">
        <v>-15.31</v>
      </c>
      <c r="I1911">
        <v>-432.5</v>
      </c>
    </row>
    <row r="1912" spans="1:9">
      <c r="A1912" s="14">
        <v>42857</v>
      </c>
      <c r="B1912">
        <v>-11.35</v>
      </c>
      <c r="C1912">
        <v>-18.850000000000001</v>
      </c>
      <c r="D1912">
        <v>-56.98</v>
      </c>
      <c r="E1912">
        <v>51.21</v>
      </c>
      <c r="F1912">
        <v>34.15</v>
      </c>
      <c r="G1912">
        <v>-43.57</v>
      </c>
      <c r="H1912">
        <v>-15.6</v>
      </c>
      <c r="I1912">
        <v>-433.98</v>
      </c>
    </row>
    <row r="1913" spans="1:9">
      <c r="A1913" s="14">
        <v>42858</v>
      </c>
      <c r="B1913">
        <v>-11.4</v>
      </c>
      <c r="C1913">
        <v>-18.98</v>
      </c>
      <c r="D1913">
        <v>-57.76</v>
      </c>
      <c r="E1913">
        <v>51.86</v>
      </c>
      <c r="F1913">
        <v>34.35</v>
      </c>
      <c r="G1913">
        <v>-43.85</v>
      </c>
      <c r="H1913">
        <v>-15.27</v>
      </c>
      <c r="I1913">
        <v>-442.85</v>
      </c>
    </row>
    <row r="1914" spans="1:9">
      <c r="A1914" s="14">
        <v>42859</v>
      </c>
      <c r="B1914">
        <v>-10.9</v>
      </c>
      <c r="C1914">
        <v>-19.649999999999999</v>
      </c>
      <c r="D1914">
        <v>-55.98</v>
      </c>
      <c r="E1914">
        <v>50.99</v>
      </c>
      <c r="F1914">
        <v>33.6</v>
      </c>
      <c r="G1914">
        <v>-43.3</v>
      </c>
      <c r="H1914">
        <v>-14.64</v>
      </c>
      <c r="I1914">
        <v>-430.14</v>
      </c>
    </row>
    <row r="1915" spans="1:9">
      <c r="A1915" s="14">
        <v>42860</v>
      </c>
      <c r="B1915">
        <v>-10.75</v>
      </c>
      <c r="C1915">
        <v>-19.399999999999999</v>
      </c>
      <c r="D1915">
        <v>-56.05</v>
      </c>
      <c r="E1915">
        <v>51.03</v>
      </c>
      <c r="F1915">
        <v>34.200000000000003</v>
      </c>
      <c r="G1915">
        <v>-43.15</v>
      </c>
      <c r="H1915">
        <v>-14.7</v>
      </c>
      <c r="I1915">
        <v>-429.73</v>
      </c>
    </row>
    <row r="1916" spans="1:9">
      <c r="A1916" s="14">
        <v>42863</v>
      </c>
      <c r="B1916">
        <v>-10.75</v>
      </c>
      <c r="C1916">
        <v>-19.350000000000001</v>
      </c>
      <c r="D1916">
        <v>-55.95</v>
      </c>
      <c r="E1916">
        <v>50.53</v>
      </c>
      <c r="F1916">
        <v>34.04</v>
      </c>
      <c r="G1916">
        <v>-42.15</v>
      </c>
      <c r="H1916">
        <v>-14.65</v>
      </c>
      <c r="I1916">
        <v>-430.57</v>
      </c>
    </row>
    <row r="1917" spans="1:9">
      <c r="A1917" s="14">
        <v>42864</v>
      </c>
      <c r="B1917">
        <v>-11.03</v>
      </c>
      <c r="C1917">
        <v>-19.75</v>
      </c>
      <c r="D1917">
        <v>-56.28</v>
      </c>
      <c r="E1917">
        <v>50.28</v>
      </c>
      <c r="F1917">
        <v>34.65</v>
      </c>
      <c r="G1917">
        <v>-43.55</v>
      </c>
      <c r="H1917">
        <v>-14.9</v>
      </c>
      <c r="I1917">
        <v>-429.59</v>
      </c>
    </row>
    <row r="1918" spans="1:9">
      <c r="A1918" s="14">
        <v>42865</v>
      </c>
      <c r="B1918">
        <v>-11.3</v>
      </c>
      <c r="C1918">
        <v>-19.8</v>
      </c>
      <c r="D1918">
        <v>-57.6</v>
      </c>
      <c r="E1918">
        <v>51.6</v>
      </c>
      <c r="F1918">
        <v>35.5</v>
      </c>
      <c r="G1918">
        <v>-43.58</v>
      </c>
      <c r="H1918">
        <v>-15</v>
      </c>
      <c r="I1918">
        <v>-444.21</v>
      </c>
    </row>
    <row r="1919" spans="1:9">
      <c r="A1919" s="14">
        <v>42866</v>
      </c>
      <c r="B1919">
        <v>-10.8</v>
      </c>
      <c r="C1919">
        <v>-20.65</v>
      </c>
      <c r="D1919">
        <v>-56.96</v>
      </c>
      <c r="E1919">
        <v>50.86</v>
      </c>
      <c r="F1919">
        <v>35.15</v>
      </c>
      <c r="G1919">
        <v>-44.15</v>
      </c>
      <c r="H1919">
        <v>-14.05</v>
      </c>
      <c r="I1919">
        <v>-436.42</v>
      </c>
    </row>
    <row r="1920" spans="1:9">
      <c r="A1920" s="14">
        <v>42867</v>
      </c>
      <c r="B1920">
        <v>-10.8</v>
      </c>
      <c r="C1920">
        <v>-20.2</v>
      </c>
      <c r="D1920">
        <v>-56.96</v>
      </c>
      <c r="E1920">
        <v>51.09</v>
      </c>
      <c r="F1920">
        <v>35.18</v>
      </c>
      <c r="G1920">
        <v>-44.65</v>
      </c>
      <c r="H1920">
        <v>-14.3</v>
      </c>
      <c r="I1920">
        <v>-433.66</v>
      </c>
    </row>
    <row r="1921" spans="1:9">
      <c r="A1921" s="14">
        <v>42870</v>
      </c>
      <c r="B1921">
        <v>-11.23</v>
      </c>
      <c r="C1921">
        <v>-20.2</v>
      </c>
      <c r="D1921">
        <v>-56.71</v>
      </c>
      <c r="E1921">
        <v>51.24</v>
      </c>
      <c r="F1921">
        <v>35.1</v>
      </c>
      <c r="G1921">
        <v>-44.65</v>
      </c>
      <c r="H1921">
        <v>-14.48</v>
      </c>
      <c r="I1921">
        <v>-435.3</v>
      </c>
    </row>
    <row r="1922" spans="1:9">
      <c r="A1922" s="14">
        <v>42871</v>
      </c>
      <c r="B1922">
        <v>-11</v>
      </c>
      <c r="C1922">
        <v>-20.5</v>
      </c>
      <c r="D1922">
        <v>-56</v>
      </c>
      <c r="E1922">
        <v>51.42</v>
      </c>
      <c r="F1922">
        <v>35.18</v>
      </c>
      <c r="G1922">
        <v>-44.35</v>
      </c>
      <c r="H1922">
        <v>-14.75</v>
      </c>
      <c r="I1922">
        <v>-432.5</v>
      </c>
    </row>
    <row r="1923" spans="1:9">
      <c r="A1923" s="14">
        <v>42872</v>
      </c>
      <c r="B1923">
        <v>-11.3</v>
      </c>
      <c r="C1923">
        <v>-20.67</v>
      </c>
      <c r="D1923">
        <v>-57.2</v>
      </c>
      <c r="E1923">
        <v>53.21</v>
      </c>
      <c r="F1923">
        <v>36</v>
      </c>
      <c r="G1923">
        <v>-45.1</v>
      </c>
      <c r="H1923">
        <v>-14.43</v>
      </c>
      <c r="I1923">
        <v>-437.01</v>
      </c>
    </row>
    <row r="1924" spans="1:9">
      <c r="A1924" s="14">
        <v>42873</v>
      </c>
      <c r="B1924">
        <v>-10.75</v>
      </c>
      <c r="C1924">
        <v>-21.44</v>
      </c>
      <c r="D1924">
        <v>-56.4</v>
      </c>
      <c r="E1924">
        <v>52.17</v>
      </c>
      <c r="F1924">
        <v>35.4</v>
      </c>
      <c r="G1924">
        <v>-44.75</v>
      </c>
      <c r="H1924">
        <v>-14.3</v>
      </c>
      <c r="I1924">
        <v>-434.25</v>
      </c>
    </row>
    <row r="1925" spans="1:9">
      <c r="A1925" s="14">
        <v>42874</v>
      </c>
      <c r="B1925">
        <v>-10.98</v>
      </c>
      <c r="C1925">
        <v>-21.35</v>
      </c>
      <c r="D1925">
        <v>-56.1</v>
      </c>
      <c r="E1925">
        <v>52.37</v>
      </c>
      <c r="F1925">
        <v>35.200000000000003</v>
      </c>
      <c r="G1925">
        <v>-44.18</v>
      </c>
      <c r="H1925">
        <v>-14.2</v>
      </c>
      <c r="I1925">
        <v>-433.8</v>
      </c>
    </row>
    <row r="1926" spans="1:9">
      <c r="A1926" s="14">
        <v>42877</v>
      </c>
      <c r="B1926">
        <v>-10.95</v>
      </c>
      <c r="C1926">
        <v>-20.94</v>
      </c>
      <c r="D1926">
        <v>-55.86</v>
      </c>
      <c r="E1926">
        <v>52.7</v>
      </c>
      <c r="F1926">
        <v>35.5</v>
      </c>
      <c r="G1926">
        <v>-44.07</v>
      </c>
      <c r="H1926">
        <v>-14.05</v>
      </c>
      <c r="I1926">
        <v>-435.15</v>
      </c>
    </row>
    <row r="1927" spans="1:9">
      <c r="A1927" s="14">
        <v>42878</v>
      </c>
      <c r="B1927">
        <v>-10.58</v>
      </c>
      <c r="C1927">
        <v>-20.85</v>
      </c>
      <c r="D1927">
        <v>-57.7</v>
      </c>
      <c r="E1927">
        <v>52.95</v>
      </c>
      <c r="F1927">
        <v>35.57</v>
      </c>
      <c r="G1927">
        <v>-44.75</v>
      </c>
      <c r="H1927">
        <v>-14.09</v>
      </c>
      <c r="I1927">
        <v>-448.13</v>
      </c>
    </row>
    <row r="1928" spans="1:9">
      <c r="A1928" s="14">
        <v>42879</v>
      </c>
      <c r="B1928">
        <v>-10.73</v>
      </c>
      <c r="C1928">
        <v>-20.41</v>
      </c>
      <c r="D1928">
        <v>-56.33</v>
      </c>
      <c r="E1928">
        <v>54.43</v>
      </c>
      <c r="F1928">
        <v>36.950000000000003</v>
      </c>
      <c r="G1928">
        <v>-46</v>
      </c>
      <c r="H1928">
        <v>-13.8</v>
      </c>
      <c r="I1928">
        <v>-436.04</v>
      </c>
    </row>
    <row r="1929" spans="1:9">
      <c r="A1929" s="14">
        <v>42880</v>
      </c>
      <c r="B1929">
        <v>-10.33</v>
      </c>
      <c r="C1929">
        <v>-21.12</v>
      </c>
      <c r="D1929">
        <v>-56.6</v>
      </c>
      <c r="E1929">
        <v>53.6</v>
      </c>
      <c r="F1929">
        <v>35.82</v>
      </c>
      <c r="G1929">
        <v>-45.1</v>
      </c>
      <c r="H1929">
        <v>-13.3</v>
      </c>
      <c r="I1929">
        <v>-438.83</v>
      </c>
    </row>
    <row r="1930" spans="1:9">
      <c r="A1930" s="14">
        <v>42881</v>
      </c>
      <c r="B1930">
        <v>-10.38</v>
      </c>
      <c r="C1930">
        <v>-20.96</v>
      </c>
      <c r="D1930">
        <v>-56.72</v>
      </c>
      <c r="E1930">
        <v>53.91</v>
      </c>
      <c r="F1930">
        <v>36</v>
      </c>
      <c r="G1930">
        <v>-45.7</v>
      </c>
      <c r="H1930">
        <v>-13.23</v>
      </c>
      <c r="I1930">
        <v>-439.43</v>
      </c>
    </row>
    <row r="1931" spans="1:9">
      <c r="A1931" s="14">
        <v>42884</v>
      </c>
      <c r="B1931">
        <v>-10.33</v>
      </c>
      <c r="C1931">
        <v>-20.9</v>
      </c>
      <c r="D1931">
        <v>-56.9</v>
      </c>
      <c r="E1931">
        <v>54.08</v>
      </c>
      <c r="F1931">
        <v>35.880000000000003</v>
      </c>
      <c r="G1931">
        <v>-45.8</v>
      </c>
      <c r="H1931">
        <v>-13.65</v>
      </c>
      <c r="I1931">
        <v>-440.6</v>
      </c>
    </row>
    <row r="1932" spans="1:9">
      <c r="A1932" s="14">
        <v>42885</v>
      </c>
      <c r="B1932">
        <v>-9.9499999999999993</v>
      </c>
      <c r="C1932">
        <v>-21.15</v>
      </c>
      <c r="D1932">
        <v>-56.85</v>
      </c>
      <c r="E1932">
        <v>54.31</v>
      </c>
      <c r="F1932">
        <v>36.15</v>
      </c>
      <c r="G1932">
        <v>-45.55</v>
      </c>
      <c r="H1932">
        <v>-13.7</v>
      </c>
      <c r="I1932">
        <v>-445.5</v>
      </c>
    </row>
    <row r="1933" spans="1:9">
      <c r="A1933" s="14">
        <v>42886</v>
      </c>
      <c r="B1933">
        <v>-10.08</v>
      </c>
      <c r="C1933">
        <v>-21.61</v>
      </c>
      <c r="D1933">
        <v>-58.05</v>
      </c>
      <c r="E1933">
        <v>55.93</v>
      </c>
      <c r="F1933">
        <v>37</v>
      </c>
      <c r="G1933">
        <v>-46.55</v>
      </c>
      <c r="H1933">
        <v>-13.06</v>
      </c>
      <c r="I1933">
        <v>-461.65</v>
      </c>
    </row>
    <row r="1934" spans="1:9">
      <c r="A1934" s="14">
        <v>42887</v>
      </c>
      <c r="B1934">
        <v>-9.33</v>
      </c>
      <c r="C1934">
        <v>-23.08</v>
      </c>
      <c r="D1934">
        <v>-56.2</v>
      </c>
      <c r="E1934">
        <v>53.93</v>
      </c>
      <c r="F1934">
        <v>35.93</v>
      </c>
      <c r="G1934">
        <v>-44.63</v>
      </c>
      <c r="H1934">
        <v>-12.83</v>
      </c>
      <c r="I1934">
        <v>-445.58</v>
      </c>
    </row>
    <row r="1935" spans="1:9">
      <c r="A1935" s="14">
        <v>42888</v>
      </c>
      <c r="B1935">
        <v>-9.73</v>
      </c>
      <c r="C1935">
        <v>-22.7</v>
      </c>
      <c r="D1935">
        <v>-55.73</v>
      </c>
      <c r="E1935">
        <v>53.77</v>
      </c>
      <c r="F1935">
        <v>35.6</v>
      </c>
      <c r="G1935">
        <v>-43.93</v>
      </c>
      <c r="H1935">
        <v>-13.45</v>
      </c>
      <c r="I1935">
        <v>-441.5</v>
      </c>
    </row>
    <row r="1936" spans="1:9">
      <c r="A1936" s="14">
        <v>42891</v>
      </c>
      <c r="B1936">
        <v>-9.8800000000000008</v>
      </c>
      <c r="C1936">
        <v>-22.7</v>
      </c>
      <c r="D1936">
        <v>-55.72</v>
      </c>
      <c r="E1936">
        <v>53.86</v>
      </c>
      <c r="F1936">
        <v>35.79</v>
      </c>
      <c r="G1936">
        <v>-43.64</v>
      </c>
      <c r="H1936">
        <v>-13.42</v>
      </c>
      <c r="I1936">
        <v>-442.35</v>
      </c>
    </row>
    <row r="1937" spans="1:9">
      <c r="A1937" s="14">
        <v>42892</v>
      </c>
      <c r="B1937">
        <v>-9.8000000000000007</v>
      </c>
      <c r="C1937">
        <v>-22.72</v>
      </c>
      <c r="D1937">
        <v>-55.69</v>
      </c>
      <c r="E1937">
        <v>53.79</v>
      </c>
      <c r="F1937">
        <v>36.049999999999997</v>
      </c>
      <c r="G1937">
        <v>-43.54</v>
      </c>
      <c r="H1937">
        <v>-13.71</v>
      </c>
      <c r="I1937">
        <v>-441.75</v>
      </c>
    </row>
    <row r="1938" spans="1:9">
      <c r="A1938" s="14">
        <v>42893</v>
      </c>
      <c r="B1938">
        <v>-10.199999999999999</v>
      </c>
      <c r="C1938">
        <v>-23.3</v>
      </c>
      <c r="D1938">
        <v>-57.1</v>
      </c>
      <c r="E1938">
        <v>55.12</v>
      </c>
      <c r="F1938">
        <v>37.299999999999997</v>
      </c>
      <c r="G1938">
        <v>-44.1</v>
      </c>
      <c r="H1938">
        <v>-13.52</v>
      </c>
      <c r="I1938">
        <v>-452.91</v>
      </c>
    </row>
    <row r="1939" spans="1:9">
      <c r="A1939" s="14">
        <v>42894</v>
      </c>
      <c r="B1939">
        <v>-9.6</v>
      </c>
      <c r="C1939">
        <v>-24.41</v>
      </c>
      <c r="D1939">
        <v>-56.15</v>
      </c>
      <c r="E1939">
        <v>54.29</v>
      </c>
      <c r="F1939">
        <v>36.65</v>
      </c>
      <c r="G1939">
        <v>-44.08</v>
      </c>
      <c r="H1939">
        <v>-12.95</v>
      </c>
      <c r="I1939">
        <v>-448</v>
      </c>
    </row>
    <row r="1940" spans="1:9">
      <c r="A1940" s="14">
        <v>42895</v>
      </c>
      <c r="B1940">
        <v>-9.6</v>
      </c>
      <c r="C1940">
        <v>-24.3</v>
      </c>
      <c r="D1940">
        <v>-56.46</v>
      </c>
      <c r="E1940">
        <v>54.71</v>
      </c>
      <c r="F1940">
        <v>36.47</v>
      </c>
      <c r="G1940">
        <v>-44.72</v>
      </c>
      <c r="H1940">
        <v>-12.5</v>
      </c>
      <c r="I1940">
        <v>-454.5</v>
      </c>
    </row>
    <row r="1941" spans="1:9">
      <c r="A1941" s="14">
        <v>42898</v>
      </c>
      <c r="B1941">
        <v>-9.6</v>
      </c>
      <c r="C1941">
        <v>-23.41</v>
      </c>
      <c r="D1941">
        <v>-56.9</v>
      </c>
      <c r="E1941">
        <v>54.69</v>
      </c>
      <c r="F1941">
        <v>36.700000000000003</v>
      </c>
      <c r="G1941">
        <v>-44.85</v>
      </c>
      <c r="H1941">
        <v>-12.45</v>
      </c>
      <c r="I1941">
        <v>-458.18</v>
      </c>
    </row>
    <row r="1942" spans="1:9">
      <c r="A1942" s="14">
        <v>42899</v>
      </c>
      <c r="B1942">
        <v>-9.58</v>
      </c>
      <c r="C1942">
        <v>-22.02</v>
      </c>
      <c r="D1942">
        <v>-57</v>
      </c>
      <c r="E1942">
        <v>54.67</v>
      </c>
      <c r="F1942">
        <v>36.65</v>
      </c>
      <c r="G1942">
        <v>-44.57</v>
      </c>
      <c r="H1942">
        <v>-12.5</v>
      </c>
      <c r="I1942">
        <v>-453.15</v>
      </c>
    </row>
    <row r="1943" spans="1:9">
      <c r="A1943" s="14">
        <v>42900</v>
      </c>
      <c r="B1943">
        <v>-10.130000000000001</v>
      </c>
      <c r="C1943">
        <v>-21.8</v>
      </c>
      <c r="D1943">
        <v>-58.6</v>
      </c>
      <c r="E1943">
        <v>56.1</v>
      </c>
      <c r="F1943">
        <v>37.5</v>
      </c>
      <c r="G1943">
        <v>-47.1</v>
      </c>
      <c r="H1943">
        <v>-12.7</v>
      </c>
      <c r="I1943">
        <v>-460.9</v>
      </c>
    </row>
    <row r="1944" spans="1:9">
      <c r="A1944" s="14">
        <v>42901</v>
      </c>
      <c r="B1944">
        <v>-9.6999999999999993</v>
      </c>
      <c r="C1944">
        <v>-20.91</v>
      </c>
      <c r="D1944">
        <v>-57.7</v>
      </c>
      <c r="E1944">
        <v>54.82</v>
      </c>
      <c r="F1944">
        <v>37.049999999999997</v>
      </c>
      <c r="G1944">
        <v>-44.8</v>
      </c>
      <c r="H1944">
        <v>-12.65</v>
      </c>
      <c r="I1944">
        <v>-455.13</v>
      </c>
    </row>
    <row r="1945" spans="1:9">
      <c r="A1945" s="14">
        <v>42902</v>
      </c>
      <c r="B1945">
        <v>-9.6999999999999993</v>
      </c>
      <c r="C1945">
        <v>-20.82</v>
      </c>
      <c r="D1945">
        <v>-58.01</v>
      </c>
      <c r="E1945">
        <v>54.88</v>
      </c>
      <c r="F1945">
        <v>37.14</v>
      </c>
      <c r="G1945">
        <v>-45.45</v>
      </c>
      <c r="H1945">
        <v>-12.25</v>
      </c>
      <c r="I1945">
        <v>-454.76</v>
      </c>
    </row>
    <row r="1946" spans="1:9">
      <c r="A1946" s="14">
        <v>42905</v>
      </c>
      <c r="B1946">
        <v>-9.73</v>
      </c>
      <c r="C1946">
        <v>-20.81</v>
      </c>
      <c r="D1946">
        <v>-58.4</v>
      </c>
      <c r="E1946">
        <v>55.03</v>
      </c>
      <c r="F1946">
        <v>36.659999999999997</v>
      </c>
      <c r="G1946">
        <v>-45.43</v>
      </c>
      <c r="H1946">
        <v>-12.2</v>
      </c>
      <c r="I1946">
        <v>-459.5</v>
      </c>
    </row>
    <row r="1947" spans="1:9">
      <c r="A1947" s="14">
        <v>42906</v>
      </c>
      <c r="B1947">
        <v>-9.4499999999999993</v>
      </c>
      <c r="C1947">
        <v>-21.3</v>
      </c>
      <c r="D1947">
        <v>-58.43</v>
      </c>
      <c r="E1947">
        <v>55.4</v>
      </c>
      <c r="F1947">
        <v>37.25</v>
      </c>
      <c r="G1947">
        <v>-45.2</v>
      </c>
      <c r="H1947">
        <v>-12.51</v>
      </c>
      <c r="I1947">
        <v>-466.02</v>
      </c>
    </row>
    <row r="1948" spans="1:9">
      <c r="A1948" s="14">
        <v>42907</v>
      </c>
      <c r="B1948">
        <v>-9.43</v>
      </c>
      <c r="C1948">
        <v>-21.7</v>
      </c>
      <c r="D1948">
        <v>-59.13</v>
      </c>
      <c r="E1948">
        <v>55.97</v>
      </c>
      <c r="F1948">
        <v>37.049999999999997</v>
      </c>
      <c r="G1948">
        <v>-45.3</v>
      </c>
      <c r="H1948">
        <v>-13</v>
      </c>
      <c r="I1948">
        <v>-462</v>
      </c>
    </row>
    <row r="1949" spans="1:9">
      <c r="A1949" s="14">
        <v>42908</v>
      </c>
      <c r="B1949">
        <v>-9.07</v>
      </c>
      <c r="C1949">
        <v>-21.1</v>
      </c>
      <c r="D1949">
        <v>-57.7</v>
      </c>
      <c r="E1949">
        <v>54.83</v>
      </c>
      <c r="F1949">
        <v>36.25</v>
      </c>
      <c r="G1949">
        <v>-44.65</v>
      </c>
      <c r="H1949">
        <v>-12.5</v>
      </c>
      <c r="I1949">
        <v>-461.83</v>
      </c>
    </row>
    <row r="1950" spans="1:9">
      <c r="A1950" s="14">
        <v>42909</v>
      </c>
      <c r="B1950">
        <v>-8.9</v>
      </c>
      <c r="C1950">
        <v>-22.22</v>
      </c>
      <c r="D1950">
        <v>-57.75</v>
      </c>
      <c r="E1950">
        <v>55.2</v>
      </c>
      <c r="F1950">
        <v>36.4</v>
      </c>
      <c r="G1950">
        <v>-45.3</v>
      </c>
      <c r="H1950">
        <v>-12.25</v>
      </c>
      <c r="I1950">
        <v>-461</v>
      </c>
    </row>
    <row r="1951" spans="1:9">
      <c r="A1951" s="14">
        <v>42912</v>
      </c>
      <c r="B1951">
        <v>-8.7799999999999994</v>
      </c>
      <c r="C1951">
        <v>-22.35</v>
      </c>
      <c r="D1951">
        <v>-57.72</v>
      </c>
      <c r="E1951">
        <v>55.3</v>
      </c>
      <c r="F1951">
        <v>37.229999999999997</v>
      </c>
      <c r="G1951">
        <v>-45.66</v>
      </c>
      <c r="H1951">
        <v>-12.15</v>
      </c>
      <c r="I1951">
        <v>-460.53</v>
      </c>
    </row>
    <row r="1952" spans="1:9">
      <c r="A1952" s="14">
        <v>42913</v>
      </c>
      <c r="B1952">
        <v>-8.8000000000000007</v>
      </c>
      <c r="C1952">
        <v>-21.9</v>
      </c>
      <c r="D1952">
        <v>-57.36</v>
      </c>
      <c r="E1952">
        <v>56.23</v>
      </c>
      <c r="F1952">
        <v>37.85</v>
      </c>
      <c r="G1952">
        <v>-45.23</v>
      </c>
      <c r="H1952">
        <v>-12.18</v>
      </c>
      <c r="I1952">
        <v>-457.34</v>
      </c>
    </row>
    <row r="1953" spans="1:9">
      <c r="A1953" s="14">
        <v>42914</v>
      </c>
      <c r="B1953">
        <v>-8.8800000000000008</v>
      </c>
      <c r="C1953">
        <v>-20.28</v>
      </c>
      <c r="D1953">
        <v>-56.38</v>
      </c>
      <c r="E1953">
        <v>55.22</v>
      </c>
      <c r="F1953">
        <v>36.35</v>
      </c>
      <c r="G1953">
        <v>-43.39</v>
      </c>
      <c r="H1953">
        <v>-12.35</v>
      </c>
      <c r="I1953">
        <v>-444.5</v>
      </c>
    </row>
    <row r="1954" spans="1:9">
      <c r="A1954" s="14">
        <v>42915</v>
      </c>
      <c r="B1954">
        <v>-9</v>
      </c>
      <c r="C1954">
        <v>-19.5</v>
      </c>
      <c r="D1954">
        <v>-56.33</v>
      </c>
      <c r="E1954">
        <v>55.8</v>
      </c>
      <c r="F1954">
        <v>36.94</v>
      </c>
      <c r="G1954">
        <v>-45.2</v>
      </c>
      <c r="H1954">
        <v>-12.35</v>
      </c>
      <c r="I1954">
        <v>-445.15</v>
      </c>
    </row>
    <row r="1955" spans="1:9">
      <c r="A1955" s="14">
        <v>42916</v>
      </c>
      <c r="B1955">
        <v>-8.9499999999999993</v>
      </c>
      <c r="C1955">
        <v>-18.46</v>
      </c>
      <c r="D1955">
        <v>-56.46</v>
      </c>
      <c r="E1955">
        <v>55.58</v>
      </c>
      <c r="F1955">
        <v>36.94</v>
      </c>
      <c r="G1955">
        <v>-45.65</v>
      </c>
      <c r="H1955">
        <v>-12.25</v>
      </c>
      <c r="I1955">
        <v>-439</v>
      </c>
    </row>
    <row r="1956" spans="1:9">
      <c r="A1956" s="14">
        <v>42919</v>
      </c>
      <c r="B1956">
        <v>-8.85</v>
      </c>
      <c r="C1956">
        <v>-18.350000000000001</v>
      </c>
      <c r="D1956">
        <v>-56.1</v>
      </c>
      <c r="E1956">
        <v>54.97</v>
      </c>
      <c r="F1956">
        <v>36.549999999999997</v>
      </c>
      <c r="G1956">
        <v>-45.7</v>
      </c>
      <c r="H1956">
        <v>-12.15</v>
      </c>
      <c r="I1956">
        <v>-433.35</v>
      </c>
    </row>
    <row r="1957" spans="1:9">
      <c r="A1957" s="14">
        <v>42920</v>
      </c>
      <c r="B1957">
        <v>-9</v>
      </c>
      <c r="C1957">
        <v>-17.829999999999998</v>
      </c>
      <c r="D1957">
        <v>-56.2</v>
      </c>
      <c r="E1957">
        <v>54.66</v>
      </c>
      <c r="F1957">
        <v>36.65</v>
      </c>
      <c r="G1957">
        <v>-45.65</v>
      </c>
      <c r="H1957">
        <v>-12</v>
      </c>
      <c r="I1957">
        <v>-435.13</v>
      </c>
    </row>
    <row r="1958" spans="1:9">
      <c r="A1958" s="14">
        <v>42921</v>
      </c>
      <c r="B1958">
        <v>-9.5500000000000007</v>
      </c>
      <c r="C1958">
        <v>-17.690000000000001</v>
      </c>
      <c r="D1958">
        <v>-57.98</v>
      </c>
      <c r="E1958">
        <v>57.15</v>
      </c>
      <c r="F1958">
        <v>38.28</v>
      </c>
      <c r="G1958">
        <v>-47.7</v>
      </c>
      <c r="H1958">
        <v>-12.05</v>
      </c>
      <c r="I1958">
        <v>-454.71</v>
      </c>
    </row>
    <row r="1959" spans="1:9">
      <c r="A1959" s="14">
        <v>42922</v>
      </c>
      <c r="B1959">
        <v>-9.23</v>
      </c>
      <c r="C1959">
        <v>-17.579999999999998</v>
      </c>
      <c r="D1959">
        <v>-56.09</v>
      </c>
      <c r="E1959">
        <v>55.69</v>
      </c>
      <c r="F1959">
        <v>37.64</v>
      </c>
      <c r="G1959">
        <v>-46.6</v>
      </c>
      <c r="H1959">
        <v>-12.25</v>
      </c>
      <c r="I1959">
        <v>-439.04</v>
      </c>
    </row>
    <row r="1960" spans="1:9">
      <c r="A1960" s="14">
        <v>42923</v>
      </c>
      <c r="B1960">
        <v>-9.33</v>
      </c>
      <c r="C1960">
        <v>-16.649999999999999</v>
      </c>
      <c r="D1960">
        <v>-56.11</v>
      </c>
      <c r="E1960">
        <v>55.46</v>
      </c>
      <c r="F1960">
        <v>37.590000000000003</v>
      </c>
      <c r="G1960">
        <v>-46.9</v>
      </c>
      <c r="H1960">
        <v>-12.35</v>
      </c>
      <c r="I1960">
        <v>-436.74</v>
      </c>
    </row>
    <row r="1961" spans="1:9">
      <c r="A1961" s="14">
        <v>42926</v>
      </c>
      <c r="B1961">
        <v>-9.3800000000000008</v>
      </c>
      <c r="C1961">
        <v>-16.95</v>
      </c>
      <c r="D1961">
        <v>-56.26</v>
      </c>
      <c r="E1961">
        <v>55.63</v>
      </c>
      <c r="F1961">
        <v>37.85</v>
      </c>
      <c r="G1961">
        <v>-48.23</v>
      </c>
      <c r="H1961">
        <v>-12.13</v>
      </c>
      <c r="I1961">
        <v>-435.15</v>
      </c>
    </row>
    <row r="1962" spans="1:9">
      <c r="A1962" s="14">
        <v>42927</v>
      </c>
      <c r="B1962">
        <v>-9.25</v>
      </c>
      <c r="C1962">
        <v>-17.899999999999999</v>
      </c>
      <c r="D1962">
        <v>-56.42</v>
      </c>
      <c r="E1962">
        <v>56.17</v>
      </c>
      <c r="F1962">
        <v>38.44</v>
      </c>
      <c r="G1962">
        <v>-49.08</v>
      </c>
      <c r="H1962">
        <v>-12.2</v>
      </c>
      <c r="I1962">
        <v>-435.43</v>
      </c>
    </row>
    <row r="1963" spans="1:9">
      <c r="A1963" s="14">
        <v>42928</v>
      </c>
      <c r="B1963">
        <v>-9.4</v>
      </c>
      <c r="C1963">
        <v>-16.14</v>
      </c>
      <c r="D1963">
        <v>-57.46</v>
      </c>
      <c r="E1963">
        <v>56.83</v>
      </c>
      <c r="F1963">
        <v>38.64</v>
      </c>
      <c r="G1963">
        <v>-48.15</v>
      </c>
      <c r="H1963">
        <v>-12.15</v>
      </c>
      <c r="I1963">
        <v>-443.01</v>
      </c>
    </row>
    <row r="1964" spans="1:9">
      <c r="A1964" s="14">
        <v>42929</v>
      </c>
      <c r="B1964">
        <v>-9.3000000000000007</v>
      </c>
      <c r="C1964">
        <v>-16.11</v>
      </c>
      <c r="D1964">
        <v>-56.43</v>
      </c>
      <c r="E1964">
        <v>55.48</v>
      </c>
      <c r="F1964">
        <v>37.78</v>
      </c>
      <c r="G1964">
        <v>-46.93</v>
      </c>
      <c r="H1964">
        <v>-12.05</v>
      </c>
      <c r="I1964">
        <v>-429.57</v>
      </c>
    </row>
    <row r="1965" spans="1:9">
      <c r="A1965" s="14">
        <v>42930</v>
      </c>
      <c r="B1965">
        <v>-9.5500000000000007</v>
      </c>
      <c r="C1965">
        <v>-16.149999999999999</v>
      </c>
      <c r="D1965">
        <v>-56.16</v>
      </c>
      <c r="E1965">
        <v>55.85</v>
      </c>
      <c r="F1965">
        <v>38.35</v>
      </c>
      <c r="G1965">
        <v>-47.27</v>
      </c>
      <c r="H1965">
        <v>-12.15</v>
      </c>
      <c r="I1965">
        <v>-428.23</v>
      </c>
    </row>
    <row r="1966" spans="1:9">
      <c r="A1966" s="14">
        <v>42933</v>
      </c>
      <c r="B1966">
        <v>-9.0500000000000007</v>
      </c>
      <c r="C1966">
        <v>-16.05</v>
      </c>
      <c r="D1966">
        <v>-56.89</v>
      </c>
      <c r="E1966">
        <v>56.43</v>
      </c>
      <c r="F1966">
        <v>38.97</v>
      </c>
      <c r="G1966">
        <v>-47.92</v>
      </c>
      <c r="H1966">
        <v>-12.1</v>
      </c>
      <c r="I1966">
        <v>-427.14</v>
      </c>
    </row>
    <row r="1967" spans="1:9">
      <c r="A1967" s="14">
        <v>42934</v>
      </c>
      <c r="B1967">
        <v>-9.35</v>
      </c>
      <c r="C1967">
        <v>-15.8</v>
      </c>
      <c r="D1967">
        <v>-56.85</v>
      </c>
      <c r="E1967">
        <v>57.28</v>
      </c>
      <c r="F1967">
        <v>40</v>
      </c>
      <c r="G1967">
        <v>-49.22</v>
      </c>
      <c r="H1967">
        <v>-12.3</v>
      </c>
      <c r="I1967">
        <v>-433</v>
      </c>
    </row>
    <row r="1968" spans="1:9">
      <c r="A1968" s="14">
        <v>42935</v>
      </c>
      <c r="B1968">
        <v>-9.65</v>
      </c>
      <c r="C1968">
        <v>-15.55</v>
      </c>
      <c r="D1968">
        <v>-57.57</v>
      </c>
      <c r="E1968">
        <v>57.63</v>
      </c>
      <c r="F1968">
        <v>39.81</v>
      </c>
      <c r="G1968">
        <v>-48.43</v>
      </c>
      <c r="H1968">
        <v>-12.55</v>
      </c>
      <c r="I1968">
        <v>-436.91</v>
      </c>
    </row>
    <row r="1969" spans="1:9">
      <c r="A1969" s="14">
        <v>42936</v>
      </c>
      <c r="B1969">
        <v>-9.4</v>
      </c>
      <c r="C1969">
        <v>-15.9</v>
      </c>
      <c r="D1969">
        <v>-55.9</v>
      </c>
      <c r="E1969">
        <v>56.83</v>
      </c>
      <c r="F1969">
        <v>38.86</v>
      </c>
      <c r="G1969">
        <v>-47.1</v>
      </c>
      <c r="H1969">
        <v>-12.3</v>
      </c>
      <c r="I1969">
        <v>-421.09</v>
      </c>
    </row>
    <row r="1970" spans="1:9">
      <c r="A1970" s="14">
        <v>42937</v>
      </c>
      <c r="B1970">
        <v>-9.3800000000000008</v>
      </c>
      <c r="C1970">
        <v>-15.36</v>
      </c>
      <c r="D1970">
        <v>-55.9</v>
      </c>
      <c r="E1970">
        <v>57.26</v>
      </c>
      <c r="F1970">
        <v>38.9</v>
      </c>
      <c r="G1970">
        <v>-46.65</v>
      </c>
      <c r="H1970">
        <v>-12.35</v>
      </c>
      <c r="I1970">
        <v>-419.66</v>
      </c>
    </row>
    <row r="1971" spans="1:9">
      <c r="A1971" s="14">
        <v>42940</v>
      </c>
      <c r="B1971">
        <v>-9.44</v>
      </c>
      <c r="C1971">
        <v>-15.35</v>
      </c>
      <c r="D1971">
        <v>-55.91</v>
      </c>
      <c r="E1971">
        <v>57.32</v>
      </c>
      <c r="F1971">
        <v>39.29</v>
      </c>
      <c r="G1971">
        <v>-46.78</v>
      </c>
      <c r="H1971">
        <v>-12.33</v>
      </c>
      <c r="I1971">
        <v>-416.99</v>
      </c>
    </row>
    <row r="1972" spans="1:9">
      <c r="A1972" s="14">
        <v>42941</v>
      </c>
      <c r="B1972">
        <v>-9.3800000000000008</v>
      </c>
      <c r="C1972">
        <v>-14.85</v>
      </c>
      <c r="D1972">
        <v>-56.34</v>
      </c>
      <c r="E1972">
        <v>57.75</v>
      </c>
      <c r="F1972">
        <v>39.82</v>
      </c>
      <c r="G1972">
        <v>-47.42</v>
      </c>
      <c r="H1972">
        <v>-12.44</v>
      </c>
      <c r="I1972">
        <v>-420.96</v>
      </c>
    </row>
    <row r="1973" spans="1:9">
      <c r="A1973" s="14">
        <v>42942</v>
      </c>
      <c r="B1973">
        <v>-9.58</v>
      </c>
      <c r="C1973">
        <v>-14.55</v>
      </c>
      <c r="D1973">
        <v>-57.35</v>
      </c>
      <c r="E1973">
        <v>58.9</v>
      </c>
      <c r="F1973">
        <v>40.9</v>
      </c>
      <c r="G1973">
        <v>-48.72</v>
      </c>
      <c r="H1973">
        <v>-12.7</v>
      </c>
      <c r="I1973">
        <v>-426.65</v>
      </c>
    </row>
    <row r="1974" spans="1:9">
      <c r="A1974" s="14">
        <v>42943</v>
      </c>
      <c r="B1974">
        <v>-9.4499999999999993</v>
      </c>
      <c r="C1974">
        <v>-14.94</v>
      </c>
      <c r="D1974">
        <v>-56.42</v>
      </c>
      <c r="E1974">
        <v>57.77</v>
      </c>
      <c r="F1974">
        <v>39.880000000000003</v>
      </c>
      <c r="G1974">
        <v>-47</v>
      </c>
      <c r="H1974">
        <v>-12.45</v>
      </c>
      <c r="I1974">
        <v>-418.41</v>
      </c>
    </row>
    <row r="1975" spans="1:9">
      <c r="A1975" s="14">
        <v>42944</v>
      </c>
      <c r="B1975">
        <v>-9.4</v>
      </c>
      <c r="C1975">
        <v>-13.9</v>
      </c>
      <c r="D1975">
        <v>-56.51</v>
      </c>
      <c r="E1975">
        <v>57.84</v>
      </c>
      <c r="F1975">
        <v>39.85</v>
      </c>
      <c r="G1975">
        <v>-47.05</v>
      </c>
      <c r="H1975">
        <v>-12.35</v>
      </c>
      <c r="I1975">
        <v>-414.5</v>
      </c>
    </row>
    <row r="1976" spans="1:9">
      <c r="A1976" s="14">
        <v>42947</v>
      </c>
      <c r="B1976">
        <v>-9.3000000000000007</v>
      </c>
      <c r="C1976">
        <v>-14.18</v>
      </c>
      <c r="D1976">
        <v>-56.75</v>
      </c>
      <c r="E1976">
        <v>58.13</v>
      </c>
      <c r="F1976">
        <v>40.119999999999997</v>
      </c>
      <c r="G1976">
        <v>-46.63</v>
      </c>
      <c r="H1976">
        <v>-12.33</v>
      </c>
      <c r="I1976">
        <v>-412.01</v>
      </c>
    </row>
    <row r="1977" spans="1:9">
      <c r="A1977" s="14">
        <v>42948</v>
      </c>
      <c r="B1977">
        <v>-9.1</v>
      </c>
      <c r="C1977">
        <v>-14.35</v>
      </c>
      <c r="D1977">
        <v>-56.55</v>
      </c>
      <c r="E1977">
        <v>57.73</v>
      </c>
      <c r="F1977">
        <v>39.700000000000003</v>
      </c>
      <c r="G1977">
        <v>-47.92</v>
      </c>
      <c r="H1977">
        <v>-12.3</v>
      </c>
      <c r="I1977">
        <v>-413.79</v>
      </c>
    </row>
    <row r="1978" spans="1:9">
      <c r="A1978" s="14">
        <v>42949</v>
      </c>
      <c r="B1978">
        <v>-9.35</v>
      </c>
      <c r="C1978">
        <v>-14.7</v>
      </c>
      <c r="D1978">
        <v>-57.7</v>
      </c>
      <c r="E1978">
        <v>59.09</v>
      </c>
      <c r="F1978">
        <v>40.299999999999997</v>
      </c>
      <c r="G1978">
        <v>-47.4</v>
      </c>
      <c r="H1978">
        <v>-12.15</v>
      </c>
      <c r="I1978">
        <v>-422.53</v>
      </c>
    </row>
    <row r="1979" spans="1:9">
      <c r="A1979" s="14">
        <v>42950</v>
      </c>
      <c r="B1979">
        <v>-9.4</v>
      </c>
      <c r="C1979">
        <v>-15.05</v>
      </c>
      <c r="D1979">
        <v>-56.15</v>
      </c>
      <c r="E1979">
        <v>57.49</v>
      </c>
      <c r="F1979">
        <v>39.450000000000003</v>
      </c>
      <c r="G1979">
        <v>-46.15</v>
      </c>
      <c r="H1979">
        <v>-12.3</v>
      </c>
      <c r="I1979">
        <v>-410.76</v>
      </c>
    </row>
    <row r="1980" spans="1:9">
      <c r="A1980" s="14">
        <v>42951</v>
      </c>
      <c r="B1980">
        <v>-9.18</v>
      </c>
      <c r="C1980">
        <v>-15.2</v>
      </c>
      <c r="D1980">
        <v>-56.26</v>
      </c>
      <c r="E1980">
        <v>57.03</v>
      </c>
      <c r="F1980">
        <v>39.119999999999997</v>
      </c>
      <c r="G1980">
        <v>-46.72</v>
      </c>
      <c r="H1980">
        <v>-12.35</v>
      </c>
      <c r="I1980">
        <v>-410.05</v>
      </c>
    </row>
    <row r="1981" spans="1:9">
      <c r="A1981" s="14">
        <v>42954</v>
      </c>
      <c r="B1981">
        <v>-9.27</v>
      </c>
      <c r="C1981">
        <v>-15.3</v>
      </c>
      <c r="D1981">
        <v>-56.3</v>
      </c>
      <c r="E1981">
        <v>57.22</v>
      </c>
      <c r="F1981">
        <v>39.29</v>
      </c>
      <c r="G1981">
        <v>-47.08</v>
      </c>
      <c r="H1981">
        <v>-12.3</v>
      </c>
      <c r="I1981">
        <v>-408.28</v>
      </c>
    </row>
    <row r="1982" spans="1:9">
      <c r="A1982" s="14">
        <v>42955</v>
      </c>
      <c r="B1982">
        <v>-9.3800000000000008</v>
      </c>
      <c r="C1982">
        <v>-15.2</v>
      </c>
      <c r="D1982">
        <v>-56.32</v>
      </c>
      <c r="E1982">
        <v>56.88</v>
      </c>
      <c r="F1982">
        <v>39.25</v>
      </c>
      <c r="G1982">
        <v>-46.13</v>
      </c>
      <c r="H1982">
        <v>-12.45</v>
      </c>
      <c r="I1982">
        <v>-409.43</v>
      </c>
    </row>
    <row r="1983" spans="1:9">
      <c r="A1983" s="14">
        <v>42956</v>
      </c>
      <c r="B1983">
        <v>-9.48</v>
      </c>
      <c r="C1983">
        <v>-14.25</v>
      </c>
      <c r="D1983">
        <v>-57.71</v>
      </c>
      <c r="E1983">
        <v>58.24</v>
      </c>
      <c r="F1983">
        <v>40.28</v>
      </c>
      <c r="G1983">
        <v>-46.83</v>
      </c>
      <c r="H1983">
        <v>-12.75</v>
      </c>
      <c r="I1983">
        <v>-419.14</v>
      </c>
    </row>
    <row r="1984" spans="1:9">
      <c r="A1984" s="14">
        <v>42957</v>
      </c>
      <c r="B1984">
        <v>-9.48</v>
      </c>
      <c r="C1984">
        <v>-14.05</v>
      </c>
      <c r="D1984">
        <v>-56.31</v>
      </c>
      <c r="E1984">
        <v>57.35</v>
      </c>
      <c r="F1984">
        <v>39.29</v>
      </c>
      <c r="G1984">
        <v>-46.9</v>
      </c>
      <c r="H1984">
        <v>-12.65</v>
      </c>
      <c r="I1984">
        <v>-408.79</v>
      </c>
    </row>
    <row r="1985" spans="1:9">
      <c r="A1985" s="14">
        <v>42958</v>
      </c>
      <c r="B1985">
        <v>-9.5500000000000007</v>
      </c>
      <c r="C1985">
        <v>-13.2</v>
      </c>
      <c r="D1985">
        <v>-56.62</v>
      </c>
      <c r="E1985">
        <v>58.18</v>
      </c>
      <c r="F1985">
        <v>39.840000000000003</v>
      </c>
      <c r="G1985">
        <v>-47.3</v>
      </c>
      <c r="H1985">
        <v>-12.38</v>
      </c>
      <c r="I1985">
        <v>-410.82</v>
      </c>
    </row>
    <row r="1986" spans="1:9">
      <c r="A1986" s="14">
        <v>42961</v>
      </c>
      <c r="B1986">
        <v>-9.3000000000000007</v>
      </c>
      <c r="C1986">
        <v>-12.8</v>
      </c>
      <c r="D1986">
        <v>-57.23</v>
      </c>
      <c r="E1986">
        <v>58.5</v>
      </c>
      <c r="F1986">
        <v>39.979999999999997</v>
      </c>
      <c r="G1986">
        <v>-48.08</v>
      </c>
      <c r="H1986">
        <v>-12.6</v>
      </c>
      <c r="I1986">
        <v>-411.84</v>
      </c>
    </row>
    <row r="1987" spans="1:9">
      <c r="A1987" s="14">
        <v>42962</v>
      </c>
      <c r="B1987">
        <v>-9.15</v>
      </c>
      <c r="C1987">
        <v>-12.95</v>
      </c>
      <c r="D1987">
        <v>-57.34</v>
      </c>
      <c r="E1987">
        <v>57.87</v>
      </c>
      <c r="F1987">
        <v>39.409999999999997</v>
      </c>
      <c r="G1987">
        <v>-48.17</v>
      </c>
      <c r="H1987">
        <v>-12.98</v>
      </c>
      <c r="I1987">
        <v>-408.48</v>
      </c>
    </row>
    <row r="1988" spans="1:9">
      <c r="A1988" s="14">
        <v>42963</v>
      </c>
      <c r="B1988">
        <v>-9.64</v>
      </c>
      <c r="C1988">
        <v>-13.5</v>
      </c>
      <c r="D1988">
        <v>-57.75</v>
      </c>
      <c r="E1988">
        <v>58.79</v>
      </c>
      <c r="F1988">
        <v>39.78</v>
      </c>
      <c r="G1988">
        <v>-49.03</v>
      </c>
      <c r="H1988">
        <v>-13.14</v>
      </c>
      <c r="I1988">
        <v>-413.73</v>
      </c>
    </row>
    <row r="1989" spans="1:9">
      <c r="A1989" s="14">
        <v>42964</v>
      </c>
      <c r="B1989">
        <v>-9.3800000000000008</v>
      </c>
      <c r="C1989">
        <v>-13.65</v>
      </c>
      <c r="D1989">
        <v>-56.42</v>
      </c>
      <c r="E1989">
        <v>57.55</v>
      </c>
      <c r="F1989">
        <v>38.71</v>
      </c>
      <c r="G1989">
        <v>-47.28</v>
      </c>
      <c r="H1989">
        <v>-12.85</v>
      </c>
      <c r="I1989">
        <v>-408.13</v>
      </c>
    </row>
    <row r="1990" spans="1:9">
      <c r="A1990" s="14">
        <v>42965</v>
      </c>
      <c r="B1990">
        <v>-9.4499999999999993</v>
      </c>
      <c r="C1990">
        <v>-12.89</v>
      </c>
      <c r="D1990">
        <v>-56.71</v>
      </c>
      <c r="E1990">
        <v>57.63</v>
      </c>
      <c r="F1990">
        <v>38.89</v>
      </c>
      <c r="G1990">
        <v>-47.67</v>
      </c>
      <c r="H1990">
        <v>-12.75</v>
      </c>
      <c r="I1990">
        <v>-407.37</v>
      </c>
    </row>
    <row r="1991" spans="1:9">
      <c r="A1991" s="14">
        <v>42968</v>
      </c>
      <c r="B1991">
        <v>-9.1999999999999993</v>
      </c>
      <c r="C1991">
        <v>-12.66</v>
      </c>
      <c r="D1991">
        <v>-57.1</v>
      </c>
      <c r="E1991">
        <v>58.32</v>
      </c>
      <c r="F1991">
        <v>39.450000000000003</v>
      </c>
      <c r="G1991">
        <v>-47.63</v>
      </c>
      <c r="H1991">
        <v>-12.73</v>
      </c>
      <c r="I1991">
        <v>-417.43</v>
      </c>
    </row>
    <row r="1992" spans="1:9">
      <c r="A1992" s="14">
        <v>42969</v>
      </c>
      <c r="B1992">
        <v>-9.25</v>
      </c>
      <c r="C1992">
        <v>-12.46</v>
      </c>
      <c r="D1992">
        <v>-56.87</v>
      </c>
      <c r="E1992">
        <v>57.32</v>
      </c>
      <c r="F1992">
        <v>38.85</v>
      </c>
      <c r="G1992">
        <v>-46.38</v>
      </c>
      <c r="H1992">
        <v>-12.8</v>
      </c>
      <c r="I1992">
        <v>-417.03</v>
      </c>
    </row>
    <row r="1993" spans="1:9">
      <c r="A1993" s="14">
        <v>42970</v>
      </c>
      <c r="B1993">
        <v>-9.43</v>
      </c>
      <c r="C1993">
        <v>-12.31</v>
      </c>
      <c r="D1993">
        <v>-58</v>
      </c>
      <c r="E1993">
        <v>58.83</v>
      </c>
      <c r="F1993">
        <v>39.630000000000003</v>
      </c>
      <c r="G1993">
        <v>-47.78</v>
      </c>
      <c r="H1993">
        <v>-12.95</v>
      </c>
      <c r="I1993">
        <v>-426.18</v>
      </c>
    </row>
    <row r="1994" spans="1:9">
      <c r="A1994" s="14">
        <v>42971</v>
      </c>
      <c r="B1994">
        <v>-9.0500000000000007</v>
      </c>
      <c r="C1994">
        <v>-12.26</v>
      </c>
      <c r="D1994">
        <v>-57.24</v>
      </c>
      <c r="E1994">
        <v>57.82</v>
      </c>
      <c r="F1994">
        <v>38.880000000000003</v>
      </c>
      <c r="G1994">
        <v>-47.22</v>
      </c>
      <c r="H1994">
        <v>-12.65</v>
      </c>
      <c r="I1994">
        <v>-417.46</v>
      </c>
    </row>
    <row r="1995" spans="1:9">
      <c r="A1995" s="14">
        <v>42972</v>
      </c>
      <c r="B1995">
        <v>-9.1</v>
      </c>
      <c r="C1995">
        <v>-12.1</v>
      </c>
      <c r="D1995">
        <v>-56.81</v>
      </c>
      <c r="E1995">
        <v>58.23</v>
      </c>
      <c r="F1995">
        <v>39.04</v>
      </c>
      <c r="G1995">
        <v>-47.24</v>
      </c>
      <c r="H1995">
        <v>-12.65</v>
      </c>
      <c r="I1995">
        <v>-412.47</v>
      </c>
    </row>
    <row r="1996" spans="1:9">
      <c r="A1996" s="14">
        <v>42975</v>
      </c>
      <c r="B1996">
        <v>-9.15</v>
      </c>
      <c r="C1996">
        <v>-12.1</v>
      </c>
      <c r="D1996">
        <v>-56.68</v>
      </c>
      <c r="E1996">
        <v>58.65</v>
      </c>
      <c r="F1996">
        <v>39.11</v>
      </c>
      <c r="G1996">
        <v>-47.22</v>
      </c>
      <c r="H1996">
        <v>-12.4</v>
      </c>
      <c r="I1996">
        <v>-412.36</v>
      </c>
    </row>
    <row r="1997" spans="1:9">
      <c r="A1997" s="14">
        <v>42976</v>
      </c>
      <c r="B1997">
        <v>-9.15</v>
      </c>
      <c r="C1997">
        <v>-12.1</v>
      </c>
      <c r="D1997">
        <v>-56.6</v>
      </c>
      <c r="E1997">
        <v>58.26</v>
      </c>
      <c r="F1997">
        <v>38.9</v>
      </c>
      <c r="G1997">
        <v>-47.15</v>
      </c>
      <c r="H1997">
        <v>-12.2</v>
      </c>
      <c r="I1997">
        <v>-406.43</v>
      </c>
    </row>
    <row r="1998" spans="1:9">
      <c r="A1998" s="14">
        <v>42977</v>
      </c>
      <c r="B1998">
        <v>-8.82</v>
      </c>
      <c r="C1998">
        <v>-11.6</v>
      </c>
      <c r="D1998">
        <v>-56.31</v>
      </c>
      <c r="E1998">
        <v>57.43</v>
      </c>
      <c r="F1998">
        <v>38.6</v>
      </c>
      <c r="G1998">
        <v>-46.6</v>
      </c>
      <c r="H1998">
        <v>-12.16</v>
      </c>
      <c r="I1998">
        <v>-405.6</v>
      </c>
    </row>
    <row r="1999" spans="1:9">
      <c r="A1999" s="14">
        <v>42978</v>
      </c>
      <c r="B1999">
        <v>-8.98</v>
      </c>
      <c r="C1999">
        <v>-9.8000000000000007</v>
      </c>
      <c r="D1999">
        <v>-55.5</v>
      </c>
      <c r="E1999">
        <v>57.26</v>
      </c>
      <c r="F1999">
        <v>38.14</v>
      </c>
      <c r="G1999">
        <v>-46.18</v>
      </c>
      <c r="H1999">
        <v>-12.25</v>
      </c>
      <c r="I1999">
        <v>-399.32</v>
      </c>
    </row>
    <row r="2000" spans="1:9">
      <c r="A2000" s="14">
        <v>42979</v>
      </c>
      <c r="B2000">
        <v>-9.15</v>
      </c>
      <c r="C2000">
        <v>-8.4</v>
      </c>
      <c r="D2000">
        <v>-55.55</v>
      </c>
      <c r="E2000">
        <v>56.79</v>
      </c>
      <c r="F2000">
        <v>38</v>
      </c>
      <c r="G2000">
        <v>-46.13</v>
      </c>
      <c r="H2000">
        <v>-12.38</v>
      </c>
      <c r="I2000">
        <v>-398.58</v>
      </c>
    </row>
    <row r="2001" spans="1:9">
      <c r="A2001" s="14">
        <v>42982</v>
      </c>
      <c r="B2001">
        <v>-9.08</v>
      </c>
      <c r="C2001">
        <v>-8.15</v>
      </c>
      <c r="D2001">
        <v>-55.47</v>
      </c>
      <c r="E2001">
        <v>56.95</v>
      </c>
      <c r="F2001">
        <v>38.049999999999997</v>
      </c>
      <c r="G2001">
        <v>-45.88</v>
      </c>
      <c r="H2001">
        <v>-12.55</v>
      </c>
      <c r="I2001">
        <v>-397</v>
      </c>
    </row>
    <row r="2002" spans="1:9">
      <c r="A2002" s="14">
        <v>42983</v>
      </c>
      <c r="B2002">
        <v>-8.9499999999999993</v>
      </c>
      <c r="C2002">
        <v>-8.61</v>
      </c>
      <c r="D2002">
        <v>-55.38</v>
      </c>
      <c r="E2002">
        <v>57.06</v>
      </c>
      <c r="F2002">
        <v>37.979999999999997</v>
      </c>
      <c r="G2002">
        <v>-45.53</v>
      </c>
      <c r="H2002">
        <v>-12.6</v>
      </c>
      <c r="I2002">
        <v>-394.4</v>
      </c>
    </row>
    <row r="2003" spans="1:9">
      <c r="A2003" s="14">
        <v>42984</v>
      </c>
      <c r="B2003">
        <v>-8.82</v>
      </c>
      <c r="C2003">
        <v>-5.15</v>
      </c>
      <c r="D2003">
        <v>-55.4</v>
      </c>
      <c r="E2003">
        <v>56.68</v>
      </c>
      <c r="F2003">
        <v>37.880000000000003</v>
      </c>
      <c r="G2003">
        <v>-45.64</v>
      </c>
      <c r="H2003">
        <v>-12.46</v>
      </c>
      <c r="I2003">
        <v>-395.96</v>
      </c>
    </row>
    <row r="2004" spans="1:9">
      <c r="A2004" s="14">
        <v>42985</v>
      </c>
      <c r="B2004">
        <v>-9.3000000000000007</v>
      </c>
      <c r="C2004">
        <v>-4.6500000000000004</v>
      </c>
      <c r="D2004">
        <v>-54.9</v>
      </c>
      <c r="E2004">
        <v>56.85</v>
      </c>
      <c r="F2004">
        <v>37.49</v>
      </c>
      <c r="G2004">
        <v>-44.75</v>
      </c>
      <c r="H2004">
        <v>-12.4</v>
      </c>
      <c r="I2004">
        <v>-392.09</v>
      </c>
    </row>
    <row r="2005" spans="1:9">
      <c r="A2005" s="14">
        <v>42986</v>
      </c>
      <c r="B2005">
        <v>-9.15</v>
      </c>
      <c r="C2005">
        <v>-3.77</v>
      </c>
      <c r="D2005">
        <v>-54.28</v>
      </c>
      <c r="E2005">
        <v>57.04</v>
      </c>
      <c r="F2005">
        <v>37.33</v>
      </c>
      <c r="G2005">
        <v>-44.03</v>
      </c>
      <c r="H2005">
        <v>-12.3</v>
      </c>
      <c r="I2005">
        <v>-391.5</v>
      </c>
    </row>
    <row r="2006" spans="1:9">
      <c r="A2006" s="14">
        <v>42989</v>
      </c>
      <c r="B2006">
        <v>-9.0500000000000007</v>
      </c>
      <c r="C2006">
        <v>-3.92</v>
      </c>
      <c r="D2006">
        <v>-55.15</v>
      </c>
      <c r="E2006">
        <v>56.95</v>
      </c>
      <c r="F2006">
        <v>37.24</v>
      </c>
      <c r="G2006">
        <v>-44.42</v>
      </c>
      <c r="H2006">
        <v>-12.37</v>
      </c>
      <c r="I2006">
        <v>-395.5</v>
      </c>
    </row>
    <row r="2007" spans="1:9">
      <c r="A2007" s="14">
        <v>42990</v>
      </c>
      <c r="B2007">
        <v>-9.0500000000000007</v>
      </c>
      <c r="C2007">
        <v>-4.01</v>
      </c>
      <c r="D2007">
        <v>-55.45</v>
      </c>
      <c r="E2007">
        <v>57</v>
      </c>
      <c r="F2007">
        <v>36.44</v>
      </c>
      <c r="G2007">
        <v>-44.98</v>
      </c>
      <c r="H2007">
        <v>-12.65</v>
      </c>
      <c r="I2007">
        <v>-397.26</v>
      </c>
    </row>
    <row r="2008" spans="1:9">
      <c r="A2008" s="14">
        <v>42991</v>
      </c>
      <c r="B2008">
        <v>-9.0500000000000007</v>
      </c>
      <c r="C2008">
        <v>-4.3</v>
      </c>
      <c r="D2008">
        <v>-55.62</v>
      </c>
      <c r="E2008">
        <v>56.51</v>
      </c>
      <c r="F2008">
        <v>36.18</v>
      </c>
      <c r="G2008">
        <v>-44.85</v>
      </c>
      <c r="H2008">
        <v>-12.58</v>
      </c>
      <c r="I2008">
        <v>-398</v>
      </c>
    </row>
    <row r="2009" spans="1:9">
      <c r="A2009" s="14">
        <v>42992</v>
      </c>
      <c r="B2009">
        <v>-9.1999999999999993</v>
      </c>
      <c r="C2009">
        <v>-4.9800000000000004</v>
      </c>
      <c r="D2009">
        <v>-55.56</v>
      </c>
      <c r="E2009">
        <v>56.75</v>
      </c>
      <c r="F2009">
        <v>35.549999999999997</v>
      </c>
      <c r="G2009">
        <v>-45.46</v>
      </c>
      <c r="H2009">
        <v>-12.6</v>
      </c>
      <c r="I2009">
        <v>-394.78</v>
      </c>
    </row>
    <row r="2010" spans="1:9">
      <c r="A2010" s="14">
        <v>42993</v>
      </c>
      <c r="B2010">
        <v>-9.48</v>
      </c>
      <c r="C2010">
        <v>-4.88</v>
      </c>
      <c r="D2010">
        <v>-55.29</v>
      </c>
      <c r="E2010">
        <v>56.78</v>
      </c>
      <c r="F2010">
        <v>35.880000000000003</v>
      </c>
      <c r="G2010">
        <v>-45.44</v>
      </c>
      <c r="H2010">
        <v>-12.65</v>
      </c>
      <c r="I2010">
        <v>-394.52</v>
      </c>
    </row>
    <row r="2011" spans="1:9">
      <c r="A2011" s="14">
        <v>42996</v>
      </c>
      <c r="B2011">
        <v>-9.36</v>
      </c>
      <c r="C2011">
        <v>-5.16</v>
      </c>
      <c r="D2011">
        <v>-55.65</v>
      </c>
      <c r="E2011">
        <v>57.38</v>
      </c>
      <c r="F2011">
        <v>36.19</v>
      </c>
      <c r="G2011">
        <v>-45.76</v>
      </c>
      <c r="H2011">
        <v>-12.6</v>
      </c>
      <c r="I2011">
        <v>-395.76</v>
      </c>
    </row>
    <row r="2012" spans="1:9">
      <c r="A2012" s="14">
        <v>42997</v>
      </c>
      <c r="B2012">
        <v>-9.3000000000000007</v>
      </c>
      <c r="C2012">
        <v>-5.69</v>
      </c>
      <c r="D2012">
        <v>-56.15</v>
      </c>
      <c r="E2012">
        <v>58.11</v>
      </c>
      <c r="F2012">
        <v>36.549999999999997</v>
      </c>
      <c r="G2012">
        <v>-46.5</v>
      </c>
      <c r="H2012">
        <v>-12.53</v>
      </c>
      <c r="I2012">
        <v>-401.08</v>
      </c>
    </row>
    <row r="2013" spans="1:9">
      <c r="A2013" s="14">
        <v>42998</v>
      </c>
      <c r="B2013">
        <v>-8.93</v>
      </c>
      <c r="C2013">
        <v>-5.6</v>
      </c>
      <c r="D2013">
        <v>-56.35</v>
      </c>
      <c r="E2013">
        <v>57.72</v>
      </c>
      <c r="F2013">
        <v>36.4</v>
      </c>
      <c r="G2013">
        <v>-46.4</v>
      </c>
      <c r="H2013">
        <v>-12.9</v>
      </c>
      <c r="I2013">
        <v>-400.52</v>
      </c>
    </row>
    <row r="2014" spans="1:9">
      <c r="A2014" s="14">
        <v>42999</v>
      </c>
      <c r="B2014">
        <v>-8.93</v>
      </c>
      <c r="C2014">
        <v>-5.77</v>
      </c>
      <c r="D2014">
        <v>-57.55</v>
      </c>
      <c r="E2014">
        <v>59.12</v>
      </c>
      <c r="F2014">
        <v>36.85</v>
      </c>
      <c r="G2014">
        <v>-46.85</v>
      </c>
      <c r="H2014">
        <v>-12.91</v>
      </c>
      <c r="I2014">
        <v>-409.75</v>
      </c>
    </row>
    <row r="2015" spans="1:9">
      <c r="A2015" s="14">
        <v>43000</v>
      </c>
      <c r="B2015">
        <v>-8.8000000000000007</v>
      </c>
      <c r="C2015">
        <v>-6.31</v>
      </c>
      <c r="D2015">
        <v>-57.5</v>
      </c>
      <c r="E2015">
        <v>59.74</v>
      </c>
      <c r="F2015">
        <v>36.729999999999997</v>
      </c>
      <c r="G2015">
        <v>-47.58</v>
      </c>
      <c r="H2015">
        <v>-13.1</v>
      </c>
      <c r="I2015">
        <v>-409.06</v>
      </c>
    </row>
    <row r="2016" spans="1:9">
      <c r="A2016" s="14">
        <v>43003</v>
      </c>
      <c r="B2016">
        <v>-8.8000000000000007</v>
      </c>
      <c r="C2016">
        <v>-6.9</v>
      </c>
      <c r="D2016">
        <v>-57.6</v>
      </c>
      <c r="E2016">
        <v>59.58</v>
      </c>
      <c r="F2016">
        <v>38.119999999999997</v>
      </c>
      <c r="G2016">
        <v>-48.53</v>
      </c>
      <c r="H2016">
        <v>-12.47</v>
      </c>
      <c r="I2016">
        <v>-415.21</v>
      </c>
    </row>
    <row r="2017" spans="1:9">
      <c r="A2017" s="14">
        <v>43004</v>
      </c>
      <c r="B2017">
        <v>-8.6</v>
      </c>
      <c r="C2017">
        <v>-6.97</v>
      </c>
      <c r="D2017">
        <v>-57.45</v>
      </c>
      <c r="E2017">
        <v>59.32</v>
      </c>
      <c r="F2017">
        <v>37.79</v>
      </c>
      <c r="G2017">
        <v>-48.25</v>
      </c>
      <c r="H2017">
        <v>-12.1</v>
      </c>
      <c r="I2017">
        <v>-419.47</v>
      </c>
    </row>
    <row r="2018" spans="1:9">
      <c r="A2018" s="14">
        <v>43005</v>
      </c>
      <c r="B2018">
        <v>-8.27</v>
      </c>
      <c r="C2018">
        <v>-7.7</v>
      </c>
      <c r="D2018">
        <v>-57.96</v>
      </c>
      <c r="E2018">
        <v>59.12</v>
      </c>
      <c r="F2018">
        <v>37.49</v>
      </c>
      <c r="G2018">
        <v>-48.28</v>
      </c>
      <c r="H2018">
        <v>-12.08</v>
      </c>
      <c r="I2018">
        <v>-421.22</v>
      </c>
    </row>
    <row r="2019" spans="1:9">
      <c r="A2019" s="14">
        <v>43006</v>
      </c>
      <c r="B2019">
        <v>-8.4499999999999993</v>
      </c>
      <c r="C2019">
        <v>-6.9</v>
      </c>
      <c r="D2019">
        <v>-62.35</v>
      </c>
      <c r="E2019">
        <v>62.26</v>
      </c>
      <c r="F2019">
        <v>38.68</v>
      </c>
      <c r="G2019">
        <v>-53.83</v>
      </c>
      <c r="H2019">
        <v>-12.45</v>
      </c>
      <c r="I2019">
        <v>-452.95</v>
      </c>
    </row>
    <row r="2020" spans="1:9">
      <c r="A2020" s="14">
        <v>43007</v>
      </c>
      <c r="B2020">
        <v>-8.35</v>
      </c>
      <c r="C2020">
        <v>-7.4</v>
      </c>
      <c r="D2020">
        <v>-62.15</v>
      </c>
      <c r="E2020">
        <v>62.41</v>
      </c>
      <c r="F2020">
        <v>38.950000000000003</v>
      </c>
      <c r="G2020">
        <v>-53.68</v>
      </c>
      <c r="H2020">
        <v>-12.5</v>
      </c>
      <c r="I2020">
        <v>-457.26</v>
      </c>
    </row>
    <row r="2021" spans="1:9">
      <c r="A2021" s="14">
        <v>43010</v>
      </c>
      <c r="B2021">
        <v>-8.3800000000000008</v>
      </c>
      <c r="C2021">
        <v>-8.0500000000000007</v>
      </c>
      <c r="D2021">
        <v>-62.81</v>
      </c>
      <c r="E2021">
        <v>62.29</v>
      </c>
      <c r="F2021">
        <v>39.25</v>
      </c>
      <c r="G2021">
        <v>-53.73</v>
      </c>
      <c r="H2021">
        <v>-12.33</v>
      </c>
      <c r="I2021">
        <v>-461</v>
      </c>
    </row>
    <row r="2022" spans="1:9">
      <c r="A2022" s="14">
        <v>43011</v>
      </c>
      <c r="B2022">
        <v>-8.43</v>
      </c>
      <c r="C2022">
        <v>-7.59</v>
      </c>
      <c r="D2022">
        <v>-62.13</v>
      </c>
      <c r="E2022">
        <v>61.13</v>
      </c>
      <c r="F2022">
        <v>38.450000000000003</v>
      </c>
      <c r="G2022">
        <v>-52.97</v>
      </c>
      <c r="H2022">
        <v>-12.6</v>
      </c>
      <c r="I2022">
        <v>-453.25</v>
      </c>
    </row>
    <row r="2023" spans="1:9">
      <c r="A2023" s="14">
        <v>43012</v>
      </c>
      <c r="B2023">
        <v>-8.34</v>
      </c>
      <c r="C2023">
        <v>-8</v>
      </c>
      <c r="D2023">
        <v>-62.92</v>
      </c>
      <c r="E2023">
        <v>62.67</v>
      </c>
      <c r="F2023">
        <v>39.450000000000003</v>
      </c>
      <c r="G2023">
        <v>-54.98</v>
      </c>
      <c r="H2023">
        <v>-12.24</v>
      </c>
      <c r="I2023">
        <v>-462</v>
      </c>
    </row>
    <row r="2024" spans="1:9">
      <c r="A2024" s="14">
        <v>43013</v>
      </c>
      <c r="B2024">
        <v>-7.86</v>
      </c>
      <c r="C2024">
        <v>-8.4</v>
      </c>
      <c r="D2024">
        <v>-62.14</v>
      </c>
      <c r="E2024">
        <v>62.06</v>
      </c>
      <c r="F2024">
        <v>38.869999999999997</v>
      </c>
      <c r="G2024">
        <v>-54.33</v>
      </c>
      <c r="H2024">
        <v>-11.95</v>
      </c>
      <c r="I2024">
        <v>-456.75</v>
      </c>
    </row>
    <row r="2025" spans="1:9">
      <c r="A2025" s="14">
        <v>43014</v>
      </c>
      <c r="B2025">
        <v>-8.0299999999999994</v>
      </c>
      <c r="C2025">
        <v>-8.1</v>
      </c>
      <c r="D2025">
        <v>-62.16</v>
      </c>
      <c r="E2025">
        <v>62.2</v>
      </c>
      <c r="F2025">
        <v>39.1</v>
      </c>
      <c r="G2025">
        <v>-54.67</v>
      </c>
      <c r="H2025">
        <v>-11.86</v>
      </c>
      <c r="I2025">
        <v>-459.43</v>
      </c>
    </row>
    <row r="2026" spans="1:9">
      <c r="A2026" s="14">
        <v>43017</v>
      </c>
      <c r="B2026">
        <v>-7.82</v>
      </c>
      <c r="C2026">
        <v>-8.1</v>
      </c>
      <c r="D2026">
        <v>-62.64</v>
      </c>
      <c r="E2026">
        <v>62.54</v>
      </c>
      <c r="F2026">
        <v>39.1</v>
      </c>
      <c r="G2026">
        <v>-54.92</v>
      </c>
      <c r="H2026">
        <v>-11.65</v>
      </c>
      <c r="I2026">
        <v>-460.24</v>
      </c>
    </row>
    <row r="2027" spans="1:9">
      <c r="A2027" s="14">
        <v>43018</v>
      </c>
      <c r="B2027">
        <v>-7.96</v>
      </c>
      <c r="C2027">
        <v>-8.4</v>
      </c>
      <c r="D2027">
        <v>-62.37</v>
      </c>
      <c r="E2027">
        <v>63.22</v>
      </c>
      <c r="F2027">
        <v>39.450000000000003</v>
      </c>
      <c r="G2027">
        <v>-54.65</v>
      </c>
      <c r="H2027">
        <v>-11.91</v>
      </c>
      <c r="I2027">
        <v>-461.5</v>
      </c>
    </row>
    <row r="2028" spans="1:9">
      <c r="A2028" s="14">
        <v>43019</v>
      </c>
      <c r="B2028">
        <v>-7.84</v>
      </c>
      <c r="C2028">
        <v>-8.0299999999999994</v>
      </c>
      <c r="D2028">
        <v>-64.63</v>
      </c>
      <c r="E2028">
        <v>66.14</v>
      </c>
      <c r="F2028">
        <v>41.53</v>
      </c>
      <c r="G2028">
        <v>-56.6</v>
      </c>
      <c r="H2028">
        <v>-11.39</v>
      </c>
      <c r="I2028">
        <v>-479.51</v>
      </c>
    </row>
    <row r="2029" spans="1:9">
      <c r="A2029" s="14">
        <v>43020</v>
      </c>
      <c r="B2029">
        <v>-7.96</v>
      </c>
      <c r="C2029">
        <v>-8</v>
      </c>
      <c r="D2029">
        <v>-62.38</v>
      </c>
      <c r="E2029">
        <v>63.69</v>
      </c>
      <c r="F2029">
        <v>39.74</v>
      </c>
      <c r="G2029">
        <v>-54.53</v>
      </c>
      <c r="H2029">
        <v>-11.45</v>
      </c>
      <c r="I2029">
        <v>-466.5</v>
      </c>
    </row>
    <row r="2030" spans="1:9">
      <c r="A2030" s="14">
        <v>43021</v>
      </c>
      <c r="B2030">
        <v>-7.97</v>
      </c>
      <c r="C2030">
        <v>-7.87</v>
      </c>
      <c r="D2030">
        <v>-61.97</v>
      </c>
      <c r="E2030">
        <v>63.33</v>
      </c>
      <c r="F2030">
        <v>39.479999999999997</v>
      </c>
      <c r="G2030">
        <v>-53.63</v>
      </c>
      <c r="H2030">
        <v>-11.56</v>
      </c>
      <c r="I2030">
        <v>-464</v>
      </c>
    </row>
    <row r="2031" spans="1:9">
      <c r="A2031" s="14">
        <v>43024</v>
      </c>
      <c r="B2031">
        <v>-7.88</v>
      </c>
      <c r="C2031">
        <v>-8.3000000000000007</v>
      </c>
      <c r="D2031">
        <v>-62.05</v>
      </c>
      <c r="E2031">
        <v>62.9</v>
      </c>
      <c r="F2031">
        <v>39.380000000000003</v>
      </c>
      <c r="G2031">
        <v>-52.97</v>
      </c>
      <c r="H2031">
        <v>-11.96</v>
      </c>
      <c r="I2031">
        <v>-460.88</v>
      </c>
    </row>
    <row r="2032" spans="1:9">
      <c r="A2032" s="14">
        <v>43025</v>
      </c>
      <c r="B2032">
        <v>-7.72</v>
      </c>
      <c r="C2032">
        <v>-9.02</v>
      </c>
      <c r="D2032">
        <v>-62.33</v>
      </c>
      <c r="E2032">
        <v>62.6</v>
      </c>
      <c r="F2032">
        <v>39.450000000000003</v>
      </c>
      <c r="G2032">
        <v>-52.63</v>
      </c>
      <c r="H2032">
        <v>-12.31</v>
      </c>
      <c r="I2032">
        <v>-466</v>
      </c>
    </row>
    <row r="2033" spans="1:9">
      <c r="A2033" s="14">
        <v>43026</v>
      </c>
      <c r="B2033">
        <v>-7.57</v>
      </c>
      <c r="C2033">
        <v>-9.5299999999999994</v>
      </c>
      <c r="D2033">
        <v>-63.9</v>
      </c>
      <c r="E2033">
        <v>64.02</v>
      </c>
      <c r="F2033">
        <v>40</v>
      </c>
      <c r="G2033">
        <v>-54.42</v>
      </c>
      <c r="H2033">
        <v>-11.4</v>
      </c>
      <c r="I2033">
        <v>-475.5</v>
      </c>
    </row>
    <row r="2034" spans="1:9">
      <c r="A2034" s="14">
        <v>43027</v>
      </c>
      <c r="B2034">
        <v>-7.39</v>
      </c>
      <c r="C2034">
        <v>-10.029999999999999</v>
      </c>
      <c r="D2034">
        <v>-62.47</v>
      </c>
      <c r="E2034">
        <v>63.51</v>
      </c>
      <c r="F2034">
        <v>39.15</v>
      </c>
      <c r="G2034">
        <v>-53.78</v>
      </c>
      <c r="H2034">
        <v>-11.38</v>
      </c>
      <c r="I2034">
        <v>-465.87</v>
      </c>
    </row>
    <row r="2035" spans="1:9">
      <c r="A2035" s="14">
        <v>43028</v>
      </c>
      <c r="B2035">
        <v>-7.33</v>
      </c>
      <c r="C2035">
        <v>-10.16</v>
      </c>
      <c r="D2035">
        <v>-63.1</v>
      </c>
      <c r="E2035">
        <v>63.56</v>
      </c>
      <c r="F2035">
        <v>39.299999999999997</v>
      </c>
      <c r="G2035">
        <v>-54.22</v>
      </c>
      <c r="H2035">
        <v>-11.28</v>
      </c>
      <c r="I2035">
        <v>-468.5</v>
      </c>
    </row>
    <row r="2036" spans="1:9">
      <c r="A2036" s="14">
        <v>43031</v>
      </c>
      <c r="B2036">
        <v>-7.44</v>
      </c>
      <c r="C2036">
        <v>-10.4</v>
      </c>
      <c r="D2036">
        <v>-63.04</v>
      </c>
      <c r="E2036">
        <v>63.73</v>
      </c>
      <c r="F2036">
        <v>39.29</v>
      </c>
      <c r="G2036">
        <v>-54.58</v>
      </c>
      <c r="H2036">
        <v>-11.32</v>
      </c>
      <c r="I2036">
        <v>-471.76</v>
      </c>
    </row>
    <row r="2037" spans="1:9">
      <c r="A2037" s="14">
        <v>43032</v>
      </c>
      <c r="B2037">
        <v>-7.16</v>
      </c>
      <c r="C2037">
        <v>-10.5</v>
      </c>
      <c r="D2037">
        <v>-63.4</v>
      </c>
      <c r="E2037">
        <v>63.65</v>
      </c>
      <c r="F2037">
        <v>39.340000000000003</v>
      </c>
      <c r="G2037">
        <v>-54.13</v>
      </c>
      <c r="H2037">
        <v>-12.08</v>
      </c>
      <c r="I2037">
        <v>-475.58</v>
      </c>
    </row>
    <row r="2038" spans="1:9">
      <c r="A2038" s="14">
        <v>43033</v>
      </c>
      <c r="B2038">
        <v>-6.73</v>
      </c>
      <c r="C2038">
        <v>-11.54</v>
      </c>
      <c r="D2038">
        <v>-64.8</v>
      </c>
      <c r="E2038">
        <v>65.099999999999994</v>
      </c>
      <c r="F2038">
        <v>40.049999999999997</v>
      </c>
      <c r="G2038">
        <v>-55.42</v>
      </c>
      <c r="H2038">
        <v>-11.19</v>
      </c>
      <c r="I2038">
        <v>-486.1</v>
      </c>
    </row>
    <row r="2039" spans="1:9">
      <c r="A2039" s="14">
        <v>43034</v>
      </c>
      <c r="B2039">
        <v>-6.49</v>
      </c>
      <c r="C2039">
        <v>-11.36</v>
      </c>
      <c r="D2039">
        <v>-64.02</v>
      </c>
      <c r="E2039">
        <v>63.28</v>
      </c>
      <c r="F2039">
        <v>39.1</v>
      </c>
      <c r="G2039">
        <v>-54.65</v>
      </c>
      <c r="H2039">
        <v>-10.98</v>
      </c>
      <c r="I2039">
        <v>-481.19</v>
      </c>
    </row>
    <row r="2040" spans="1:9">
      <c r="A2040" s="14">
        <v>43035</v>
      </c>
      <c r="B2040">
        <v>-6.63</v>
      </c>
      <c r="C2040">
        <v>-11.6</v>
      </c>
      <c r="D2040">
        <v>-64.47</v>
      </c>
      <c r="E2040">
        <v>63.31</v>
      </c>
      <c r="F2040">
        <v>38.950000000000003</v>
      </c>
      <c r="G2040">
        <v>-54.73</v>
      </c>
      <c r="H2040">
        <v>-11.06</v>
      </c>
      <c r="I2040">
        <v>-485.13</v>
      </c>
    </row>
    <row r="2041" spans="1:9">
      <c r="A2041" s="14">
        <v>43038</v>
      </c>
      <c r="B2041">
        <v>-6.59</v>
      </c>
      <c r="C2041">
        <v>-11.81</v>
      </c>
      <c r="D2041">
        <v>-64.44</v>
      </c>
      <c r="E2041">
        <v>63.36</v>
      </c>
      <c r="F2041">
        <v>39.01</v>
      </c>
      <c r="G2041">
        <v>-54.42</v>
      </c>
      <c r="H2041">
        <v>-10.85</v>
      </c>
      <c r="I2041">
        <v>-485.64</v>
      </c>
    </row>
    <row r="2042" spans="1:9">
      <c r="A2042" s="14">
        <v>43039</v>
      </c>
      <c r="B2042">
        <v>-6.06</v>
      </c>
      <c r="C2042">
        <v>-12.37</v>
      </c>
      <c r="D2042">
        <v>-64.94</v>
      </c>
      <c r="E2042">
        <v>63.54</v>
      </c>
      <c r="F2042">
        <v>39.15</v>
      </c>
      <c r="G2042">
        <v>-54.28</v>
      </c>
      <c r="H2042">
        <v>-10.71</v>
      </c>
      <c r="I2042">
        <v>-490.42</v>
      </c>
    </row>
    <row r="2043" spans="1:9">
      <c r="A2043" s="14">
        <v>43040</v>
      </c>
      <c r="B2043">
        <v>-5.86</v>
      </c>
      <c r="C2043">
        <v>-12.1</v>
      </c>
      <c r="D2043">
        <v>-67</v>
      </c>
      <c r="E2043">
        <v>65.180000000000007</v>
      </c>
      <c r="F2043">
        <v>39.6</v>
      </c>
      <c r="G2043">
        <v>-55.33</v>
      </c>
      <c r="H2043">
        <v>-10.5</v>
      </c>
      <c r="I2043">
        <v>-504.26</v>
      </c>
    </row>
    <row r="2044" spans="1:9">
      <c r="A2044" s="14">
        <v>43041</v>
      </c>
      <c r="B2044">
        <v>-5.78</v>
      </c>
      <c r="C2044">
        <v>-12.2</v>
      </c>
      <c r="D2044">
        <v>-65.2</v>
      </c>
      <c r="E2044">
        <v>64.22</v>
      </c>
      <c r="F2044">
        <v>38.119999999999997</v>
      </c>
      <c r="G2044">
        <v>-55.25</v>
      </c>
      <c r="H2044">
        <v>-10.5</v>
      </c>
      <c r="I2044">
        <v>-502.36</v>
      </c>
    </row>
    <row r="2045" spans="1:9">
      <c r="A2045" s="14">
        <v>43042</v>
      </c>
      <c r="B2045">
        <v>-5.78</v>
      </c>
      <c r="C2045">
        <v>-11.8</v>
      </c>
      <c r="D2045">
        <v>-65.42</v>
      </c>
      <c r="E2045">
        <v>63.93</v>
      </c>
      <c r="F2045">
        <v>38</v>
      </c>
      <c r="G2045">
        <v>-55.33</v>
      </c>
      <c r="H2045">
        <v>-10.51</v>
      </c>
      <c r="I2045">
        <v>-505.41</v>
      </c>
    </row>
    <row r="2046" spans="1:9">
      <c r="A2046" s="14">
        <v>43045</v>
      </c>
      <c r="B2046">
        <v>-5.78</v>
      </c>
      <c r="C2046">
        <v>-11.78</v>
      </c>
      <c r="D2046">
        <v>-65.45</v>
      </c>
      <c r="E2046">
        <v>63.94</v>
      </c>
      <c r="F2046">
        <v>38.26</v>
      </c>
      <c r="G2046">
        <v>-55.38</v>
      </c>
      <c r="H2046">
        <v>-10.55</v>
      </c>
      <c r="I2046">
        <v>-513.66</v>
      </c>
    </row>
    <row r="2047" spans="1:9">
      <c r="A2047" s="14">
        <v>43046</v>
      </c>
      <c r="B2047">
        <v>-5.48</v>
      </c>
      <c r="C2047">
        <v>-12.62</v>
      </c>
      <c r="D2047">
        <v>-66.739999999999995</v>
      </c>
      <c r="E2047">
        <v>64.48</v>
      </c>
      <c r="F2047">
        <v>39.049999999999997</v>
      </c>
      <c r="G2047">
        <v>-56.15</v>
      </c>
      <c r="H2047">
        <v>-10.45</v>
      </c>
      <c r="I2047">
        <v>-515.51</v>
      </c>
    </row>
    <row r="2048" spans="1:9">
      <c r="A2048" s="14">
        <v>43047</v>
      </c>
      <c r="B2048">
        <v>-5.24</v>
      </c>
      <c r="C2048">
        <v>-13.26</v>
      </c>
      <c r="D2048">
        <v>-68.790000000000006</v>
      </c>
      <c r="E2048">
        <v>66.83</v>
      </c>
      <c r="F2048">
        <v>40.29</v>
      </c>
      <c r="G2048">
        <v>-58.13</v>
      </c>
      <c r="H2048">
        <v>-10.130000000000001</v>
      </c>
      <c r="I2048">
        <v>-532.30999999999995</v>
      </c>
    </row>
    <row r="2049" spans="1:9">
      <c r="A2049" s="14">
        <v>43048</v>
      </c>
      <c r="B2049">
        <v>-5.35</v>
      </c>
      <c r="C2049">
        <v>-13.7</v>
      </c>
      <c r="D2049">
        <v>-66.959999999999994</v>
      </c>
      <c r="E2049">
        <v>65.27</v>
      </c>
      <c r="F2049">
        <v>39.479999999999997</v>
      </c>
      <c r="G2049">
        <v>-55.76</v>
      </c>
      <c r="H2049">
        <v>-10.1</v>
      </c>
      <c r="I2049">
        <v>-522.25</v>
      </c>
    </row>
    <row r="2050" spans="1:9">
      <c r="A2050" s="14">
        <v>43049</v>
      </c>
      <c r="B2050">
        <v>-5.35</v>
      </c>
      <c r="C2050">
        <v>-14.35</v>
      </c>
      <c r="D2050">
        <v>-67.88</v>
      </c>
      <c r="E2050">
        <v>66.150000000000006</v>
      </c>
      <c r="F2050">
        <v>39.9</v>
      </c>
      <c r="G2050">
        <v>-56.17</v>
      </c>
      <c r="H2050">
        <v>-10.1</v>
      </c>
      <c r="I2050">
        <v>-522.99</v>
      </c>
    </row>
    <row r="2051" spans="1:9">
      <c r="A2051" s="14">
        <v>43052</v>
      </c>
      <c r="B2051">
        <v>-5.51</v>
      </c>
      <c r="C2051">
        <v>-14.96</v>
      </c>
      <c r="D2051">
        <v>-68.569999999999993</v>
      </c>
      <c r="E2051">
        <v>66.819999999999993</v>
      </c>
      <c r="F2051">
        <v>40.520000000000003</v>
      </c>
      <c r="G2051">
        <v>-57.47</v>
      </c>
      <c r="H2051">
        <v>-10.1</v>
      </c>
      <c r="I2051">
        <v>-526.07000000000005</v>
      </c>
    </row>
    <row r="2052" spans="1:9">
      <c r="A2052" s="14">
        <v>43053</v>
      </c>
      <c r="B2052">
        <v>-5.66</v>
      </c>
      <c r="C2052">
        <v>-14.9</v>
      </c>
      <c r="D2052">
        <v>-67.959999999999994</v>
      </c>
      <c r="E2052">
        <v>67.010000000000005</v>
      </c>
      <c r="F2052">
        <v>40.299999999999997</v>
      </c>
      <c r="G2052">
        <v>-57.03</v>
      </c>
      <c r="H2052">
        <v>-10.42</v>
      </c>
      <c r="I2052">
        <v>-527.48</v>
      </c>
    </row>
    <row r="2053" spans="1:9">
      <c r="A2053" s="14">
        <v>43054</v>
      </c>
      <c r="B2053">
        <v>-5.34</v>
      </c>
      <c r="C2053">
        <v>-14.85</v>
      </c>
      <c r="D2053">
        <v>-70.930000000000007</v>
      </c>
      <c r="E2053">
        <v>69.48</v>
      </c>
      <c r="F2053">
        <v>41.49</v>
      </c>
      <c r="G2053">
        <v>-58.38</v>
      </c>
      <c r="H2053">
        <v>-10.08</v>
      </c>
      <c r="I2053">
        <v>-547.62</v>
      </c>
    </row>
    <row r="2054" spans="1:9">
      <c r="A2054" s="14">
        <v>43055</v>
      </c>
      <c r="B2054">
        <v>-5.24</v>
      </c>
      <c r="C2054">
        <v>-14.85</v>
      </c>
      <c r="D2054">
        <v>-70.069999999999993</v>
      </c>
      <c r="E2054">
        <v>67.900000000000006</v>
      </c>
      <c r="F2054">
        <v>40.880000000000003</v>
      </c>
      <c r="G2054">
        <v>-56.38</v>
      </c>
      <c r="H2054">
        <v>-9.85</v>
      </c>
      <c r="I2054">
        <v>-540.14</v>
      </c>
    </row>
    <row r="2055" spans="1:9">
      <c r="A2055" s="14">
        <v>43056</v>
      </c>
      <c r="B2055">
        <v>-5.16</v>
      </c>
      <c r="C2055">
        <v>-14.38</v>
      </c>
      <c r="D2055">
        <v>-69.63</v>
      </c>
      <c r="E2055">
        <v>68.040000000000006</v>
      </c>
      <c r="F2055">
        <v>40.78</v>
      </c>
      <c r="G2055">
        <v>-55.78</v>
      </c>
      <c r="H2055">
        <v>-9.75</v>
      </c>
      <c r="I2055">
        <v>-541.63</v>
      </c>
    </row>
    <row r="2056" spans="1:9">
      <c r="A2056" s="14">
        <v>43059</v>
      </c>
      <c r="B2056">
        <v>-5</v>
      </c>
      <c r="C2056">
        <v>-14.59</v>
      </c>
      <c r="D2056">
        <v>-70.37</v>
      </c>
      <c r="E2056">
        <v>68.22</v>
      </c>
      <c r="F2056">
        <v>41.51</v>
      </c>
      <c r="G2056">
        <v>-56.28</v>
      </c>
      <c r="H2056">
        <v>-9.75</v>
      </c>
      <c r="I2056">
        <v>-545.16</v>
      </c>
    </row>
    <row r="2057" spans="1:9">
      <c r="A2057" s="14">
        <v>43060</v>
      </c>
      <c r="B2057">
        <v>-4.68</v>
      </c>
      <c r="C2057">
        <v>-14.49</v>
      </c>
      <c r="D2057">
        <v>-71.91</v>
      </c>
      <c r="E2057">
        <v>70.14</v>
      </c>
      <c r="F2057">
        <v>42.9</v>
      </c>
      <c r="G2057">
        <v>-58.15</v>
      </c>
      <c r="H2057">
        <v>-9.9</v>
      </c>
      <c r="I2057">
        <v>-554.47</v>
      </c>
    </row>
    <row r="2058" spans="1:9">
      <c r="A2058" s="14">
        <v>43061</v>
      </c>
      <c r="B2058">
        <v>-4.41</v>
      </c>
      <c r="C2058">
        <v>-14.3</v>
      </c>
      <c r="D2058">
        <v>-70.709999999999994</v>
      </c>
      <c r="E2058">
        <v>69.81</v>
      </c>
      <c r="F2058">
        <v>42.67</v>
      </c>
      <c r="G2058">
        <v>-56.08</v>
      </c>
      <c r="H2058">
        <v>-9.65</v>
      </c>
      <c r="I2058">
        <v>-546.66</v>
      </c>
    </row>
    <row r="2059" spans="1:9">
      <c r="A2059" s="14">
        <v>43062</v>
      </c>
      <c r="B2059">
        <v>-4.3</v>
      </c>
      <c r="C2059">
        <v>-14.51</v>
      </c>
      <c r="D2059">
        <v>-68.84</v>
      </c>
      <c r="E2059">
        <v>68.010000000000005</v>
      </c>
      <c r="F2059">
        <v>41.76</v>
      </c>
      <c r="G2059">
        <v>-55.47</v>
      </c>
      <c r="H2059">
        <v>-9.59</v>
      </c>
      <c r="I2059">
        <v>-529.49</v>
      </c>
    </row>
    <row r="2060" spans="1:9">
      <c r="A2060" s="14">
        <v>43063</v>
      </c>
      <c r="B2060">
        <v>-4.2</v>
      </c>
      <c r="C2060">
        <v>-14.49</v>
      </c>
      <c r="D2060">
        <v>-67.989999999999995</v>
      </c>
      <c r="E2060">
        <v>68.709999999999994</v>
      </c>
      <c r="F2060">
        <v>41.65</v>
      </c>
      <c r="G2060">
        <v>-55</v>
      </c>
      <c r="H2060">
        <v>-9.57</v>
      </c>
      <c r="I2060">
        <v>-530.12</v>
      </c>
    </row>
    <row r="2061" spans="1:9">
      <c r="A2061" s="14">
        <v>43066</v>
      </c>
      <c r="B2061">
        <v>-3.8</v>
      </c>
      <c r="C2061">
        <v>-14.8</v>
      </c>
      <c r="D2061">
        <v>-67.510000000000005</v>
      </c>
      <c r="E2061">
        <v>68.319999999999993</v>
      </c>
      <c r="F2061">
        <v>41.69</v>
      </c>
      <c r="G2061">
        <v>-54.78</v>
      </c>
      <c r="H2061">
        <v>-9.1999999999999993</v>
      </c>
      <c r="I2061">
        <v>-529.01</v>
      </c>
    </row>
    <row r="2062" spans="1:9">
      <c r="A2062" s="14">
        <v>43067</v>
      </c>
      <c r="B2062">
        <v>-3.97</v>
      </c>
      <c r="C2062">
        <v>-15.19</v>
      </c>
      <c r="D2062">
        <v>-68.540000000000006</v>
      </c>
      <c r="E2062">
        <v>68.38</v>
      </c>
      <c r="F2062">
        <v>42.03</v>
      </c>
      <c r="G2062">
        <v>-54.68</v>
      </c>
      <c r="H2062">
        <v>-9</v>
      </c>
      <c r="I2062">
        <v>-535.75</v>
      </c>
    </row>
    <row r="2063" spans="1:9">
      <c r="A2063" s="14">
        <v>43068</v>
      </c>
      <c r="B2063">
        <v>-3.75</v>
      </c>
      <c r="C2063">
        <v>-15.73</v>
      </c>
      <c r="D2063">
        <v>-68.290000000000006</v>
      </c>
      <c r="E2063">
        <v>68.05</v>
      </c>
      <c r="F2063">
        <v>42.12</v>
      </c>
      <c r="G2063">
        <v>-53.96</v>
      </c>
      <c r="H2063">
        <v>-8.81</v>
      </c>
      <c r="I2063">
        <v>-537.44000000000005</v>
      </c>
    </row>
    <row r="2064" spans="1:9">
      <c r="A2064" s="14">
        <v>43069</v>
      </c>
      <c r="B2064">
        <v>-3.6</v>
      </c>
      <c r="C2064">
        <v>-15.95</v>
      </c>
      <c r="D2064">
        <v>-69.349999999999994</v>
      </c>
      <c r="E2064">
        <v>68.900000000000006</v>
      </c>
      <c r="F2064">
        <v>42.88</v>
      </c>
      <c r="G2064">
        <v>-55.47</v>
      </c>
      <c r="H2064">
        <v>-8.44</v>
      </c>
      <c r="I2064">
        <v>-536.29</v>
      </c>
    </row>
    <row r="2065" spans="1:9">
      <c r="A2065" s="14">
        <v>43070</v>
      </c>
      <c r="B2065">
        <v>-3.26</v>
      </c>
      <c r="C2065">
        <v>-14.38</v>
      </c>
      <c r="D2065">
        <v>-67.959999999999994</v>
      </c>
      <c r="E2065">
        <v>68.37</v>
      </c>
      <c r="F2065">
        <v>42.61</v>
      </c>
      <c r="G2065">
        <v>-55.47</v>
      </c>
      <c r="H2065">
        <v>-8.5</v>
      </c>
      <c r="I2065">
        <v>-521.9</v>
      </c>
    </row>
    <row r="2066" spans="1:9">
      <c r="A2066" s="14">
        <v>43073</v>
      </c>
      <c r="B2066">
        <v>-3.43</v>
      </c>
      <c r="C2066">
        <v>-14.8</v>
      </c>
      <c r="D2066">
        <v>-69.849999999999994</v>
      </c>
      <c r="E2066">
        <v>69.260000000000005</v>
      </c>
      <c r="F2066">
        <v>43.53</v>
      </c>
      <c r="G2066">
        <v>-56.32</v>
      </c>
      <c r="H2066">
        <v>-8.61</v>
      </c>
      <c r="I2066">
        <v>-528.57000000000005</v>
      </c>
    </row>
    <row r="2067" spans="1:9">
      <c r="A2067" s="14">
        <v>43074</v>
      </c>
      <c r="B2067">
        <v>-3.44</v>
      </c>
      <c r="C2067">
        <v>-16.23</v>
      </c>
      <c r="D2067">
        <v>-70.599999999999994</v>
      </c>
      <c r="E2067">
        <v>70.25</v>
      </c>
      <c r="F2067">
        <v>44.17</v>
      </c>
      <c r="G2067">
        <v>-56.33</v>
      </c>
      <c r="H2067">
        <v>-8.8800000000000008</v>
      </c>
      <c r="I2067">
        <v>-533.70000000000005</v>
      </c>
    </row>
    <row r="2068" spans="1:9">
      <c r="A2068" s="14">
        <v>43075</v>
      </c>
      <c r="B2068">
        <v>-3.15</v>
      </c>
      <c r="C2068">
        <v>-17.350000000000001</v>
      </c>
      <c r="D2068">
        <v>-71.52</v>
      </c>
      <c r="E2068">
        <v>71.98</v>
      </c>
      <c r="F2068">
        <v>45</v>
      </c>
      <c r="G2068">
        <v>-57.42</v>
      </c>
      <c r="H2068">
        <v>-8.56</v>
      </c>
      <c r="I2068">
        <v>-547.46</v>
      </c>
    </row>
    <row r="2069" spans="1:9">
      <c r="A2069" s="14">
        <v>43076</v>
      </c>
      <c r="B2069">
        <v>-3.1</v>
      </c>
      <c r="C2069">
        <v>-17.73</v>
      </c>
      <c r="D2069">
        <v>-73.5</v>
      </c>
      <c r="E2069">
        <v>74.34</v>
      </c>
      <c r="F2069">
        <v>46.77</v>
      </c>
      <c r="G2069">
        <v>-60.17</v>
      </c>
      <c r="H2069">
        <v>-8.35</v>
      </c>
      <c r="I2069">
        <v>-562.09</v>
      </c>
    </row>
    <row r="2070" spans="1:9">
      <c r="A2070" s="14">
        <v>43077</v>
      </c>
      <c r="B2070">
        <v>-2.76</v>
      </c>
      <c r="C2070">
        <v>-18.97</v>
      </c>
      <c r="D2070">
        <v>-73.72</v>
      </c>
      <c r="E2070">
        <v>73.16</v>
      </c>
      <c r="F2070">
        <v>46</v>
      </c>
      <c r="G2070">
        <v>-60.54</v>
      </c>
      <c r="H2070">
        <v>-8.5299999999999994</v>
      </c>
      <c r="I2070">
        <v>-555.01</v>
      </c>
    </row>
    <row r="2071" spans="1:9">
      <c r="A2071" s="14">
        <v>43080</v>
      </c>
      <c r="B2071">
        <v>-3.4</v>
      </c>
      <c r="C2071">
        <v>-19.37</v>
      </c>
      <c r="D2071">
        <v>-72.069999999999993</v>
      </c>
      <c r="E2071">
        <v>72.599999999999994</v>
      </c>
      <c r="F2071">
        <v>45.42</v>
      </c>
      <c r="G2071">
        <v>-58.47</v>
      </c>
      <c r="H2071">
        <v>-8.65</v>
      </c>
      <c r="I2071">
        <v>-551.42999999999995</v>
      </c>
    </row>
    <row r="2072" spans="1:9">
      <c r="A2072" s="14">
        <v>43081</v>
      </c>
      <c r="B2072">
        <v>-3.38</v>
      </c>
      <c r="C2072">
        <v>-19.989999999999998</v>
      </c>
      <c r="D2072">
        <v>-73.3</v>
      </c>
      <c r="E2072">
        <v>74.87</v>
      </c>
      <c r="F2072">
        <v>48.21</v>
      </c>
      <c r="G2072">
        <v>-60.3</v>
      </c>
      <c r="H2072">
        <v>-8.6999999999999993</v>
      </c>
      <c r="I2072">
        <v>-557.34</v>
      </c>
    </row>
    <row r="2073" spans="1:9">
      <c r="A2073" s="14">
        <v>43082</v>
      </c>
      <c r="B2073">
        <v>-3.41</v>
      </c>
      <c r="C2073">
        <v>-20.27</v>
      </c>
      <c r="D2073">
        <v>-76.150000000000006</v>
      </c>
      <c r="E2073">
        <v>76.45</v>
      </c>
      <c r="F2073">
        <v>52.95</v>
      </c>
      <c r="G2073">
        <v>-61.55</v>
      </c>
      <c r="H2073">
        <v>-8.8000000000000007</v>
      </c>
      <c r="I2073">
        <v>-561.47</v>
      </c>
    </row>
    <row r="2074" spans="1:9">
      <c r="A2074" s="14">
        <v>43083</v>
      </c>
      <c r="B2074">
        <v>-3.49</v>
      </c>
      <c r="C2074">
        <v>-21.93</v>
      </c>
      <c r="D2074">
        <v>-79.180000000000007</v>
      </c>
      <c r="E2074">
        <v>80.95</v>
      </c>
      <c r="F2074">
        <v>54.85</v>
      </c>
      <c r="G2074">
        <v>-61.35</v>
      </c>
      <c r="H2074">
        <v>-8.8800000000000008</v>
      </c>
      <c r="I2074">
        <v>-573.70000000000005</v>
      </c>
    </row>
    <row r="2075" spans="1:9">
      <c r="A2075" s="14">
        <v>43084</v>
      </c>
      <c r="B2075">
        <v>-3.08</v>
      </c>
      <c r="C2075">
        <v>-26.28</v>
      </c>
      <c r="D2075">
        <v>-84.47</v>
      </c>
      <c r="E2075">
        <v>86.83</v>
      </c>
      <c r="F2075">
        <v>62.49</v>
      </c>
      <c r="G2075">
        <v>-66.23</v>
      </c>
      <c r="H2075">
        <v>-8.8000000000000007</v>
      </c>
      <c r="I2075">
        <v>-605.4</v>
      </c>
    </row>
    <row r="2076" spans="1:9">
      <c r="A2076" s="14">
        <v>43087</v>
      </c>
      <c r="B2076">
        <v>-3.14</v>
      </c>
      <c r="C2076">
        <v>-24.67</v>
      </c>
      <c r="D2076">
        <v>-81.5</v>
      </c>
      <c r="E2076">
        <v>83.08</v>
      </c>
      <c r="F2076">
        <v>58.51</v>
      </c>
      <c r="G2076">
        <v>-63.85</v>
      </c>
      <c r="H2076">
        <v>-8.86</v>
      </c>
      <c r="I2076">
        <v>-585.12</v>
      </c>
    </row>
    <row r="2077" spans="1:9">
      <c r="A2077" s="14">
        <v>43088</v>
      </c>
      <c r="B2077">
        <v>-1.95</v>
      </c>
      <c r="C2077">
        <v>-21.77</v>
      </c>
      <c r="D2077">
        <v>-76.59</v>
      </c>
      <c r="E2077">
        <v>75.760000000000005</v>
      </c>
      <c r="F2077">
        <v>52.4</v>
      </c>
      <c r="G2077">
        <v>-62.35</v>
      </c>
      <c r="H2077">
        <v>-8.5500000000000007</v>
      </c>
      <c r="I2077">
        <v>-546.32000000000005</v>
      </c>
    </row>
    <row r="2078" spans="1:9">
      <c r="A2078" s="14">
        <v>43089</v>
      </c>
      <c r="B2078">
        <v>-1.43</v>
      </c>
      <c r="C2078">
        <v>-21</v>
      </c>
      <c r="D2078">
        <v>-73.989999999999995</v>
      </c>
      <c r="E2078">
        <v>75.760000000000005</v>
      </c>
      <c r="F2078">
        <v>49.63</v>
      </c>
      <c r="G2078">
        <v>-60.38</v>
      </c>
      <c r="H2078">
        <v>-7.65</v>
      </c>
      <c r="I2078">
        <v>-536.74</v>
      </c>
    </row>
    <row r="2079" spans="1:9">
      <c r="A2079" s="14">
        <v>43090</v>
      </c>
      <c r="B2079">
        <v>-1.8</v>
      </c>
      <c r="C2079">
        <v>-22.34</v>
      </c>
      <c r="D2079">
        <v>-77.680000000000007</v>
      </c>
      <c r="E2079">
        <v>79.41</v>
      </c>
      <c r="F2079">
        <v>53.2</v>
      </c>
      <c r="G2079">
        <v>-63.61</v>
      </c>
      <c r="H2079">
        <v>-8.06</v>
      </c>
      <c r="I2079">
        <v>-563.70000000000005</v>
      </c>
    </row>
    <row r="2080" spans="1:9">
      <c r="A2080" s="14">
        <v>43091</v>
      </c>
      <c r="B2080">
        <v>-1.9</v>
      </c>
      <c r="C2080">
        <v>-22.2</v>
      </c>
      <c r="D2080">
        <v>-78.59</v>
      </c>
      <c r="E2080">
        <v>81.459999999999994</v>
      </c>
      <c r="F2080">
        <v>54.66</v>
      </c>
      <c r="G2080">
        <v>-68.89</v>
      </c>
      <c r="H2080">
        <v>-8.32</v>
      </c>
      <c r="I2080">
        <v>-581.20000000000005</v>
      </c>
    </row>
    <row r="2081" spans="1:9">
      <c r="A2081" s="14">
        <v>43094</v>
      </c>
      <c r="B2081">
        <v>-1.75</v>
      </c>
      <c r="C2081">
        <v>-21.02</v>
      </c>
      <c r="D2081">
        <v>-78.69</v>
      </c>
      <c r="E2081">
        <v>82.48</v>
      </c>
      <c r="F2081">
        <v>55.2</v>
      </c>
      <c r="G2081">
        <v>-68.680000000000007</v>
      </c>
      <c r="H2081">
        <v>-8.3800000000000008</v>
      </c>
      <c r="I2081">
        <v>-581.48</v>
      </c>
    </row>
    <row r="2082" spans="1:9">
      <c r="A2082" s="14">
        <v>43095</v>
      </c>
      <c r="B2082">
        <v>-1.7</v>
      </c>
      <c r="C2082">
        <v>-19.02</v>
      </c>
      <c r="D2082">
        <v>-79.290000000000006</v>
      </c>
      <c r="E2082">
        <v>81.38</v>
      </c>
      <c r="F2082">
        <v>54.47</v>
      </c>
      <c r="G2082">
        <v>-70.900000000000006</v>
      </c>
      <c r="H2082">
        <v>-8.25</v>
      </c>
      <c r="I2082">
        <v>-585.86</v>
      </c>
    </row>
    <row r="2083" spans="1:9">
      <c r="A2083" s="14">
        <v>43096</v>
      </c>
      <c r="B2083">
        <v>-1.05</v>
      </c>
      <c r="C2083">
        <v>-19.71</v>
      </c>
      <c r="D2083">
        <v>-77.400000000000006</v>
      </c>
      <c r="E2083">
        <v>77.760000000000005</v>
      </c>
      <c r="F2083">
        <v>50.13</v>
      </c>
      <c r="G2083">
        <v>-69.2</v>
      </c>
      <c r="H2083">
        <v>-8.0500000000000007</v>
      </c>
      <c r="I2083">
        <v>-551.12</v>
      </c>
    </row>
    <row r="2084" spans="1:9">
      <c r="A2084" s="14">
        <v>43097</v>
      </c>
      <c r="B2084">
        <v>-1.85</v>
      </c>
      <c r="C2084">
        <v>-18.25</v>
      </c>
      <c r="D2084">
        <v>-64.22</v>
      </c>
      <c r="E2084">
        <v>66.5</v>
      </c>
      <c r="F2084">
        <v>41.03</v>
      </c>
      <c r="G2084">
        <v>-53.35</v>
      </c>
      <c r="H2084">
        <v>-7.82</v>
      </c>
      <c r="I2084">
        <v>-462.32</v>
      </c>
    </row>
    <row r="2085" spans="1:9">
      <c r="A2085" s="14">
        <v>43098</v>
      </c>
      <c r="B2085">
        <v>-1.67</v>
      </c>
      <c r="C2085">
        <v>-14.06</v>
      </c>
      <c r="D2085">
        <v>-64.239999999999995</v>
      </c>
      <c r="E2085">
        <v>66.650000000000006</v>
      </c>
      <c r="F2085">
        <v>41.2</v>
      </c>
      <c r="G2085">
        <v>-53.55</v>
      </c>
      <c r="H2085">
        <v>-7.97</v>
      </c>
      <c r="I2085">
        <v>-456.19</v>
      </c>
    </row>
    <row r="2086" spans="1:9">
      <c r="A2086" s="14">
        <v>43101</v>
      </c>
      <c r="B2086">
        <v>-1.48</v>
      </c>
      <c r="C2086">
        <v>-13.9</v>
      </c>
      <c r="D2086">
        <v>-64.290000000000006</v>
      </c>
      <c r="E2086">
        <v>66.239999999999995</v>
      </c>
      <c r="F2086">
        <v>41.28</v>
      </c>
      <c r="G2086">
        <v>-53.55</v>
      </c>
      <c r="H2086">
        <v>-7.76</v>
      </c>
      <c r="I2086">
        <v>-455.54</v>
      </c>
    </row>
    <row r="2087" spans="1:9">
      <c r="A2087" s="14">
        <v>43102</v>
      </c>
      <c r="B2087">
        <v>-1.9</v>
      </c>
      <c r="C2087">
        <v>-13.97</v>
      </c>
      <c r="D2087">
        <v>-63.48</v>
      </c>
      <c r="E2087">
        <v>66.489999999999995</v>
      </c>
      <c r="F2087">
        <v>41.13</v>
      </c>
      <c r="G2087">
        <v>-53.55</v>
      </c>
      <c r="H2087">
        <v>-8</v>
      </c>
      <c r="I2087">
        <v>-455.94</v>
      </c>
    </row>
    <row r="2088" spans="1:9">
      <c r="A2088" s="14">
        <v>43103</v>
      </c>
      <c r="B2088">
        <v>-1.29</v>
      </c>
      <c r="C2088">
        <v>-14.67</v>
      </c>
      <c r="D2088">
        <v>-63.65</v>
      </c>
      <c r="E2088">
        <v>66.760000000000005</v>
      </c>
      <c r="F2088">
        <v>41.21</v>
      </c>
      <c r="G2088">
        <v>-53.6</v>
      </c>
      <c r="H2088">
        <v>-8.0500000000000007</v>
      </c>
      <c r="I2088">
        <v>-458.9</v>
      </c>
    </row>
    <row r="2089" spans="1:9">
      <c r="A2089" s="14">
        <v>43104</v>
      </c>
      <c r="B2089">
        <v>-1.27</v>
      </c>
      <c r="C2089">
        <v>-14.94</v>
      </c>
      <c r="D2089">
        <v>-64.569999999999993</v>
      </c>
      <c r="E2089">
        <v>68.680000000000007</v>
      </c>
      <c r="F2089">
        <v>42.4</v>
      </c>
      <c r="G2089">
        <v>-55.2</v>
      </c>
      <c r="H2089">
        <v>-7.75</v>
      </c>
      <c r="I2089">
        <v>-465.55</v>
      </c>
    </row>
    <row r="2090" spans="1:9">
      <c r="A2090" s="14">
        <v>43105</v>
      </c>
      <c r="B2090">
        <v>-1.95</v>
      </c>
      <c r="C2090">
        <v>-12.5</v>
      </c>
      <c r="D2090">
        <v>-64.3</v>
      </c>
      <c r="E2090">
        <v>68.11</v>
      </c>
      <c r="F2090">
        <v>42.28</v>
      </c>
      <c r="G2090">
        <v>-55.6</v>
      </c>
      <c r="H2090">
        <v>-7.72</v>
      </c>
      <c r="I2090">
        <v>-461.57</v>
      </c>
    </row>
    <row r="2091" spans="1:9">
      <c r="A2091" s="14">
        <v>43108</v>
      </c>
      <c r="B2091">
        <v>-2.7</v>
      </c>
      <c r="C2091">
        <v>-11.49</v>
      </c>
      <c r="D2091">
        <v>-64.37</v>
      </c>
      <c r="E2091">
        <v>68.010000000000005</v>
      </c>
      <c r="F2091">
        <v>42.38</v>
      </c>
      <c r="G2091">
        <v>-55.25</v>
      </c>
      <c r="H2091">
        <v>-8</v>
      </c>
      <c r="I2091">
        <v>-463.95</v>
      </c>
    </row>
    <row r="2092" spans="1:9">
      <c r="A2092" s="14">
        <v>43109</v>
      </c>
      <c r="B2092">
        <v>-2.2799999999999998</v>
      </c>
      <c r="C2092">
        <v>-11.44</v>
      </c>
      <c r="D2092">
        <v>-64.88</v>
      </c>
      <c r="E2092">
        <v>68.09</v>
      </c>
      <c r="F2092">
        <v>42.69</v>
      </c>
      <c r="G2092">
        <v>-55.2</v>
      </c>
      <c r="H2092">
        <v>-8.08</v>
      </c>
      <c r="I2092">
        <v>-467.73</v>
      </c>
    </row>
    <row r="2093" spans="1:9">
      <c r="A2093" s="14">
        <v>43110</v>
      </c>
      <c r="B2093">
        <v>-2.11</v>
      </c>
      <c r="C2093">
        <v>-12.34</v>
      </c>
      <c r="D2093">
        <v>-65.25</v>
      </c>
      <c r="E2093">
        <v>68.459999999999994</v>
      </c>
      <c r="F2093">
        <v>42.99</v>
      </c>
      <c r="G2093">
        <v>-55.45</v>
      </c>
      <c r="H2093">
        <v>-7.46</v>
      </c>
      <c r="I2093">
        <v>-472.67</v>
      </c>
    </row>
    <row r="2094" spans="1:9">
      <c r="A2094" s="14">
        <v>43111</v>
      </c>
      <c r="B2094">
        <v>-2.4300000000000002</v>
      </c>
      <c r="C2094">
        <v>-12.3</v>
      </c>
      <c r="D2094">
        <v>-65.709999999999994</v>
      </c>
      <c r="E2094">
        <v>69.58</v>
      </c>
      <c r="F2094">
        <v>44.08</v>
      </c>
      <c r="G2094">
        <v>-56.7</v>
      </c>
      <c r="H2094">
        <v>-7.49</v>
      </c>
      <c r="I2094">
        <v>-472.09</v>
      </c>
    </row>
    <row r="2095" spans="1:9">
      <c r="A2095" s="14">
        <v>43112</v>
      </c>
      <c r="B2095">
        <v>-2.1</v>
      </c>
      <c r="C2095">
        <v>-11.76</v>
      </c>
      <c r="D2095">
        <v>-64.680000000000007</v>
      </c>
      <c r="E2095">
        <v>69.69</v>
      </c>
      <c r="F2095">
        <v>44.15</v>
      </c>
      <c r="G2095">
        <v>-56</v>
      </c>
      <c r="H2095">
        <v>-7.52</v>
      </c>
      <c r="I2095">
        <v>-468.61</v>
      </c>
    </row>
    <row r="2096" spans="1:9">
      <c r="A2096" s="14">
        <v>43115</v>
      </c>
      <c r="B2096">
        <v>-2.1</v>
      </c>
      <c r="C2096">
        <v>-12</v>
      </c>
      <c r="D2096">
        <v>-64.760000000000005</v>
      </c>
      <c r="E2096">
        <v>70.459999999999994</v>
      </c>
      <c r="F2096">
        <v>44.58</v>
      </c>
      <c r="G2096">
        <v>-56.05</v>
      </c>
      <c r="H2096">
        <v>-7.3</v>
      </c>
      <c r="I2096">
        <v>-469.95</v>
      </c>
    </row>
    <row r="2097" spans="1:9">
      <c r="A2097" s="14">
        <v>43116</v>
      </c>
      <c r="B2097">
        <v>-1.8</v>
      </c>
      <c r="C2097">
        <v>-12.26</v>
      </c>
      <c r="D2097">
        <v>-65.11</v>
      </c>
      <c r="E2097">
        <v>70.849999999999994</v>
      </c>
      <c r="F2097">
        <v>44.9</v>
      </c>
      <c r="G2097">
        <v>-56.71</v>
      </c>
      <c r="H2097">
        <v>-6.75</v>
      </c>
      <c r="I2097">
        <v>-473.3</v>
      </c>
    </row>
    <row r="2098" spans="1:9">
      <c r="A2098" s="14">
        <v>43117</v>
      </c>
      <c r="B2098">
        <v>-1.85</v>
      </c>
      <c r="C2098">
        <v>-12.49</v>
      </c>
      <c r="D2098">
        <v>-66.25</v>
      </c>
      <c r="E2098">
        <v>70.87</v>
      </c>
      <c r="F2098">
        <v>45.7</v>
      </c>
      <c r="G2098">
        <v>-57.75</v>
      </c>
      <c r="H2098">
        <v>-6.54</v>
      </c>
      <c r="I2098">
        <v>-478.74</v>
      </c>
    </row>
    <row r="2099" spans="1:9">
      <c r="A2099" s="14">
        <v>43118</v>
      </c>
      <c r="B2099">
        <v>-1.9</v>
      </c>
      <c r="C2099">
        <v>-12.9</v>
      </c>
      <c r="D2099">
        <v>-66.010000000000005</v>
      </c>
      <c r="E2099">
        <v>71.760000000000005</v>
      </c>
      <c r="F2099">
        <v>46.22</v>
      </c>
      <c r="G2099">
        <v>-57.8</v>
      </c>
      <c r="H2099">
        <v>-6.27</v>
      </c>
      <c r="I2099">
        <v>-479.21</v>
      </c>
    </row>
    <row r="2100" spans="1:9">
      <c r="A2100" s="14">
        <v>43119</v>
      </c>
      <c r="B2100">
        <v>-2</v>
      </c>
      <c r="C2100">
        <v>-12.47</v>
      </c>
      <c r="D2100">
        <v>-65.569999999999993</v>
      </c>
      <c r="E2100">
        <v>71.23</v>
      </c>
      <c r="F2100">
        <v>45.66</v>
      </c>
      <c r="G2100">
        <v>-56.95</v>
      </c>
      <c r="H2100">
        <v>-6.27</v>
      </c>
      <c r="I2100">
        <v>-478.74</v>
      </c>
    </row>
    <row r="2101" spans="1:9">
      <c r="A2101" s="14">
        <v>43122</v>
      </c>
      <c r="B2101">
        <v>-1.85</v>
      </c>
      <c r="C2101">
        <v>-12.5</v>
      </c>
      <c r="D2101">
        <v>-65.709999999999994</v>
      </c>
      <c r="E2101">
        <v>71.959999999999994</v>
      </c>
      <c r="F2101">
        <v>46.45</v>
      </c>
      <c r="G2101">
        <v>-57.95</v>
      </c>
      <c r="H2101">
        <v>-6.38</v>
      </c>
      <c r="I2101">
        <v>-481.67</v>
      </c>
    </row>
    <row r="2102" spans="1:9">
      <c r="A2102" s="14">
        <v>43123</v>
      </c>
      <c r="B2102">
        <v>-1.7</v>
      </c>
      <c r="C2102">
        <v>-12.41</v>
      </c>
      <c r="D2102">
        <v>-65.59</v>
      </c>
      <c r="E2102">
        <v>71.98</v>
      </c>
      <c r="F2102">
        <v>46.82</v>
      </c>
      <c r="G2102">
        <v>-57.65</v>
      </c>
      <c r="H2102">
        <v>-6.41</v>
      </c>
      <c r="I2102">
        <v>-483.1</v>
      </c>
    </row>
    <row r="2103" spans="1:9">
      <c r="A2103" s="14">
        <v>43124</v>
      </c>
      <c r="B2103">
        <v>-1.38</v>
      </c>
      <c r="C2103">
        <v>-12.35</v>
      </c>
      <c r="D2103">
        <v>-64.489999999999995</v>
      </c>
      <c r="E2103">
        <v>72.239999999999995</v>
      </c>
      <c r="F2103">
        <v>47.55</v>
      </c>
      <c r="G2103">
        <v>-56.75</v>
      </c>
      <c r="H2103">
        <v>-5.95</v>
      </c>
      <c r="I2103">
        <v>-473.72</v>
      </c>
    </row>
    <row r="2104" spans="1:9">
      <c r="A2104" s="14">
        <v>43125</v>
      </c>
      <c r="B2104">
        <v>-1.17</v>
      </c>
      <c r="C2104">
        <v>-12.18</v>
      </c>
      <c r="D2104">
        <v>-65.14</v>
      </c>
      <c r="E2104">
        <v>73.33</v>
      </c>
      <c r="F2104">
        <v>47.99</v>
      </c>
      <c r="G2104">
        <v>-55.55</v>
      </c>
      <c r="H2104">
        <v>-5.46</v>
      </c>
      <c r="I2104">
        <v>-480.17</v>
      </c>
    </row>
    <row r="2105" spans="1:9">
      <c r="A2105" s="14">
        <v>43126</v>
      </c>
      <c r="B2105">
        <v>-1.2</v>
      </c>
      <c r="C2105">
        <v>-12</v>
      </c>
      <c r="D2105">
        <v>-64.36</v>
      </c>
      <c r="E2105">
        <v>73.53</v>
      </c>
      <c r="F2105">
        <v>48.51</v>
      </c>
      <c r="G2105">
        <v>-55.25</v>
      </c>
      <c r="H2105">
        <v>-5.45</v>
      </c>
      <c r="I2105">
        <v>-475.79</v>
      </c>
    </row>
    <row r="2106" spans="1:9">
      <c r="A2106" s="14">
        <v>43129</v>
      </c>
      <c r="B2106">
        <v>-1.23</v>
      </c>
      <c r="C2106">
        <v>-12.15</v>
      </c>
      <c r="D2106">
        <v>-64.91</v>
      </c>
      <c r="E2106">
        <v>73.45</v>
      </c>
      <c r="F2106">
        <v>48.74</v>
      </c>
      <c r="G2106">
        <v>-55.73</v>
      </c>
      <c r="H2106">
        <v>-5.4</v>
      </c>
      <c r="I2106">
        <v>-477.23</v>
      </c>
    </row>
    <row r="2107" spans="1:9">
      <c r="A2107" s="14">
        <v>43130</v>
      </c>
      <c r="B2107">
        <v>-1.25</v>
      </c>
      <c r="C2107">
        <v>-12.76</v>
      </c>
      <c r="D2107">
        <v>-65.81</v>
      </c>
      <c r="E2107">
        <v>74.67</v>
      </c>
      <c r="F2107">
        <v>49.56</v>
      </c>
      <c r="G2107">
        <v>-57.85</v>
      </c>
      <c r="H2107">
        <v>-5.57</v>
      </c>
      <c r="I2107">
        <v>-486.91</v>
      </c>
    </row>
    <row r="2108" spans="1:9">
      <c r="A2108" s="14">
        <v>43131</v>
      </c>
      <c r="B2108">
        <v>-0.85</v>
      </c>
      <c r="C2108">
        <v>-12.98</v>
      </c>
      <c r="D2108">
        <v>-65.540000000000006</v>
      </c>
      <c r="E2108">
        <v>74.239999999999995</v>
      </c>
      <c r="F2108">
        <v>49.85</v>
      </c>
      <c r="G2108">
        <v>-58.16</v>
      </c>
      <c r="H2108">
        <v>-5.85</v>
      </c>
      <c r="I2108">
        <v>-484.07</v>
      </c>
    </row>
    <row r="2109" spans="1:9">
      <c r="A2109" s="14">
        <v>43132</v>
      </c>
      <c r="B2109">
        <v>-1.1000000000000001</v>
      </c>
      <c r="C2109">
        <v>-12.95</v>
      </c>
      <c r="D2109">
        <v>-66.680000000000007</v>
      </c>
      <c r="E2109">
        <v>76.92</v>
      </c>
      <c r="F2109">
        <v>52.6</v>
      </c>
      <c r="G2109">
        <v>-60.1</v>
      </c>
      <c r="H2109">
        <v>-6.03</v>
      </c>
      <c r="I2109">
        <v>-495.2</v>
      </c>
    </row>
    <row r="2110" spans="1:9">
      <c r="A2110" s="14">
        <v>43133</v>
      </c>
      <c r="B2110">
        <v>-0.89</v>
      </c>
      <c r="C2110">
        <v>-13.06</v>
      </c>
      <c r="D2110">
        <v>-65.989999999999995</v>
      </c>
      <c r="E2110">
        <v>75.56</v>
      </c>
      <c r="F2110">
        <v>52.05</v>
      </c>
      <c r="G2110">
        <v>-60.15</v>
      </c>
      <c r="H2110">
        <v>-5.83</v>
      </c>
      <c r="I2110">
        <v>-491.42</v>
      </c>
    </row>
    <row r="2111" spans="1:9">
      <c r="A2111" s="14">
        <v>43136</v>
      </c>
      <c r="B2111">
        <v>-0.72</v>
      </c>
      <c r="C2111">
        <v>-12.9</v>
      </c>
      <c r="D2111">
        <v>-64.3</v>
      </c>
      <c r="E2111">
        <v>73.8</v>
      </c>
      <c r="F2111">
        <v>51.25</v>
      </c>
      <c r="G2111">
        <v>-59.55</v>
      </c>
      <c r="H2111">
        <v>-5.55</v>
      </c>
      <c r="I2111">
        <v>-487.47</v>
      </c>
    </row>
    <row r="2112" spans="1:9">
      <c r="A2112" s="14">
        <v>43137</v>
      </c>
      <c r="B2112">
        <v>-0.86</v>
      </c>
      <c r="C2112">
        <v>-12.96</v>
      </c>
      <c r="D2112">
        <v>-64.709999999999994</v>
      </c>
      <c r="E2112">
        <v>74.09</v>
      </c>
      <c r="F2112">
        <v>50.39</v>
      </c>
      <c r="G2112">
        <v>-59.8</v>
      </c>
      <c r="H2112">
        <v>-5.62</v>
      </c>
      <c r="I2112">
        <v>-485.8</v>
      </c>
    </row>
    <row r="2113" spans="1:9">
      <c r="A2113" s="14">
        <v>43138</v>
      </c>
      <c r="B2113">
        <v>-1</v>
      </c>
      <c r="C2113">
        <v>-13.61</v>
      </c>
      <c r="D2113">
        <v>-65.02</v>
      </c>
      <c r="E2113">
        <v>73.849999999999994</v>
      </c>
      <c r="F2113">
        <v>50.55</v>
      </c>
      <c r="G2113">
        <v>-59.3</v>
      </c>
      <c r="H2113">
        <v>-5.7</v>
      </c>
      <c r="I2113">
        <v>-494.84</v>
      </c>
    </row>
    <row r="2114" spans="1:9">
      <c r="A2114" s="14">
        <v>43139</v>
      </c>
      <c r="B2114">
        <v>-0.65</v>
      </c>
      <c r="C2114">
        <v>-14.16</v>
      </c>
      <c r="D2114">
        <v>-67.33</v>
      </c>
      <c r="E2114">
        <v>76.650000000000006</v>
      </c>
      <c r="F2114">
        <v>52.75</v>
      </c>
      <c r="G2114">
        <v>-60.95</v>
      </c>
      <c r="H2114">
        <v>-5.64</v>
      </c>
      <c r="I2114">
        <v>-516.52</v>
      </c>
    </row>
    <row r="2115" spans="1:9">
      <c r="A2115" s="14">
        <v>43140</v>
      </c>
      <c r="B2115">
        <v>-0.76</v>
      </c>
      <c r="C2115">
        <v>-15.79</v>
      </c>
      <c r="D2115">
        <v>-68.459999999999994</v>
      </c>
      <c r="E2115">
        <v>77.790000000000006</v>
      </c>
      <c r="F2115">
        <v>54.23</v>
      </c>
      <c r="G2115">
        <v>-62.7</v>
      </c>
      <c r="H2115">
        <v>-5.6</v>
      </c>
      <c r="I2115">
        <v>-522</v>
      </c>
    </row>
    <row r="2116" spans="1:9">
      <c r="A2116" s="14">
        <v>43143</v>
      </c>
      <c r="B2116">
        <v>-0.88</v>
      </c>
      <c r="C2116">
        <v>-15.66</v>
      </c>
      <c r="D2116">
        <v>-67.8</v>
      </c>
      <c r="E2116">
        <v>76.599999999999994</v>
      </c>
      <c r="F2116">
        <v>53.67</v>
      </c>
      <c r="G2116">
        <v>-62.5</v>
      </c>
      <c r="H2116">
        <v>-5.21</v>
      </c>
      <c r="I2116">
        <v>-516.5</v>
      </c>
    </row>
    <row r="2117" spans="1:9">
      <c r="A2117" s="14">
        <v>43144</v>
      </c>
      <c r="B2117">
        <v>-0.73</v>
      </c>
      <c r="C2117">
        <v>-15.68</v>
      </c>
      <c r="D2117">
        <v>-67.14</v>
      </c>
      <c r="E2117">
        <v>76.05</v>
      </c>
      <c r="F2117">
        <v>52.39</v>
      </c>
      <c r="G2117">
        <v>-61.65</v>
      </c>
      <c r="H2117">
        <v>-5.0599999999999996</v>
      </c>
      <c r="I2117">
        <v>-511.83</v>
      </c>
    </row>
    <row r="2118" spans="1:9">
      <c r="A2118" s="14">
        <v>43145</v>
      </c>
      <c r="B2118">
        <v>-0.25</v>
      </c>
      <c r="C2118">
        <v>-16.87</v>
      </c>
      <c r="D2118">
        <v>-67.42</v>
      </c>
      <c r="E2118">
        <v>77.099999999999994</v>
      </c>
      <c r="F2118">
        <v>53</v>
      </c>
      <c r="G2118">
        <v>-61.4</v>
      </c>
      <c r="H2118">
        <v>-4.7</v>
      </c>
      <c r="I2118">
        <v>-509.83</v>
      </c>
    </row>
    <row r="2119" spans="1:9">
      <c r="A2119" s="14">
        <v>43146</v>
      </c>
      <c r="B2119">
        <v>-0.15</v>
      </c>
      <c r="C2119">
        <v>-17.36</v>
      </c>
      <c r="D2119">
        <v>-68.510000000000005</v>
      </c>
      <c r="E2119">
        <v>79.099999999999994</v>
      </c>
      <c r="F2119">
        <v>53.81</v>
      </c>
      <c r="G2119">
        <v>-61.75</v>
      </c>
      <c r="H2119">
        <v>-4.71</v>
      </c>
      <c r="I2119">
        <v>-517</v>
      </c>
    </row>
    <row r="2120" spans="1:9">
      <c r="A2120" s="14">
        <v>43147</v>
      </c>
      <c r="B2120">
        <v>-0.16</v>
      </c>
      <c r="C2120">
        <v>-18</v>
      </c>
      <c r="D2120">
        <v>-68.510000000000005</v>
      </c>
      <c r="E2120">
        <v>78.790000000000006</v>
      </c>
      <c r="F2120">
        <v>53.2</v>
      </c>
      <c r="G2120">
        <v>-61.95</v>
      </c>
      <c r="H2120">
        <v>-4.72</v>
      </c>
      <c r="I2120">
        <v>-519.36</v>
      </c>
    </row>
    <row r="2121" spans="1:9">
      <c r="A2121" s="14">
        <v>43150</v>
      </c>
      <c r="B2121">
        <v>-0.15</v>
      </c>
      <c r="C2121">
        <v>-18.12</v>
      </c>
      <c r="D2121">
        <v>-67.97</v>
      </c>
      <c r="E2121">
        <v>77.930000000000007</v>
      </c>
      <c r="F2121">
        <v>52.26</v>
      </c>
      <c r="G2121">
        <v>-60.8</v>
      </c>
      <c r="H2121">
        <v>-4.6500000000000004</v>
      </c>
      <c r="I2121">
        <v>-515</v>
      </c>
    </row>
    <row r="2122" spans="1:9">
      <c r="A2122" s="14">
        <v>43151</v>
      </c>
      <c r="B2122">
        <v>0.05</v>
      </c>
      <c r="C2122">
        <v>-18.79</v>
      </c>
      <c r="D2122">
        <v>-68.41</v>
      </c>
      <c r="E2122">
        <v>78.260000000000005</v>
      </c>
      <c r="F2122">
        <v>52.97</v>
      </c>
      <c r="G2122">
        <v>-62.3</v>
      </c>
      <c r="H2122">
        <v>-5.05</v>
      </c>
      <c r="I2122">
        <v>-528.54</v>
      </c>
    </row>
    <row r="2123" spans="1:9">
      <c r="A2123" s="14">
        <v>43152</v>
      </c>
      <c r="B2123">
        <v>0.5</v>
      </c>
      <c r="C2123">
        <v>-19.39</v>
      </c>
      <c r="D2123">
        <v>-69.12</v>
      </c>
      <c r="E2123">
        <v>78.709999999999994</v>
      </c>
      <c r="F2123">
        <v>53.25</v>
      </c>
      <c r="G2123">
        <v>-62.95</v>
      </c>
      <c r="H2123">
        <v>-4.93</v>
      </c>
      <c r="I2123">
        <v>-534.63</v>
      </c>
    </row>
    <row r="2124" spans="1:9">
      <c r="A2124" s="14">
        <v>43153</v>
      </c>
      <c r="B2124">
        <v>0.83</v>
      </c>
      <c r="C2124">
        <v>-19.350000000000001</v>
      </c>
      <c r="D2124">
        <v>-71.06</v>
      </c>
      <c r="E2124">
        <v>81.430000000000007</v>
      </c>
      <c r="F2124">
        <v>54.45</v>
      </c>
      <c r="G2124">
        <v>-64.900000000000006</v>
      </c>
      <c r="H2124">
        <v>-4.59</v>
      </c>
      <c r="I2124">
        <v>-552.5</v>
      </c>
    </row>
    <row r="2125" spans="1:9">
      <c r="A2125" s="14">
        <v>43154</v>
      </c>
      <c r="B2125">
        <v>1.06</v>
      </c>
      <c r="C2125">
        <v>-19.2</v>
      </c>
      <c r="D2125">
        <v>-70.760000000000005</v>
      </c>
      <c r="E2125">
        <v>80.900000000000006</v>
      </c>
      <c r="F2125">
        <v>53.7</v>
      </c>
      <c r="G2125">
        <v>-64.900000000000006</v>
      </c>
      <c r="H2125">
        <v>-4.51</v>
      </c>
      <c r="I2125">
        <v>-551.92999999999995</v>
      </c>
    </row>
    <row r="2126" spans="1:9">
      <c r="A2126" s="14">
        <v>43157</v>
      </c>
      <c r="B2126">
        <v>1.3</v>
      </c>
      <c r="C2126">
        <v>-19.3</v>
      </c>
      <c r="D2126">
        <v>-72.209999999999994</v>
      </c>
      <c r="E2126">
        <v>82.82</v>
      </c>
      <c r="F2126">
        <v>54.75</v>
      </c>
      <c r="G2126">
        <v>-65.7</v>
      </c>
      <c r="H2126">
        <v>-4.22</v>
      </c>
      <c r="I2126">
        <v>-562.46</v>
      </c>
    </row>
    <row r="2127" spans="1:9">
      <c r="A2127" s="14">
        <v>43158</v>
      </c>
      <c r="B2127">
        <v>1.45</v>
      </c>
      <c r="C2127">
        <v>-20.38</v>
      </c>
      <c r="D2127">
        <v>-73.08</v>
      </c>
      <c r="E2127">
        <v>82.78</v>
      </c>
      <c r="F2127">
        <v>55.28</v>
      </c>
      <c r="G2127">
        <v>-66.5</v>
      </c>
      <c r="H2127">
        <v>-4.25</v>
      </c>
      <c r="I2127">
        <v>-568.67999999999995</v>
      </c>
    </row>
    <row r="2128" spans="1:9">
      <c r="A2128" s="14">
        <v>43159</v>
      </c>
      <c r="B2128">
        <v>1.65</v>
      </c>
      <c r="C2128">
        <v>-21.25</v>
      </c>
      <c r="D2128">
        <v>-75.45</v>
      </c>
      <c r="E2128">
        <v>85.29</v>
      </c>
      <c r="F2128">
        <v>56.16</v>
      </c>
      <c r="G2128">
        <v>-67.8</v>
      </c>
      <c r="H2128">
        <v>-3.95</v>
      </c>
      <c r="I2128">
        <v>-586.89</v>
      </c>
    </row>
    <row r="2129" spans="1:9">
      <c r="A2129" s="14">
        <v>43160</v>
      </c>
      <c r="B2129">
        <v>1.95</v>
      </c>
      <c r="C2129">
        <v>-22.85</v>
      </c>
      <c r="D2129">
        <v>-74.069999999999993</v>
      </c>
      <c r="E2129">
        <v>84.67</v>
      </c>
      <c r="F2129">
        <v>55.85</v>
      </c>
      <c r="G2129">
        <v>-66.7</v>
      </c>
      <c r="H2129">
        <v>-4.45</v>
      </c>
      <c r="I2129">
        <v>-580.59</v>
      </c>
    </row>
    <row r="2130" spans="1:9">
      <c r="A2130" s="14">
        <v>43161</v>
      </c>
      <c r="B2130">
        <v>2.2799999999999998</v>
      </c>
      <c r="C2130">
        <v>-22.57</v>
      </c>
      <c r="D2130">
        <v>-73.400000000000006</v>
      </c>
      <c r="E2130">
        <v>84.76</v>
      </c>
      <c r="F2130">
        <v>55.9</v>
      </c>
      <c r="G2130">
        <v>-65.3</v>
      </c>
      <c r="H2130">
        <v>-4.3499999999999996</v>
      </c>
      <c r="I2130">
        <v>-584.66999999999996</v>
      </c>
    </row>
    <row r="2131" spans="1:9">
      <c r="A2131" s="14">
        <v>43164</v>
      </c>
      <c r="B2131">
        <v>1.78</v>
      </c>
      <c r="C2131">
        <v>-23.2</v>
      </c>
      <c r="D2131">
        <v>-73.7</v>
      </c>
      <c r="E2131">
        <v>84.51</v>
      </c>
      <c r="F2131">
        <v>55.9</v>
      </c>
      <c r="G2131">
        <v>-65.459999999999994</v>
      </c>
      <c r="H2131">
        <v>-3.95</v>
      </c>
      <c r="I2131">
        <v>-577.67999999999995</v>
      </c>
    </row>
    <row r="2132" spans="1:9">
      <c r="A2132" s="14">
        <v>43165</v>
      </c>
      <c r="B2132">
        <v>1.79</v>
      </c>
      <c r="C2132">
        <v>-23.5</v>
      </c>
      <c r="D2132">
        <v>-73.77</v>
      </c>
      <c r="E2132">
        <v>84.79</v>
      </c>
      <c r="F2132">
        <v>55.72</v>
      </c>
      <c r="G2132">
        <v>-65.650000000000006</v>
      </c>
      <c r="H2132">
        <v>-3.67</v>
      </c>
      <c r="I2132">
        <v>-573.91</v>
      </c>
    </row>
    <row r="2133" spans="1:9">
      <c r="A2133" s="14">
        <v>43166</v>
      </c>
      <c r="B2133">
        <v>1.98</v>
      </c>
      <c r="C2133">
        <v>-24.42</v>
      </c>
      <c r="D2133">
        <v>-75.53</v>
      </c>
      <c r="E2133">
        <v>87.19</v>
      </c>
      <c r="F2133">
        <v>57.05</v>
      </c>
      <c r="G2133">
        <v>-67.099999999999994</v>
      </c>
      <c r="H2133">
        <v>-3.31</v>
      </c>
      <c r="I2133">
        <v>-590.87</v>
      </c>
    </row>
    <row r="2134" spans="1:9">
      <c r="A2134" s="14">
        <v>43167</v>
      </c>
      <c r="B2134">
        <v>2.12</v>
      </c>
      <c r="C2134">
        <v>-25.52</v>
      </c>
      <c r="D2134">
        <v>-74.11</v>
      </c>
      <c r="E2134">
        <v>84.71</v>
      </c>
      <c r="F2134">
        <v>55.95</v>
      </c>
      <c r="G2134">
        <v>-65.599999999999994</v>
      </c>
      <c r="H2134">
        <v>-3.32</v>
      </c>
      <c r="I2134">
        <v>-579.15</v>
      </c>
    </row>
    <row r="2135" spans="1:9">
      <c r="A2135" s="14">
        <v>43168</v>
      </c>
      <c r="B2135">
        <v>2.44</v>
      </c>
      <c r="C2135">
        <v>-23.98</v>
      </c>
      <c r="D2135">
        <v>-74.260000000000005</v>
      </c>
      <c r="E2135">
        <v>84.94</v>
      </c>
      <c r="F2135">
        <v>56.19</v>
      </c>
      <c r="G2135">
        <v>-66.25</v>
      </c>
      <c r="H2135">
        <v>-3.7</v>
      </c>
      <c r="I2135">
        <v>-578.91999999999996</v>
      </c>
    </row>
    <row r="2136" spans="1:9">
      <c r="A2136" s="14">
        <v>43171</v>
      </c>
      <c r="B2136">
        <v>2.63</v>
      </c>
      <c r="C2136">
        <v>-23.06</v>
      </c>
      <c r="D2136">
        <v>-74.66</v>
      </c>
      <c r="E2136">
        <v>85.56</v>
      </c>
      <c r="F2136">
        <v>56.4</v>
      </c>
      <c r="G2136">
        <v>-66.599999999999994</v>
      </c>
      <c r="H2136">
        <v>-3.53</v>
      </c>
      <c r="I2136">
        <v>-581.5</v>
      </c>
    </row>
    <row r="2137" spans="1:9">
      <c r="A2137" s="14">
        <v>43172</v>
      </c>
      <c r="B2137">
        <v>3.66</v>
      </c>
      <c r="C2137">
        <v>-24.83</v>
      </c>
      <c r="D2137">
        <v>-75.36</v>
      </c>
      <c r="E2137">
        <v>87.04</v>
      </c>
      <c r="F2137">
        <v>57.65</v>
      </c>
      <c r="G2137">
        <v>-67.5</v>
      </c>
      <c r="H2137">
        <v>-3.71</v>
      </c>
      <c r="I2137">
        <v>-585.95000000000005</v>
      </c>
    </row>
    <row r="2138" spans="1:9">
      <c r="A2138" s="14">
        <v>43173</v>
      </c>
      <c r="B2138">
        <v>3.33</v>
      </c>
      <c r="C2138">
        <v>-24.46</v>
      </c>
      <c r="D2138">
        <v>-78.02</v>
      </c>
      <c r="E2138">
        <v>90.17</v>
      </c>
      <c r="F2138">
        <v>59.92</v>
      </c>
      <c r="G2138">
        <v>-69.650000000000006</v>
      </c>
      <c r="H2138">
        <v>-3.29</v>
      </c>
      <c r="I2138">
        <v>-603.34</v>
      </c>
    </row>
    <row r="2139" spans="1:9">
      <c r="A2139" s="14">
        <v>43174</v>
      </c>
      <c r="B2139">
        <v>3.26</v>
      </c>
      <c r="C2139">
        <v>-25.8</v>
      </c>
      <c r="D2139">
        <v>-77.5</v>
      </c>
      <c r="E2139">
        <v>88.93</v>
      </c>
      <c r="F2139">
        <v>59.58</v>
      </c>
      <c r="G2139">
        <v>-68.849999999999994</v>
      </c>
      <c r="H2139">
        <v>-2.74</v>
      </c>
      <c r="I2139">
        <v>-594.25</v>
      </c>
    </row>
    <row r="2140" spans="1:9">
      <c r="A2140" s="14">
        <v>43175</v>
      </c>
      <c r="B2140">
        <v>2.93</v>
      </c>
      <c r="C2140">
        <v>-24.55</v>
      </c>
      <c r="D2140">
        <v>-76.48</v>
      </c>
      <c r="E2140">
        <v>86.61</v>
      </c>
      <c r="F2140">
        <v>57.33</v>
      </c>
      <c r="G2140">
        <v>-67.55</v>
      </c>
      <c r="H2140">
        <v>-2.68</v>
      </c>
      <c r="I2140">
        <v>-581.9</v>
      </c>
    </row>
    <row r="2141" spans="1:9">
      <c r="A2141" s="14">
        <v>43178</v>
      </c>
      <c r="B2141">
        <v>3.08</v>
      </c>
      <c r="C2141">
        <v>-24.12</v>
      </c>
      <c r="D2141">
        <v>-76.52</v>
      </c>
      <c r="E2141">
        <v>86.9</v>
      </c>
      <c r="F2141">
        <v>57.3</v>
      </c>
      <c r="G2141">
        <v>-66.95</v>
      </c>
      <c r="H2141">
        <v>-2.37</v>
      </c>
      <c r="I2141">
        <v>-577.71</v>
      </c>
    </row>
    <row r="2142" spans="1:9">
      <c r="A2142" s="14">
        <v>43179</v>
      </c>
      <c r="B2142">
        <v>2.7</v>
      </c>
      <c r="C2142">
        <v>-23.58</v>
      </c>
      <c r="D2142">
        <v>-75.709999999999994</v>
      </c>
      <c r="E2142">
        <v>86.06</v>
      </c>
      <c r="F2142">
        <v>56.6</v>
      </c>
      <c r="G2142">
        <v>-68.3</v>
      </c>
      <c r="H2142">
        <v>-2.31</v>
      </c>
      <c r="I2142">
        <v>-597.96</v>
      </c>
    </row>
    <row r="2143" spans="1:9">
      <c r="A2143" s="14">
        <v>43180</v>
      </c>
      <c r="B2143">
        <v>2.62</v>
      </c>
      <c r="C2143">
        <v>-22.51</v>
      </c>
      <c r="D2143">
        <v>-74.400000000000006</v>
      </c>
      <c r="E2143">
        <v>86.25</v>
      </c>
      <c r="F2143">
        <v>54.65</v>
      </c>
      <c r="G2143">
        <v>-66.63</v>
      </c>
      <c r="H2143">
        <v>-2.35</v>
      </c>
      <c r="I2143">
        <v>-576.28</v>
      </c>
    </row>
    <row r="2144" spans="1:9">
      <c r="A2144" s="14">
        <v>43181</v>
      </c>
      <c r="B2144">
        <v>3.09</v>
      </c>
      <c r="C2144">
        <v>-23.25</v>
      </c>
      <c r="D2144">
        <v>-74.38</v>
      </c>
      <c r="E2144">
        <v>85.2</v>
      </c>
      <c r="F2144">
        <v>53.45</v>
      </c>
      <c r="G2144">
        <v>-64.819999999999993</v>
      </c>
      <c r="H2144">
        <v>-2.75</v>
      </c>
      <c r="I2144">
        <v>-572.26</v>
      </c>
    </row>
    <row r="2145" spans="1:9">
      <c r="A2145" s="14">
        <v>43182</v>
      </c>
      <c r="B2145">
        <v>3.21</v>
      </c>
      <c r="C2145">
        <v>-22.6</v>
      </c>
      <c r="D2145">
        <v>-74.58</v>
      </c>
      <c r="E2145">
        <v>85.84</v>
      </c>
      <c r="F2145">
        <v>54.5</v>
      </c>
      <c r="G2145">
        <v>-64.650000000000006</v>
      </c>
      <c r="H2145">
        <v>-2.78</v>
      </c>
      <c r="I2145">
        <v>-578</v>
      </c>
    </row>
    <row r="2146" spans="1:9">
      <c r="A2146" s="14">
        <v>43185</v>
      </c>
      <c r="B2146">
        <v>3.34</v>
      </c>
      <c r="C2146">
        <v>-21.34</v>
      </c>
      <c r="D2146">
        <v>-73.599999999999994</v>
      </c>
      <c r="E2146">
        <v>85.73</v>
      </c>
      <c r="F2146">
        <v>54</v>
      </c>
      <c r="G2146">
        <v>-64.55</v>
      </c>
      <c r="H2146">
        <v>-3</v>
      </c>
      <c r="I2146">
        <v>-570</v>
      </c>
    </row>
    <row r="2147" spans="1:9">
      <c r="A2147" s="14">
        <v>43186</v>
      </c>
      <c r="B2147">
        <v>2.4300000000000002</v>
      </c>
      <c r="C2147">
        <v>-20.93</v>
      </c>
      <c r="D2147">
        <v>-72.37</v>
      </c>
      <c r="E2147">
        <v>84.35</v>
      </c>
      <c r="F2147">
        <v>52.24</v>
      </c>
      <c r="G2147">
        <v>-63.15</v>
      </c>
      <c r="H2147">
        <v>-2.73</v>
      </c>
      <c r="I2147">
        <v>-563.45000000000005</v>
      </c>
    </row>
    <row r="2148" spans="1:9">
      <c r="A2148" s="14">
        <v>43187</v>
      </c>
      <c r="B2148">
        <v>2.29</v>
      </c>
      <c r="C2148">
        <v>-21.05</v>
      </c>
      <c r="D2148">
        <v>-73.680000000000007</v>
      </c>
      <c r="E2148">
        <v>84.25</v>
      </c>
      <c r="F2148">
        <v>52.53</v>
      </c>
      <c r="G2148">
        <v>-62.15</v>
      </c>
      <c r="H2148">
        <v>-2.25</v>
      </c>
      <c r="I2148">
        <v>-569.5</v>
      </c>
    </row>
    <row r="2149" spans="1:9">
      <c r="A2149" s="14">
        <v>43188</v>
      </c>
      <c r="B2149">
        <v>1.95</v>
      </c>
      <c r="C2149">
        <v>-22.27</v>
      </c>
      <c r="D2149">
        <v>-75.180000000000007</v>
      </c>
      <c r="E2149">
        <v>85.17</v>
      </c>
      <c r="F2149">
        <v>54.84</v>
      </c>
      <c r="G2149">
        <v>-65</v>
      </c>
      <c r="H2149">
        <v>-1.96</v>
      </c>
      <c r="I2149">
        <v>-579.72</v>
      </c>
    </row>
    <row r="2150" spans="1:9">
      <c r="A2150" s="14">
        <v>43189</v>
      </c>
      <c r="B2150">
        <v>1.88</v>
      </c>
      <c r="C2150">
        <v>-22.2</v>
      </c>
      <c r="D2150">
        <v>-74.97</v>
      </c>
      <c r="E2150">
        <v>85.25</v>
      </c>
      <c r="F2150">
        <v>54.8</v>
      </c>
      <c r="G2150">
        <v>-64.900000000000006</v>
      </c>
      <c r="H2150">
        <v>-2.0499999999999998</v>
      </c>
      <c r="I2150">
        <v>-577.34</v>
      </c>
    </row>
    <row r="2151" spans="1:9">
      <c r="A2151" s="14">
        <v>43192</v>
      </c>
      <c r="B2151">
        <v>1.85</v>
      </c>
      <c r="C2151">
        <v>-22.2</v>
      </c>
      <c r="D2151">
        <v>-75.069999999999993</v>
      </c>
      <c r="E2151">
        <v>85.16</v>
      </c>
      <c r="F2151">
        <v>55.25</v>
      </c>
      <c r="G2151">
        <v>-65.45</v>
      </c>
      <c r="H2151">
        <v>-1.98</v>
      </c>
      <c r="I2151">
        <v>-579.79</v>
      </c>
    </row>
    <row r="2152" spans="1:9">
      <c r="A2152" s="14">
        <v>43193</v>
      </c>
      <c r="B2152">
        <v>0.92</v>
      </c>
      <c r="C2152">
        <v>-22.86</v>
      </c>
      <c r="D2152">
        <v>-74.739999999999995</v>
      </c>
      <c r="E2152">
        <v>84.9</v>
      </c>
      <c r="F2152">
        <v>55.5</v>
      </c>
      <c r="G2152">
        <v>-65.55</v>
      </c>
      <c r="H2152">
        <v>-2.06</v>
      </c>
      <c r="I2152">
        <v>-579</v>
      </c>
    </row>
    <row r="2153" spans="1:9">
      <c r="A2153" s="14">
        <v>43194</v>
      </c>
      <c r="B2153">
        <v>1.63</v>
      </c>
      <c r="C2153">
        <v>-23.48</v>
      </c>
      <c r="D2153">
        <v>-76.39</v>
      </c>
      <c r="E2153">
        <v>86.7</v>
      </c>
      <c r="F2153">
        <v>57.7</v>
      </c>
      <c r="G2153">
        <v>-67.2</v>
      </c>
      <c r="H2153">
        <v>-2.4700000000000002</v>
      </c>
      <c r="I2153">
        <v>-591.89</v>
      </c>
    </row>
    <row r="2154" spans="1:9">
      <c r="A2154" s="14">
        <v>43195</v>
      </c>
      <c r="B2154">
        <v>1.72</v>
      </c>
      <c r="C2154">
        <v>-23.4</v>
      </c>
      <c r="D2154">
        <v>-76.2</v>
      </c>
      <c r="E2154">
        <v>85.67</v>
      </c>
      <c r="F2154">
        <v>56.82</v>
      </c>
      <c r="G2154">
        <v>-66.900000000000006</v>
      </c>
      <c r="H2154">
        <v>-2.0299999999999998</v>
      </c>
      <c r="I2154">
        <v>-592.1</v>
      </c>
    </row>
    <row r="2155" spans="1:9">
      <c r="A2155" s="14">
        <v>43196</v>
      </c>
      <c r="B2155">
        <v>1.63</v>
      </c>
      <c r="C2155">
        <v>-23.25</v>
      </c>
      <c r="D2155">
        <v>-74.72</v>
      </c>
      <c r="E2155">
        <v>85.25</v>
      </c>
      <c r="F2155">
        <v>56.03</v>
      </c>
      <c r="G2155">
        <v>-66.349999999999994</v>
      </c>
      <c r="H2155">
        <v>-1.81</v>
      </c>
      <c r="I2155">
        <v>-583.61</v>
      </c>
    </row>
    <row r="2156" spans="1:9">
      <c r="A2156" s="14">
        <v>43199</v>
      </c>
      <c r="B2156">
        <v>2.4300000000000002</v>
      </c>
      <c r="C2156">
        <v>-23.49</v>
      </c>
      <c r="D2156">
        <v>-74.73</v>
      </c>
      <c r="E2156">
        <v>84.44</v>
      </c>
      <c r="F2156">
        <v>55.12</v>
      </c>
      <c r="G2156">
        <v>-65.7</v>
      </c>
      <c r="H2156">
        <v>-1.75</v>
      </c>
      <c r="I2156">
        <v>-578.41</v>
      </c>
    </row>
    <row r="2157" spans="1:9">
      <c r="A2157" s="14">
        <v>43200</v>
      </c>
      <c r="B2157">
        <v>2.5299999999999998</v>
      </c>
      <c r="C2157">
        <v>-24.38</v>
      </c>
      <c r="D2157">
        <v>-74.349999999999994</v>
      </c>
      <c r="E2157">
        <v>84.69</v>
      </c>
      <c r="F2157">
        <v>55.48</v>
      </c>
      <c r="G2157">
        <v>-65.7</v>
      </c>
      <c r="H2157">
        <v>-1.08</v>
      </c>
      <c r="I2157">
        <v>-576.1</v>
      </c>
    </row>
    <row r="2158" spans="1:9">
      <c r="A2158" s="14">
        <v>43201</v>
      </c>
      <c r="B2158">
        <v>2.4</v>
      </c>
      <c r="C2158">
        <v>-25.4</v>
      </c>
      <c r="D2158">
        <v>-74.64</v>
      </c>
      <c r="E2158">
        <v>85.03</v>
      </c>
      <c r="F2158">
        <v>55.9</v>
      </c>
      <c r="G2158">
        <v>-65.599999999999994</v>
      </c>
      <c r="H2158">
        <v>-1</v>
      </c>
      <c r="I2158">
        <v>-579.45000000000005</v>
      </c>
    </row>
    <row r="2159" spans="1:9">
      <c r="A2159" s="14">
        <v>43202</v>
      </c>
      <c r="B2159">
        <v>2.6</v>
      </c>
      <c r="C2159">
        <v>-24.7</v>
      </c>
      <c r="D2159">
        <v>-75.790000000000006</v>
      </c>
      <c r="E2159">
        <v>86.03</v>
      </c>
      <c r="F2159">
        <v>57.15</v>
      </c>
      <c r="G2159">
        <v>-67.650000000000006</v>
      </c>
      <c r="H2159">
        <v>-1.1200000000000001</v>
      </c>
      <c r="I2159">
        <v>-589.47</v>
      </c>
    </row>
    <row r="2160" spans="1:9">
      <c r="A2160" s="14">
        <v>43203</v>
      </c>
      <c r="B2160">
        <v>2.06</v>
      </c>
      <c r="C2160">
        <v>-24.85</v>
      </c>
      <c r="D2160">
        <v>-76.09</v>
      </c>
      <c r="E2160">
        <v>86.48</v>
      </c>
      <c r="F2160">
        <v>57.46</v>
      </c>
      <c r="G2160">
        <v>-67.599999999999994</v>
      </c>
      <c r="H2160">
        <v>-1.0900000000000001</v>
      </c>
      <c r="I2160">
        <v>-597.05999999999995</v>
      </c>
    </row>
    <row r="2161" spans="1:9">
      <c r="A2161" s="14">
        <v>43206</v>
      </c>
      <c r="B2161">
        <v>1.4</v>
      </c>
      <c r="C2161">
        <v>-24.7</v>
      </c>
      <c r="D2161">
        <v>-75.72</v>
      </c>
      <c r="E2161">
        <v>86.32</v>
      </c>
      <c r="F2161">
        <v>57.3</v>
      </c>
      <c r="G2161">
        <v>-67.599999999999994</v>
      </c>
      <c r="H2161">
        <v>-1.1399999999999999</v>
      </c>
      <c r="I2161">
        <v>-591.99</v>
      </c>
    </row>
    <row r="2162" spans="1:9">
      <c r="A2162" s="14">
        <v>43207</v>
      </c>
      <c r="B2162">
        <v>1.81</v>
      </c>
      <c r="C2162">
        <v>-24.5</v>
      </c>
      <c r="D2162">
        <v>-75.55</v>
      </c>
      <c r="E2162">
        <v>85.56</v>
      </c>
      <c r="F2162">
        <v>56.4</v>
      </c>
      <c r="G2162">
        <v>-66.599999999999994</v>
      </c>
      <c r="H2162">
        <v>-1.1499999999999999</v>
      </c>
      <c r="I2162">
        <v>-586</v>
      </c>
    </row>
    <row r="2163" spans="1:9">
      <c r="A2163" s="14">
        <v>43208</v>
      </c>
      <c r="B2163">
        <v>1.8</v>
      </c>
      <c r="C2163">
        <v>-24.17</v>
      </c>
      <c r="D2163">
        <v>-75.349999999999994</v>
      </c>
      <c r="E2163">
        <v>85.3</v>
      </c>
      <c r="F2163">
        <v>56.33</v>
      </c>
      <c r="G2163">
        <v>-66.25</v>
      </c>
      <c r="H2163">
        <v>-1.37</v>
      </c>
      <c r="I2163">
        <v>-586.63</v>
      </c>
    </row>
    <row r="2164" spans="1:9">
      <c r="A2164" s="14">
        <v>43209</v>
      </c>
      <c r="B2164">
        <v>2.33</v>
      </c>
      <c r="C2164">
        <v>-24.38</v>
      </c>
      <c r="D2164">
        <v>-75.83</v>
      </c>
      <c r="E2164">
        <v>85.68</v>
      </c>
      <c r="F2164">
        <v>56.41</v>
      </c>
      <c r="G2164">
        <v>-66.5</v>
      </c>
      <c r="H2164">
        <v>-1.3</v>
      </c>
      <c r="I2164">
        <v>-589.76</v>
      </c>
    </row>
    <row r="2165" spans="1:9">
      <c r="A2165" s="14">
        <v>43210</v>
      </c>
      <c r="B2165">
        <v>2.7</v>
      </c>
      <c r="C2165">
        <v>-25.1</v>
      </c>
      <c r="D2165">
        <v>-76.67</v>
      </c>
      <c r="E2165">
        <v>86.07</v>
      </c>
      <c r="F2165">
        <v>58.22</v>
      </c>
      <c r="G2165">
        <v>-67.45</v>
      </c>
      <c r="H2165">
        <v>-1.08</v>
      </c>
      <c r="I2165">
        <v>-592.97</v>
      </c>
    </row>
    <row r="2166" spans="1:9">
      <c r="A2166" s="14">
        <v>43213</v>
      </c>
      <c r="B2166">
        <v>2.93</v>
      </c>
      <c r="C2166">
        <v>-26.09</v>
      </c>
      <c r="D2166">
        <v>-77.94</v>
      </c>
      <c r="E2166">
        <v>86.3</v>
      </c>
      <c r="F2166">
        <v>59.5</v>
      </c>
      <c r="G2166">
        <v>-68.75</v>
      </c>
      <c r="H2166">
        <v>-0.98</v>
      </c>
      <c r="I2166">
        <v>-603.84</v>
      </c>
    </row>
    <row r="2167" spans="1:9">
      <c r="A2167" s="14">
        <v>43214</v>
      </c>
      <c r="B2167">
        <v>3.28</v>
      </c>
      <c r="C2167">
        <v>-26.15</v>
      </c>
      <c r="D2167">
        <v>-77.33</v>
      </c>
      <c r="E2167">
        <v>85.78</v>
      </c>
      <c r="F2167">
        <v>59.25</v>
      </c>
      <c r="G2167">
        <v>-68.25</v>
      </c>
      <c r="H2167">
        <v>-0.85</v>
      </c>
      <c r="I2167">
        <v>-602.92999999999995</v>
      </c>
    </row>
    <row r="2168" spans="1:9">
      <c r="A2168" s="14">
        <v>43215</v>
      </c>
      <c r="B2168">
        <v>3.13</v>
      </c>
      <c r="C2168">
        <v>-26.73</v>
      </c>
      <c r="D2168">
        <v>-77.599999999999994</v>
      </c>
      <c r="E2168">
        <v>85.18</v>
      </c>
      <c r="F2168">
        <v>59.2</v>
      </c>
      <c r="G2168">
        <v>-71.349999999999994</v>
      </c>
      <c r="H2168">
        <v>-0.78</v>
      </c>
      <c r="I2168">
        <v>-604.46</v>
      </c>
    </row>
    <row r="2169" spans="1:9">
      <c r="A2169" s="14">
        <v>43216</v>
      </c>
      <c r="B2169">
        <v>2.93</v>
      </c>
      <c r="C2169">
        <v>-27.51</v>
      </c>
      <c r="D2169">
        <v>-79.290000000000006</v>
      </c>
      <c r="E2169">
        <v>86.34</v>
      </c>
      <c r="F2169">
        <v>59.55</v>
      </c>
      <c r="G2169">
        <v>-69.900000000000006</v>
      </c>
      <c r="H2169">
        <v>-0.71</v>
      </c>
      <c r="I2169">
        <v>-620.72</v>
      </c>
    </row>
    <row r="2170" spans="1:9">
      <c r="A2170" s="14">
        <v>43217</v>
      </c>
      <c r="B2170">
        <v>2.95</v>
      </c>
      <c r="C2170">
        <v>-27.15</v>
      </c>
      <c r="D2170">
        <v>-79.62</v>
      </c>
      <c r="E2170">
        <v>86.22</v>
      </c>
      <c r="F2170">
        <v>61</v>
      </c>
      <c r="G2170">
        <v>-69.650000000000006</v>
      </c>
      <c r="H2170">
        <v>-0.6</v>
      </c>
      <c r="I2170">
        <v>-621.66999999999996</v>
      </c>
    </row>
    <row r="2171" spans="1:9">
      <c r="A2171" s="14">
        <v>43220</v>
      </c>
      <c r="B2171">
        <v>3.36</v>
      </c>
      <c r="C2171">
        <v>-26.8</v>
      </c>
      <c r="D2171">
        <v>-80.22</v>
      </c>
      <c r="E2171">
        <v>86.43</v>
      </c>
      <c r="F2171">
        <v>61.65</v>
      </c>
      <c r="G2171">
        <v>-70</v>
      </c>
      <c r="H2171">
        <v>-0.35</v>
      </c>
      <c r="I2171">
        <v>-628.47</v>
      </c>
    </row>
    <row r="2172" spans="1:9">
      <c r="A2172" s="14">
        <v>43221</v>
      </c>
      <c r="B2172">
        <v>3.53</v>
      </c>
      <c r="C2172">
        <v>-25.59</v>
      </c>
      <c r="D2172">
        <v>-80.599999999999994</v>
      </c>
      <c r="E2172">
        <v>85.77</v>
      </c>
      <c r="F2172">
        <v>61.45</v>
      </c>
      <c r="G2172">
        <v>-70.650000000000006</v>
      </c>
      <c r="H2172">
        <v>-0.08</v>
      </c>
      <c r="I2172">
        <v>-634.48</v>
      </c>
    </row>
    <row r="2173" spans="1:9">
      <c r="A2173" s="14">
        <v>43222</v>
      </c>
      <c r="B2173">
        <v>3.78</v>
      </c>
      <c r="C2173">
        <v>-24.9</v>
      </c>
      <c r="D2173">
        <v>-81.400000000000006</v>
      </c>
      <c r="E2173">
        <v>85.95</v>
      </c>
      <c r="F2173">
        <v>60.97</v>
      </c>
      <c r="G2173">
        <v>-69.5</v>
      </c>
      <c r="H2173">
        <v>-0.2</v>
      </c>
      <c r="I2173">
        <v>-648.21</v>
      </c>
    </row>
    <row r="2174" spans="1:9">
      <c r="A2174" s="14">
        <v>43223</v>
      </c>
      <c r="B2174">
        <v>4.03</v>
      </c>
      <c r="C2174">
        <v>-24.91</v>
      </c>
      <c r="D2174">
        <v>-78.78</v>
      </c>
      <c r="E2174">
        <v>83.44</v>
      </c>
      <c r="F2174">
        <v>59.6</v>
      </c>
      <c r="G2174">
        <v>-68.3</v>
      </c>
      <c r="H2174">
        <v>0.03</v>
      </c>
      <c r="I2174">
        <v>-623.5</v>
      </c>
    </row>
    <row r="2175" spans="1:9">
      <c r="A2175" s="14">
        <v>43224</v>
      </c>
      <c r="B2175">
        <v>4.0999999999999996</v>
      </c>
      <c r="C2175">
        <v>-24.74</v>
      </c>
      <c r="D2175">
        <v>-79.099999999999994</v>
      </c>
      <c r="E2175">
        <v>83.32</v>
      </c>
      <c r="F2175">
        <v>59.15</v>
      </c>
      <c r="G2175">
        <v>-68.5</v>
      </c>
      <c r="H2175">
        <v>0.56000000000000005</v>
      </c>
      <c r="I2175">
        <v>-623.38</v>
      </c>
    </row>
    <row r="2176" spans="1:9">
      <c r="A2176" s="14">
        <v>43227</v>
      </c>
      <c r="B2176">
        <v>4.01</v>
      </c>
      <c r="C2176">
        <v>-24.6</v>
      </c>
      <c r="D2176">
        <v>-79.27</v>
      </c>
      <c r="E2176">
        <v>83.13</v>
      </c>
      <c r="F2176">
        <v>59.3</v>
      </c>
      <c r="G2176">
        <v>-68.5</v>
      </c>
      <c r="H2176">
        <v>0.6</v>
      </c>
      <c r="I2176">
        <v>-627</v>
      </c>
    </row>
    <row r="2177" spans="1:9">
      <c r="A2177" s="14">
        <v>43228</v>
      </c>
      <c r="B2177">
        <v>3.8</v>
      </c>
      <c r="C2177">
        <v>-24.03</v>
      </c>
      <c r="D2177">
        <v>-80.75</v>
      </c>
      <c r="E2177">
        <v>82.54</v>
      </c>
      <c r="F2177">
        <v>58</v>
      </c>
      <c r="G2177">
        <v>-68.349999999999994</v>
      </c>
      <c r="H2177">
        <v>0.13</v>
      </c>
      <c r="I2177">
        <v>-637.27</v>
      </c>
    </row>
    <row r="2178" spans="1:9">
      <c r="A2178" s="14">
        <v>43229</v>
      </c>
      <c r="B2178">
        <v>4.13</v>
      </c>
      <c r="C2178">
        <v>-24.6</v>
      </c>
      <c r="D2178">
        <v>-79.45</v>
      </c>
      <c r="E2178">
        <v>83.67</v>
      </c>
      <c r="F2178">
        <v>58.78</v>
      </c>
      <c r="G2178">
        <v>-69.849999999999994</v>
      </c>
      <c r="H2178">
        <v>0.15</v>
      </c>
      <c r="I2178">
        <v>-617.17999999999995</v>
      </c>
    </row>
    <row r="2179" spans="1:9">
      <c r="A2179" s="14">
        <v>43230</v>
      </c>
      <c r="B2179">
        <v>4</v>
      </c>
      <c r="C2179">
        <v>-25.49</v>
      </c>
      <c r="D2179">
        <v>-78.83</v>
      </c>
      <c r="E2179">
        <v>82.53</v>
      </c>
      <c r="F2179">
        <v>59.05</v>
      </c>
      <c r="G2179">
        <v>-68.400000000000006</v>
      </c>
      <c r="H2179">
        <v>0.3</v>
      </c>
      <c r="I2179">
        <v>-614.59</v>
      </c>
    </row>
    <row r="2180" spans="1:9">
      <c r="A2180" s="14">
        <v>43231</v>
      </c>
      <c r="B2180">
        <v>4.1500000000000004</v>
      </c>
      <c r="C2180">
        <v>-24.8</v>
      </c>
      <c r="D2180">
        <v>-78.61</v>
      </c>
      <c r="E2180">
        <v>82.15</v>
      </c>
      <c r="F2180">
        <v>58.8</v>
      </c>
      <c r="G2180">
        <v>-68.8</v>
      </c>
      <c r="H2180">
        <v>0.35</v>
      </c>
      <c r="I2180">
        <v>-607.6</v>
      </c>
    </row>
    <row r="2181" spans="1:9">
      <c r="A2181" s="14">
        <v>43234</v>
      </c>
      <c r="B2181">
        <v>4.05</v>
      </c>
      <c r="C2181">
        <v>-24.48</v>
      </c>
      <c r="D2181">
        <v>-77.819999999999993</v>
      </c>
      <c r="E2181">
        <v>81.680000000000007</v>
      </c>
      <c r="F2181">
        <v>58.25</v>
      </c>
      <c r="G2181">
        <v>-68</v>
      </c>
      <c r="H2181">
        <v>0.5</v>
      </c>
      <c r="I2181">
        <v>-609.29999999999995</v>
      </c>
    </row>
    <row r="2182" spans="1:9">
      <c r="A2182" s="14">
        <v>43235</v>
      </c>
      <c r="B2182">
        <v>4.1900000000000004</v>
      </c>
      <c r="C2182">
        <v>-24.85</v>
      </c>
      <c r="D2182">
        <v>-78.77</v>
      </c>
      <c r="E2182">
        <v>82.25</v>
      </c>
      <c r="F2182">
        <v>59.05</v>
      </c>
      <c r="G2182">
        <v>-68.650000000000006</v>
      </c>
      <c r="H2182">
        <v>0.5</v>
      </c>
      <c r="I2182">
        <v>-620.4</v>
      </c>
    </row>
    <row r="2183" spans="1:9">
      <c r="A2183" s="14">
        <v>43236</v>
      </c>
      <c r="B2183">
        <v>4.3499999999999996</v>
      </c>
      <c r="C2183">
        <v>-25.08</v>
      </c>
      <c r="D2183">
        <v>-80.86</v>
      </c>
      <c r="E2183">
        <v>83.87</v>
      </c>
      <c r="F2183">
        <v>60.25</v>
      </c>
      <c r="G2183">
        <v>-70.349999999999994</v>
      </c>
      <c r="H2183">
        <v>0.6</v>
      </c>
      <c r="I2183">
        <v>-636.27</v>
      </c>
    </row>
    <row r="2184" spans="1:9">
      <c r="A2184" s="14">
        <v>43237</v>
      </c>
      <c r="B2184">
        <v>4.13</v>
      </c>
      <c r="C2184">
        <v>-25.85</v>
      </c>
      <c r="D2184">
        <v>-79.17</v>
      </c>
      <c r="E2184">
        <v>81.81</v>
      </c>
      <c r="F2184">
        <v>58.27</v>
      </c>
      <c r="G2184">
        <v>-68.7</v>
      </c>
      <c r="H2184">
        <v>0.44</v>
      </c>
      <c r="I2184">
        <v>-624.13</v>
      </c>
    </row>
    <row r="2185" spans="1:9">
      <c r="A2185" s="14">
        <v>43238</v>
      </c>
      <c r="B2185">
        <v>4.2300000000000004</v>
      </c>
      <c r="C2185">
        <v>-26.25</v>
      </c>
      <c r="D2185">
        <v>-78.7</v>
      </c>
      <c r="E2185">
        <v>82.15</v>
      </c>
      <c r="F2185">
        <v>58.65</v>
      </c>
      <c r="G2185">
        <v>-69.5</v>
      </c>
      <c r="H2185">
        <v>0.55000000000000004</v>
      </c>
      <c r="I2185">
        <v>-627.5</v>
      </c>
    </row>
    <row r="2186" spans="1:9">
      <c r="A2186" s="14">
        <v>43241</v>
      </c>
      <c r="B2186">
        <v>4.7300000000000004</v>
      </c>
      <c r="C2186">
        <v>-26.26</v>
      </c>
      <c r="D2186">
        <v>-79.540000000000006</v>
      </c>
      <c r="E2186">
        <v>83</v>
      </c>
      <c r="F2186">
        <v>59.4</v>
      </c>
      <c r="G2186">
        <v>-70.5</v>
      </c>
      <c r="H2186">
        <v>0.55000000000000004</v>
      </c>
      <c r="I2186">
        <v>-634.66</v>
      </c>
    </row>
    <row r="2187" spans="1:9">
      <c r="A2187" s="14">
        <v>43242</v>
      </c>
      <c r="B2187">
        <v>5.13</v>
      </c>
      <c r="C2187">
        <v>-26.68</v>
      </c>
      <c r="D2187">
        <v>-79.48</v>
      </c>
      <c r="E2187">
        <v>83.15</v>
      </c>
      <c r="F2187">
        <v>59.45</v>
      </c>
      <c r="G2187">
        <v>-71</v>
      </c>
      <c r="H2187">
        <v>0.65</v>
      </c>
      <c r="I2187">
        <v>-631.16999999999996</v>
      </c>
    </row>
    <row r="2188" spans="1:9">
      <c r="A2188" s="14">
        <v>43243</v>
      </c>
      <c r="B2188">
        <v>5.07</v>
      </c>
      <c r="C2188">
        <v>-26.63</v>
      </c>
      <c r="D2188">
        <v>-81.89</v>
      </c>
      <c r="E2188">
        <v>85.07</v>
      </c>
      <c r="F2188">
        <v>61.78</v>
      </c>
      <c r="G2188">
        <v>-72.400000000000006</v>
      </c>
      <c r="H2188">
        <v>0.51</v>
      </c>
      <c r="I2188">
        <v>-652.80999999999995</v>
      </c>
    </row>
    <row r="2189" spans="1:9">
      <c r="A2189" s="14">
        <v>43244</v>
      </c>
      <c r="B2189">
        <v>4.8</v>
      </c>
      <c r="C2189">
        <v>-27.4</v>
      </c>
      <c r="D2189">
        <v>-79.7</v>
      </c>
      <c r="E2189">
        <v>83.04</v>
      </c>
      <c r="F2189">
        <v>59.6</v>
      </c>
      <c r="G2189">
        <v>-69.650000000000006</v>
      </c>
      <c r="H2189">
        <v>0.37</v>
      </c>
      <c r="I2189">
        <v>-634.79</v>
      </c>
    </row>
    <row r="2190" spans="1:9">
      <c r="A2190" s="14">
        <v>43245</v>
      </c>
      <c r="B2190">
        <v>4.6500000000000004</v>
      </c>
      <c r="C2190">
        <v>-27.58</v>
      </c>
      <c r="D2190">
        <v>-80.599999999999994</v>
      </c>
      <c r="E2190">
        <v>83.42</v>
      </c>
      <c r="F2190">
        <v>60.4</v>
      </c>
      <c r="G2190">
        <v>-70.55</v>
      </c>
      <c r="H2190">
        <v>0.4</v>
      </c>
      <c r="I2190">
        <v>-640.63</v>
      </c>
    </row>
    <row r="2191" spans="1:9">
      <c r="A2191" s="14">
        <v>43248</v>
      </c>
      <c r="B2191">
        <v>4.53</v>
      </c>
      <c r="C2191">
        <v>-27.66</v>
      </c>
      <c r="D2191">
        <v>-80.81</v>
      </c>
      <c r="E2191">
        <v>83.4</v>
      </c>
      <c r="F2191">
        <v>60.5</v>
      </c>
      <c r="G2191">
        <v>-70.55</v>
      </c>
      <c r="H2191">
        <v>0.42</v>
      </c>
      <c r="I2191">
        <v>-642.59</v>
      </c>
    </row>
    <row r="2192" spans="1:9">
      <c r="A2192" s="14">
        <v>43249</v>
      </c>
      <c r="B2192">
        <v>4.45</v>
      </c>
      <c r="C2192">
        <v>-27.74</v>
      </c>
      <c r="D2192">
        <v>-80.75</v>
      </c>
      <c r="E2192">
        <v>83.12</v>
      </c>
      <c r="F2192">
        <v>59.95</v>
      </c>
      <c r="G2192">
        <v>-69.7</v>
      </c>
      <c r="H2192">
        <v>0.56999999999999995</v>
      </c>
      <c r="I2192">
        <v>-659.88</v>
      </c>
    </row>
    <row r="2193" spans="1:9">
      <c r="A2193" s="14">
        <v>43250</v>
      </c>
      <c r="B2193">
        <v>4.43</v>
      </c>
      <c r="C2193">
        <v>-26.58</v>
      </c>
      <c r="D2193">
        <v>-81.44</v>
      </c>
      <c r="E2193">
        <v>84.76</v>
      </c>
      <c r="F2193">
        <v>59.94</v>
      </c>
      <c r="G2193">
        <v>-70.2</v>
      </c>
      <c r="H2193">
        <v>0.7</v>
      </c>
      <c r="I2193">
        <v>-652.69000000000005</v>
      </c>
    </row>
    <row r="2194" spans="1:9">
      <c r="A2194" s="14">
        <v>43251</v>
      </c>
      <c r="B2194">
        <v>4.5999999999999996</v>
      </c>
      <c r="C2194">
        <v>-27.15</v>
      </c>
      <c r="D2194">
        <v>-79.069999999999993</v>
      </c>
      <c r="E2194">
        <v>82.52</v>
      </c>
      <c r="F2194">
        <v>58.25</v>
      </c>
      <c r="G2194">
        <v>-67.95</v>
      </c>
      <c r="H2194">
        <v>0.65</v>
      </c>
      <c r="I2194">
        <v>-631.55999999999995</v>
      </c>
    </row>
    <row r="2195" spans="1:9">
      <c r="A2195" s="14">
        <v>43252</v>
      </c>
      <c r="B2195">
        <v>4.58</v>
      </c>
      <c r="C2195">
        <v>-26.05</v>
      </c>
      <c r="D2195">
        <v>-78.98</v>
      </c>
      <c r="E2195">
        <v>82.4</v>
      </c>
      <c r="F2195">
        <v>58.45</v>
      </c>
      <c r="G2195">
        <v>-68.8</v>
      </c>
      <c r="H2195">
        <v>0.94</v>
      </c>
      <c r="I2195">
        <v>-634.19000000000005</v>
      </c>
    </row>
    <row r="2196" spans="1:9">
      <c r="A2196" s="14">
        <v>43255</v>
      </c>
      <c r="B2196">
        <v>4.7300000000000004</v>
      </c>
      <c r="C2196">
        <v>-26.09</v>
      </c>
      <c r="D2196">
        <v>-78.33</v>
      </c>
      <c r="E2196">
        <v>82.05</v>
      </c>
      <c r="F2196">
        <v>57.43</v>
      </c>
      <c r="G2196">
        <v>-68.88</v>
      </c>
      <c r="H2196">
        <v>1</v>
      </c>
      <c r="I2196">
        <v>-624.91</v>
      </c>
    </row>
    <row r="2197" spans="1:9">
      <c r="A2197" s="14">
        <v>43256</v>
      </c>
      <c r="B2197">
        <v>5.0599999999999996</v>
      </c>
      <c r="C2197">
        <v>-26.36</v>
      </c>
      <c r="D2197">
        <v>-77.77</v>
      </c>
      <c r="E2197">
        <v>81.66</v>
      </c>
      <c r="F2197">
        <v>57.5</v>
      </c>
      <c r="G2197">
        <v>-68.599999999999994</v>
      </c>
      <c r="H2197">
        <v>1.07</v>
      </c>
      <c r="I2197">
        <v>-636.23</v>
      </c>
    </row>
    <row r="2198" spans="1:9">
      <c r="A2198" s="14">
        <v>43257</v>
      </c>
      <c r="B2198">
        <v>4.49</v>
      </c>
      <c r="C2198">
        <v>-25.85</v>
      </c>
      <c r="D2198">
        <v>-80.31</v>
      </c>
      <c r="E2198">
        <v>84.59</v>
      </c>
      <c r="F2198">
        <v>58.55</v>
      </c>
      <c r="G2198">
        <v>-70.599999999999994</v>
      </c>
      <c r="H2198">
        <v>1</v>
      </c>
      <c r="I2198">
        <v>-638.1</v>
      </c>
    </row>
    <row r="2199" spans="1:9">
      <c r="A2199" s="14">
        <v>43258</v>
      </c>
      <c r="B2199">
        <v>4.45</v>
      </c>
      <c r="C2199">
        <v>-25.43</v>
      </c>
      <c r="D2199">
        <v>-78.56</v>
      </c>
      <c r="E2199">
        <v>83.46</v>
      </c>
      <c r="F2199">
        <v>57.95</v>
      </c>
      <c r="G2199">
        <v>-69.95</v>
      </c>
      <c r="H2199">
        <v>0.75</v>
      </c>
      <c r="I2199">
        <v>-626.16999999999996</v>
      </c>
    </row>
    <row r="2200" spans="1:9">
      <c r="A2200" s="14">
        <v>43259</v>
      </c>
      <c r="B2200">
        <v>4.45</v>
      </c>
      <c r="C2200">
        <v>-24.7</v>
      </c>
      <c r="D2200">
        <v>-78.97</v>
      </c>
      <c r="E2200">
        <v>83.68</v>
      </c>
      <c r="F2200">
        <v>58.15</v>
      </c>
      <c r="G2200">
        <v>-70.45</v>
      </c>
      <c r="H2200">
        <v>0.85</v>
      </c>
      <c r="I2200">
        <v>-630.29</v>
      </c>
    </row>
    <row r="2201" spans="1:9">
      <c r="A2201" s="14">
        <v>43262</v>
      </c>
      <c r="B2201">
        <v>4.12</v>
      </c>
      <c r="C2201">
        <v>-24.38</v>
      </c>
      <c r="D2201">
        <v>-78.349999999999994</v>
      </c>
      <c r="E2201">
        <v>83.47</v>
      </c>
      <c r="F2201">
        <v>58.06</v>
      </c>
      <c r="G2201">
        <v>-70.8</v>
      </c>
      <c r="H2201">
        <v>1.08</v>
      </c>
      <c r="I2201">
        <v>-625.05999999999995</v>
      </c>
    </row>
    <row r="2202" spans="1:9">
      <c r="A2202" s="14">
        <v>43263</v>
      </c>
      <c r="B2202">
        <v>3.98</v>
      </c>
      <c r="C2202">
        <v>-23.44</v>
      </c>
      <c r="D2202">
        <v>-78</v>
      </c>
      <c r="E2202">
        <v>82.39</v>
      </c>
      <c r="F2202">
        <v>57.55</v>
      </c>
      <c r="G2202">
        <v>-70.25</v>
      </c>
      <c r="H2202">
        <v>1.25</v>
      </c>
      <c r="I2202">
        <v>-619.29999999999995</v>
      </c>
    </row>
    <row r="2203" spans="1:9">
      <c r="A2203" s="14">
        <v>43264</v>
      </c>
      <c r="B2203">
        <v>3.9</v>
      </c>
      <c r="C2203">
        <v>-22.73</v>
      </c>
      <c r="D2203">
        <v>-79.2</v>
      </c>
      <c r="E2203">
        <v>83.73</v>
      </c>
      <c r="F2203">
        <v>58.18</v>
      </c>
      <c r="G2203">
        <v>-72.3</v>
      </c>
      <c r="H2203">
        <v>1.23</v>
      </c>
      <c r="I2203">
        <v>-624.5</v>
      </c>
    </row>
    <row r="2204" spans="1:9">
      <c r="A2204" s="14">
        <v>43265</v>
      </c>
      <c r="B2204">
        <v>4</v>
      </c>
      <c r="C2204">
        <v>-23</v>
      </c>
      <c r="D2204">
        <v>-77.47</v>
      </c>
      <c r="E2204">
        <v>79.790000000000006</v>
      </c>
      <c r="F2204">
        <v>55.46</v>
      </c>
      <c r="G2204">
        <v>-70.150000000000006</v>
      </c>
      <c r="H2204">
        <v>0.75</v>
      </c>
      <c r="I2204">
        <v>-612.07000000000005</v>
      </c>
    </row>
    <row r="2205" spans="1:9">
      <c r="A2205" s="14">
        <v>43266</v>
      </c>
      <c r="B2205">
        <v>3.55</v>
      </c>
      <c r="C2205">
        <v>-21.7</v>
      </c>
      <c r="D2205">
        <v>-77.959999999999994</v>
      </c>
      <c r="E2205">
        <v>79.78</v>
      </c>
      <c r="F2205">
        <v>55.03</v>
      </c>
      <c r="G2205">
        <v>-70.2</v>
      </c>
      <c r="H2205">
        <v>0.76</v>
      </c>
      <c r="I2205">
        <v>-613.59</v>
      </c>
    </row>
    <row r="2206" spans="1:9">
      <c r="A2206" s="14">
        <v>43269</v>
      </c>
      <c r="B2206">
        <v>2.8</v>
      </c>
      <c r="C2206">
        <v>-22.25</v>
      </c>
      <c r="D2206">
        <v>-78.510000000000005</v>
      </c>
      <c r="E2206">
        <v>81.349999999999994</v>
      </c>
      <c r="F2206">
        <v>56.2</v>
      </c>
      <c r="G2206">
        <v>-70.8</v>
      </c>
      <c r="H2206">
        <v>0.35</v>
      </c>
      <c r="I2206">
        <v>-620.22</v>
      </c>
    </row>
    <row r="2207" spans="1:9">
      <c r="A2207" s="14">
        <v>43270</v>
      </c>
      <c r="B2207">
        <v>0.79</v>
      </c>
      <c r="C2207">
        <v>-21.74</v>
      </c>
      <c r="D2207">
        <v>-78.239999999999995</v>
      </c>
      <c r="E2207">
        <v>80.23</v>
      </c>
      <c r="F2207">
        <v>55.4</v>
      </c>
      <c r="G2207">
        <v>-70.75</v>
      </c>
      <c r="H2207">
        <v>-0.13</v>
      </c>
      <c r="I2207">
        <v>-621.88</v>
      </c>
    </row>
    <row r="2208" spans="1:9">
      <c r="A2208" s="14">
        <v>43271</v>
      </c>
      <c r="B2208">
        <v>-0.85</v>
      </c>
      <c r="C2208">
        <v>-19.16</v>
      </c>
      <c r="D2208">
        <v>-79.430000000000007</v>
      </c>
      <c r="E2208">
        <v>80.900000000000006</v>
      </c>
      <c r="F2208">
        <v>54.9</v>
      </c>
      <c r="G2208">
        <v>-72.2</v>
      </c>
      <c r="H2208">
        <v>-0.2</v>
      </c>
      <c r="I2208">
        <v>-618.07000000000005</v>
      </c>
    </row>
    <row r="2209" spans="1:9">
      <c r="A2209" s="14">
        <v>43272</v>
      </c>
      <c r="B2209">
        <v>1.91</v>
      </c>
      <c r="C2209">
        <v>-20.86</v>
      </c>
      <c r="D2209">
        <v>-77.92</v>
      </c>
      <c r="E2209">
        <v>79.95</v>
      </c>
      <c r="F2209">
        <v>53.25</v>
      </c>
      <c r="G2209">
        <v>-70.2</v>
      </c>
      <c r="H2209">
        <v>0.55000000000000004</v>
      </c>
      <c r="I2209">
        <v>-620</v>
      </c>
    </row>
    <row r="2210" spans="1:9">
      <c r="A2210" s="14">
        <v>43273</v>
      </c>
      <c r="B2210">
        <v>0.5</v>
      </c>
      <c r="C2210">
        <v>-22.37</v>
      </c>
      <c r="D2210">
        <v>-77.83</v>
      </c>
      <c r="E2210">
        <v>81.05</v>
      </c>
      <c r="F2210">
        <v>54.4</v>
      </c>
      <c r="G2210">
        <v>-71.900000000000006</v>
      </c>
      <c r="H2210">
        <v>0.73</v>
      </c>
      <c r="I2210">
        <v>-622.79999999999995</v>
      </c>
    </row>
    <row r="2211" spans="1:9">
      <c r="A2211" s="14">
        <v>43276</v>
      </c>
      <c r="B2211">
        <v>1.2</v>
      </c>
      <c r="C2211">
        <v>-22.75</v>
      </c>
      <c r="D2211">
        <v>-77.34</v>
      </c>
      <c r="E2211">
        <v>81.05</v>
      </c>
      <c r="F2211">
        <v>54.5</v>
      </c>
      <c r="G2211">
        <v>-70.5</v>
      </c>
      <c r="H2211">
        <v>0.21</v>
      </c>
      <c r="I2211">
        <v>-619.02</v>
      </c>
    </row>
    <row r="2212" spans="1:9">
      <c r="A2212" s="14">
        <v>43277</v>
      </c>
      <c r="B2212">
        <v>2.1</v>
      </c>
      <c r="C2212">
        <v>-22.58</v>
      </c>
      <c r="D2212">
        <v>-77.319999999999993</v>
      </c>
      <c r="E2212">
        <v>80.55</v>
      </c>
      <c r="F2212">
        <v>54.41</v>
      </c>
      <c r="G2212">
        <v>-70</v>
      </c>
      <c r="H2212">
        <v>0.35</v>
      </c>
      <c r="I2212">
        <v>-619.88</v>
      </c>
    </row>
    <row r="2213" spans="1:9">
      <c r="A2213" s="14">
        <v>43278</v>
      </c>
      <c r="B2213">
        <v>1.63</v>
      </c>
      <c r="C2213">
        <v>-21.91</v>
      </c>
      <c r="D2213">
        <v>-77.489999999999995</v>
      </c>
      <c r="E2213">
        <v>79.2</v>
      </c>
      <c r="F2213">
        <v>53.4</v>
      </c>
      <c r="G2213">
        <v>-68.650000000000006</v>
      </c>
      <c r="H2213">
        <v>0.52</v>
      </c>
      <c r="I2213">
        <v>-619.98</v>
      </c>
    </row>
    <row r="2214" spans="1:9">
      <c r="A2214" s="14">
        <v>43279</v>
      </c>
      <c r="B2214">
        <v>1.88</v>
      </c>
      <c r="C2214">
        <v>-20.309999999999999</v>
      </c>
      <c r="D2214">
        <v>-79.099999999999994</v>
      </c>
      <c r="E2214">
        <v>80.739999999999995</v>
      </c>
      <c r="F2214">
        <v>54.35</v>
      </c>
      <c r="G2214">
        <v>-71.8</v>
      </c>
      <c r="H2214">
        <v>0.57999999999999996</v>
      </c>
      <c r="I2214">
        <v>-635.34</v>
      </c>
    </row>
    <row r="2215" spans="1:9">
      <c r="A2215" s="14">
        <v>43280</v>
      </c>
      <c r="B2215">
        <v>2.08</v>
      </c>
      <c r="C2215">
        <v>-20.309999999999999</v>
      </c>
      <c r="D2215">
        <v>-78.400000000000006</v>
      </c>
      <c r="E2215">
        <v>81.28</v>
      </c>
      <c r="F2215">
        <v>54</v>
      </c>
      <c r="G2215">
        <v>-71.150000000000006</v>
      </c>
      <c r="H2215">
        <v>0.6</v>
      </c>
      <c r="I2215">
        <v>-626.53</v>
      </c>
    </row>
    <row r="2216" spans="1:9">
      <c r="A2216" s="14">
        <v>43283</v>
      </c>
      <c r="B2216">
        <v>3.13</v>
      </c>
      <c r="C2216">
        <v>-20.399999999999999</v>
      </c>
      <c r="D2216">
        <v>-78.05</v>
      </c>
      <c r="E2216">
        <v>80.459999999999994</v>
      </c>
      <c r="F2216">
        <v>53.5</v>
      </c>
      <c r="G2216">
        <v>-71.349999999999994</v>
      </c>
      <c r="H2216">
        <v>0.1</v>
      </c>
      <c r="I2216">
        <v>-625.36</v>
      </c>
    </row>
    <row r="2217" spans="1:9">
      <c r="A2217" s="14">
        <v>43284</v>
      </c>
      <c r="B2217">
        <v>1.85</v>
      </c>
      <c r="C2217">
        <v>-21.2</v>
      </c>
      <c r="D2217">
        <v>-77.010000000000005</v>
      </c>
      <c r="E2217">
        <v>79.95</v>
      </c>
      <c r="F2217">
        <v>52.8</v>
      </c>
      <c r="G2217">
        <v>-70.3</v>
      </c>
      <c r="H2217">
        <v>-0.28000000000000003</v>
      </c>
      <c r="I2217">
        <v>-611.79</v>
      </c>
    </row>
    <row r="2218" spans="1:9">
      <c r="A2218" s="14">
        <v>43285</v>
      </c>
      <c r="B2218">
        <v>1.7</v>
      </c>
      <c r="C2218">
        <v>-21.2</v>
      </c>
      <c r="D2218">
        <v>-79.680000000000007</v>
      </c>
      <c r="E2218">
        <v>82.77</v>
      </c>
      <c r="F2218">
        <v>54.55</v>
      </c>
      <c r="G2218">
        <v>-72.25</v>
      </c>
      <c r="H2218">
        <v>-0.23</v>
      </c>
      <c r="I2218">
        <v>-630.91</v>
      </c>
    </row>
    <row r="2219" spans="1:9">
      <c r="A2219" s="14">
        <v>43286</v>
      </c>
      <c r="B2219">
        <v>1.38</v>
      </c>
      <c r="C2219">
        <v>-22.75</v>
      </c>
      <c r="D2219">
        <v>-77.28</v>
      </c>
      <c r="E2219">
        <v>80.62</v>
      </c>
      <c r="F2219">
        <v>52.42</v>
      </c>
      <c r="G2219">
        <v>-70.599999999999994</v>
      </c>
      <c r="H2219">
        <v>0.26</v>
      </c>
      <c r="I2219">
        <v>-609.38</v>
      </c>
    </row>
    <row r="2220" spans="1:9">
      <c r="A2220" s="14">
        <v>43287</v>
      </c>
      <c r="B2220">
        <v>1.3</v>
      </c>
      <c r="C2220">
        <v>-21.58</v>
      </c>
      <c r="D2220">
        <v>-77.650000000000006</v>
      </c>
      <c r="E2220">
        <v>81.459999999999994</v>
      </c>
      <c r="F2220">
        <v>53.05</v>
      </c>
      <c r="G2220">
        <v>-70.8</v>
      </c>
      <c r="H2220">
        <v>0.6</v>
      </c>
      <c r="I2220">
        <v>-612.73</v>
      </c>
    </row>
    <row r="2221" spans="1:9">
      <c r="A2221" s="14">
        <v>43290</v>
      </c>
      <c r="B2221">
        <v>-0.15</v>
      </c>
      <c r="C2221">
        <v>-21.44</v>
      </c>
      <c r="D2221">
        <v>-78.27</v>
      </c>
      <c r="E2221">
        <v>81.900000000000006</v>
      </c>
      <c r="F2221">
        <v>53.8</v>
      </c>
      <c r="G2221">
        <v>-71.25</v>
      </c>
      <c r="H2221">
        <v>0.42</v>
      </c>
      <c r="I2221">
        <v>-616.17999999999995</v>
      </c>
    </row>
    <row r="2222" spans="1:9">
      <c r="A2222" s="14">
        <v>43291</v>
      </c>
      <c r="B2222">
        <v>-0.5</v>
      </c>
      <c r="C2222">
        <v>-21.89</v>
      </c>
      <c r="D2222">
        <v>-77.459999999999994</v>
      </c>
      <c r="E2222">
        <v>80.790000000000006</v>
      </c>
      <c r="F2222">
        <v>53.25</v>
      </c>
      <c r="G2222">
        <v>-70.650000000000006</v>
      </c>
      <c r="H2222">
        <v>0.15</v>
      </c>
      <c r="I2222">
        <v>-612.71</v>
      </c>
    </row>
    <row r="2223" spans="1:9">
      <c r="A2223" s="14">
        <v>43292</v>
      </c>
      <c r="B2223">
        <v>0.2</v>
      </c>
      <c r="C2223">
        <v>-20.9</v>
      </c>
      <c r="D2223">
        <v>-78.650000000000006</v>
      </c>
      <c r="E2223">
        <v>81.56</v>
      </c>
      <c r="F2223">
        <v>52.95</v>
      </c>
      <c r="G2223">
        <v>-71.95</v>
      </c>
      <c r="H2223">
        <v>0.44</v>
      </c>
      <c r="I2223">
        <v>-627.35</v>
      </c>
    </row>
    <row r="2224" spans="1:9">
      <c r="A2224" s="14">
        <v>43293</v>
      </c>
      <c r="B2224">
        <v>-0.2</v>
      </c>
      <c r="C2224">
        <v>-21.23</v>
      </c>
      <c r="D2224">
        <v>-77.52</v>
      </c>
      <c r="E2224">
        <v>79.930000000000007</v>
      </c>
      <c r="F2224">
        <v>51.65</v>
      </c>
      <c r="G2224">
        <v>-70.849999999999994</v>
      </c>
      <c r="H2224">
        <v>0.1</v>
      </c>
      <c r="I2224">
        <v>-615</v>
      </c>
    </row>
    <row r="2225" spans="1:9">
      <c r="A2225" s="14">
        <v>43294</v>
      </c>
      <c r="B2225">
        <v>-2.15</v>
      </c>
      <c r="C2225">
        <v>-19.95</v>
      </c>
      <c r="D2225">
        <v>-77.22</v>
      </c>
      <c r="E2225">
        <v>80.25</v>
      </c>
      <c r="F2225">
        <v>51.69</v>
      </c>
      <c r="G2225">
        <v>-71.05</v>
      </c>
      <c r="H2225">
        <v>-0.6</v>
      </c>
      <c r="I2225">
        <v>-618.73</v>
      </c>
    </row>
    <row r="2226" spans="1:9">
      <c r="A2226" s="14">
        <v>43297</v>
      </c>
      <c r="B2226">
        <v>-1.93</v>
      </c>
      <c r="C2226">
        <v>-19.46</v>
      </c>
      <c r="D2226">
        <v>-77.569999999999993</v>
      </c>
      <c r="E2226">
        <v>80.739999999999995</v>
      </c>
      <c r="F2226">
        <v>51.9</v>
      </c>
      <c r="G2226">
        <v>-70.5</v>
      </c>
      <c r="H2226">
        <v>-0.8</v>
      </c>
      <c r="I2226">
        <v>-615.77</v>
      </c>
    </row>
    <row r="2227" spans="1:9">
      <c r="A2227" s="14">
        <v>43298</v>
      </c>
      <c r="B2227">
        <v>-0.1</v>
      </c>
      <c r="C2227">
        <v>-21.07</v>
      </c>
      <c r="D2227">
        <v>-77.89</v>
      </c>
      <c r="E2227">
        <v>80.86</v>
      </c>
      <c r="F2227">
        <v>51.95</v>
      </c>
      <c r="G2227">
        <v>-70.95</v>
      </c>
      <c r="H2227">
        <v>-0.25</v>
      </c>
      <c r="I2227">
        <v>-618.5</v>
      </c>
    </row>
    <row r="2228" spans="1:9">
      <c r="A2228" s="14">
        <v>43299</v>
      </c>
      <c r="B2228">
        <v>0.63</v>
      </c>
      <c r="C2228">
        <v>-20.68</v>
      </c>
      <c r="D2228">
        <v>-79.95</v>
      </c>
      <c r="E2228">
        <v>82.35</v>
      </c>
      <c r="F2228">
        <v>53.6</v>
      </c>
      <c r="G2228">
        <v>-72.900000000000006</v>
      </c>
      <c r="H2228">
        <v>-0.45</v>
      </c>
      <c r="I2228">
        <v>-639</v>
      </c>
    </row>
    <row r="2229" spans="1:9">
      <c r="A2229" s="14">
        <v>43300</v>
      </c>
      <c r="B2229">
        <v>0.25</v>
      </c>
      <c r="C2229">
        <v>-21.03</v>
      </c>
      <c r="D2229">
        <v>-77.86</v>
      </c>
      <c r="E2229">
        <v>80.27</v>
      </c>
      <c r="F2229">
        <v>51</v>
      </c>
      <c r="G2229">
        <v>-71.150000000000006</v>
      </c>
      <c r="H2229">
        <v>-0.75</v>
      </c>
      <c r="I2229">
        <v>-625.59</v>
      </c>
    </row>
    <row r="2230" spans="1:9">
      <c r="A2230" s="14">
        <v>43301</v>
      </c>
      <c r="B2230">
        <v>1.1299999999999999</v>
      </c>
      <c r="C2230">
        <v>-20.309999999999999</v>
      </c>
      <c r="D2230">
        <v>-77.239999999999995</v>
      </c>
      <c r="E2230">
        <v>80.349999999999994</v>
      </c>
      <c r="F2230">
        <v>51.02</v>
      </c>
      <c r="G2230">
        <v>-70.05</v>
      </c>
      <c r="H2230">
        <v>-0.65</v>
      </c>
      <c r="I2230">
        <v>-617.48</v>
      </c>
    </row>
    <row r="2231" spans="1:9">
      <c r="A2231" s="14">
        <v>43304</v>
      </c>
      <c r="B2231">
        <v>2.78</v>
      </c>
      <c r="C2231">
        <v>-20.2</v>
      </c>
      <c r="D2231">
        <v>-77.42</v>
      </c>
      <c r="E2231">
        <v>80.510000000000005</v>
      </c>
      <c r="F2231">
        <v>51.15</v>
      </c>
      <c r="G2231">
        <v>-70</v>
      </c>
      <c r="H2231">
        <v>-0.45</v>
      </c>
      <c r="I2231">
        <v>-617.01</v>
      </c>
    </row>
    <row r="2232" spans="1:9">
      <c r="A2232" s="14">
        <v>43305</v>
      </c>
      <c r="B2232">
        <v>2.63</v>
      </c>
      <c r="C2232">
        <v>-19.8</v>
      </c>
      <c r="D2232">
        <v>-77.44</v>
      </c>
      <c r="E2232">
        <v>80.61</v>
      </c>
      <c r="F2232">
        <v>51.6</v>
      </c>
      <c r="G2232">
        <v>-69.98</v>
      </c>
      <c r="H2232">
        <v>0.35</v>
      </c>
      <c r="I2232">
        <v>-616</v>
      </c>
    </row>
    <row r="2233" spans="1:9">
      <c r="A2233" s="14">
        <v>43306</v>
      </c>
      <c r="B2233">
        <v>2.82</v>
      </c>
      <c r="C2233">
        <v>-19.399999999999999</v>
      </c>
      <c r="D2233">
        <v>-78.56</v>
      </c>
      <c r="E2233">
        <v>82.57</v>
      </c>
      <c r="F2233">
        <v>52.76</v>
      </c>
      <c r="G2233">
        <v>-71.12</v>
      </c>
      <c r="H2233">
        <v>0.77</v>
      </c>
      <c r="I2233">
        <v>-625.6</v>
      </c>
    </row>
    <row r="2234" spans="1:9">
      <c r="A2234" s="14">
        <v>43307</v>
      </c>
      <c r="B2234">
        <v>2.93</v>
      </c>
      <c r="C2234">
        <v>-20.46</v>
      </c>
      <c r="D2234">
        <v>-77.38</v>
      </c>
      <c r="E2234">
        <v>80.5</v>
      </c>
      <c r="F2234">
        <v>51.55</v>
      </c>
      <c r="G2234">
        <v>-70.05</v>
      </c>
      <c r="H2234">
        <v>1.05</v>
      </c>
      <c r="I2234">
        <v>-617.47</v>
      </c>
    </row>
    <row r="2235" spans="1:9">
      <c r="A2235" s="14">
        <v>43308</v>
      </c>
      <c r="B2235">
        <v>2.59</v>
      </c>
      <c r="C2235">
        <v>-20.309999999999999</v>
      </c>
      <c r="D2235">
        <v>-77.59</v>
      </c>
      <c r="E2235">
        <v>80.760000000000005</v>
      </c>
      <c r="F2235">
        <v>51.67</v>
      </c>
      <c r="G2235">
        <v>-69.89</v>
      </c>
      <c r="H2235">
        <v>0.88</v>
      </c>
      <c r="I2235">
        <v>-622.33000000000004</v>
      </c>
    </row>
    <row r="2236" spans="1:9">
      <c r="A2236" s="14">
        <v>43311</v>
      </c>
      <c r="B2236">
        <v>3</v>
      </c>
      <c r="C2236">
        <v>-21.36</v>
      </c>
      <c r="D2236">
        <v>-78.13</v>
      </c>
      <c r="E2236">
        <v>81.459999999999994</v>
      </c>
      <c r="F2236">
        <v>52.15</v>
      </c>
      <c r="G2236">
        <v>-70.75</v>
      </c>
      <c r="H2236">
        <v>0.82</v>
      </c>
      <c r="I2236">
        <v>-620.11</v>
      </c>
    </row>
    <row r="2237" spans="1:9">
      <c r="A2237" s="14">
        <v>43312</v>
      </c>
      <c r="B2237">
        <v>3.17</v>
      </c>
      <c r="C2237">
        <v>-21.05</v>
      </c>
      <c r="D2237">
        <v>-79.86</v>
      </c>
      <c r="E2237">
        <v>81.38</v>
      </c>
      <c r="F2237">
        <v>52.24</v>
      </c>
      <c r="G2237">
        <v>-70.599999999999994</v>
      </c>
      <c r="H2237">
        <v>0.65</v>
      </c>
      <c r="I2237">
        <v>-620.65</v>
      </c>
    </row>
    <row r="2238" spans="1:9">
      <c r="A2238" s="14">
        <v>43313</v>
      </c>
      <c r="B2238">
        <v>3.33</v>
      </c>
      <c r="C2238">
        <v>-20.65</v>
      </c>
      <c r="D2238">
        <v>-79.44</v>
      </c>
      <c r="E2238">
        <v>82.74</v>
      </c>
      <c r="F2238">
        <v>52.73</v>
      </c>
      <c r="G2238">
        <v>-72.150000000000006</v>
      </c>
      <c r="H2238">
        <v>0.3</v>
      </c>
      <c r="I2238">
        <v>-635</v>
      </c>
    </row>
    <row r="2239" spans="1:9">
      <c r="A2239" s="14">
        <v>43314</v>
      </c>
      <c r="B2239">
        <v>2.15</v>
      </c>
      <c r="C2239">
        <v>-20.5</v>
      </c>
      <c r="D2239">
        <v>-78.099999999999994</v>
      </c>
      <c r="E2239">
        <v>80.69</v>
      </c>
      <c r="F2239">
        <v>50.39</v>
      </c>
      <c r="G2239">
        <v>-70.7</v>
      </c>
      <c r="H2239">
        <v>0.05</v>
      </c>
      <c r="I2239">
        <v>-628.04999999999995</v>
      </c>
    </row>
    <row r="2240" spans="1:9">
      <c r="A2240" s="14">
        <v>43315</v>
      </c>
      <c r="B2240">
        <v>2.15</v>
      </c>
      <c r="C2240">
        <v>-19.829999999999998</v>
      </c>
      <c r="D2240">
        <v>-78.14</v>
      </c>
      <c r="E2240">
        <v>80.52</v>
      </c>
      <c r="F2240">
        <v>50.45</v>
      </c>
      <c r="G2240">
        <v>-70.75</v>
      </c>
      <c r="H2240">
        <v>0.16</v>
      </c>
      <c r="I2240">
        <v>-630.92999999999995</v>
      </c>
    </row>
    <row r="2241" spans="1:9">
      <c r="A2241" s="14">
        <v>43318</v>
      </c>
      <c r="B2241">
        <v>2.0499999999999998</v>
      </c>
      <c r="C2241">
        <v>-19.57</v>
      </c>
      <c r="D2241">
        <v>-78.11</v>
      </c>
      <c r="E2241">
        <v>80.349999999999994</v>
      </c>
      <c r="F2241">
        <v>49.78</v>
      </c>
      <c r="G2241">
        <v>-70.8</v>
      </c>
      <c r="H2241">
        <v>0.25</v>
      </c>
      <c r="I2241">
        <v>-630.5</v>
      </c>
    </row>
    <row r="2242" spans="1:9">
      <c r="A2242" s="14">
        <v>43319</v>
      </c>
      <c r="B2242">
        <v>2.13</v>
      </c>
      <c r="C2242">
        <v>-19.75</v>
      </c>
      <c r="D2242">
        <v>-78.36</v>
      </c>
      <c r="E2242">
        <v>80.95</v>
      </c>
      <c r="F2242">
        <v>50.48</v>
      </c>
      <c r="G2242">
        <v>-71.22</v>
      </c>
      <c r="H2242">
        <v>0.5</v>
      </c>
      <c r="I2242">
        <v>-639.23</v>
      </c>
    </row>
    <row r="2243" spans="1:9">
      <c r="A2243" s="14">
        <v>43320</v>
      </c>
      <c r="B2243">
        <v>2</v>
      </c>
      <c r="C2243">
        <v>-20.149999999999999</v>
      </c>
      <c r="D2243">
        <v>-80.86</v>
      </c>
      <c r="E2243">
        <v>83.67</v>
      </c>
      <c r="F2243">
        <v>52.1</v>
      </c>
      <c r="G2243">
        <v>-73.55</v>
      </c>
      <c r="H2243">
        <v>0.44</v>
      </c>
      <c r="I2243">
        <v>-656.86</v>
      </c>
    </row>
    <row r="2244" spans="1:9">
      <c r="A2244" s="14">
        <v>43321</v>
      </c>
      <c r="B2244">
        <v>1.55</v>
      </c>
      <c r="C2244">
        <v>-20.45</v>
      </c>
      <c r="D2244">
        <v>-78.19</v>
      </c>
      <c r="E2244">
        <v>80.25</v>
      </c>
      <c r="F2244">
        <v>49.9</v>
      </c>
      <c r="G2244">
        <v>-71.25</v>
      </c>
      <c r="H2244">
        <v>0.28000000000000003</v>
      </c>
      <c r="I2244">
        <v>-638.16999999999996</v>
      </c>
    </row>
    <row r="2245" spans="1:9">
      <c r="A2245" s="14">
        <v>43322</v>
      </c>
      <c r="B2245">
        <v>1.52</v>
      </c>
      <c r="C2245">
        <v>-20.6</v>
      </c>
      <c r="D2245">
        <v>-79</v>
      </c>
      <c r="E2245">
        <v>80.44</v>
      </c>
      <c r="F2245">
        <v>50</v>
      </c>
      <c r="G2245">
        <v>-71.8</v>
      </c>
      <c r="H2245">
        <v>-0.56999999999999995</v>
      </c>
      <c r="I2245">
        <v>-651.83000000000004</v>
      </c>
    </row>
    <row r="2246" spans="1:9">
      <c r="A2246" s="14">
        <v>43325</v>
      </c>
      <c r="B2246">
        <v>2</v>
      </c>
      <c r="C2246">
        <v>-20.65</v>
      </c>
      <c r="D2246">
        <v>-79.11</v>
      </c>
      <c r="E2246">
        <v>80.11</v>
      </c>
      <c r="F2246">
        <v>50.15</v>
      </c>
      <c r="G2246">
        <v>-71.8</v>
      </c>
      <c r="H2246">
        <v>-0.43</v>
      </c>
      <c r="I2246">
        <v>-651.29999999999995</v>
      </c>
    </row>
    <row r="2247" spans="1:9">
      <c r="A2247" s="14">
        <v>43326</v>
      </c>
      <c r="B2247">
        <v>2.2999999999999998</v>
      </c>
      <c r="C2247">
        <v>-20.69</v>
      </c>
      <c r="D2247">
        <v>-78.63</v>
      </c>
      <c r="E2247">
        <v>79.5</v>
      </c>
      <c r="F2247">
        <v>49.65</v>
      </c>
      <c r="G2247">
        <v>-70.95</v>
      </c>
      <c r="H2247">
        <v>0.5</v>
      </c>
      <c r="I2247">
        <v>-652.5</v>
      </c>
    </row>
    <row r="2248" spans="1:9">
      <c r="A2248" s="14">
        <v>43327</v>
      </c>
      <c r="B2248">
        <v>2.4</v>
      </c>
      <c r="C2248">
        <v>-20.9</v>
      </c>
      <c r="D2248">
        <v>-80.569999999999993</v>
      </c>
      <c r="E2248">
        <v>81.099999999999994</v>
      </c>
      <c r="F2248">
        <v>50.73</v>
      </c>
      <c r="G2248">
        <v>-72.59</v>
      </c>
      <c r="H2248">
        <v>0.65</v>
      </c>
      <c r="I2248">
        <v>-671</v>
      </c>
    </row>
    <row r="2249" spans="1:9">
      <c r="A2249" s="14">
        <v>43328</v>
      </c>
      <c r="B2249">
        <v>2.08</v>
      </c>
      <c r="C2249">
        <v>-21.45</v>
      </c>
      <c r="D2249">
        <v>-78.8</v>
      </c>
      <c r="E2249">
        <v>79.45</v>
      </c>
      <c r="F2249">
        <v>49.5</v>
      </c>
      <c r="G2249">
        <v>-70.900000000000006</v>
      </c>
      <c r="H2249">
        <v>0.48</v>
      </c>
      <c r="I2249">
        <v>-654.12</v>
      </c>
    </row>
    <row r="2250" spans="1:9">
      <c r="A2250" s="14">
        <v>43329</v>
      </c>
      <c r="B2250">
        <v>1.9</v>
      </c>
      <c r="C2250">
        <v>-20.97</v>
      </c>
      <c r="D2250">
        <v>-78.849999999999994</v>
      </c>
      <c r="E2250">
        <v>79.89</v>
      </c>
      <c r="F2250">
        <v>49.82</v>
      </c>
      <c r="G2250">
        <v>-71.099999999999994</v>
      </c>
      <c r="H2250">
        <v>0.33</v>
      </c>
      <c r="I2250">
        <v>-651.58000000000004</v>
      </c>
    </row>
    <row r="2251" spans="1:9">
      <c r="A2251" s="14">
        <v>43332</v>
      </c>
      <c r="B2251">
        <v>1.83</v>
      </c>
      <c r="C2251">
        <v>-20.61</v>
      </c>
      <c r="D2251">
        <v>-79.3</v>
      </c>
      <c r="E2251">
        <v>80.959999999999994</v>
      </c>
      <c r="F2251">
        <v>50.5</v>
      </c>
      <c r="G2251">
        <v>-74.25</v>
      </c>
      <c r="H2251">
        <v>-0.1</v>
      </c>
      <c r="I2251">
        <v>-656.5</v>
      </c>
    </row>
    <row r="2252" spans="1:9">
      <c r="A2252" s="14">
        <v>43333</v>
      </c>
      <c r="B2252">
        <v>1.75</v>
      </c>
      <c r="C2252">
        <v>-20.73</v>
      </c>
      <c r="D2252">
        <v>-77.91</v>
      </c>
      <c r="E2252">
        <v>80.75</v>
      </c>
      <c r="F2252">
        <v>50.19</v>
      </c>
      <c r="G2252">
        <v>-72.849999999999994</v>
      </c>
      <c r="H2252">
        <v>0.01</v>
      </c>
      <c r="I2252">
        <v>-645.80999999999995</v>
      </c>
    </row>
    <row r="2253" spans="1:9">
      <c r="A2253" s="14">
        <v>43334</v>
      </c>
      <c r="B2253">
        <v>2.2999999999999998</v>
      </c>
      <c r="C2253">
        <v>-20.03</v>
      </c>
      <c r="D2253">
        <v>-79.540000000000006</v>
      </c>
      <c r="E2253">
        <v>82.79</v>
      </c>
      <c r="F2253">
        <v>51</v>
      </c>
      <c r="G2253">
        <v>-72.319999999999993</v>
      </c>
      <c r="H2253">
        <v>-0.1</v>
      </c>
      <c r="I2253">
        <v>-658.5</v>
      </c>
    </row>
    <row r="2254" spans="1:9">
      <c r="A2254" s="14">
        <v>43335</v>
      </c>
      <c r="B2254">
        <v>2.78</v>
      </c>
      <c r="C2254">
        <v>-20.5</v>
      </c>
      <c r="D2254">
        <v>-78.25</v>
      </c>
      <c r="E2254">
        <v>80.62</v>
      </c>
      <c r="F2254">
        <v>49.64</v>
      </c>
      <c r="G2254">
        <v>-71.400000000000006</v>
      </c>
      <c r="H2254">
        <v>0.6</v>
      </c>
      <c r="I2254">
        <v>-647.54999999999995</v>
      </c>
    </row>
    <row r="2255" spans="1:9">
      <c r="A2255" s="14">
        <v>43336</v>
      </c>
      <c r="B2255">
        <v>2.93</v>
      </c>
      <c r="C2255">
        <v>-20.399999999999999</v>
      </c>
      <c r="D2255">
        <v>-78</v>
      </c>
      <c r="E2255">
        <v>81.349999999999994</v>
      </c>
      <c r="F2255">
        <v>50.43</v>
      </c>
      <c r="G2255">
        <v>-71.45</v>
      </c>
      <c r="H2255">
        <v>1</v>
      </c>
      <c r="I2255">
        <v>-650.86</v>
      </c>
    </row>
    <row r="2256" spans="1:9">
      <c r="A2256" s="14">
        <v>43339</v>
      </c>
      <c r="B2256">
        <v>2.97</v>
      </c>
      <c r="C2256">
        <v>-20.94</v>
      </c>
      <c r="D2256">
        <v>-77.81</v>
      </c>
      <c r="E2256">
        <v>81.88</v>
      </c>
      <c r="F2256">
        <v>50.63</v>
      </c>
      <c r="G2256">
        <v>-71.400000000000006</v>
      </c>
      <c r="H2256">
        <v>1.02</v>
      </c>
      <c r="I2256">
        <v>-649.24</v>
      </c>
    </row>
    <row r="2257" spans="1:9">
      <c r="A2257" s="14">
        <v>43340</v>
      </c>
      <c r="B2257">
        <v>2.7</v>
      </c>
      <c r="C2257">
        <v>-21.62</v>
      </c>
      <c r="D2257">
        <v>-77.44</v>
      </c>
      <c r="E2257">
        <v>81.81</v>
      </c>
      <c r="F2257">
        <v>50.44</v>
      </c>
      <c r="G2257">
        <v>-71.3</v>
      </c>
      <c r="H2257">
        <v>1.5</v>
      </c>
      <c r="I2257">
        <v>-652.87</v>
      </c>
    </row>
    <row r="2258" spans="1:9">
      <c r="A2258" s="14">
        <v>43341</v>
      </c>
      <c r="B2258">
        <v>2.15</v>
      </c>
      <c r="C2258">
        <v>-21.99</v>
      </c>
      <c r="D2258">
        <v>-76.37</v>
      </c>
      <c r="E2258">
        <v>81.19</v>
      </c>
      <c r="F2258">
        <v>50.5</v>
      </c>
      <c r="G2258">
        <v>-70.75</v>
      </c>
      <c r="H2258">
        <v>1.85</v>
      </c>
      <c r="I2258">
        <v>-648.72</v>
      </c>
    </row>
    <row r="2259" spans="1:9">
      <c r="A2259" s="14">
        <v>43342</v>
      </c>
      <c r="B2259">
        <v>1.38</v>
      </c>
      <c r="C2259">
        <v>-21.79</v>
      </c>
      <c r="D2259">
        <v>-76.709999999999994</v>
      </c>
      <c r="E2259">
        <v>81.66</v>
      </c>
      <c r="F2259">
        <v>50.55</v>
      </c>
      <c r="G2259">
        <v>-71.05</v>
      </c>
      <c r="H2259">
        <v>1.5</v>
      </c>
      <c r="I2259">
        <v>-651.74</v>
      </c>
    </row>
    <row r="2260" spans="1:9">
      <c r="A2260" s="14">
        <v>43343</v>
      </c>
      <c r="B2260">
        <v>2.0499999999999998</v>
      </c>
      <c r="C2260">
        <v>-21.53</v>
      </c>
      <c r="D2260">
        <v>-76.64</v>
      </c>
      <c r="E2260">
        <v>81.290000000000006</v>
      </c>
      <c r="F2260">
        <v>50.37</v>
      </c>
      <c r="G2260">
        <v>-71.37</v>
      </c>
      <c r="H2260">
        <v>1.5</v>
      </c>
      <c r="I2260">
        <v>-652.49</v>
      </c>
    </row>
    <row r="2261" spans="1:9">
      <c r="A2261" s="14">
        <v>43346</v>
      </c>
      <c r="B2261">
        <v>2</v>
      </c>
      <c r="C2261">
        <v>-21.62</v>
      </c>
      <c r="D2261">
        <v>-76.87</v>
      </c>
      <c r="E2261">
        <v>81.400000000000006</v>
      </c>
      <c r="F2261">
        <v>50.28</v>
      </c>
      <c r="G2261">
        <v>-71.650000000000006</v>
      </c>
      <c r="H2261">
        <v>1.55</v>
      </c>
      <c r="I2261">
        <v>-651.26</v>
      </c>
    </row>
    <row r="2262" spans="1:9">
      <c r="A2262" s="14">
        <v>43347</v>
      </c>
      <c r="B2262">
        <v>2.35</v>
      </c>
      <c r="C2262">
        <v>-21.74</v>
      </c>
      <c r="D2262">
        <v>-77.209999999999994</v>
      </c>
      <c r="E2262">
        <v>81.319999999999993</v>
      </c>
      <c r="F2262">
        <v>50.55</v>
      </c>
      <c r="G2262">
        <v>-72.3</v>
      </c>
      <c r="H2262">
        <v>2.04</v>
      </c>
      <c r="I2262">
        <v>-654.16</v>
      </c>
    </row>
    <row r="2263" spans="1:9">
      <c r="A2263" s="14">
        <v>43348</v>
      </c>
      <c r="B2263">
        <v>2.8</v>
      </c>
      <c r="C2263">
        <v>-21.85</v>
      </c>
      <c r="D2263">
        <v>-77.400000000000006</v>
      </c>
      <c r="E2263">
        <v>81.790000000000006</v>
      </c>
      <c r="F2263">
        <v>50.93</v>
      </c>
      <c r="G2263">
        <v>-72.73</v>
      </c>
      <c r="H2263">
        <v>1.1000000000000001</v>
      </c>
      <c r="I2263">
        <v>-653.5</v>
      </c>
    </row>
    <row r="2264" spans="1:9">
      <c r="A2264" s="14">
        <v>43349</v>
      </c>
      <c r="B2264">
        <v>2.15</v>
      </c>
      <c r="C2264">
        <v>-21.58</v>
      </c>
      <c r="D2264">
        <v>-76.75</v>
      </c>
      <c r="E2264">
        <v>81.38</v>
      </c>
      <c r="F2264">
        <v>50.98</v>
      </c>
      <c r="G2264">
        <v>-72.3</v>
      </c>
      <c r="H2264">
        <v>1.48</v>
      </c>
      <c r="I2264">
        <v>-656.43</v>
      </c>
    </row>
    <row r="2265" spans="1:9">
      <c r="A2265" s="14">
        <v>43350</v>
      </c>
      <c r="B2265">
        <v>2.68</v>
      </c>
      <c r="C2265">
        <v>-21.72</v>
      </c>
      <c r="D2265">
        <v>-76.87</v>
      </c>
      <c r="E2265">
        <v>80.98</v>
      </c>
      <c r="F2265">
        <v>51</v>
      </c>
      <c r="G2265">
        <v>-72.55</v>
      </c>
      <c r="H2265">
        <v>1.7</v>
      </c>
      <c r="I2265">
        <v>-653</v>
      </c>
    </row>
    <row r="2266" spans="1:9">
      <c r="A2266" s="14">
        <v>43353</v>
      </c>
      <c r="B2266">
        <v>3.42</v>
      </c>
      <c r="C2266">
        <v>-22.69</v>
      </c>
      <c r="D2266">
        <v>-77.05</v>
      </c>
      <c r="E2266">
        <v>81.25</v>
      </c>
      <c r="F2266">
        <v>51.58</v>
      </c>
      <c r="G2266">
        <v>-72</v>
      </c>
      <c r="H2266">
        <v>1.9</v>
      </c>
      <c r="I2266">
        <v>-652.76</v>
      </c>
    </row>
    <row r="2267" spans="1:9">
      <c r="A2267" s="14">
        <v>43354</v>
      </c>
      <c r="B2267">
        <v>3.72</v>
      </c>
      <c r="C2267">
        <v>-21.84</v>
      </c>
      <c r="D2267">
        <v>-76.900000000000006</v>
      </c>
      <c r="E2267">
        <v>81.260000000000005</v>
      </c>
      <c r="F2267">
        <v>51.71</v>
      </c>
      <c r="G2267">
        <v>-72.5</v>
      </c>
      <c r="H2267">
        <v>2</v>
      </c>
      <c r="I2267">
        <v>-649.26</v>
      </c>
    </row>
    <row r="2268" spans="1:9">
      <c r="A2268" s="14">
        <v>43355</v>
      </c>
      <c r="B2268">
        <v>3.6</v>
      </c>
      <c r="C2268">
        <v>-21.92</v>
      </c>
      <c r="D2268">
        <v>-77.069999999999993</v>
      </c>
      <c r="E2268">
        <v>81.430000000000007</v>
      </c>
      <c r="F2268">
        <v>51.75</v>
      </c>
      <c r="G2268">
        <v>-72.349999999999994</v>
      </c>
      <c r="H2268">
        <v>2.25</v>
      </c>
      <c r="I2268">
        <v>-644.16</v>
      </c>
    </row>
    <row r="2269" spans="1:9">
      <c r="A2269" s="14">
        <v>43356</v>
      </c>
      <c r="B2269">
        <v>2.8</v>
      </c>
      <c r="C2269">
        <v>-22.28</v>
      </c>
      <c r="D2269">
        <v>-76.91</v>
      </c>
      <c r="E2269">
        <v>82.25</v>
      </c>
      <c r="F2269">
        <v>52.05</v>
      </c>
      <c r="G2269">
        <v>-73.3</v>
      </c>
      <c r="H2269">
        <v>2</v>
      </c>
      <c r="I2269">
        <v>-646.85</v>
      </c>
    </row>
    <row r="2270" spans="1:9">
      <c r="A2270" s="14">
        <v>43357</v>
      </c>
      <c r="B2270">
        <v>2.4500000000000002</v>
      </c>
      <c r="C2270">
        <v>-22.23</v>
      </c>
      <c r="D2270">
        <v>-76.91</v>
      </c>
      <c r="E2270">
        <v>82.05</v>
      </c>
      <c r="F2270">
        <v>51.62</v>
      </c>
      <c r="G2270">
        <v>-73.2</v>
      </c>
      <c r="H2270">
        <v>1.8</v>
      </c>
      <c r="I2270">
        <v>-652.23</v>
      </c>
    </row>
    <row r="2271" spans="1:9">
      <c r="A2271" s="14">
        <v>43360</v>
      </c>
      <c r="B2271">
        <v>2.4</v>
      </c>
      <c r="C2271">
        <v>-22.16</v>
      </c>
      <c r="D2271">
        <v>-76.55</v>
      </c>
      <c r="E2271">
        <v>82.21</v>
      </c>
      <c r="F2271">
        <v>51.99</v>
      </c>
      <c r="G2271">
        <v>-72.95</v>
      </c>
      <c r="H2271">
        <v>1.1100000000000001</v>
      </c>
      <c r="I2271">
        <v>-642.74</v>
      </c>
    </row>
    <row r="2272" spans="1:9">
      <c r="A2272" s="14">
        <v>43361</v>
      </c>
      <c r="B2272">
        <v>1.8</v>
      </c>
      <c r="C2272">
        <v>-22.15</v>
      </c>
      <c r="D2272">
        <v>-77.08</v>
      </c>
      <c r="E2272">
        <v>82.56</v>
      </c>
      <c r="F2272">
        <v>52.38</v>
      </c>
      <c r="G2272">
        <v>-73.209999999999994</v>
      </c>
      <c r="H2272">
        <v>1.1499999999999999</v>
      </c>
      <c r="I2272">
        <v>-643.59</v>
      </c>
    </row>
    <row r="2273" spans="1:9">
      <c r="A2273" s="14">
        <v>43362</v>
      </c>
      <c r="B2273">
        <v>2.31</v>
      </c>
      <c r="C2273">
        <v>-22.16</v>
      </c>
      <c r="D2273">
        <v>-77.62</v>
      </c>
      <c r="E2273">
        <v>82.81</v>
      </c>
      <c r="F2273">
        <v>52.55</v>
      </c>
      <c r="G2273">
        <v>-73.650000000000006</v>
      </c>
      <c r="H2273">
        <v>1.63</v>
      </c>
      <c r="I2273">
        <v>-642.29999999999995</v>
      </c>
    </row>
    <row r="2274" spans="1:9">
      <c r="A2274" s="14">
        <v>43363</v>
      </c>
      <c r="B2274">
        <v>3.28</v>
      </c>
      <c r="C2274">
        <v>-21.85</v>
      </c>
      <c r="D2274">
        <v>-77.03</v>
      </c>
      <c r="E2274">
        <v>83.62</v>
      </c>
      <c r="F2274">
        <v>53.05</v>
      </c>
      <c r="G2274">
        <v>-75.069999999999993</v>
      </c>
      <c r="H2274">
        <v>2.08</v>
      </c>
      <c r="I2274">
        <v>-660.08</v>
      </c>
    </row>
    <row r="2275" spans="1:9">
      <c r="A2275" s="14">
        <v>43364</v>
      </c>
      <c r="B2275">
        <v>3.38</v>
      </c>
      <c r="C2275">
        <v>-21.7</v>
      </c>
      <c r="D2275">
        <v>-79.34</v>
      </c>
      <c r="E2275">
        <v>86.01</v>
      </c>
      <c r="F2275">
        <v>54.54</v>
      </c>
      <c r="G2275">
        <v>-74.599999999999994</v>
      </c>
      <c r="H2275">
        <v>2.2999999999999998</v>
      </c>
      <c r="I2275">
        <v>-655</v>
      </c>
    </row>
    <row r="2276" spans="1:9">
      <c r="A2276" s="14">
        <v>43367</v>
      </c>
      <c r="B2276">
        <v>3.55</v>
      </c>
      <c r="C2276">
        <v>-21.84</v>
      </c>
      <c r="D2276">
        <v>-78.959999999999994</v>
      </c>
      <c r="E2276">
        <v>85.07</v>
      </c>
      <c r="F2276">
        <v>54.25</v>
      </c>
      <c r="G2276">
        <v>-75</v>
      </c>
      <c r="H2276">
        <v>2.17</v>
      </c>
      <c r="I2276">
        <v>-649.66</v>
      </c>
    </row>
    <row r="2277" spans="1:9">
      <c r="A2277" s="14">
        <v>43368</v>
      </c>
      <c r="B2277">
        <v>4.0999999999999996</v>
      </c>
      <c r="C2277">
        <v>-21.8</v>
      </c>
      <c r="D2277">
        <v>-78.19</v>
      </c>
      <c r="E2277">
        <v>84.58</v>
      </c>
      <c r="F2277">
        <v>53.77</v>
      </c>
      <c r="G2277">
        <v>-75.8</v>
      </c>
      <c r="H2277">
        <v>2.2999999999999998</v>
      </c>
      <c r="I2277">
        <v>-642.25</v>
      </c>
    </row>
    <row r="2278" spans="1:9">
      <c r="A2278" s="14">
        <v>43369</v>
      </c>
      <c r="B2278">
        <v>4.74</v>
      </c>
      <c r="C2278">
        <v>-22.32</v>
      </c>
      <c r="D2278">
        <v>-81.400000000000006</v>
      </c>
      <c r="E2278">
        <v>88.03</v>
      </c>
      <c r="F2278">
        <v>56</v>
      </c>
      <c r="G2278">
        <v>-75.8</v>
      </c>
      <c r="H2278">
        <v>2.65</v>
      </c>
      <c r="I2278">
        <v>-648.01</v>
      </c>
    </row>
    <row r="2279" spans="1:9">
      <c r="A2279" s="14">
        <v>43370</v>
      </c>
      <c r="B2279">
        <v>5.25</v>
      </c>
      <c r="C2279">
        <v>-23.92</v>
      </c>
      <c r="D2279">
        <v>-89.87</v>
      </c>
      <c r="E2279">
        <v>94.1</v>
      </c>
      <c r="F2279">
        <v>61.22</v>
      </c>
      <c r="G2279">
        <v>-89.3</v>
      </c>
      <c r="H2279">
        <v>3.51</v>
      </c>
      <c r="I2279">
        <v>-745</v>
      </c>
    </row>
    <row r="2280" spans="1:9">
      <c r="A2280" s="14">
        <v>43371</v>
      </c>
      <c r="B2280">
        <v>5.4</v>
      </c>
      <c r="C2280">
        <v>-26.37</v>
      </c>
      <c r="D2280">
        <v>-89.89</v>
      </c>
      <c r="E2280">
        <v>93.17</v>
      </c>
      <c r="F2280">
        <v>60.4</v>
      </c>
      <c r="G2280">
        <v>-89.2</v>
      </c>
      <c r="H2280">
        <v>3.63</v>
      </c>
      <c r="I2280">
        <v>-744.25</v>
      </c>
    </row>
    <row r="2281" spans="1:9">
      <c r="A2281" s="14">
        <v>43374</v>
      </c>
      <c r="B2281">
        <v>5.8</v>
      </c>
      <c r="C2281">
        <v>-25.8</v>
      </c>
      <c r="D2281">
        <v>-88.79</v>
      </c>
      <c r="E2281">
        <v>92.72</v>
      </c>
      <c r="F2281">
        <v>60.15</v>
      </c>
      <c r="G2281">
        <v>-87.4</v>
      </c>
      <c r="H2281">
        <v>3.9</v>
      </c>
      <c r="I2281">
        <v>-745.68</v>
      </c>
    </row>
    <row r="2282" spans="1:9">
      <c r="A2282" s="14">
        <v>43375</v>
      </c>
      <c r="B2282">
        <v>6</v>
      </c>
      <c r="C2282">
        <v>-26.19</v>
      </c>
      <c r="D2282">
        <v>-89.01</v>
      </c>
      <c r="E2282">
        <v>92.72</v>
      </c>
      <c r="F2282">
        <v>59.88</v>
      </c>
      <c r="G2282">
        <v>-86.39</v>
      </c>
      <c r="H2282">
        <v>4.16</v>
      </c>
      <c r="I2282">
        <v>-754.43</v>
      </c>
    </row>
    <row r="2283" spans="1:9">
      <c r="A2283" s="14">
        <v>43376</v>
      </c>
      <c r="B2283">
        <v>6.75</v>
      </c>
      <c r="C2283">
        <v>-26.01</v>
      </c>
      <c r="D2283">
        <v>-91.01</v>
      </c>
      <c r="E2283">
        <v>93.71</v>
      </c>
      <c r="F2283">
        <v>60.74</v>
      </c>
      <c r="G2283">
        <v>-87.95</v>
      </c>
      <c r="H2283">
        <v>5</v>
      </c>
      <c r="I2283">
        <v>-768.79</v>
      </c>
    </row>
    <row r="2284" spans="1:9">
      <c r="A2284" s="14">
        <v>43377</v>
      </c>
      <c r="B2284">
        <v>7</v>
      </c>
      <c r="C2284">
        <v>-26.01</v>
      </c>
      <c r="D2284">
        <v>-89.36</v>
      </c>
      <c r="E2284">
        <v>92.11</v>
      </c>
      <c r="F2284">
        <v>59.9</v>
      </c>
      <c r="G2284">
        <v>-86</v>
      </c>
      <c r="H2284">
        <v>5</v>
      </c>
      <c r="I2284">
        <v>-758.04</v>
      </c>
    </row>
    <row r="2285" spans="1:9">
      <c r="A2285" s="14">
        <v>43378</v>
      </c>
      <c r="B2285">
        <v>7.02</v>
      </c>
      <c r="C2285">
        <v>-24.5</v>
      </c>
      <c r="D2285">
        <v>-89.5</v>
      </c>
      <c r="E2285">
        <v>92</v>
      </c>
      <c r="F2285">
        <v>60.69</v>
      </c>
      <c r="G2285">
        <v>-85.8</v>
      </c>
      <c r="H2285">
        <v>4.5999999999999996</v>
      </c>
      <c r="I2285">
        <v>-758.3</v>
      </c>
    </row>
    <row r="2286" spans="1:9">
      <c r="A2286" s="14">
        <v>43381</v>
      </c>
      <c r="B2286">
        <v>6.8</v>
      </c>
      <c r="C2286">
        <v>-24.78</v>
      </c>
      <c r="D2286">
        <v>-89.71</v>
      </c>
      <c r="E2286">
        <v>92.16</v>
      </c>
      <c r="F2286">
        <v>60.8</v>
      </c>
      <c r="G2286">
        <v>-85.65</v>
      </c>
      <c r="H2286">
        <v>4.6500000000000004</v>
      </c>
      <c r="I2286">
        <v>-765.5</v>
      </c>
    </row>
    <row r="2287" spans="1:9">
      <c r="A2287" s="14">
        <v>43382</v>
      </c>
      <c r="B2287">
        <v>6.31</v>
      </c>
      <c r="C2287">
        <v>-24.69</v>
      </c>
      <c r="D2287">
        <v>-90.06</v>
      </c>
      <c r="E2287">
        <v>92.55</v>
      </c>
      <c r="F2287">
        <v>61.08</v>
      </c>
      <c r="G2287">
        <v>-86.55</v>
      </c>
      <c r="H2287">
        <v>5.0599999999999996</v>
      </c>
      <c r="I2287">
        <v>-768.37</v>
      </c>
    </row>
    <row r="2288" spans="1:9">
      <c r="A2288" s="14">
        <v>43383</v>
      </c>
      <c r="B2288">
        <v>6.38</v>
      </c>
      <c r="C2288">
        <v>-25.32</v>
      </c>
      <c r="D2288">
        <v>-92.03</v>
      </c>
      <c r="E2288">
        <v>95.07</v>
      </c>
      <c r="F2288">
        <v>62.85</v>
      </c>
      <c r="G2288">
        <v>-88.75</v>
      </c>
      <c r="H2288">
        <v>4.7</v>
      </c>
      <c r="I2288">
        <v>-787.35</v>
      </c>
    </row>
    <row r="2289" spans="1:9">
      <c r="A2289" s="14">
        <v>43384</v>
      </c>
      <c r="B2289">
        <v>6.18</v>
      </c>
      <c r="C2289">
        <v>-26.85</v>
      </c>
      <c r="D2289">
        <v>-90.64</v>
      </c>
      <c r="E2289">
        <v>94.6</v>
      </c>
      <c r="F2289">
        <v>61.83</v>
      </c>
      <c r="G2289">
        <v>-87.55</v>
      </c>
      <c r="H2289">
        <v>5.14</v>
      </c>
      <c r="I2289">
        <v>-764.76</v>
      </c>
    </row>
    <row r="2290" spans="1:9">
      <c r="A2290" s="14">
        <v>43385</v>
      </c>
      <c r="B2290">
        <v>6.45</v>
      </c>
      <c r="C2290">
        <v>-26.62</v>
      </c>
      <c r="D2290">
        <v>-91.81</v>
      </c>
      <c r="E2290">
        <v>95.57</v>
      </c>
      <c r="F2290">
        <v>62.32</v>
      </c>
      <c r="G2290">
        <v>-88.95</v>
      </c>
      <c r="H2290">
        <v>5.04</v>
      </c>
      <c r="I2290">
        <v>-774.16</v>
      </c>
    </row>
    <row r="2291" spans="1:9">
      <c r="A2291" s="14">
        <v>43388</v>
      </c>
      <c r="B2291">
        <v>6.5</v>
      </c>
      <c r="C2291">
        <v>-26</v>
      </c>
      <c r="D2291">
        <v>-91.69</v>
      </c>
      <c r="E2291">
        <v>95.92</v>
      </c>
      <c r="F2291">
        <v>62.64</v>
      </c>
      <c r="G2291">
        <v>-88.35</v>
      </c>
      <c r="H2291">
        <v>5.0599999999999996</v>
      </c>
      <c r="I2291">
        <v>-772.38</v>
      </c>
    </row>
    <row r="2292" spans="1:9">
      <c r="A2292" s="14">
        <v>43389</v>
      </c>
      <c r="B2292">
        <v>6.82</v>
      </c>
      <c r="C2292">
        <v>-25.74</v>
      </c>
      <c r="D2292">
        <v>-91.5</v>
      </c>
      <c r="E2292">
        <v>95.42</v>
      </c>
      <c r="F2292">
        <v>62.9</v>
      </c>
      <c r="G2292">
        <v>-87.65</v>
      </c>
      <c r="H2292">
        <v>5.82</v>
      </c>
      <c r="I2292">
        <v>-769.1</v>
      </c>
    </row>
    <row r="2293" spans="1:9">
      <c r="A2293" s="14">
        <v>43390</v>
      </c>
      <c r="B2293">
        <v>7.39</v>
      </c>
      <c r="C2293">
        <v>-26.32</v>
      </c>
      <c r="D2293">
        <v>-95.1</v>
      </c>
      <c r="E2293">
        <v>98.28</v>
      </c>
      <c r="F2293">
        <v>65.66</v>
      </c>
      <c r="G2293">
        <v>-90.73</v>
      </c>
      <c r="H2293">
        <v>5.85</v>
      </c>
      <c r="I2293">
        <v>-798.4</v>
      </c>
    </row>
    <row r="2294" spans="1:9">
      <c r="A2294" s="14">
        <v>43391</v>
      </c>
      <c r="B2294">
        <v>7.39</v>
      </c>
      <c r="C2294">
        <v>-27.76</v>
      </c>
      <c r="D2294">
        <v>-93.18</v>
      </c>
      <c r="E2294">
        <v>95.37</v>
      </c>
      <c r="F2294">
        <v>64.45</v>
      </c>
      <c r="G2294">
        <v>-88.88</v>
      </c>
      <c r="H2294">
        <v>5.75</v>
      </c>
      <c r="I2294">
        <v>-787.41</v>
      </c>
    </row>
    <row r="2295" spans="1:9">
      <c r="A2295" s="14">
        <v>43392</v>
      </c>
      <c r="B2295">
        <v>6.98</v>
      </c>
      <c r="C2295">
        <v>-27.55</v>
      </c>
      <c r="D2295">
        <v>-93.4</v>
      </c>
      <c r="E2295">
        <v>95.92</v>
      </c>
      <c r="F2295">
        <v>64.569999999999993</v>
      </c>
      <c r="G2295">
        <v>-89.5</v>
      </c>
      <c r="H2295">
        <v>5.65</v>
      </c>
      <c r="I2295">
        <v>-788.01</v>
      </c>
    </row>
    <row r="2296" spans="1:9">
      <c r="A2296" s="14">
        <v>43395</v>
      </c>
      <c r="B2296">
        <v>7.05</v>
      </c>
      <c r="C2296">
        <v>-26.9</v>
      </c>
      <c r="D2296">
        <v>-92.66</v>
      </c>
      <c r="E2296">
        <v>94.99</v>
      </c>
      <c r="F2296">
        <v>63.53</v>
      </c>
      <c r="G2296">
        <v>-89.5</v>
      </c>
      <c r="H2296">
        <v>5.85</v>
      </c>
      <c r="I2296">
        <v>-781.24</v>
      </c>
    </row>
    <row r="2297" spans="1:9">
      <c r="A2297" s="14">
        <v>43396</v>
      </c>
      <c r="B2297">
        <v>7.55</v>
      </c>
      <c r="C2297">
        <v>-27.15</v>
      </c>
      <c r="D2297">
        <v>-92.29</v>
      </c>
      <c r="E2297">
        <v>94.81</v>
      </c>
      <c r="F2297">
        <v>62.78</v>
      </c>
      <c r="G2297">
        <v>-89.35</v>
      </c>
      <c r="H2297">
        <v>6.43</v>
      </c>
      <c r="I2297">
        <v>-781.61</v>
      </c>
    </row>
    <row r="2298" spans="1:9">
      <c r="A2298" s="14">
        <v>43397</v>
      </c>
      <c r="B2298">
        <v>8.02</v>
      </c>
      <c r="C2298">
        <v>-25.6</v>
      </c>
      <c r="D2298">
        <v>-94.37</v>
      </c>
      <c r="E2298">
        <v>96.03</v>
      </c>
      <c r="F2298">
        <v>62.91</v>
      </c>
      <c r="G2298">
        <v>-90.75</v>
      </c>
      <c r="H2298">
        <v>6.84</v>
      </c>
      <c r="I2298">
        <v>-805.89</v>
      </c>
    </row>
    <row r="2299" spans="1:9">
      <c r="A2299" s="14">
        <v>43398</v>
      </c>
      <c r="B2299">
        <v>7.88</v>
      </c>
      <c r="C2299">
        <v>-25.55</v>
      </c>
      <c r="D2299">
        <v>-93.62</v>
      </c>
      <c r="E2299">
        <v>95.15</v>
      </c>
      <c r="F2299">
        <v>62.15</v>
      </c>
      <c r="G2299">
        <v>-89.64</v>
      </c>
      <c r="H2299">
        <v>6.75</v>
      </c>
      <c r="I2299">
        <v>-799.38</v>
      </c>
    </row>
    <row r="2300" spans="1:9">
      <c r="A2300" s="14">
        <v>43399</v>
      </c>
      <c r="B2300">
        <v>7.84</v>
      </c>
      <c r="C2300">
        <v>-25.2</v>
      </c>
      <c r="D2300">
        <v>-93.97</v>
      </c>
      <c r="E2300">
        <v>96.35</v>
      </c>
      <c r="F2300">
        <v>63.15</v>
      </c>
      <c r="G2300">
        <v>-89.83</v>
      </c>
      <c r="H2300">
        <v>7.02</v>
      </c>
      <c r="I2300">
        <v>-807.95</v>
      </c>
    </row>
    <row r="2301" spans="1:9">
      <c r="A2301" s="14">
        <v>43402</v>
      </c>
      <c r="B2301">
        <v>7.96</v>
      </c>
      <c r="C2301">
        <v>-24.98</v>
      </c>
      <c r="D2301">
        <v>-95.46</v>
      </c>
      <c r="E2301">
        <v>97.33</v>
      </c>
      <c r="F2301">
        <v>63.8</v>
      </c>
      <c r="G2301">
        <v>-90.85</v>
      </c>
      <c r="H2301">
        <v>7.3</v>
      </c>
      <c r="I2301">
        <v>-817.5</v>
      </c>
    </row>
    <row r="2302" spans="1:9">
      <c r="A2302" s="14">
        <v>43403</v>
      </c>
      <c r="B2302">
        <v>8.07</v>
      </c>
      <c r="C2302">
        <v>-24.89</v>
      </c>
      <c r="D2302">
        <v>-95.51</v>
      </c>
      <c r="E2302">
        <v>97.01</v>
      </c>
      <c r="F2302">
        <v>63.3</v>
      </c>
      <c r="G2302">
        <v>-91.18</v>
      </c>
      <c r="H2302">
        <v>7.15</v>
      </c>
      <c r="I2302">
        <v>-818.21</v>
      </c>
    </row>
    <row r="2303" spans="1:9">
      <c r="A2303" s="14">
        <v>43404</v>
      </c>
      <c r="B2303">
        <v>8.25</v>
      </c>
      <c r="C2303">
        <v>-24.42</v>
      </c>
      <c r="D2303">
        <v>-97.44</v>
      </c>
      <c r="E2303">
        <v>98.24</v>
      </c>
      <c r="F2303">
        <v>63.25</v>
      </c>
      <c r="G2303">
        <v>-92.1</v>
      </c>
      <c r="H2303">
        <v>7</v>
      </c>
      <c r="I2303">
        <v>-825.92</v>
      </c>
    </row>
    <row r="2304" spans="1:9">
      <c r="A2304" s="14">
        <v>43405</v>
      </c>
      <c r="B2304">
        <v>8.1999999999999993</v>
      </c>
      <c r="C2304">
        <v>-24.75</v>
      </c>
      <c r="D2304">
        <v>-94.37</v>
      </c>
      <c r="E2304">
        <v>96.58</v>
      </c>
      <c r="F2304">
        <v>61.95</v>
      </c>
      <c r="G2304">
        <v>-90.7</v>
      </c>
      <c r="H2304">
        <v>7</v>
      </c>
      <c r="I2304">
        <v>-797.68</v>
      </c>
    </row>
    <row r="2305" spans="1:9">
      <c r="A2305" s="14">
        <v>43406</v>
      </c>
      <c r="B2305">
        <v>8.6</v>
      </c>
      <c r="C2305">
        <v>-24.27</v>
      </c>
      <c r="D2305">
        <v>-94.03</v>
      </c>
      <c r="E2305">
        <v>95.74</v>
      </c>
      <c r="F2305">
        <v>61</v>
      </c>
      <c r="G2305">
        <v>-89.84</v>
      </c>
      <c r="H2305">
        <v>7</v>
      </c>
      <c r="I2305">
        <v>-790.31</v>
      </c>
    </row>
    <row r="2306" spans="1:9">
      <c r="A2306" s="14">
        <v>43409</v>
      </c>
      <c r="B2306">
        <v>8.94</v>
      </c>
      <c r="C2306">
        <v>-24.55</v>
      </c>
      <c r="D2306">
        <v>-94.69</v>
      </c>
      <c r="E2306">
        <v>96.42</v>
      </c>
      <c r="F2306">
        <v>62.78</v>
      </c>
      <c r="G2306">
        <v>-90.21</v>
      </c>
      <c r="H2306">
        <v>7.29</v>
      </c>
      <c r="I2306">
        <v>-793.01</v>
      </c>
    </row>
    <row r="2307" spans="1:9">
      <c r="A2307" s="14">
        <v>43410</v>
      </c>
      <c r="B2307">
        <v>9.2200000000000006</v>
      </c>
      <c r="C2307">
        <v>-25.16</v>
      </c>
      <c r="D2307">
        <v>-94.86</v>
      </c>
      <c r="E2307">
        <v>97.34</v>
      </c>
      <c r="F2307">
        <v>63.66</v>
      </c>
      <c r="G2307">
        <v>-91.5</v>
      </c>
      <c r="H2307">
        <v>8.0500000000000007</v>
      </c>
      <c r="I2307">
        <v>-797.66</v>
      </c>
    </row>
    <row r="2308" spans="1:9">
      <c r="A2308" s="14">
        <v>43411</v>
      </c>
      <c r="B2308">
        <v>9.34</v>
      </c>
      <c r="C2308">
        <v>-25.66</v>
      </c>
      <c r="D2308">
        <v>-97.32</v>
      </c>
      <c r="E2308">
        <v>99.61</v>
      </c>
      <c r="F2308">
        <v>65.5</v>
      </c>
      <c r="G2308">
        <v>-94.9</v>
      </c>
      <c r="H2308">
        <v>8.8000000000000007</v>
      </c>
      <c r="I2308">
        <v>-813.68</v>
      </c>
    </row>
    <row r="2309" spans="1:9">
      <c r="A2309" s="14">
        <v>43412</v>
      </c>
      <c r="B2309">
        <v>8.98</v>
      </c>
      <c r="C2309">
        <v>-25.51</v>
      </c>
      <c r="D2309">
        <v>-96.34</v>
      </c>
      <c r="E2309">
        <v>98.04</v>
      </c>
      <c r="F2309">
        <v>64.63</v>
      </c>
      <c r="G2309">
        <v>-93.45</v>
      </c>
      <c r="H2309">
        <v>8.9</v>
      </c>
      <c r="I2309">
        <v>-805</v>
      </c>
    </row>
    <row r="2310" spans="1:9">
      <c r="A2310" s="14">
        <v>43413</v>
      </c>
      <c r="B2310">
        <v>8.93</v>
      </c>
      <c r="C2310">
        <v>-24.58</v>
      </c>
      <c r="D2310">
        <v>-96.53</v>
      </c>
      <c r="E2310">
        <v>98.15</v>
      </c>
      <c r="F2310">
        <v>64.349999999999994</v>
      </c>
      <c r="G2310">
        <v>-93.9</v>
      </c>
      <c r="H2310">
        <v>8.91</v>
      </c>
      <c r="I2310">
        <v>-812.27</v>
      </c>
    </row>
    <row r="2311" spans="1:9">
      <c r="A2311" s="14">
        <v>43416</v>
      </c>
      <c r="B2311">
        <v>8.9499999999999993</v>
      </c>
      <c r="C2311">
        <v>-24.47</v>
      </c>
      <c r="D2311">
        <v>-97.74</v>
      </c>
      <c r="E2311">
        <v>98.14</v>
      </c>
      <c r="F2311">
        <v>64.650000000000006</v>
      </c>
      <c r="G2311">
        <v>-94.05</v>
      </c>
      <c r="H2311">
        <v>8.83</v>
      </c>
      <c r="I2311">
        <v>-820.04</v>
      </c>
    </row>
    <row r="2312" spans="1:9">
      <c r="A2312" s="14">
        <v>43417</v>
      </c>
      <c r="B2312">
        <v>8.9499999999999993</v>
      </c>
      <c r="C2312">
        <v>-25.56</v>
      </c>
      <c r="D2312">
        <v>-97.75</v>
      </c>
      <c r="E2312">
        <v>98.6</v>
      </c>
      <c r="F2312">
        <v>65.08</v>
      </c>
      <c r="G2312">
        <v>-94.85</v>
      </c>
      <c r="H2312">
        <v>8.51</v>
      </c>
      <c r="I2312">
        <v>-814.02</v>
      </c>
    </row>
    <row r="2313" spans="1:9">
      <c r="A2313" s="14">
        <v>43418</v>
      </c>
      <c r="B2313">
        <v>9.5500000000000007</v>
      </c>
      <c r="C2313">
        <v>-26.3</v>
      </c>
      <c r="D2313">
        <v>-100.33</v>
      </c>
      <c r="E2313">
        <v>101.42</v>
      </c>
      <c r="F2313">
        <v>66.75</v>
      </c>
      <c r="G2313">
        <v>-98.1</v>
      </c>
      <c r="H2313">
        <v>8.2799999999999994</v>
      </c>
      <c r="I2313">
        <v>-838.35</v>
      </c>
    </row>
    <row r="2314" spans="1:9">
      <c r="A2314" s="14">
        <v>43419</v>
      </c>
      <c r="B2314">
        <v>9.8000000000000007</v>
      </c>
      <c r="C2314">
        <v>-27.05</v>
      </c>
      <c r="D2314">
        <v>-96.7</v>
      </c>
      <c r="E2314">
        <v>97.62</v>
      </c>
      <c r="F2314">
        <v>63.46</v>
      </c>
      <c r="G2314">
        <v>-94.48</v>
      </c>
      <c r="H2314">
        <v>8.59</v>
      </c>
      <c r="I2314">
        <v>-806.95</v>
      </c>
    </row>
    <row r="2315" spans="1:9">
      <c r="A2315" s="14">
        <v>43420</v>
      </c>
      <c r="B2315">
        <v>9.98</v>
      </c>
      <c r="C2315">
        <v>-25.72</v>
      </c>
      <c r="D2315">
        <v>-94.91</v>
      </c>
      <c r="E2315">
        <v>96.89</v>
      </c>
      <c r="F2315">
        <v>62.6</v>
      </c>
      <c r="G2315">
        <v>-93.04</v>
      </c>
      <c r="H2315">
        <v>8.35</v>
      </c>
      <c r="I2315">
        <v>-795.23</v>
      </c>
    </row>
    <row r="2316" spans="1:9">
      <c r="A2316" s="14">
        <v>43423</v>
      </c>
      <c r="B2316">
        <v>9.65</v>
      </c>
      <c r="C2316">
        <v>-25.5</v>
      </c>
      <c r="D2316">
        <v>-93.6</v>
      </c>
      <c r="E2316">
        <v>95.96</v>
      </c>
      <c r="F2316">
        <v>60.88</v>
      </c>
      <c r="G2316">
        <v>-90.85</v>
      </c>
      <c r="H2316">
        <v>8.75</v>
      </c>
      <c r="I2316">
        <v>-786.06</v>
      </c>
    </row>
    <row r="2317" spans="1:9">
      <c r="A2317" s="14">
        <v>43424</v>
      </c>
      <c r="B2317">
        <v>9.77</v>
      </c>
      <c r="C2317">
        <v>-26.1</v>
      </c>
      <c r="D2317">
        <v>-96.16</v>
      </c>
      <c r="E2317">
        <v>98.11</v>
      </c>
      <c r="F2317">
        <v>62.25</v>
      </c>
      <c r="G2317">
        <v>-92.1</v>
      </c>
      <c r="H2317">
        <v>8.99</v>
      </c>
      <c r="I2317">
        <v>-804</v>
      </c>
    </row>
    <row r="2318" spans="1:9">
      <c r="A2318" s="14">
        <v>43425</v>
      </c>
      <c r="B2318">
        <v>10.25</v>
      </c>
      <c r="C2318">
        <v>-26.53</v>
      </c>
      <c r="D2318">
        <v>-96.5</v>
      </c>
      <c r="E2318">
        <v>98.38</v>
      </c>
      <c r="F2318">
        <v>62.2</v>
      </c>
      <c r="G2318">
        <v>-92.76</v>
      </c>
      <c r="H2318">
        <v>9.1</v>
      </c>
      <c r="I2318">
        <v>-799.7</v>
      </c>
    </row>
    <row r="2319" spans="1:9">
      <c r="A2319" s="14">
        <v>43426</v>
      </c>
      <c r="B2319">
        <v>10.55</v>
      </c>
      <c r="C2319">
        <v>-26.65</v>
      </c>
      <c r="D2319">
        <v>-95.01</v>
      </c>
      <c r="E2319">
        <v>97.34</v>
      </c>
      <c r="F2319">
        <v>61.51</v>
      </c>
      <c r="G2319">
        <v>-92.67</v>
      </c>
      <c r="H2319">
        <v>9.4</v>
      </c>
      <c r="I2319">
        <v>-787.23</v>
      </c>
    </row>
    <row r="2320" spans="1:9">
      <c r="A2320" s="14">
        <v>43427</v>
      </c>
      <c r="B2320">
        <v>10.9</v>
      </c>
      <c r="C2320">
        <v>-26.36</v>
      </c>
      <c r="D2320">
        <v>-95.07</v>
      </c>
      <c r="E2320">
        <v>96.7</v>
      </c>
      <c r="F2320">
        <v>61.28</v>
      </c>
      <c r="G2320">
        <v>-92.24</v>
      </c>
      <c r="H2320">
        <v>9.76</v>
      </c>
      <c r="I2320">
        <v>-782.15</v>
      </c>
    </row>
    <row r="2321" spans="1:9">
      <c r="A2321" s="14">
        <v>43430</v>
      </c>
      <c r="B2321">
        <v>11.25</v>
      </c>
      <c r="C2321">
        <v>-26.65</v>
      </c>
      <c r="D2321">
        <v>-94.5</v>
      </c>
      <c r="E2321">
        <v>95.6</v>
      </c>
      <c r="F2321">
        <v>60.85</v>
      </c>
      <c r="G2321">
        <v>-91.79</v>
      </c>
      <c r="H2321">
        <v>9.91</v>
      </c>
      <c r="I2321">
        <v>-777.89</v>
      </c>
    </row>
    <row r="2322" spans="1:9">
      <c r="A2322" s="14">
        <v>43431</v>
      </c>
      <c r="B2322">
        <v>11.5</v>
      </c>
      <c r="C2322">
        <v>-26.81</v>
      </c>
      <c r="D2322">
        <v>-92.48</v>
      </c>
      <c r="E2322">
        <v>93.58</v>
      </c>
      <c r="F2322">
        <v>59.94</v>
      </c>
      <c r="G2322">
        <v>-90.76</v>
      </c>
      <c r="H2322">
        <v>10.28</v>
      </c>
      <c r="I2322">
        <v>-763.76</v>
      </c>
    </row>
    <row r="2323" spans="1:9">
      <c r="A2323" s="14">
        <v>43432</v>
      </c>
      <c r="B2323">
        <v>11.43</v>
      </c>
      <c r="C2323">
        <v>-27.05</v>
      </c>
      <c r="D2323">
        <v>-90.7</v>
      </c>
      <c r="E2323">
        <v>92.1</v>
      </c>
      <c r="F2323">
        <v>59.46</v>
      </c>
      <c r="G2323">
        <v>-89.6</v>
      </c>
      <c r="H2323">
        <v>10.65</v>
      </c>
      <c r="I2323">
        <v>-747.43</v>
      </c>
    </row>
    <row r="2324" spans="1:9">
      <c r="A2324" s="14">
        <v>43433</v>
      </c>
      <c r="B2324">
        <v>11.1</v>
      </c>
      <c r="C2324">
        <v>-26.6</v>
      </c>
      <c r="D2324">
        <v>-90.65</v>
      </c>
      <c r="E2324">
        <v>91.5</v>
      </c>
      <c r="F2324">
        <v>59.58</v>
      </c>
      <c r="G2324">
        <v>-89.95</v>
      </c>
      <c r="H2324">
        <v>10.65</v>
      </c>
      <c r="I2324">
        <v>-740.56</v>
      </c>
    </row>
    <row r="2325" spans="1:9">
      <c r="A2325" s="14">
        <v>43434</v>
      </c>
      <c r="B2325">
        <v>11.25</v>
      </c>
      <c r="C2325">
        <v>-27.5</v>
      </c>
      <c r="D2325">
        <v>-91.75</v>
      </c>
      <c r="E2325">
        <v>92.89</v>
      </c>
      <c r="F2325">
        <v>61.7</v>
      </c>
      <c r="G2325">
        <v>-90.13</v>
      </c>
      <c r="H2325">
        <v>10.4</v>
      </c>
      <c r="I2325">
        <v>-744.41</v>
      </c>
    </row>
    <row r="2326" spans="1:9">
      <c r="A2326" s="14">
        <v>43437</v>
      </c>
      <c r="B2326">
        <v>11.97</v>
      </c>
      <c r="C2326">
        <v>-27.42</v>
      </c>
      <c r="D2326">
        <v>-93.04</v>
      </c>
      <c r="E2326">
        <v>94.29</v>
      </c>
      <c r="F2326">
        <v>63.63</v>
      </c>
      <c r="G2326">
        <v>-91.78</v>
      </c>
      <c r="H2326">
        <v>10.220000000000001</v>
      </c>
      <c r="I2326">
        <v>-741.74</v>
      </c>
    </row>
    <row r="2327" spans="1:9">
      <c r="A2327" s="14">
        <v>43438</v>
      </c>
      <c r="B2327">
        <v>11.9</v>
      </c>
      <c r="C2327">
        <v>-26.31</v>
      </c>
      <c r="D2327">
        <v>-92.06</v>
      </c>
      <c r="E2327">
        <v>93.24</v>
      </c>
      <c r="F2327">
        <v>62.25</v>
      </c>
      <c r="G2327">
        <v>-92.28</v>
      </c>
      <c r="H2327">
        <v>10.48</v>
      </c>
      <c r="I2327">
        <v>-734.03</v>
      </c>
    </row>
    <row r="2328" spans="1:9">
      <c r="A2328" s="14">
        <v>43439</v>
      </c>
      <c r="B2328">
        <v>12</v>
      </c>
      <c r="C2328">
        <v>-27.9</v>
      </c>
      <c r="D2328">
        <v>-91.3</v>
      </c>
      <c r="E2328">
        <v>92.35</v>
      </c>
      <c r="F2328">
        <v>61</v>
      </c>
      <c r="G2328">
        <v>-92.02</v>
      </c>
      <c r="H2328">
        <v>10.87</v>
      </c>
      <c r="I2328">
        <v>-721.64</v>
      </c>
    </row>
    <row r="2329" spans="1:9">
      <c r="A2329" s="14">
        <v>43440</v>
      </c>
      <c r="B2329">
        <v>11.5</v>
      </c>
      <c r="C2329">
        <v>-28.65</v>
      </c>
      <c r="D2329">
        <v>-91.52</v>
      </c>
      <c r="E2329">
        <v>93.15</v>
      </c>
      <c r="F2329">
        <v>61.3</v>
      </c>
      <c r="G2329">
        <v>-92.59</v>
      </c>
      <c r="H2329">
        <v>10.77</v>
      </c>
      <c r="I2329">
        <v>-723.98</v>
      </c>
    </row>
    <row r="2330" spans="1:9">
      <c r="A2330" s="14">
        <v>43441</v>
      </c>
      <c r="B2330">
        <v>11.4</v>
      </c>
      <c r="C2330">
        <v>-28.45</v>
      </c>
      <c r="D2330">
        <v>-90.3</v>
      </c>
      <c r="E2330">
        <v>92.29</v>
      </c>
      <c r="F2330">
        <v>60.2</v>
      </c>
      <c r="G2330">
        <v>-90.31</v>
      </c>
      <c r="H2330">
        <v>10.76</v>
      </c>
      <c r="I2330">
        <v>-711.96</v>
      </c>
    </row>
    <row r="2331" spans="1:9">
      <c r="A2331" s="14">
        <v>43444</v>
      </c>
      <c r="B2331">
        <v>10.9</v>
      </c>
      <c r="C2331">
        <v>-29.2</v>
      </c>
      <c r="D2331">
        <v>-91.11</v>
      </c>
      <c r="E2331">
        <v>93.28</v>
      </c>
      <c r="F2331">
        <v>60.55</v>
      </c>
      <c r="G2331">
        <v>-91.2</v>
      </c>
      <c r="H2331">
        <v>10.35</v>
      </c>
      <c r="I2331">
        <v>-718.46</v>
      </c>
    </row>
    <row r="2332" spans="1:9">
      <c r="A2332" s="14">
        <v>43445</v>
      </c>
      <c r="B2332">
        <v>9.75</v>
      </c>
      <c r="C2332">
        <v>-29.5</v>
      </c>
      <c r="D2332">
        <v>-90.35</v>
      </c>
      <c r="E2332">
        <v>91.9</v>
      </c>
      <c r="F2332">
        <v>60.18</v>
      </c>
      <c r="G2332">
        <v>-91</v>
      </c>
      <c r="H2332">
        <v>9.4</v>
      </c>
      <c r="I2332">
        <v>-706.71</v>
      </c>
    </row>
    <row r="2333" spans="1:9">
      <c r="A2333" s="14">
        <v>43446</v>
      </c>
      <c r="B2333">
        <v>7.94</v>
      </c>
      <c r="C2333">
        <v>-27.48</v>
      </c>
      <c r="D2333">
        <v>-89.4</v>
      </c>
      <c r="E2333">
        <v>91.25</v>
      </c>
      <c r="F2333">
        <v>59.15</v>
      </c>
      <c r="G2333">
        <v>-90.6</v>
      </c>
      <c r="H2333">
        <v>8.4</v>
      </c>
      <c r="I2333">
        <v>-688.13</v>
      </c>
    </row>
    <row r="2334" spans="1:9">
      <c r="A2334" s="14">
        <v>43447</v>
      </c>
      <c r="B2334">
        <v>8.1</v>
      </c>
      <c r="C2334">
        <v>-27.45</v>
      </c>
      <c r="D2334">
        <v>-89.34</v>
      </c>
      <c r="E2334">
        <v>90.9</v>
      </c>
      <c r="F2334">
        <v>59.03</v>
      </c>
      <c r="G2334">
        <v>-88.65</v>
      </c>
      <c r="H2334">
        <v>8.2100000000000009</v>
      </c>
      <c r="I2334">
        <v>-685.62</v>
      </c>
    </row>
    <row r="2335" spans="1:9">
      <c r="A2335" s="14">
        <v>43448</v>
      </c>
      <c r="B2335">
        <v>8.4</v>
      </c>
      <c r="C2335">
        <v>-27.77</v>
      </c>
      <c r="D2335">
        <v>-90.25</v>
      </c>
      <c r="E2335">
        <v>90.74</v>
      </c>
      <c r="F2335">
        <v>59</v>
      </c>
      <c r="G2335">
        <v>-88.55</v>
      </c>
      <c r="H2335">
        <v>8.3699999999999992</v>
      </c>
      <c r="I2335">
        <v>-689.73</v>
      </c>
    </row>
    <row r="2336" spans="1:9">
      <c r="A2336" s="14">
        <v>43451</v>
      </c>
      <c r="B2336">
        <v>9</v>
      </c>
      <c r="C2336">
        <v>-28.54</v>
      </c>
      <c r="D2336">
        <v>-89.2</v>
      </c>
      <c r="E2336">
        <v>90.29</v>
      </c>
      <c r="F2336">
        <v>58.35</v>
      </c>
      <c r="G2336">
        <v>-88.8</v>
      </c>
      <c r="H2336">
        <v>9.4</v>
      </c>
      <c r="I2336">
        <v>-690.37</v>
      </c>
    </row>
    <row r="2337" spans="1:9">
      <c r="A2337" s="14">
        <v>43452</v>
      </c>
      <c r="B2337">
        <v>9.4</v>
      </c>
      <c r="C2337">
        <v>-29.98</v>
      </c>
      <c r="D2337">
        <v>-89.15</v>
      </c>
      <c r="E2337">
        <v>90.21</v>
      </c>
      <c r="F2337">
        <v>58</v>
      </c>
      <c r="G2337">
        <v>-88.2</v>
      </c>
      <c r="H2337">
        <v>9.56</v>
      </c>
      <c r="I2337">
        <v>-697.5</v>
      </c>
    </row>
    <row r="2338" spans="1:9">
      <c r="A2338" s="14">
        <v>43453</v>
      </c>
      <c r="B2338">
        <v>10.67</v>
      </c>
      <c r="C2338">
        <v>-32.549999999999997</v>
      </c>
      <c r="D2338">
        <v>-90.79</v>
      </c>
      <c r="E2338">
        <v>92.47</v>
      </c>
      <c r="F2338">
        <v>59.04</v>
      </c>
      <c r="G2338">
        <v>-89.15</v>
      </c>
      <c r="H2338">
        <v>10.7</v>
      </c>
      <c r="I2338">
        <v>-716.08</v>
      </c>
    </row>
    <row r="2339" spans="1:9">
      <c r="A2339" s="14">
        <v>43454</v>
      </c>
      <c r="B2339">
        <v>9.5</v>
      </c>
      <c r="C2339">
        <v>-30.95</v>
      </c>
      <c r="D2339">
        <v>-90.3</v>
      </c>
      <c r="E2339">
        <v>91.75</v>
      </c>
      <c r="F2339">
        <v>59.57</v>
      </c>
      <c r="G2339">
        <v>-84.45</v>
      </c>
      <c r="H2339">
        <v>10.45</v>
      </c>
      <c r="I2339">
        <v>-688</v>
      </c>
    </row>
    <row r="2340" spans="1:9">
      <c r="A2340" s="14">
        <v>43455</v>
      </c>
      <c r="B2340">
        <v>8.8000000000000007</v>
      </c>
      <c r="C2340">
        <v>-29.7</v>
      </c>
      <c r="D2340">
        <v>-88.4</v>
      </c>
      <c r="E2340">
        <v>89.6</v>
      </c>
      <c r="F2340">
        <v>57.65</v>
      </c>
      <c r="G2340">
        <v>-83.04</v>
      </c>
      <c r="H2340">
        <v>10.45</v>
      </c>
      <c r="I2340">
        <v>-684.12</v>
      </c>
    </row>
    <row r="2341" spans="1:9">
      <c r="A2341" s="14">
        <v>43458</v>
      </c>
      <c r="B2341">
        <v>8.25</v>
      </c>
      <c r="C2341">
        <v>-29.3</v>
      </c>
      <c r="D2341">
        <v>-87.25</v>
      </c>
      <c r="E2341">
        <v>89.5</v>
      </c>
      <c r="F2341">
        <v>57.46</v>
      </c>
      <c r="G2341">
        <v>-81.599999999999994</v>
      </c>
      <c r="H2341">
        <v>10.6</v>
      </c>
      <c r="I2341">
        <v>-683</v>
      </c>
    </row>
    <row r="2342" spans="1:9">
      <c r="A2342" s="14">
        <v>43459</v>
      </c>
      <c r="B2342">
        <v>8.1</v>
      </c>
      <c r="C2342">
        <v>-28.83</v>
      </c>
      <c r="D2342">
        <v>-86.65</v>
      </c>
      <c r="E2342">
        <v>89.44</v>
      </c>
      <c r="F2342">
        <v>57.4</v>
      </c>
      <c r="G2342">
        <v>-81.599999999999994</v>
      </c>
      <c r="H2342">
        <v>10.57</v>
      </c>
      <c r="I2342">
        <v>-683.49</v>
      </c>
    </row>
    <row r="2343" spans="1:9">
      <c r="A2343" s="14">
        <v>43460</v>
      </c>
      <c r="B2343">
        <v>8.35</v>
      </c>
      <c r="C2343">
        <v>-28.95</v>
      </c>
      <c r="D2343">
        <v>-88.1</v>
      </c>
      <c r="E2343">
        <v>89.15</v>
      </c>
      <c r="F2343">
        <v>57.3</v>
      </c>
      <c r="G2343">
        <v>-82.44</v>
      </c>
      <c r="H2343">
        <v>10.35</v>
      </c>
      <c r="I2343">
        <v>-683.61</v>
      </c>
    </row>
    <row r="2344" spans="1:9">
      <c r="A2344" s="14">
        <v>43461</v>
      </c>
      <c r="B2344">
        <v>9.1</v>
      </c>
      <c r="C2344">
        <v>-29.08</v>
      </c>
      <c r="D2344">
        <v>-83.5</v>
      </c>
      <c r="E2344">
        <v>86.24</v>
      </c>
      <c r="F2344">
        <v>55.5</v>
      </c>
      <c r="G2344">
        <v>-82.28</v>
      </c>
      <c r="H2344">
        <v>10.5</v>
      </c>
      <c r="I2344">
        <v>-652</v>
      </c>
    </row>
    <row r="2345" spans="1:9">
      <c r="A2345" s="14">
        <v>43462</v>
      </c>
      <c r="B2345">
        <v>10.050000000000001</v>
      </c>
      <c r="C2345">
        <v>-27.86</v>
      </c>
      <c r="D2345">
        <v>-84.42</v>
      </c>
      <c r="E2345">
        <v>88.53</v>
      </c>
      <c r="F2345">
        <v>56.35</v>
      </c>
      <c r="G2345">
        <v>-82.61</v>
      </c>
      <c r="H2345">
        <v>10.53</v>
      </c>
      <c r="I2345">
        <v>-648.79</v>
      </c>
    </row>
    <row r="2346" spans="1:9">
      <c r="A2346" s="14">
        <v>43465</v>
      </c>
      <c r="B2346">
        <v>10.8</v>
      </c>
      <c r="C2346">
        <v>-28.16</v>
      </c>
      <c r="D2346">
        <v>-84.68</v>
      </c>
      <c r="E2346">
        <v>88.65</v>
      </c>
      <c r="F2346">
        <v>56.31</v>
      </c>
      <c r="G2346">
        <v>-82.13</v>
      </c>
      <c r="H2346">
        <v>10.64</v>
      </c>
      <c r="I2346">
        <v>-645.88</v>
      </c>
    </row>
    <row r="2347" spans="1:9">
      <c r="A2347" s="14">
        <v>43466</v>
      </c>
      <c r="B2347">
        <v>10.7</v>
      </c>
      <c r="C2347">
        <v>-28.52</v>
      </c>
      <c r="D2347">
        <v>-84.7</v>
      </c>
      <c r="E2347">
        <v>88.65</v>
      </c>
      <c r="F2347">
        <v>56.37</v>
      </c>
      <c r="G2347">
        <v>-82.07</v>
      </c>
      <c r="H2347">
        <v>10.69</v>
      </c>
      <c r="I2347">
        <v>-644.76</v>
      </c>
    </row>
    <row r="2348" spans="1:9">
      <c r="A2348" s="14">
        <v>43467</v>
      </c>
      <c r="B2348">
        <v>11</v>
      </c>
      <c r="C2348">
        <v>-28.29</v>
      </c>
      <c r="D2348">
        <v>-84.88</v>
      </c>
      <c r="E2348">
        <v>87.75</v>
      </c>
      <c r="F2348">
        <v>55.35</v>
      </c>
      <c r="G2348">
        <v>-81.239999999999995</v>
      </c>
      <c r="H2348">
        <v>10.75</v>
      </c>
      <c r="I2348">
        <v>-646.97</v>
      </c>
    </row>
    <row r="2349" spans="1:9">
      <c r="A2349" s="14">
        <v>43468</v>
      </c>
      <c r="B2349">
        <v>10.1</v>
      </c>
      <c r="C2349">
        <v>-28.35</v>
      </c>
      <c r="D2349">
        <v>-86.15</v>
      </c>
      <c r="E2349">
        <v>89.4</v>
      </c>
      <c r="F2349">
        <v>56.65</v>
      </c>
      <c r="G2349">
        <v>-80.489999999999995</v>
      </c>
      <c r="H2349">
        <v>10.51</v>
      </c>
      <c r="I2349">
        <v>-654.27</v>
      </c>
    </row>
    <row r="2350" spans="1:9">
      <c r="A2350" s="14">
        <v>43469</v>
      </c>
      <c r="B2350">
        <v>10</v>
      </c>
      <c r="C2350">
        <v>-28.3</v>
      </c>
      <c r="D2350">
        <v>-85.1</v>
      </c>
      <c r="E2350">
        <v>88.35</v>
      </c>
      <c r="F2350">
        <v>56.85</v>
      </c>
      <c r="G2350">
        <v>-80.849999999999994</v>
      </c>
      <c r="H2350">
        <v>10.46</v>
      </c>
      <c r="I2350">
        <v>-643.41</v>
      </c>
    </row>
    <row r="2351" spans="1:9">
      <c r="A2351" s="14">
        <v>43472</v>
      </c>
      <c r="B2351">
        <v>10.15</v>
      </c>
      <c r="C2351">
        <v>-27.73</v>
      </c>
      <c r="D2351">
        <v>-84.62</v>
      </c>
      <c r="E2351">
        <v>88.9</v>
      </c>
      <c r="F2351">
        <v>57.4</v>
      </c>
      <c r="G2351">
        <v>-80.25</v>
      </c>
      <c r="H2351">
        <v>10.55</v>
      </c>
      <c r="I2351">
        <v>-639.07000000000005</v>
      </c>
    </row>
    <row r="2352" spans="1:9">
      <c r="A2352" s="14">
        <v>43473</v>
      </c>
      <c r="B2352">
        <v>10.050000000000001</v>
      </c>
      <c r="C2352">
        <v>-27.2</v>
      </c>
      <c r="D2352">
        <v>-84.22</v>
      </c>
      <c r="E2352">
        <v>87.96</v>
      </c>
      <c r="F2352">
        <v>56.6</v>
      </c>
      <c r="G2352">
        <v>-79.650000000000006</v>
      </c>
      <c r="H2352">
        <v>10.5</v>
      </c>
      <c r="I2352">
        <v>-635.03</v>
      </c>
    </row>
    <row r="2353" spans="1:9">
      <c r="A2353" s="14">
        <v>43474</v>
      </c>
      <c r="B2353">
        <v>10.25</v>
      </c>
      <c r="C2353">
        <v>-27</v>
      </c>
      <c r="D2353">
        <v>-83.16</v>
      </c>
      <c r="E2353">
        <v>88.35</v>
      </c>
      <c r="F2353">
        <v>57.2</v>
      </c>
      <c r="G2353">
        <v>-78.569999999999993</v>
      </c>
      <c r="H2353">
        <v>10.55</v>
      </c>
      <c r="I2353">
        <v>-628.42999999999995</v>
      </c>
    </row>
    <row r="2354" spans="1:9">
      <c r="A2354" s="14">
        <v>43475</v>
      </c>
      <c r="B2354">
        <v>9</v>
      </c>
      <c r="C2354">
        <v>-27.6</v>
      </c>
      <c r="D2354">
        <v>-85.1</v>
      </c>
      <c r="E2354">
        <v>89.63</v>
      </c>
      <c r="F2354">
        <v>57.84</v>
      </c>
      <c r="G2354">
        <v>-79.5</v>
      </c>
      <c r="H2354">
        <v>10.38</v>
      </c>
      <c r="I2354">
        <v>-642.09</v>
      </c>
    </row>
    <row r="2355" spans="1:9">
      <c r="A2355" s="14">
        <v>43476</v>
      </c>
      <c r="B2355">
        <v>9.65</v>
      </c>
      <c r="C2355">
        <v>-28.1</v>
      </c>
      <c r="D2355">
        <v>-84.54</v>
      </c>
      <c r="E2355">
        <v>88.75</v>
      </c>
      <c r="F2355">
        <v>57.91</v>
      </c>
      <c r="G2355">
        <v>-79.930000000000007</v>
      </c>
      <c r="H2355">
        <v>10.42</v>
      </c>
      <c r="I2355">
        <v>-642</v>
      </c>
    </row>
    <row r="2356" spans="1:9">
      <c r="A2356" s="14">
        <v>43479</v>
      </c>
      <c r="B2356">
        <v>9.75</v>
      </c>
      <c r="C2356">
        <v>-27.8</v>
      </c>
      <c r="D2356">
        <v>-84.65</v>
      </c>
      <c r="E2356">
        <v>89.05</v>
      </c>
      <c r="F2356">
        <v>58.21</v>
      </c>
      <c r="G2356">
        <v>-80.05</v>
      </c>
      <c r="H2356">
        <v>10.6</v>
      </c>
      <c r="I2356">
        <v>-646.54</v>
      </c>
    </row>
    <row r="2357" spans="1:9">
      <c r="A2357" s="14">
        <v>43480</v>
      </c>
      <c r="B2357">
        <v>9.15</v>
      </c>
      <c r="C2357">
        <v>-28.15</v>
      </c>
      <c r="D2357">
        <v>-85.2</v>
      </c>
      <c r="E2357">
        <v>88.79</v>
      </c>
      <c r="F2357">
        <v>58.8</v>
      </c>
      <c r="G2357">
        <v>-80.760000000000005</v>
      </c>
      <c r="H2357">
        <v>10.9</v>
      </c>
      <c r="I2357">
        <v>-645.04999999999995</v>
      </c>
    </row>
    <row r="2358" spans="1:9">
      <c r="A2358" s="14">
        <v>43481</v>
      </c>
      <c r="B2358">
        <v>9.1999999999999993</v>
      </c>
      <c r="C2358">
        <v>-28.15</v>
      </c>
      <c r="D2358">
        <v>-85.66</v>
      </c>
      <c r="E2358">
        <v>88.22</v>
      </c>
      <c r="F2358">
        <v>58.55</v>
      </c>
      <c r="G2358">
        <v>-80.69</v>
      </c>
      <c r="H2358">
        <v>11.09</v>
      </c>
      <c r="I2358">
        <v>-647.5</v>
      </c>
    </row>
    <row r="2359" spans="1:9">
      <c r="A2359" s="14">
        <v>43482</v>
      </c>
      <c r="B2359">
        <v>9.01</v>
      </c>
      <c r="C2359">
        <v>-28.45</v>
      </c>
      <c r="D2359">
        <v>-86.2</v>
      </c>
      <c r="E2359">
        <v>88.79</v>
      </c>
      <c r="F2359">
        <v>59.3</v>
      </c>
      <c r="G2359">
        <v>-80.77</v>
      </c>
      <c r="H2359">
        <v>10.49</v>
      </c>
      <c r="I2359">
        <v>-653.84</v>
      </c>
    </row>
    <row r="2360" spans="1:9">
      <c r="A2360" s="14">
        <v>43483</v>
      </c>
      <c r="B2360">
        <v>9</v>
      </c>
      <c r="C2360">
        <v>-28.3</v>
      </c>
      <c r="D2360">
        <v>-86.15</v>
      </c>
      <c r="E2360">
        <v>88.61</v>
      </c>
      <c r="F2360">
        <v>59</v>
      </c>
      <c r="G2360">
        <v>-80.8</v>
      </c>
      <c r="H2360">
        <v>10.65</v>
      </c>
      <c r="I2360">
        <v>-652.91999999999996</v>
      </c>
    </row>
    <row r="2361" spans="1:9">
      <c r="A2361" s="14">
        <v>43486</v>
      </c>
      <c r="B2361">
        <v>8.81</v>
      </c>
      <c r="C2361">
        <v>-28.25</v>
      </c>
      <c r="D2361">
        <v>-85.5</v>
      </c>
      <c r="E2361">
        <v>87.8</v>
      </c>
      <c r="F2361">
        <v>58.55</v>
      </c>
      <c r="G2361">
        <v>-80.3</v>
      </c>
      <c r="H2361">
        <v>10.7</v>
      </c>
      <c r="I2361">
        <v>-644.01</v>
      </c>
    </row>
    <row r="2362" spans="1:9">
      <c r="A2362" s="14">
        <v>43487</v>
      </c>
      <c r="B2362">
        <v>9.68</v>
      </c>
      <c r="C2362">
        <v>-28.6</v>
      </c>
      <c r="D2362">
        <v>-85.93</v>
      </c>
      <c r="E2362">
        <v>88</v>
      </c>
      <c r="F2362">
        <v>59.24</v>
      </c>
      <c r="G2362">
        <v>-80.45</v>
      </c>
      <c r="H2362">
        <v>11</v>
      </c>
      <c r="I2362">
        <v>-647.55999999999995</v>
      </c>
    </row>
    <row r="2363" spans="1:9">
      <c r="A2363" s="14">
        <v>43488</v>
      </c>
      <c r="B2363">
        <v>9.83</v>
      </c>
      <c r="C2363">
        <v>-28.95</v>
      </c>
      <c r="D2363">
        <v>-85.96</v>
      </c>
      <c r="E2363">
        <v>88.03</v>
      </c>
      <c r="F2363">
        <v>59.65</v>
      </c>
      <c r="G2363">
        <v>-80.64</v>
      </c>
      <c r="H2363">
        <v>11.09</v>
      </c>
      <c r="I2363">
        <v>-650.01</v>
      </c>
    </row>
    <row r="2364" spans="1:9">
      <c r="A2364" s="14">
        <v>43489</v>
      </c>
      <c r="B2364">
        <v>9.75</v>
      </c>
      <c r="C2364">
        <v>-28.8</v>
      </c>
      <c r="D2364">
        <v>-86.48</v>
      </c>
      <c r="E2364">
        <v>88.42</v>
      </c>
      <c r="F2364">
        <v>60.25</v>
      </c>
      <c r="G2364">
        <v>-78.83</v>
      </c>
      <c r="H2364">
        <v>10.85</v>
      </c>
      <c r="I2364">
        <v>-659.83</v>
      </c>
    </row>
    <row r="2365" spans="1:9">
      <c r="A2365" s="14">
        <v>43490</v>
      </c>
      <c r="B2365">
        <v>10</v>
      </c>
      <c r="C2365">
        <v>-28.75</v>
      </c>
      <c r="D2365">
        <v>-85.25</v>
      </c>
      <c r="E2365">
        <v>88.03</v>
      </c>
      <c r="F2365">
        <v>60.62</v>
      </c>
      <c r="G2365">
        <v>-77.790000000000006</v>
      </c>
      <c r="H2365">
        <v>11.2</v>
      </c>
      <c r="I2365">
        <v>-650.32000000000005</v>
      </c>
    </row>
    <row r="2366" spans="1:9">
      <c r="A2366" s="14">
        <v>43493</v>
      </c>
      <c r="B2366">
        <v>9.6</v>
      </c>
      <c r="C2366">
        <v>-28.8</v>
      </c>
      <c r="D2366">
        <v>-85.4</v>
      </c>
      <c r="E2366">
        <v>88.3</v>
      </c>
      <c r="F2366">
        <v>61.3</v>
      </c>
      <c r="G2366">
        <v>-77.05</v>
      </c>
      <c r="H2366">
        <v>11.15</v>
      </c>
      <c r="I2366">
        <v>-651.71</v>
      </c>
    </row>
    <row r="2367" spans="1:9">
      <c r="A2367" s="14">
        <v>43494</v>
      </c>
      <c r="B2367">
        <v>8.85</v>
      </c>
      <c r="C2367">
        <v>-28.75</v>
      </c>
      <c r="D2367">
        <v>-84.79</v>
      </c>
      <c r="E2367">
        <v>87.68</v>
      </c>
      <c r="F2367">
        <v>59.95</v>
      </c>
      <c r="G2367">
        <v>-76.25</v>
      </c>
      <c r="H2367">
        <v>11.48</v>
      </c>
      <c r="I2367">
        <v>-646</v>
      </c>
    </row>
    <row r="2368" spans="1:9">
      <c r="A2368" s="14">
        <v>43495</v>
      </c>
      <c r="B2368">
        <v>9.3000000000000007</v>
      </c>
      <c r="C2368">
        <v>-28.55</v>
      </c>
      <c r="D2368">
        <v>-85.85</v>
      </c>
      <c r="E2368">
        <v>89.06</v>
      </c>
      <c r="F2368">
        <v>59.82</v>
      </c>
      <c r="G2368">
        <v>-85</v>
      </c>
      <c r="H2368">
        <v>11.71</v>
      </c>
      <c r="I2368">
        <v>-651.38</v>
      </c>
    </row>
    <row r="2369" spans="1:9">
      <c r="A2369" s="14">
        <v>43496</v>
      </c>
      <c r="B2369">
        <v>9.15</v>
      </c>
      <c r="C2369">
        <v>-27.9</v>
      </c>
      <c r="D2369">
        <v>-87.1</v>
      </c>
      <c r="E2369">
        <v>89.89</v>
      </c>
      <c r="F2369">
        <v>61.7</v>
      </c>
      <c r="G2369">
        <v>-82.04</v>
      </c>
      <c r="H2369">
        <v>12.27</v>
      </c>
      <c r="I2369">
        <v>-657.91</v>
      </c>
    </row>
    <row r="2370" spans="1:9">
      <c r="A2370" s="14">
        <v>43497</v>
      </c>
      <c r="B2370">
        <v>8.9</v>
      </c>
      <c r="C2370">
        <v>-27.73</v>
      </c>
      <c r="D2370">
        <v>-86.01</v>
      </c>
      <c r="E2370">
        <v>89.01</v>
      </c>
      <c r="F2370">
        <v>60.8</v>
      </c>
      <c r="G2370">
        <v>-81.599999999999994</v>
      </c>
      <c r="H2370">
        <v>12.29</v>
      </c>
      <c r="I2370">
        <v>-651.1</v>
      </c>
    </row>
    <row r="2371" spans="1:9">
      <c r="A2371" s="14">
        <v>43500</v>
      </c>
      <c r="B2371">
        <v>9.0399999999999991</v>
      </c>
      <c r="C2371">
        <v>-27.45</v>
      </c>
      <c r="D2371">
        <v>-85.3</v>
      </c>
      <c r="E2371">
        <v>87.79</v>
      </c>
      <c r="F2371">
        <v>59.85</v>
      </c>
      <c r="G2371">
        <v>-80.930000000000007</v>
      </c>
      <c r="H2371">
        <v>12.08</v>
      </c>
      <c r="I2371">
        <v>-647.17999999999995</v>
      </c>
    </row>
    <row r="2372" spans="1:9">
      <c r="A2372" s="14">
        <v>43501</v>
      </c>
      <c r="B2372">
        <v>8.9</v>
      </c>
      <c r="C2372">
        <v>-27.11</v>
      </c>
      <c r="D2372">
        <v>-85.32</v>
      </c>
      <c r="E2372">
        <v>87.31</v>
      </c>
      <c r="F2372">
        <v>58.9</v>
      </c>
      <c r="G2372">
        <v>-79.95</v>
      </c>
      <c r="H2372">
        <v>11.8</v>
      </c>
      <c r="I2372">
        <v>-644.80999999999995</v>
      </c>
    </row>
    <row r="2373" spans="1:9">
      <c r="A2373" s="14">
        <v>43502</v>
      </c>
      <c r="B2373">
        <v>8.5</v>
      </c>
      <c r="C2373">
        <v>-27.1</v>
      </c>
      <c r="D2373">
        <v>-85.41</v>
      </c>
      <c r="E2373">
        <v>86.93</v>
      </c>
      <c r="F2373">
        <v>58.85</v>
      </c>
      <c r="G2373">
        <v>-80.5</v>
      </c>
      <c r="H2373">
        <v>11.8</v>
      </c>
      <c r="I2373">
        <v>-651.07000000000005</v>
      </c>
    </row>
    <row r="2374" spans="1:9">
      <c r="A2374" s="14">
        <v>43503</v>
      </c>
      <c r="B2374">
        <v>8.85</v>
      </c>
      <c r="C2374">
        <v>-27.3</v>
      </c>
      <c r="D2374">
        <v>-87.36</v>
      </c>
      <c r="E2374">
        <v>88.5</v>
      </c>
      <c r="F2374">
        <v>60.35</v>
      </c>
      <c r="G2374">
        <v>-81.3</v>
      </c>
      <c r="H2374">
        <v>12.2</v>
      </c>
      <c r="I2374">
        <v>-670.08</v>
      </c>
    </row>
    <row r="2375" spans="1:9">
      <c r="A2375" s="14">
        <v>43504</v>
      </c>
      <c r="B2375">
        <v>9.3000000000000007</v>
      </c>
      <c r="C2375">
        <v>-27.6</v>
      </c>
      <c r="D2375">
        <v>-85.95</v>
      </c>
      <c r="E2375">
        <v>87.42</v>
      </c>
      <c r="F2375">
        <v>59.85</v>
      </c>
      <c r="G2375">
        <v>-80.150000000000006</v>
      </c>
      <c r="H2375">
        <v>12.1</v>
      </c>
      <c r="I2375">
        <v>-664.23</v>
      </c>
    </row>
    <row r="2376" spans="1:9">
      <c r="A2376" s="14">
        <v>43507</v>
      </c>
      <c r="B2376">
        <v>9.51</v>
      </c>
      <c r="C2376">
        <v>-27.78</v>
      </c>
      <c r="D2376">
        <v>-85.07</v>
      </c>
      <c r="E2376">
        <v>86.15</v>
      </c>
      <c r="F2376">
        <v>59.1</v>
      </c>
      <c r="G2376">
        <v>-80.44</v>
      </c>
      <c r="H2376">
        <v>11.37</v>
      </c>
      <c r="I2376">
        <v>-656.49</v>
      </c>
    </row>
    <row r="2377" spans="1:9">
      <c r="A2377" s="14">
        <v>43508</v>
      </c>
      <c r="B2377">
        <v>9.2799999999999994</v>
      </c>
      <c r="C2377">
        <v>-27.91</v>
      </c>
      <c r="D2377">
        <v>-85.5</v>
      </c>
      <c r="E2377">
        <v>86.5</v>
      </c>
      <c r="F2377">
        <v>59.15</v>
      </c>
      <c r="G2377">
        <v>-79.900000000000006</v>
      </c>
      <c r="H2377">
        <v>11.74</v>
      </c>
      <c r="I2377">
        <v>-653.95000000000005</v>
      </c>
    </row>
    <row r="2378" spans="1:9">
      <c r="A2378" s="14">
        <v>43509</v>
      </c>
      <c r="B2378">
        <v>9.34</v>
      </c>
      <c r="C2378">
        <v>-27.9</v>
      </c>
      <c r="D2378">
        <v>-85.73</v>
      </c>
      <c r="E2378">
        <v>85.85</v>
      </c>
      <c r="F2378">
        <v>58.7</v>
      </c>
      <c r="G2378">
        <v>-79.94</v>
      </c>
      <c r="H2378">
        <v>12.06</v>
      </c>
      <c r="I2378">
        <v>-650.02</v>
      </c>
    </row>
    <row r="2379" spans="1:9">
      <c r="A2379" s="14">
        <v>43510</v>
      </c>
      <c r="B2379">
        <v>8.67</v>
      </c>
      <c r="C2379">
        <v>-28.22</v>
      </c>
      <c r="D2379">
        <v>-86.22</v>
      </c>
      <c r="E2379">
        <v>86.7</v>
      </c>
      <c r="F2379">
        <v>59</v>
      </c>
      <c r="G2379">
        <v>-80.849999999999994</v>
      </c>
      <c r="H2379">
        <v>12</v>
      </c>
      <c r="I2379">
        <v>-658</v>
      </c>
    </row>
    <row r="2380" spans="1:9">
      <c r="A2380" s="14">
        <v>43511</v>
      </c>
      <c r="B2380">
        <v>8.6300000000000008</v>
      </c>
      <c r="C2380">
        <v>-28.99</v>
      </c>
      <c r="D2380">
        <v>-85.9</v>
      </c>
      <c r="E2380">
        <v>86.65</v>
      </c>
      <c r="F2380">
        <v>58.8</v>
      </c>
      <c r="G2380">
        <v>-80.709999999999994</v>
      </c>
      <c r="H2380">
        <v>11.97</v>
      </c>
      <c r="I2380">
        <v>-655.36</v>
      </c>
    </row>
    <row r="2381" spans="1:9">
      <c r="A2381" s="14">
        <v>43514</v>
      </c>
      <c r="B2381">
        <v>9.0500000000000007</v>
      </c>
      <c r="C2381">
        <v>-28.9</v>
      </c>
      <c r="D2381">
        <v>-84.75</v>
      </c>
      <c r="E2381">
        <v>85.72</v>
      </c>
      <c r="F2381">
        <v>58.25</v>
      </c>
      <c r="G2381">
        <v>-79.430000000000007</v>
      </c>
      <c r="H2381">
        <v>11.7</v>
      </c>
      <c r="I2381">
        <v>-643.57000000000005</v>
      </c>
    </row>
    <row r="2382" spans="1:9">
      <c r="A2382" s="14">
        <v>43515</v>
      </c>
      <c r="B2382">
        <v>9.1999999999999993</v>
      </c>
      <c r="C2382">
        <v>-28.85</v>
      </c>
      <c r="D2382">
        <v>-84.51</v>
      </c>
      <c r="E2382">
        <v>85.85</v>
      </c>
      <c r="F2382">
        <v>58.75</v>
      </c>
      <c r="G2382">
        <v>-79.11</v>
      </c>
      <c r="H2382">
        <v>12.1</v>
      </c>
      <c r="I2382">
        <v>-649.65</v>
      </c>
    </row>
    <row r="2383" spans="1:9">
      <c r="A2383" s="14">
        <v>43516</v>
      </c>
      <c r="B2383">
        <v>9.23</v>
      </c>
      <c r="C2383">
        <v>-28.4</v>
      </c>
      <c r="D2383">
        <v>-84.06</v>
      </c>
      <c r="E2383">
        <v>85.24</v>
      </c>
      <c r="F2383">
        <v>58.45</v>
      </c>
      <c r="G2383">
        <v>-79</v>
      </c>
      <c r="H2383">
        <v>12.31</v>
      </c>
      <c r="I2383">
        <v>-647.95000000000005</v>
      </c>
    </row>
    <row r="2384" spans="1:9">
      <c r="A2384" s="14">
        <v>43517</v>
      </c>
      <c r="B2384">
        <v>9.68</v>
      </c>
      <c r="C2384">
        <v>-28.25</v>
      </c>
      <c r="D2384">
        <v>-86.3</v>
      </c>
      <c r="E2384">
        <v>87.55</v>
      </c>
      <c r="F2384">
        <v>60.19</v>
      </c>
      <c r="G2384">
        <v>-80.88</v>
      </c>
      <c r="H2384">
        <v>11.63</v>
      </c>
      <c r="I2384">
        <v>-670.45</v>
      </c>
    </row>
    <row r="2385" spans="1:9">
      <c r="A2385" s="14">
        <v>43518</v>
      </c>
      <c r="B2385">
        <v>9.59</v>
      </c>
      <c r="C2385">
        <v>-28.92</v>
      </c>
      <c r="D2385">
        <v>-85.26</v>
      </c>
      <c r="E2385">
        <v>86.58</v>
      </c>
      <c r="F2385">
        <v>60.05</v>
      </c>
      <c r="G2385">
        <v>-79.78</v>
      </c>
      <c r="H2385">
        <v>11.38</v>
      </c>
      <c r="I2385">
        <v>-660.17</v>
      </c>
    </row>
    <row r="2386" spans="1:9">
      <c r="A2386" s="14">
        <v>43521</v>
      </c>
      <c r="B2386">
        <v>9.75</v>
      </c>
      <c r="C2386">
        <v>-28.6</v>
      </c>
      <c r="D2386">
        <v>-84.43</v>
      </c>
      <c r="E2386">
        <v>86.04</v>
      </c>
      <c r="F2386">
        <v>59.95</v>
      </c>
      <c r="G2386">
        <v>-79.47</v>
      </c>
      <c r="H2386">
        <v>11.3</v>
      </c>
      <c r="I2386">
        <v>-654.54999999999995</v>
      </c>
    </row>
    <row r="2387" spans="1:9">
      <c r="A2387" s="14">
        <v>43522</v>
      </c>
      <c r="B2387">
        <v>9.9</v>
      </c>
      <c r="C2387">
        <v>-27.87</v>
      </c>
      <c r="D2387">
        <v>-85.99</v>
      </c>
      <c r="E2387">
        <v>87.8</v>
      </c>
      <c r="F2387">
        <v>61.66</v>
      </c>
      <c r="G2387">
        <v>-80.5</v>
      </c>
      <c r="H2387">
        <v>11.98</v>
      </c>
      <c r="I2387">
        <v>-665.93</v>
      </c>
    </row>
    <row r="2388" spans="1:9">
      <c r="A2388" s="14">
        <v>43523</v>
      </c>
      <c r="B2388">
        <v>9.6999999999999993</v>
      </c>
      <c r="C2388">
        <v>-28.02</v>
      </c>
      <c r="D2388">
        <v>-87.64</v>
      </c>
      <c r="E2388">
        <v>89.44</v>
      </c>
      <c r="F2388">
        <v>62.45</v>
      </c>
      <c r="G2388">
        <v>-81.93</v>
      </c>
      <c r="H2388">
        <v>12.39</v>
      </c>
      <c r="I2388">
        <v>-673.69</v>
      </c>
    </row>
    <row r="2389" spans="1:9">
      <c r="A2389" s="14">
        <v>43524</v>
      </c>
      <c r="B2389">
        <v>9.82</v>
      </c>
      <c r="C2389">
        <v>-28.75</v>
      </c>
      <c r="D2389">
        <v>-85.43</v>
      </c>
      <c r="E2389">
        <v>87.85</v>
      </c>
      <c r="F2389">
        <v>61.14</v>
      </c>
      <c r="G2389">
        <v>-80.400000000000006</v>
      </c>
      <c r="H2389">
        <v>12.2</v>
      </c>
      <c r="I2389">
        <v>-657.86</v>
      </c>
    </row>
    <row r="2390" spans="1:9">
      <c r="A2390" s="14">
        <v>43525</v>
      </c>
      <c r="B2390">
        <v>9.73</v>
      </c>
      <c r="C2390">
        <v>-28.1</v>
      </c>
      <c r="D2390">
        <v>-85.68</v>
      </c>
      <c r="E2390">
        <v>87.63</v>
      </c>
      <c r="F2390">
        <v>61.05</v>
      </c>
      <c r="G2390">
        <v>-80.400000000000006</v>
      </c>
      <c r="H2390">
        <v>12.2</v>
      </c>
      <c r="I2390">
        <v>-659.71</v>
      </c>
    </row>
    <row r="2391" spans="1:9">
      <c r="A2391" s="14">
        <v>43528</v>
      </c>
      <c r="B2391">
        <v>9.6999999999999993</v>
      </c>
      <c r="C2391">
        <v>-27.6</v>
      </c>
      <c r="D2391">
        <v>-85.3</v>
      </c>
      <c r="E2391">
        <v>87.21</v>
      </c>
      <c r="F2391">
        <v>60.5</v>
      </c>
      <c r="G2391">
        <v>-79.97</v>
      </c>
      <c r="H2391">
        <v>12.07</v>
      </c>
      <c r="I2391">
        <v>-672.5</v>
      </c>
    </row>
    <row r="2392" spans="1:9">
      <c r="A2392" s="14">
        <v>43529</v>
      </c>
      <c r="B2392">
        <v>9.8000000000000007</v>
      </c>
      <c r="C2392">
        <v>-27.29</v>
      </c>
      <c r="D2392">
        <v>-85.74</v>
      </c>
      <c r="E2392">
        <v>86.92</v>
      </c>
      <c r="F2392">
        <v>60.08</v>
      </c>
      <c r="G2392">
        <v>-80.27</v>
      </c>
      <c r="H2392">
        <v>11.95</v>
      </c>
      <c r="I2392">
        <v>-663.06</v>
      </c>
    </row>
    <row r="2393" spans="1:9">
      <c r="A2393" s="14">
        <v>43530</v>
      </c>
      <c r="B2393">
        <v>9.5</v>
      </c>
      <c r="C2393">
        <v>-27.55</v>
      </c>
      <c r="D2393">
        <v>-88.39</v>
      </c>
      <c r="E2393">
        <v>88.5</v>
      </c>
      <c r="F2393">
        <v>60.64</v>
      </c>
      <c r="G2393">
        <v>-81.569999999999993</v>
      </c>
      <c r="H2393">
        <v>11.55</v>
      </c>
      <c r="I2393">
        <v>-673.51</v>
      </c>
    </row>
    <row r="2394" spans="1:9">
      <c r="A2394" s="14">
        <v>43531</v>
      </c>
      <c r="B2394">
        <v>9.25</v>
      </c>
      <c r="C2394">
        <v>-28.85</v>
      </c>
      <c r="D2394">
        <v>-86.06</v>
      </c>
      <c r="E2394">
        <v>86</v>
      </c>
      <c r="F2394">
        <v>59.17</v>
      </c>
      <c r="G2394">
        <v>-79.849999999999994</v>
      </c>
      <c r="H2394">
        <v>11.65</v>
      </c>
      <c r="I2394">
        <v>-665.43</v>
      </c>
    </row>
    <row r="2395" spans="1:9">
      <c r="A2395" s="14">
        <v>43532</v>
      </c>
      <c r="B2395">
        <v>9.5500000000000007</v>
      </c>
      <c r="C2395">
        <v>-28.15</v>
      </c>
      <c r="D2395">
        <v>-86.39</v>
      </c>
      <c r="E2395">
        <v>86.7</v>
      </c>
      <c r="F2395">
        <v>59.3</v>
      </c>
      <c r="G2395">
        <v>-79.83</v>
      </c>
      <c r="H2395">
        <v>12.01</v>
      </c>
      <c r="I2395">
        <v>-667.65</v>
      </c>
    </row>
    <row r="2396" spans="1:9">
      <c r="A2396" s="14">
        <v>43535</v>
      </c>
      <c r="B2396">
        <v>9.8800000000000008</v>
      </c>
      <c r="C2396">
        <v>-28.6</v>
      </c>
      <c r="D2396">
        <v>-86.5</v>
      </c>
      <c r="E2396">
        <v>86.85</v>
      </c>
      <c r="F2396">
        <v>59.91</v>
      </c>
      <c r="G2396">
        <v>-79.86</v>
      </c>
      <c r="H2396">
        <v>11.9</v>
      </c>
      <c r="I2396">
        <v>-661.96</v>
      </c>
    </row>
    <row r="2397" spans="1:9">
      <c r="A2397" s="14">
        <v>43536</v>
      </c>
      <c r="B2397">
        <v>9.9</v>
      </c>
      <c r="C2397">
        <v>-28.75</v>
      </c>
      <c r="D2397">
        <v>-86.07</v>
      </c>
      <c r="E2397">
        <v>86.86</v>
      </c>
      <c r="F2397">
        <v>59.4</v>
      </c>
      <c r="G2397">
        <v>-79.739999999999995</v>
      </c>
      <c r="H2397">
        <v>11.39</v>
      </c>
      <c r="I2397">
        <v>-661.14</v>
      </c>
    </row>
    <row r="2398" spans="1:9">
      <c r="A2398" s="14">
        <v>43537</v>
      </c>
      <c r="B2398">
        <v>10.36</v>
      </c>
      <c r="C2398">
        <v>-28.65</v>
      </c>
      <c r="D2398">
        <v>-87.52</v>
      </c>
      <c r="E2398">
        <v>89.06</v>
      </c>
      <c r="F2398">
        <v>61.48</v>
      </c>
      <c r="G2398">
        <v>-81.599999999999994</v>
      </c>
      <c r="H2398">
        <v>11.54</v>
      </c>
      <c r="I2398">
        <v>-668.17</v>
      </c>
    </row>
    <row r="2399" spans="1:9">
      <c r="A2399" s="14">
        <v>43538</v>
      </c>
      <c r="B2399">
        <v>9.82</v>
      </c>
      <c r="C2399">
        <v>-29.36</v>
      </c>
      <c r="D2399">
        <v>-85.7</v>
      </c>
      <c r="E2399">
        <v>87.12</v>
      </c>
      <c r="F2399">
        <v>59.8</v>
      </c>
      <c r="G2399">
        <v>-80.62</v>
      </c>
      <c r="H2399">
        <v>11.92</v>
      </c>
      <c r="I2399">
        <v>-651.59</v>
      </c>
    </row>
    <row r="2400" spans="1:9">
      <c r="A2400" s="14">
        <v>43539</v>
      </c>
      <c r="B2400">
        <v>9.91</v>
      </c>
      <c r="C2400">
        <v>-28.63</v>
      </c>
      <c r="D2400">
        <v>-85.71</v>
      </c>
      <c r="E2400">
        <v>87.25</v>
      </c>
      <c r="F2400">
        <v>60.3</v>
      </c>
      <c r="G2400">
        <v>-80.94</v>
      </c>
      <c r="H2400">
        <v>11.6</v>
      </c>
      <c r="I2400">
        <v>-644.39</v>
      </c>
    </row>
    <row r="2401" spans="1:9">
      <c r="A2401" s="14">
        <v>43542</v>
      </c>
      <c r="B2401">
        <v>9.89</v>
      </c>
      <c r="C2401">
        <v>-29.14</v>
      </c>
      <c r="D2401">
        <v>-85.6</v>
      </c>
      <c r="E2401">
        <v>87.61</v>
      </c>
      <c r="F2401">
        <v>59.95</v>
      </c>
      <c r="G2401">
        <v>-80.989999999999995</v>
      </c>
      <c r="H2401">
        <v>11.25</v>
      </c>
      <c r="I2401">
        <v>-643.5</v>
      </c>
    </row>
    <row r="2402" spans="1:9">
      <c r="A2402" s="14">
        <v>43543</v>
      </c>
      <c r="B2402">
        <v>10.9</v>
      </c>
      <c r="C2402">
        <v>-30.05</v>
      </c>
      <c r="D2402">
        <v>-85.5</v>
      </c>
      <c r="E2402">
        <v>87.52</v>
      </c>
      <c r="F2402">
        <v>60</v>
      </c>
      <c r="G2402">
        <v>-82.75</v>
      </c>
      <c r="H2402">
        <v>11.12</v>
      </c>
      <c r="I2402">
        <v>-662.5</v>
      </c>
    </row>
    <row r="2403" spans="1:9">
      <c r="A2403" s="14">
        <v>43544</v>
      </c>
      <c r="B2403">
        <v>11.58</v>
      </c>
      <c r="C2403">
        <v>-30.14</v>
      </c>
      <c r="D2403">
        <v>-87.17</v>
      </c>
      <c r="E2403">
        <v>90.49</v>
      </c>
      <c r="F2403">
        <v>61.02</v>
      </c>
      <c r="G2403">
        <v>-80.19</v>
      </c>
      <c r="H2403">
        <v>11.05</v>
      </c>
      <c r="I2403">
        <v>-653.33000000000004</v>
      </c>
    </row>
    <row r="2404" spans="1:9">
      <c r="A2404" s="14">
        <v>43545</v>
      </c>
      <c r="B2404">
        <v>11.4</v>
      </c>
      <c r="C2404">
        <v>-31.05</v>
      </c>
      <c r="D2404">
        <v>-85.74</v>
      </c>
      <c r="E2404">
        <v>88.53</v>
      </c>
      <c r="F2404">
        <v>60.1</v>
      </c>
      <c r="G2404">
        <v>-80.489999999999995</v>
      </c>
      <c r="H2404">
        <v>11.17</v>
      </c>
      <c r="I2404">
        <v>-643.86</v>
      </c>
    </row>
    <row r="2405" spans="1:9">
      <c r="A2405" s="14">
        <v>43546</v>
      </c>
      <c r="B2405">
        <v>11.5</v>
      </c>
      <c r="C2405">
        <v>-30.79</v>
      </c>
      <c r="D2405">
        <v>-85.28</v>
      </c>
      <c r="E2405">
        <v>87.87</v>
      </c>
      <c r="F2405">
        <v>60.35</v>
      </c>
      <c r="G2405">
        <v>-79.3</v>
      </c>
      <c r="H2405">
        <v>10.8</v>
      </c>
      <c r="I2405">
        <v>-647.51</v>
      </c>
    </row>
    <row r="2406" spans="1:9">
      <c r="A2406" s="14">
        <v>43549</v>
      </c>
      <c r="B2406">
        <v>11.85</v>
      </c>
      <c r="C2406">
        <v>-30.8</v>
      </c>
      <c r="D2406">
        <v>-85.49</v>
      </c>
      <c r="E2406">
        <v>88.05</v>
      </c>
      <c r="F2406">
        <v>60.1</v>
      </c>
      <c r="G2406">
        <v>-78.69</v>
      </c>
      <c r="H2406">
        <v>10.48</v>
      </c>
      <c r="I2406">
        <v>-644.80999999999995</v>
      </c>
    </row>
    <row r="2407" spans="1:9">
      <c r="A2407" s="14">
        <v>43550</v>
      </c>
      <c r="B2407">
        <v>11.7</v>
      </c>
      <c r="C2407">
        <v>-30.77</v>
      </c>
      <c r="D2407">
        <v>-86.22</v>
      </c>
      <c r="E2407">
        <v>88.14</v>
      </c>
      <c r="F2407">
        <v>60.18</v>
      </c>
      <c r="G2407">
        <v>-79.95</v>
      </c>
      <c r="H2407">
        <v>10.41</v>
      </c>
      <c r="I2407">
        <v>-644.91999999999996</v>
      </c>
    </row>
    <row r="2408" spans="1:9">
      <c r="A2408" s="14">
        <v>43551</v>
      </c>
      <c r="B2408">
        <v>11.8</v>
      </c>
      <c r="C2408">
        <v>-30.45</v>
      </c>
      <c r="D2408">
        <v>-84.95</v>
      </c>
      <c r="E2408">
        <v>86.06</v>
      </c>
      <c r="F2408">
        <v>58.9</v>
      </c>
      <c r="G2408">
        <v>-77.75</v>
      </c>
      <c r="H2408">
        <v>11.52</v>
      </c>
      <c r="I2408">
        <v>-632.16999999999996</v>
      </c>
    </row>
    <row r="2409" spans="1:9">
      <c r="A2409" s="14">
        <v>43552</v>
      </c>
      <c r="B2409">
        <v>11.39</v>
      </c>
      <c r="C2409">
        <v>-30.38</v>
      </c>
      <c r="D2409">
        <v>-85.1</v>
      </c>
      <c r="E2409">
        <v>86.29</v>
      </c>
      <c r="F2409">
        <v>58.94</v>
      </c>
      <c r="G2409">
        <v>-78.739999999999995</v>
      </c>
      <c r="H2409">
        <v>11.55</v>
      </c>
      <c r="I2409">
        <v>-632.75</v>
      </c>
    </row>
    <row r="2410" spans="1:9">
      <c r="A2410" s="14">
        <v>43553</v>
      </c>
      <c r="B2410">
        <v>11.68</v>
      </c>
      <c r="C2410">
        <v>-30.29</v>
      </c>
      <c r="D2410">
        <v>-85.22</v>
      </c>
      <c r="E2410">
        <v>86.44</v>
      </c>
      <c r="F2410">
        <v>59.09</v>
      </c>
      <c r="G2410">
        <v>-78.75</v>
      </c>
      <c r="H2410">
        <v>11.74</v>
      </c>
      <c r="I2410">
        <v>-628.78</v>
      </c>
    </row>
    <row r="2411" spans="1:9">
      <c r="A2411" s="14">
        <v>43556</v>
      </c>
      <c r="B2411">
        <v>12.35</v>
      </c>
      <c r="C2411">
        <v>-30.05</v>
      </c>
      <c r="D2411">
        <v>-85.44</v>
      </c>
      <c r="E2411">
        <v>86.46</v>
      </c>
      <c r="F2411">
        <v>59.55</v>
      </c>
      <c r="G2411">
        <v>-79.23</v>
      </c>
      <c r="H2411">
        <v>11.64</v>
      </c>
      <c r="I2411">
        <v>-625.38</v>
      </c>
    </row>
    <row r="2412" spans="1:9">
      <c r="A2412" s="14">
        <v>43557</v>
      </c>
      <c r="B2412">
        <v>12.8</v>
      </c>
      <c r="C2412">
        <v>-30.4</v>
      </c>
      <c r="D2412">
        <v>-86.38</v>
      </c>
      <c r="E2412">
        <v>87.27</v>
      </c>
      <c r="F2412">
        <v>60.5</v>
      </c>
      <c r="G2412">
        <v>-80.099999999999994</v>
      </c>
      <c r="H2412">
        <v>11.3</v>
      </c>
      <c r="I2412">
        <v>-640.71</v>
      </c>
    </row>
    <row r="2413" spans="1:9">
      <c r="A2413" s="14">
        <v>43558</v>
      </c>
      <c r="B2413">
        <v>12.5</v>
      </c>
      <c r="C2413">
        <v>-30.05</v>
      </c>
      <c r="D2413">
        <v>-85.41</v>
      </c>
      <c r="E2413">
        <v>86.49</v>
      </c>
      <c r="F2413">
        <v>59.9</v>
      </c>
      <c r="G2413">
        <v>-79.2</v>
      </c>
      <c r="H2413">
        <v>11.93</v>
      </c>
      <c r="I2413">
        <v>-634.45000000000005</v>
      </c>
    </row>
    <row r="2414" spans="1:9">
      <c r="A2414" s="14">
        <v>43559</v>
      </c>
      <c r="B2414">
        <v>12.45</v>
      </c>
      <c r="C2414">
        <v>-29.46</v>
      </c>
      <c r="D2414">
        <v>-85.44</v>
      </c>
      <c r="E2414">
        <v>86.35</v>
      </c>
      <c r="F2414">
        <v>59.65</v>
      </c>
      <c r="G2414">
        <v>-79.25</v>
      </c>
      <c r="H2414">
        <v>12.15</v>
      </c>
      <c r="I2414">
        <v>-636.20000000000005</v>
      </c>
    </row>
    <row r="2415" spans="1:9">
      <c r="A2415" s="14">
        <v>43560</v>
      </c>
      <c r="B2415">
        <v>13.06</v>
      </c>
      <c r="C2415">
        <v>-29.4</v>
      </c>
      <c r="D2415">
        <v>-85.55</v>
      </c>
      <c r="E2415">
        <v>86.6</v>
      </c>
      <c r="F2415">
        <v>59.96</v>
      </c>
      <c r="G2415">
        <v>-79.7</v>
      </c>
      <c r="H2415">
        <v>11.81</v>
      </c>
      <c r="I2415">
        <v>-639.25</v>
      </c>
    </row>
    <row r="2416" spans="1:9">
      <c r="A2416" s="14">
        <v>43563</v>
      </c>
      <c r="B2416">
        <v>13.1</v>
      </c>
      <c r="C2416">
        <v>-29.45</v>
      </c>
      <c r="D2416">
        <v>-86.19</v>
      </c>
      <c r="E2416">
        <v>87.42</v>
      </c>
      <c r="F2416">
        <v>60.55</v>
      </c>
      <c r="G2416">
        <v>-80.28</v>
      </c>
      <c r="H2416">
        <v>11.95</v>
      </c>
      <c r="I2416">
        <v>-642.08000000000004</v>
      </c>
    </row>
    <row r="2417" spans="1:9">
      <c r="A2417" s="14">
        <v>43564</v>
      </c>
      <c r="B2417">
        <v>13.25</v>
      </c>
      <c r="C2417">
        <v>-29.8</v>
      </c>
      <c r="D2417">
        <v>-86.1</v>
      </c>
      <c r="E2417">
        <v>87.4</v>
      </c>
      <c r="F2417">
        <v>60.45</v>
      </c>
      <c r="G2417">
        <v>-80.55</v>
      </c>
      <c r="H2417">
        <v>11.85</v>
      </c>
      <c r="I2417">
        <v>-647.5</v>
      </c>
    </row>
    <row r="2418" spans="1:9">
      <c r="A2418" s="14">
        <v>43565</v>
      </c>
      <c r="B2418">
        <v>13</v>
      </c>
      <c r="C2418">
        <v>-29.35</v>
      </c>
      <c r="D2418">
        <v>-85.95</v>
      </c>
      <c r="E2418">
        <v>86.95</v>
      </c>
      <c r="F2418">
        <v>60.25</v>
      </c>
      <c r="G2418">
        <v>-79.650000000000006</v>
      </c>
      <c r="H2418">
        <v>11.3</v>
      </c>
      <c r="I2418">
        <v>-647.9</v>
      </c>
    </row>
    <row r="2419" spans="1:9">
      <c r="A2419" s="14">
        <v>43566</v>
      </c>
      <c r="B2419">
        <v>13.1</v>
      </c>
      <c r="C2419">
        <v>-28.73</v>
      </c>
      <c r="D2419">
        <v>-85.92</v>
      </c>
      <c r="E2419">
        <v>86.67</v>
      </c>
      <c r="F2419">
        <v>59.6</v>
      </c>
      <c r="G2419">
        <v>-81.099999999999994</v>
      </c>
      <c r="H2419">
        <v>11.34</v>
      </c>
      <c r="I2419">
        <v>-648.20000000000005</v>
      </c>
    </row>
    <row r="2420" spans="1:9">
      <c r="A2420" s="14">
        <v>43567</v>
      </c>
      <c r="B2420">
        <v>13.32</v>
      </c>
      <c r="C2420">
        <v>-28.9</v>
      </c>
      <c r="D2420">
        <v>-86.01</v>
      </c>
      <c r="E2420">
        <v>87.2</v>
      </c>
      <c r="F2420">
        <v>60.18</v>
      </c>
      <c r="G2420">
        <v>-81.150000000000006</v>
      </c>
      <c r="H2420">
        <v>11.2</v>
      </c>
      <c r="I2420">
        <v>-648.69000000000005</v>
      </c>
    </row>
    <row r="2421" spans="1:9">
      <c r="A2421" s="14">
        <v>43570</v>
      </c>
      <c r="B2421">
        <v>13.34</v>
      </c>
      <c r="C2421">
        <v>-29.15</v>
      </c>
      <c r="D2421">
        <v>-86.3</v>
      </c>
      <c r="E2421">
        <v>87.5</v>
      </c>
      <c r="F2421">
        <v>60.4</v>
      </c>
      <c r="G2421">
        <v>-81.319999999999993</v>
      </c>
      <c r="H2421">
        <v>11.41</v>
      </c>
      <c r="I2421">
        <v>-650.38</v>
      </c>
    </row>
    <row r="2422" spans="1:9">
      <c r="A2422" s="14">
        <v>43571</v>
      </c>
      <c r="B2422">
        <v>13.35</v>
      </c>
      <c r="C2422">
        <v>-29.34</v>
      </c>
      <c r="D2422">
        <v>-86.67</v>
      </c>
      <c r="E2422">
        <v>87.2</v>
      </c>
      <c r="F2422">
        <v>60.68</v>
      </c>
      <c r="G2422">
        <v>-80.709999999999994</v>
      </c>
      <c r="H2422">
        <v>11.43</v>
      </c>
      <c r="I2422">
        <v>-649.17999999999995</v>
      </c>
    </row>
    <row r="2423" spans="1:9">
      <c r="A2423" s="14">
        <v>43572</v>
      </c>
      <c r="B2423">
        <v>13.45</v>
      </c>
      <c r="C2423">
        <v>-29.49</v>
      </c>
      <c r="D2423">
        <v>-86.87</v>
      </c>
      <c r="E2423">
        <v>87.64</v>
      </c>
      <c r="F2423">
        <v>60.31</v>
      </c>
      <c r="G2423">
        <v>-81.040000000000006</v>
      </c>
      <c r="H2423">
        <v>12.65</v>
      </c>
      <c r="I2423">
        <v>-650.19000000000005</v>
      </c>
    </row>
    <row r="2424" spans="1:9">
      <c r="A2424" s="14">
        <v>43573</v>
      </c>
      <c r="B2424">
        <v>13.26</v>
      </c>
      <c r="C2424">
        <v>-29.51</v>
      </c>
      <c r="D2424">
        <v>-87.67</v>
      </c>
      <c r="E2424">
        <v>87.41</v>
      </c>
      <c r="F2424">
        <v>60.35</v>
      </c>
      <c r="G2424">
        <v>-81.44</v>
      </c>
      <c r="H2424">
        <v>12.25</v>
      </c>
      <c r="I2424">
        <v>-658.94</v>
      </c>
    </row>
    <row r="2425" spans="1:9">
      <c r="A2425" s="14">
        <v>43574</v>
      </c>
      <c r="B2425">
        <v>13.06</v>
      </c>
      <c r="C2425">
        <v>-29.4</v>
      </c>
      <c r="D2425">
        <v>-87.59</v>
      </c>
      <c r="E2425">
        <v>87.41</v>
      </c>
      <c r="F2425">
        <v>60.32</v>
      </c>
      <c r="G2425">
        <v>-81.400000000000006</v>
      </c>
      <c r="H2425">
        <v>12</v>
      </c>
      <c r="I2425">
        <v>-657.42</v>
      </c>
    </row>
    <row r="2426" spans="1:9">
      <c r="A2426" s="14">
        <v>43577</v>
      </c>
      <c r="B2426">
        <v>13.19</v>
      </c>
      <c r="C2426">
        <v>-29.65</v>
      </c>
      <c r="D2426">
        <v>-87.65</v>
      </c>
      <c r="E2426">
        <v>87.46</v>
      </c>
      <c r="F2426">
        <v>60.3</v>
      </c>
      <c r="G2426">
        <v>-81.34</v>
      </c>
      <c r="H2426">
        <v>12.3</v>
      </c>
      <c r="I2426">
        <v>-657.5</v>
      </c>
    </row>
    <row r="2427" spans="1:9">
      <c r="A2427" s="14">
        <v>43578</v>
      </c>
      <c r="B2427">
        <v>13.4</v>
      </c>
      <c r="C2427">
        <v>-29.98</v>
      </c>
      <c r="D2427">
        <v>-88.01</v>
      </c>
      <c r="E2427">
        <v>87.39</v>
      </c>
      <c r="F2427">
        <v>60.55</v>
      </c>
      <c r="G2427">
        <v>-81.3</v>
      </c>
      <c r="H2427">
        <v>11.9</v>
      </c>
      <c r="I2427">
        <v>-671.28</v>
      </c>
    </row>
    <row r="2428" spans="1:9">
      <c r="A2428" s="14">
        <v>43579</v>
      </c>
      <c r="B2428">
        <v>15.15</v>
      </c>
      <c r="C2428">
        <v>-29.82</v>
      </c>
      <c r="D2428">
        <v>-87.68</v>
      </c>
      <c r="E2428">
        <v>86.38</v>
      </c>
      <c r="F2428">
        <v>60</v>
      </c>
      <c r="G2428">
        <v>-85.66</v>
      </c>
      <c r="H2428">
        <v>12.01</v>
      </c>
      <c r="I2428">
        <v>-670.95</v>
      </c>
    </row>
    <row r="2429" spans="1:9">
      <c r="A2429" s="14">
        <v>43580</v>
      </c>
      <c r="B2429">
        <v>15.63</v>
      </c>
      <c r="C2429">
        <v>-29.5</v>
      </c>
      <c r="D2429">
        <v>-87.75</v>
      </c>
      <c r="E2429">
        <v>86.36</v>
      </c>
      <c r="F2429">
        <v>60.15</v>
      </c>
      <c r="G2429">
        <v>-81.72</v>
      </c>
      <c r="H2429">
        <v>12.13</v>
      </c>
      <c r="I2429">
        <v>-681.6</v>
      </c>
    </row>
    <row r="2430" spans="1:9">
      <c r="A2430" s="14">
        <v>43581</v>
      </c>
      <c r="B2430">
        <v>15.79</v>
      </c>
      <c r="C2430">
        <v>-29.44</v>
      </c>
      <c r="D2430">
        <v>-88.9</v>
      </c>
      <c r="E2430">
        <v>87.55</v>
      </c>
      <c r="F2430">
        <v>61.25</v>
      </c>
      <c r="G2430">
        <v>-82.2</v>
      </c>
      <c r="H2430">
        <v>11.9</v>
      </c>
      <c r="I2430">
        <v>-689.47</v>
      </c>
    </row>
    <row r="2431" spans="1:9">
      <c r="A2431" s="14">
        <v>43584</v>
      </c>
      <c r="B2431">
        <v>15.72</v>
      </c>
      <c r="C2431">
        <v>-30.1</v>
      </c>
      <c r="D2431">
        <v>-89.14</v>
      </c>
      <c r="E2431">
        <v>88</v>
      </c>
      <c r="F2431">
        <v>61.6</v>
      </c>
      <c r="G2431">
        <v>-82.13</v>
      </c>
      <c r="H2431">
        <v>11.4</v>
      </c>
      <c r="I2431">
        <v>-688.38</v>
      </c>
    </row>
    <row r="2432" spans="1:9">
      <c r="A2432" s="14">
        <v>43585</v>
      </c>
      <c r="B2432">
        <v>15.8</v>
      </c>
      <c r="C2432">
        <v>-30.1</v>
      </c>
      <c r="D2432">
        <v>-91.7</v>
      </c>
      <c r="E2432">
        <v>90.58</v>
      </c>
      <c r="F2432">
        <v>61.95</v>
      </c>
      <c r="G2432">
        <v>-81.93</v>
      </c>
      <c r="H2432">
        <v>11.7</v>
      </c>
      <c r="I2432">
        <v>-702.5</v>
      </c>
    </row>
    <row r="2433" spans="1:9">
      <c r="A2433" s="14">
        <v>43586</v>
      </c>
      <c r="B2433">
        <v>16.21</v>
      </c>
      <c r="C2433">
        <v>-29.85</v>
      </c>
      <c r="D2433">
        <v>-91.65</v>
      </c>
      <c r="E2433">
        <v>90.55</v>
      </c>
      <c r="F2433">
        <v>63.49</v>
      </c>
      <c r="G2433">
        <v>-81.849999999999994</v>
      </c>
      <c r="H2433">
        <v>12.16</v>
      </c>
      <c r="I2433">
        <v>-703.94</v>
      </c>
    </row>
    <row r="2434" spans="1:9">
      <c r="A2434" s="14">
        <v>43587</v>
      </c>
      <c r="B2434">
        <v>16</v>
      </c>
      <c r="C2434">
        <v>-30.3</v>
      </c>
      <c r="D2434">
        <v>-89.38</v>
      </c>
      <c r="E2434">
        <v>87.81</v>
      </c>
      <c r="F2434">
        <v>61.71</v>
      </c>
      <c r="G2434">
        <v>-81.680000000000007</v>
      </c>
      <c r="H2434">
        <v>11.9</v>
      </c>
      <c r="I2434">
        <v>-691.96</v>
      </c>
    </row>
    <row r="2435" spans="1:9">
      <c r="A2435" s="14">
        <v>43588</v>
      </c>
      <c r="B2435">
        <v>15.9</v>
      </c>
      <c r="C2435">
        <v>-29.6</v>
      </c>
      <c r="D2435">
        <v>-89.04</v>
      </c>
      <c r="E2435">
        <v>88.01</v>
      </c>
      <c r="F2435">
        <v>62.55</v>
      </c>
      <c r="G2435">
        <v>-81.650000000000006</v>
      </c>
      <c r="H2435">
        <v>12.22</v>
      </c>
      <c r="I2435">
        <v>-691.5</v>
      </c>
    </row>
    <row r="2436" spans="1:9">
      <c r="A2436" s="14">
        <v>43591</v>
      </c>
      <c r="B2436">
        <v>16.39</v>
      </c>
      <c r="C2436">
        <v>-29.65</v>
      </c>
      <c r="D2436">
        <v>-88.49</v>
      </c>
      <c r="E2436">
        <v>87.67</v>
      </c>
      <c r="F2436">
        <v>62.13</v>
      </c>
      <c r="G2436">
        <v>-81.290000000000006</v>
      </c>
      <c r="H2436">
        <v>12.05</v>
      </c>
      <c r="I2436">
        <v>-692.03</v>
      </c>
    </row>
    <row r="2437" spans="1:9">
      <c r="A2437" s="14">
        <v>43592</v>
      </c>
      <c r="B2437">
        <v>14.4</v>
      </c>
      <c r="C2437">
        <v>-29.26</v>
      </c>
      <c r="D2437">
        <v>-87.93</v>
      </c>
      <c r="E2437">
        <v>86.83</v>
      </c>
      <c r="F2437">
        <v>60.77</v>
      </c>
      <c r="G2437">
        <v>-79.84</v>
      </c>
      <c r="H2437">
        <v>11.4</v>
      </c>
      <c r="I2437">
        <v>-684.5</v>
      </c>
    </row>
    <row r="2438" spans="1:9">
      <c r="A2438" s="14">
        <v>43593</v>
      </c>
      <c r="B2438">
        <v>14.48</v>
      </c>
      <c r="C2438">
        <v>-28.95</v>
      </c>
      <c r="D2438">
        <v>-89.45</v>
      </c>
      <c r="E2438">
        <v>88.21</v>
      </c>
      <c r="F2438">
        <v>61.25</v>
      </c>
      <c r="G2438">
        <v>-81.680000000000007</v>
      </c>
      <c r="H2438">
        <v>13.46</v>
      </c>
      <c r="I2438">
        <v>-691.32</v>
      </c>
    </row>
    <row r="2439" spans="1:9">
      <c r="A2439" s="14">
        <v>43594</v>
      </c>
      <c r="B2439">
        <v>14.38</v>
      </c>
      <c r="C2439">
        <v>-29.45</v>
      </c>
      <c r="D2439">
        <v>-87.19</v>
      </c>
      <c r="E2439">
        <v>86.35</v>
      </c>
      <c r="F2439">
        <v>59.7</v>
      </c>
      <c r="G2439">
        <v>-79</v>
      </c>
      <c r="H2439">
        <v>13.45</v>
      </c>
      <c r="I2439">
        <v>-680.81</v>
      </c>
    </row>
    <row r="2440" spans="1:9">
      <c r="A2440" s="14">
        <v>43595</v>
      </c>
      <c r="B2440">
        <v>14.4</v>
      </c>
      <c r="C2440">
        <v>-28.55</v>
      </c>
      <c r="D2440">
        <v>-86.97</v>
      </c>
      <c r="E2440">
        <v>86.44</v>
      </c>
      <c r="F2440">
        <v>59.51</v>
      </c>
      <c r="G2440">
        <v>-79.05</v>
      </c>
      <c r="H2440">
        <v>13.25</v>
      </c>
      <c r="I2440">
        <v>-679</v>
      </c>
    </row>
    <row r="2441" spans="1:9">
      <c r="A2441" s="14">
        <v>43598</v>
      </c>
      <c r="B2441">
        <v>14.2</v>
      </c>
      <c r="C2441">
        <v>-28.6</v>
      </c>
      <c r="D2441">
        <v>-86.55</v>
      </c>
      <c r="E2441">
        <v>86.62</v>
      </c>
      <c r="F2441">
        <v>59.52</v>
      </c>
      <c r="G2441">
        <v>-78.8</v>
      </c>
      <c r="H2441">
        <v>12.47</v>
      </c>
      <c r="I2441">
        <v>-679.44</v>
      </c>
    </row>
    <row r="2442" spans="1:9">
      <c r="A2442" s="14">
        <v>43599</v>
      </c>
      <c r="B2442">
        <v>14.6</v>
      </c>
      <c r="C2442">
        <v>-28.7</v>
      </c>
      <c r="D2442">
        <v>-86.84</v>
      </c>
      <c r="E2442">
        <v>86.35</v>
      </c>
      <c r="F2442">
        <v>59.45</v>
      </c>
      <c r="G2442">
        <v>-78.95</v>
      </c>
      <c r="H2442">
        <v>12.65</v>
      </c>
      <c r="I2442">
        <v>-671.41</v>
      </c>
    </row>
    <row r="2443" spans="1:9">
      <c r="A2443" s="14">
        <v>43600</v>
      </c>
      <c r="B2443">
        <v>15</v>
      </c>
      <c r="C2443">
        <v>-28.78</v>
      </c>
      <c r="D2443">
        <v>-88.58</v>
      </c>
      <c r="E2443">
        <v>87.92</v>
      </c>
      <c r="F2443">
        <v>60.05</v>
      </c>
      <c r="G2443">
        <v>-80.44</v>
      </c>
      <c r="H2443">
        <v>12.8</v>
      </c>
      <c r="I2443">
        <v>-680.97</v>
      </c>
    </row>
    <row r="2444" spans="1:9">
      <c r="A2444" s="14">
        <v>43601</v>
      </c>
      <c r="B2444">
        <v>15.75</v>
      </c>
      <c r="C2444">
        <v>-29.42</v>
      </c>
      <c r="D2444">
        <v>-86.73</v>
      </c>
      <c r="E2444">
        <v>85.72</v>
      </c>
      <c r="F2444">
        <v>58.68</v>
      </c>
      <c r="G2444">
        <v>-79.02</v>
      </c>
      <c r="H2444">
        <v>13.1</v>
      </c>
      <c r="I2444">
        <v>-668.38</v>
      </c>
    </row>
    <row r="2445" spans="1:9">
      <c r="A2445" s="14">
        <v>43602</v>
      </c>
      <c r="B2445">
        <v>16.45</v>
      </c>
      <c r="C2445">
        <v>-29.12</v>
      </c>
      <c r="D2445">
        <v>-86.85</v>
      </c>
      <c r="E2445">
        <v>85.65</v>
      </c>
      <c r="F2445">
        <v>58.53</v>
      </c>
      <c r="G2445">
        <v>-79.3</v>
      </c>
      <c r="H2445">
        <v>13.05</v>
      </c>
      <c r="I2445">
        <v>-669.5</v>
      </c>
    </row>
    <row r="2446" spans="1:9">
      <c r="A2446" s="14">
        <v>43605</v>
      </c>
      <c r="B2446">
        <v>16.22</v>
      </c>
      <c r="C2446">
        <v>-29.1</v>
      </c>
      <c r="D2446">
        <v>-86.7</v>
      </c>
      <c r="E2446">
        <v>85.68</v>
      </c>
      <c r="F2446">
        <v>58.55</v>
      </c>
      <c r="G2446">
        <v>-79.05</v>
      </c>
      <c r="H2446">
        <v>13.2</v>
      </c>
      <c r="I2446">
        <v>-671.94</v>
      </c>
    </row>
    <row r="2447" spans="1:9">
      <c r="A2447" s="14">
        <v>43606</v>
      </c>
      <c r="B2447">
        <v>17.53</v>
      </c>
      <c r="C2447">
        <v>-28.75</v>
      </c>
      <c r="D2447">
        <v>-86.85</v>
      </c>
      <c r="E2447">
        <v>85.85</v>
      </c>
      <c r="F2447">
        <v>58.55</v>
      </c>
      <c r="G2447">
        <v>-79.14</v>
      </c>
      <c r="H2447">
        <v>13.9</v>
      </c>
      <c r="I2447">
        <v>-666.56</v>
      </c>
    </row>
    <row r="2448" spans="1:9">
      <c r="A2448" s="14">
        <v>43607</v>
      </c>
      <c r="B2448">
        <v>18.350000000000001</v>
      </c>
      <c r="C2448">
        <v>-28.8</v>
      </c>
      <c r="D2448">
        <v>-88.71</v>
      </c>
      <c r="E2448">
        <v>87.72</v>
      </c>
      <c r="F2448">
        <v>60.35</v>
      </c>
      <c r="G2448">
        <v>-81.209999999999994</v>
      </c>
      <c r="H2448">
        <v>13.9</v>
      </c>
      <c r="I2448">
        <v>-678.5</v>
      </c>
    </row>
    <row r="2449" spans="1:9">
      <c r="A2449" s="14">
        <v>43608</v>
      </c>
      <c r="B2449">
        <v>17.850000000000001</v>
      </c>
      <c r="C2449">
        <v>-29.49</v>
      </c>
      <c r="D2449">
        <v>-86.5</v>
      </c>
      <c r="E2449">
        <v>86.21</v>
      </c>
      <c r="F2449">
        <v>58.53</v>
      </c>
      <c r="G2449">
        <v>-79.25</v>
      </c>
      <c r="H2449">
        <v>13.44</v>
      </c>
      <c r="I2449">
        <v>-663.5</v>
      </c>
    </row>
    <row r="2450" spans="1:9">
      <c r="A2450" s="14">
        <v>43609</v>
      </c>
      <c r="B2450">
        <v>17.75</v>
      </c>
      <c r="C2450">
        <v>-28.8</v>
      </c>
      <c r="D2450">
        <v>-86.3</v>
      </c>
      <c r="E2450">
        <v>86.5</v>
      </c>
      <c r="F2450">
        <v>58.92</v>
      </c>
      <c r="G2450">
        <v>-79.06</v>
      </c>
      <c r="H2450">
        <v>13.28</v>
      </c>
      <c r="I2450">
        <v>-654.5</v>
      </c>
    </row>
    <row r="2451" spans="1:9">
      <c r="A2451" s="14">
        <v>43612</v>
      </c>
      <c r="B2451">
        <v>17.7</v>
      </c>
      <c r="C2451">
        <v>-28.82</v>
      </c>
      <c r="D2451">
        <v>-86.62</v>
      </c>
      <c r="E2451">
        <v>86.52</v>
      </c>
      <c r="F2451">
        <v>58.81</v>
      </c>
      <c r="G2451">
        <v>-79.25</v>
      </c>
      <c r="H2451">
        <v>13.5</v>
      </c>
      <c r="I2451">
        <v>-654.61</v>
      </c>
    </row>
    <row r="2452" spans="1:9">
      <c r="A2452" s="14">
        <v>43613</v>
      </c>
      <c r="B2452">
        <v>18.2</v>
      </c>
      <c r="C2452">
        <v>-29.21</v>
      </c>
      <c r="D2452">
        <v>-86.13</v>
      </c>
      <c r="E2452">
        <v>86.35</v>
      </c>
      <c r="F2452">
        <v>58.72</v>
      </c>
      <c r="G2452">
        <v>-78.849999999999994</v>
      </c>
      <c r="H2452">
        <v>13.57</v>
      </c>
      <c r="I2452">
        <v>-648.47</v>
      </c>
    </row>
    <row r="2453" spans="1:9">
      <c r="A2453" s="14">
        <v>43614</v>
      </c>
      <c r="B2453">
        <v>18.600000000000001</v>
      </c>
      <c r="C2453">
        <v>-29.4</v>
      </c>
      <c r="D2453">
        <v>-86.75</v>
      </c>
      <c r="E2453">
        <v>84.78</v>
      </c>
      <c r="F2453">
        <v>57.5</v>
      </c>
      <c r="G2453">
        <v>-77.55</v>
      </c>
      <c r="H2453">
        <v>13.35</v>
      </c>
      <c r="I2453">
        <v>-653.87</v>
      </c>
    </row>
    <row r="2454" spans="1:9">
      <c r="A2454" s="14">
        <v>43615</v>
      </c>
      <c r="B2454">
        <v>19</v>
      </c>
      <c r="C2454">
        <v>-29.18</v>
      </c>
      <c r="D2454">
        <v>-86.58</v>
      </c>
      <c r="E2454">
        <v>85.61</v>
      </c>
      <c r="F2454">
        <v>57.75</v>
      </c>
      <c r="G2454">
        <v>-78.42</v>
      </c>
      <c r="H2454">
        <v>13.58</v>
      </c>
      <c r="I2454">
        <v>-653</v>
      </c>
    </row>
    <row r="2455" spans="1:9">
      <c r="A2455" s="14">
        <v>43616</v>
      </c>
      <c r="B2455">
        <v>19</v>
      </c>
      <c r="C2455">
        <v>-28.85</v>
      </c>
      <c r="D2455">
        <v>-85.65</v>
      </c>
      <c r="E2455">
        <v>85.15</v>
      </c>
      <c r="F2455">
        <v>56.74</v>
      </c>
      <c r="G2455">
        <v>-76.7</v>
      </c>
      <c r="H2455">
        <v>13.5</v>
      </c>
      <c r="I2455">
        <v>-646.52</v>
      </c>
    </row>
    <row r="2456" spans="1:9">
      <c r="A2456" s="14">
        <v>43619</v>
      </c>
      <c r="B2456">
        <v>18</v>
      </c>
      <c r="C2456">
        <v>-27.06</v>
      </c>
      <c r="D2456">
        <v>-83.95</v>
      </c>
      <c r="E2456">
        <v>84.65</v>
      </c>
      <c r="F2456">
        <v>56.2</v>
      </c>
      <c r="G2456">
        <v>-76</v>
      </c>
      <c r="H2456">
        <v>12.85</v>
      </c>
      <c r="I2456">
        <v>-637.74</v>
      </c>
    </row>
    <row r="2457" spans="1:9">
      <c r="A2457" s="14">
        <v>43620</v>
      </c>
      <c r="B2457">
        <v>17.899999999999999</v>
      </c>
      <c r="C2457">
        <v>-26.52</v>
      </c>
      <c r="D2457">
        <v>-83.49</v>
      </c>
      <c r="E2457">
        <v>84.42</v>
      </c>
      <c r="F2457">
        <v>55.39</v>
      </c>
      <c r="G2457">
        <v>-76.05</v>
      </c>
      <c r="H2457">
        <v>13.38</v>
      </c>
      <c r="I2457">
        <v>-652.86</v>
      </c>
    </row>
    <row r="2458" spans="1:9">
      <c r="A2458" s="14">
        <v>43621</v>
      </c>
      <c r="B2458">
        <v>17.579999999999998</v>
      </c>
      <c r="C2458">
        <v>-26</v>
      </c>
      <c r="D2458">
        <v>-84.65</v>
      </c>
      <c r="E2458">
        <v>84.99</v>
      </c>
      <c r="F2458">
        <v>55.1</v>
      </c>
      <c r="G2458">
        <v>-76.45</v>
      </c>
      <c r="H2458">
        <v>12.8</v>
      </c>
      <c r="I2458">
        <v>-635.5</v>
      </c>
    </row>
    <row r="2459" spans="1:9">
      <c r="A2459" s="14">
        <v>43622</v>
      </c>
      <c r="B2459">
        <v>15.98</v>
      </c>
      <c r="C2459">
        <v>-26.31</v>
      </c>
      <c r="D2459">
        <v>-82.5</v>
      </c>
      <c r="E2459">
        <v>83.28</v>
      </c>
      <c r="F2459">
        <v>53.95</v>
      </c>
      <c r="G2459">
        <v>-74.849999999999994</v>
      </c>
      <c r="H2459">
        <v>12.1</v>
      </c>
      <c r="I2459">
        <v>-632.38</v>
      </c>
    </row>
    <row r="2460" spans="1:9">
      <c r="A2460" s="14">
        <v>43623</v>
      </c>
      <c r="B2460">
        <v>16.3</v>
      </c>
      <c r="C2460">
        <v>-23.7</v>
      </c>
      <c r="D2460">
        <v>-81.93</v>
      </c>
      <c r="E2460">
        <v>83.54</v>
      </c>
      <c r="F2460">
        <v>54</v>
      </c>
      <c r="G2460">
        <v>-74.75</v>
      </c>
      <c r="H2460">
        <v>11.4</v>
      </c>
      <c r="I2460">
        <v>-630.69000000000005</v>
      </c>
    </row>
    <row r="2461" spans="1:9">
      <c r="A2461" s="14">
        <v>43626</v>
      </c>
      <c r="B2461">
        <v>16.399999999999999</v>
      </c>
      <c r="C2461">
        <v>-24.15</v>
      </c>
      <c r="D2461">
        <v>-82.25</v>
      </c>
      <c r="E2461">
        <v>83.54</v>
      </c>
      <c r="F2461">
        <v>53.84</v>
      </c>
      <c r="G2461">
        <v>-74.8</v>
      </c>
      <c r="H2461">
        <v>11.5</v>
      </c>
      <c r="I2461">
        <v>-633.5</v>
      </c>
    </row>
    <row r="2462" spans="1:9">
      <c r="A2462" s="14">
        <v>43627</v>
      </c>
      <c r="B2462">
        <v>16.46</v>
      </c>
      <c r="C2462">
        <v>-25</v>
      </c>
      <c r="D2462">
        <v>-82.3</v>
      </c>
      <c r="E2462">
        <v>83.6</v>
      </c>
      <c r="F2462">
        <v>53.74</v>
      </c>
      <c r="G2462">
        <v>-75.069999999999993</v>
      </c>
      <c r="H2462">
        <v>12.06</v>
      </c>
      <c r="I2462">
        <v>-632.27</v>
      </c>
    </row>
    <row r="2463" spans="1:9">
      <c r="A2463" s="14">
        <v>43628</v>
      </c>
      <c r="B2463">
        <v>17.93</v>
      </c>
      <c r="C2463">
        <v>-24.75</v>
      </c>
      <c r="D2463">
        <v>-83.8</v>
      </c>
      <c r="E2463">
        <v>84.59</v>
      </c>
      <c r="F2463">
        <v>53.8</v>
      </c>
      <c r="G2463">
        <v>-76.69</v>
      </c>
      <c r="H2463">
        <v>12</v>
      </c>
      <c r="I2463">
        <v>-642.41</v>
      </c>
    </row>
    <row r="2464" spans="1:9">
      <c r="A2464" s="14">
        <v>43629</v>
      </c>
      <c r="B2464">
        <v>18.23</v>
      </c>
      <c r="C2464">
        <v>-24.31</v>
      </c>
      <c r="D2464">
        <v>-81.95</v>
      </c>
      <c r="E2464">
        <v>82.55</v>
      </c>
      <c r="F2464">
        <v>52.45</v>
      </c>
      <c r="G2464">
        <v>-74.45</v>
      </c>
      <c r="H2464">
        <v>11.56</v>
      </c>
      <c r="I2464">
        <v>-629.26</v>
      </c>
    </row>
    <row r="2465" spans="1:9">
      <c r="A2465" s="14">
        <v>43630</v>
      </c>
      <c r="B2465">
        <v>17.899999999999999</v>
      </c>
      <c r="C2465">
        <v>-24.01</v>
      </c>
      <c r="D2465">
        <v>-82.2</v>
      </c>
      <c r="E2465">
        <v>82.32</v>
      </c>
      <c r="F2465">
        <v>52.5</v>
      </c>
      <c r="G2465">
        <v>-74.64</v>
      </c>
      <c r="H2465">
        <v>11.7</v>
      </c>
      <c r="I2465">
        <v>-627.61</v>
      </c>
    </row>
    <row r="2466" spans="1:9">
      <c r="A2466" s="14">
        <v>43633</v>
      </c>
      <c r="B2466">
        <v>17.88</v>
      </c>
      <c r="C2466">
        <v>-24.14</v>
      </c>
      <c r="D2466">
        <v>-82.7</v>
      </c>
      <c r="E2466">
        <v>82.65</v>
      </c>
      <c r="F2466">
        <v>52.55</v>
      </c>
      <c r="G2466">
        <v>-74.680000000000007</v>
      </c>
      <c r="H2466">
        <v>11.51</v>
      </c>
      <c r="I2466">
        <v>-629.5</v>
      </c>
    </row>
    <row r="2467" spans="1:9">
      <c r="A2467" s="14">
        <v>43634</v>
      </c>
      <c r="B2467">
        <v>18.149999999999999</v>
      </c>
      <c r="C2467">
        <v>-24.35</v>
      </c>
      <c r="D2467">
        <v>-82.34</v>
      </c>
      <c r="E2467">
        <v>82.08</v>
      </c>
      <c r="F2467">
        <v>52.15</v>
      </c>
      <c r="G2467">
        <v>-74.2</v>
      </c>
      <c r="H2467">
        <v>11.33</v>
      </c>
      <c r="I2467">
        <v>-629.48</v>
      </c>
    </row>
    <row r="2468" spans="1:9">
      <c r="A2468" s="14">
        <v>43635</v>
      </c>
      <c r="B2468">
        <v>18.600000000000001</v>
      </c>
      <c r="C2468">
        <v>-23.4</v>
      </c>
      <c r="D2468">
        <v>-83.28</v>
      </c>
      <c r="E2468">
        <v>83.08</v>
      </c>
      <c r="F2468">
        <v>52.16</v>
      </c>
      <c r="G2468">
        <v>-75.86</v>
      </c>
      <c r="H2468">
        <v>11.2</v>
      </c>
      <c r="I2468">
        <v>-619.45000000000005</v>
      </c>
    </row>
    <row r="2469" spans="1:9">
      <c r="A2469" s="14">
        <v>43636</v>
      </c>
      <c r="B2469">
        <v>18.2</v>
      </c>
      <c r="C2469">
        <v>-22.65</v>
      </c>
      <c r="D2469">
        <v>-79.55</v>
      </c>
      <c r="E2469">
        <v>80.849999999999994</v>
      </c>
      <c r="F2469">
        <v>50.45</v>
      </c>
      <c r="G2469">
        <v>-71.94</v>
      </c>
      <c r="H2469">
        <v>11.63</v>
      </c>
      <c r="I2469">
        <v>-605.29999999999995</v>
      </c>
    </row>
    <row r="2470" spans="1:9">
      <c r="A2470" s="14">
        <v>43637</v>
      </c>
      <c r="B2470">
        <v>18.809999999999999</v>
      </c>
      <c r="C2470">
        <v>-22.58</v>
      </c>
      <c r="D2470">
        <v>-79.599999999999994</v>
      </c>
      <c r="E2470">
        <v>81.849999999999994</v>
      </c>
      <c r="F2470">
        <v>51.06</v>
      </c>
      <c r="G2470">
        <v>-71.569999999999993</v>
      </c>
      <c r="H2470">
        <v>11.69</v>
      </c>
      <c r="I2470">
        <v>-607</v>
      </c>
    </row>
    <row r="2471" spans="1:9">
      <c r="A2471" s="14">
        <v>43640</v>
      </c>
      <c r="B2471">
        <v>18.690000000000001</v>
      </c>
      <c r="C2471">
        <v>-22.55</v>
      </c>
      <c r="D2471">
        <v>-78.88</v>
      </c>
      <c r="E2471">
        <v>81.400000000000006</v>
      </c>
      <c r="F2471">
        <v>50.45</v>
      </c>
      <c r="G2471">
        <v>-70.8</v>
      </c>
      <c r="H2471">
        <v>11.25</v>
      </c>
      <c r="I2471">
        <v>-597.5</v>
      </c>
    </row>
    <row r="2472" spans="1:9">
      <c r="A2472" s="14">
        <v>43641</v>
      </c>
      <c r="B2472">
        <v>18.95</v>
      </c>
      <c r="C2472">
        <v>-22.85</v>
      </c>
      <c r="D2472">
        <v>-79.400000000000006</v>
      </c>
      <c r="E2472">
        <v>81.790000000000006</v>
      </c>
      <c r="F2472">
        <v>50.8</v>
      </c>
      <c r="G2472">
        <v>-70.98</v>
      </c>
      <c r="H2472">
        <v>11.35</v>
      </c>
      <c r="I2472">
        <v>-586.5</v>
      </c>
    </row>
    <row r="2473" spans="1:9">
      <c r="A2473" s="14">
        <v>43642</v>
      </c>
      <c r="B2473">
        <v>19.25</v>
      </c>
      <c r="C2473">
        <v>-22.74</v>
      </c>
      <c r="D2473">
        <v>-81.709999999999994</v>
      </c>
      <c r="E2473">
        <v>83.89</v>
      </c>
      <c r="F2473">
        <v>52.52</v>
      </c>
      <c r="G2473">
        <v>-72.900000000000006</v>
      </c>
      <c r="H2473">
        <v>11.16</v>
      </c>
      <c r="I2473">
        <v>-604.4</v>
      </c>
    </row>
    <row r="2474" spans="1:9">
      <c r="A2474" s="14">
        <v>43643</v>
      </c>
      <c r="B2474">
        <v>18.649999999999999</v>
      </c>
      <c r="C2474">
        <v>-22.48</v>
      </c>
      <c r="D2474">
        <v>-79.489999999999995</v>
      </c>
      <c r="E2474">
        <v>81.53</v>
      </c>
      <c r="F2474">
        <v>50.4</v>
      </c>
      <c r="G2474">
        <v>-71.88</v>
      </c>
      <c r="H2474">
        <v>11.14</v>
      </c>
      <c r="I2474">
        <v>-593.87</v>
      </c>
    </row>
    <row r="2475" spans="1:9">
      <c r="A2475" s="14">
        <v>43644</v>
      </c>
      <c r="B2475">
        <v>18.829999999999998</v>
      </c>
      <c r="C2475">
        <v>-21.2</v>
      </c>
      <c r="D2475">
        <v>-79.55</v>
      </c>
      <c r="E2475">
        <v>81.56</v>
      </c>
      <c r="F2475">
        <v>50.8</v>
      </c>
      <c r="G2475">
        <v>-71.95</v>
      </c>
      <c r="H2475">
        <v>11.23</v>
      </c>
      <c r="I2475">
        <v>-595.33000000000004</v>
      </c>
    </row>
    <row r="2476" spans="1:9">
      <c r="A2476" s="14">
        <v>43647</v>
      </c>
      <c r="B2476">
        <v>19.190000000000001</v>
      </c>
      <c r="C2476">
        <v>-21.35</v>
      </c>
      <c r="D2476">
        <v>-81.09</v>
      </c>
      <c r="E2476">
        <v>81.81</v>
      </c>
      <c r="F2476">
        <v>51.8</v>
      </c>
      <c r="G2476">
        <v>-72.78</v>
      </c>
      <c r="H2476">
        <v>11.8</v>
      </c>
      <c r="I2476">
        <v>-601.5</v>
      </c>
    </row>
    <row r="2477" spans="1:9">
      <c r="A2477" s="14">
        <v>43648</v>
      </c>
      <c r="B2477">
        <v>19.809999999999999</v>
      </c>
      <c r="C2477">
        <v>-21.36</v>
      </c>
      <c r="D2477">
        <v>-82.81</v>
      </c>
      <c r="E2477">
        <v>83.34</v>
      </c>
      <c r="F2477">
        <v>53.06</v>
      </c>
      <c r="G2477">
        <v>-74.150000000000006</v>
      </c>
      <c r="H2477">
        <v>12.34</v>
      </c>
      <c r="I2477">
        <v>-620</v>
      </c>
    </row>
    <row r="2478" spans="1:9">
      <c r="A2478" s="14">
        <v>43649</v>
      </c>
      <c r="B2478">
        <v>20.05</v>
      </c>
      <c r="C2478">
        <v>-20.95</v>
      </c>
      <c r="D2478">
        <v>-82.29</v>
      </c>
      <c r="E2478">
        <v>82.84</v>
      </c>
      <c r="F2478">
        <v>52.06</v>
      </c>
      <c r="G2478">
        <v>-73.45</v>
      </c>
      <c r="H2478">
        <v>11.9</v>
      </c>
      <c r="I2478">
        <v>-616.5</v>
      </c>
    </row>
    <row r="2479" spans="1:9">
      <c r="A2479" s="14">
        <v>43650</v>
      </c>
      <c r="B2479">
        <v>19.350000000000001</v>
      </c>
      <c r="C2479">
        <v>-21.1</v>
      </c>
      <c r="D2479">
        <v>-80.3</v>
      </c>
      <c r="E2479">
        <v>80.930000000000007</v>
      </c>
      <c r="F2479">
        <v>50.64</v>
      </c>
      <c r="G2479">
        <v>-71.7</v>
      </c>
      <c r="H2479">
        <v>11.41</v>
      </c>
      <c r="I2479">
        <v>-600.63</v>
      </c>
    </row>
    <row r="2480" spans="1:9">
      <c r="A2480" s="14">
        <v>43651</v>
      </c>
      <c r="B2480">
        <v>20.05</v>
      </c>
      <c r="C2480">
        <v>-21.75</v>
      </c>
      <c r="D2480">
        <v>-82.11</v>
      </c>
      <c r="E2480">
        <v>82.19</v>
      </c>
      <c r="F2480">
        <v>52.47</v>
      </c>
      <c r="G2480">
        <v>-74.3</v>
      </c>
      <c r="H2480">
        <v>12.23</v>
      </c>
      <c r="I2480">
        <v>-620.5</v>
      </c>
    </row>
    <row r="2481" spans="1:9">
      <c r="A2481" s="14">
        <v>43654</v>
      </c>
      <c r="B2481">
        <v>19.899999999999999</v>
      </c>
      <c r="C2481">
        <v>-21.32</v>
      </c>
      <c r="D2481">
        <v>-82.55</v>
      </c>
      <c r="E2481">
        <v>82.79</v>
      </c>
      <c r="F2481">
        <v>52.99</v>
      </c>
      <c r="G2481">
        <v>-74.66</v>
      </c>
      <c r="H2481">
        <v>11.85</v>
      </c>
      <c r="I2481">
        <v>-621.5</v>
      </c>
    </row>
    <row r="2482" spans="1:9">
      <c r="A2482" s="14">
        <v>43655</v>
      </c>
      <c r="B2482">
        <v>19.809999999999999</v>
      </c>
      <c r="C2482">
        <v>-21.12</v>
      </c>
      <c r="D2482">
        <v>-82.17</v>
      </c>
      <c r="E2482">
        <v>81.900000000000006</v>
      </c>
      <c r="F2482">
        <v>52.52</v>
      </c>
      <c r="G2482">
        <v>-74.5</v>
      </c>
      <c r="H2482">
        <v>11.95</v>
      </c>
      <c r="I2482">
        <v>-626.5</v>
      </c>
    </row>
    <row r="2483" spans="1:9">
      <c r="A2483" s="14">
        <v>43656</v>
      </c>
      <c r="B2483">
        <v>19.649999999999999</v>
      </c>
      <c r="C2483">
        <v>-20.149999999999999</v>
      </c>
      <c r="D2483">
        <v>-83.23</v>
      </c>
      <c r="E2483">
        <v>83.59</v>
      </c>
      <c r="F2483">
        <v>52.45</v>
      </c>
      <c r="G2483">
        <v>-75.760000000000005</v>
      </c>
      <c r="H2483">
        <v>11.4</v>
      </c>
      <c r="I2483">
        <v>-629.5</v>
      </c>
    </row>
    <row r="2484" spans="1:9">
      <c r="A2484" s="14">
        <v>43657</v>
      </c>
      <c r="B2484">
        <v>18.7</v>
      </c>
      <c r="C2484">
        <v>-20.76</v>
      </c>
      <c r="D2484">
        <v>-81.489999999999995</v>
      </c>
      <c r="E2484">
        <v>81.59</v>
      </c>
      <c r="F2484">
        <v>51.39</v>
      </c>
      <c r="G2484">
        <v>-73.73</v>
      </c>
      <c r="H2484">
        <v>11.35</v>
      </c>
      <c r="I2484">
        <v>-610.79999999999995</v>
      </c>
    </row>
    <row r="2485" spans="1:9">
      <c r="A2485" s="14">
        <v>43658</v>
      </c>
      <c r="B2485">
        <v>18.55</v>
      </c>
      <c r="C2485">
        <v>-20.49</v>
      </c>
      <c r="D2485">
        <v>-81.099999999999994</v>
      </c>
      <c r="E2485">
        <v>81.61</v>
      </c>
      <c r="F2485">
        <v>51.31</v>
      </c>
      <c r="G2485">
        <v>-73.650000000000006</v>
      </c>
      <c r="H2485">
        <v>11.55</v>
      </c>
      <c r="I2485">
        <v>-611.5</v>
      </c>
    </row>
    <row r="2486" spans="1:9">
      <c r="A2486" s="14">
        <v>43661</v>
      </c>
      <c r="B2486">
        <v>18.8</v>
      </c>
      <c r="C2486">
        <v>-20.399999999999999</v>
      </c>
      <c r="D2486">
        <v>-80.91</v>
      </c>
      <c r="E2486">
        <v>81.55</v>
      </c>
      <c r="F2486">
        <v>51.4</v>
      </c>
      <c r="G2486">
        <v>-73.69</v>
      </c>
      <c r="H2486">
        <v>11.51</v>
      </c>
      <c r="I2486">
        <v>-607.89</v>
      </c>
    </row>
    <row r="2487" spans="1:9">
      <c r="A2487" s="14">
        <v>43662</v>
      </c>
      <c r="B2487">
        <v>18.690000000000001</v>
      </c>
      <c r="C2487">
        <v>-19.7</v>
      </c>
      <c r="D2487">
        <v>-81.45</v>
      </c>
      <c r="E2487">
        <v>81.36</v>
      </c>
      <c r="F2487">
        <v>51.35</v>
      </c>
      <c r="G2487">
        <v>-73.5</v>
      </c>
      <c r="H2487">
        <v>11.58</v>
      </c>
      <c r="I2487">
        <v>-611.64</v>
      </c>
    </row>
    <row r="2488" spans="1:9">
      <c r="A2488" s="14">
        <v>43663</v>
      </c>
      <c r="B2488">
        <v>18.8</v>
      </c>
      <c r="C2488">
        <v>-19.45</v>
      </c>
      <c r="D2488">
        <v>-83.2</v>
      </c>
      <c r="E2488">
        <v>83.1</v>
      </c>
      <c r="F2488">
        <v>52.52</v>
      </c>
      <c r="G2488">
        <v>-74.5</v>
      </c>
      <c r="H2488">
        <v>11.15</v>
      </c>
      <c r="I2488">
        <v>-623.20000000000005</v>
      </c>
    </row>
    <row r="2489" spans="1:9">
      <c r="A2489" s="14">
        <v>43664</v>
      </c>
      <c r="B2489">
        <v>17.850000000000001</v>
      </c>
      <c r="C2489">
        <v>-18.45</v>
      </c>
      <c r="D2489">
        <v>-80.63</v>
      </c>
      <c r="E2489">
        <v>80.72</v>
      </c>
      <c r="F2489">
        <v>50.8</v>
      </c>
      <c r="G2489">
        <v>-72</v>
      </c>
      <c r="H2489">
        <v>10.17</v>
      </c>
      <c r="I2489">
        <v>-604.5</v>
      </c>
    </row>
    <row r="2490" spans="1:9">
      <c r="A2490" s="14">
        <v>43665</v>
      </c>
      <c r="B2490">
        <v>17.95</v>
      </c>
      <c r="C2490">
        <v>-18.97</v>
      </c>
      <c r="D2490">
        <v>-80.650000000000006</v>
      </c>
      <c r="E2490">
        <v>81.5</v>
      </c>
      <c r="F2490">
        <v>50.58</v>
      </c>
      <c r="G2490">
        <v>-72.25</v>
      </c>
      <c r="H2490">
        <v>10.3</v>
      </c>
      <c r="I2490">
        <v>-607.27</v>
      </c>
    </row>
    <row r="2491" spans="1:9">
      <c r="A2491" s="14">
        <v>43668</v>
      </c>
      <c r="B2491">
        <v>18.5</v>
      </c>
      <c r="C2491">
        <v>-19.43</v>
      </c>
      <c r="D2491">
        <v>-81.069999999999993</v>
      </c>
      <c r="E2491">
        <v>81.209999999999994</v>
      </c>
      <c r="F2491">
        <v>50.34</v>
      </c>
      <c r="G2491">
        <v>-72.349999999999994</v>
      </c>
      <c r="H2491">
        <v>11.05</v>
      </c>
      <c r="I2491">
        <v>-609.5</v>
      </c>
    </row>
    <row r="2492" spans="1:9">
      <c r="A2492" s="14">
        <v>43669</v>
      </c>
      <c r="B2492">
        <v>18.350000000000001</v>
      </c>
      <c r="C2492">
        <v>-20.2</v>
      </c>
      <c r="D2492">
        <v>-81.55</v>
      </c>
      <c r="E2492">
        <v>81.400000000000006</v>
      </c>
      <c r="F2492">
        <v>50.85</v>
      </c>
      <c r="G2492">
        <v>-72.8</v>
      </c>
      <c r="H2492">
        <v>11.56</v>
      </c>
      <c r="I2492">
        <v>-617.72</v>
      </c>
    </row>
    <row r="2493" spans="1:9">
      <c r="A2493" s="14">
        <v>43670</v>
      </c>
      <c r="B2493">
        <v>19.350000000000001</v>
      </c>
      <c r="C2493">
        <v>-20.34</v>
      </c>
      <c r="D2493">
        <v>-83.35</v>
      </c>
      <c r="E2493">
        <v>83.65</v>
      </c>
      <c r="F2493">
        <v>52.68</v>
      </c>
      <c r="G2493">
        <v>-74.27</v>
      </c>
      <c r="H2493">
        <v>11.14</v>
      </c>
      <c r="I2493">
        <v>-631.39</v>
      </c>
    </row>
    <row r="2494" spans="1:9">
      <c r="A2494" s="14">
        <v>43671</v>
      </c>
      <c r="B2494">
        <v>19.010000000000002</v>
      </c>
      <c r="C2494">
        <v>-21</v>
      </c>
      <c r="D2494">
        <v>-82.22</v>
      </c>
      <c r="E2494">
        <v>81.599999999999994</v>
      </c>
      <c r="F2494">
        <v>52.2</v>
      </c>
      <c r="G2494">
        <v>-73.25</v>
      </c>
      <c r="H2494">
        <v>11.47</v>
      </c>
      <c r="I2494">
        <v>-620.25</v>
      </c>
    </row>
    <row r="2495" spans="1:9">
      <c r="A2495" s="14">
        <v>43672</v>
      </c>
      <c r="B2495">
        <v>19.329999999999998</v>
      </c>
      <c r="C2495">
        <v>-20.420000000000002</v>
      </c>
      <c r="D2495">
        <v>-82.68</v>
      </c>
      <c r="E2495">
        <v>81.78</v>
      </c>
      <c r="F2495">
        <v>52.25</v>
      </c>
      <c r="G2495">
        <v>-72.91</v>
      </c>
      <c r="H2495">
        <v>11.75</v>
      </c>
      <c r="I2495">
        <v>-624.69000000000005</v>
      </c>
    </row>
    <row r="2496" spans="1:9">
      <c r="A2496" s="14">
        <v>43675</v>
      </c>
      <c r="B2496">
        <v>19.93</v>
      </c>
      <c r="C2496">
        <v>-20.95</v>
      </c>
      <c r="D2496">
        <v>-83.08</v>
      </c>
      <c r="E2496">
        <v>82.09</v>
      </c>
      <c r="F2496">
        <v>52.75</v>
      </c>
      <c r="G2496">
        <v>-73.489999999999995</v>
      </c>
      <c r="H2496">
        <v>11.75</v>
      </c>
      <c r="I2496">
        <v>-622.75</v>
      </c>
    </row>
    <row r="2497" spans="1:9">
      <c r="A2497" s="14">
        <v>43676</v>
      </c>
      <c r="B2497">
        <v>19.95</v>
      </c>
      <c r="C2497">
        <v>-20.8</v>
      </c>
      <c r="D2497">
        <v>-85.2</v>
      </c>
      <c r="E2497">
        <v>81.95</v>
      </c>
      <c r="F2497">
        <v>52.4</v>
      </c>
      <c r="G2497">
        <v>-73.63</v>
      </c>
      <c r="H2497">
        <v>11.62</v>
      </c>
      <c r="I2497">
        <v>-627.63</v>
      </c>
    </row>
    <row r="2498" spans="1:9">
      <c r="A2498" s="14">
        <v>43677</v>
      </c>
      <c r="B2498">
        <v>20.73</v>
      </c>
      <c r="C2498">
        <v>-20.37</v>
      </c>
      <c r="D2498">
        <v>-84.58</v>
      </c>
      <c r="E2498">
        <v>83.63</v>
      </c>
      <c r="F2498">
        <v>53.75</v>
      </c>
      <c r="G2498">
        <v>-75.599999999999994</v>
      </c>
      <c r="H2498">
        <v>12.25</v>
      </c>
      <c r="I2498">
        <v>-638.86</v>
      </c>
    </row>
    <row r="2499" spans="1:9">
      <c r="A2499" s="14">
        <v>43678</v>
      </c>
      <c r="B2499">
        <v>19.260000000000002</v>
      </c>
      <c r="C2499">
        <v>-19.91</v>
      </c>
      <c r="D2499">
        <v>-82.5</v>
      </c>
      <c r="E2499">
        <v>79.459999999999994</v>
      </c>
      <c r="F2499">
        <v>50.25</v>
      </c>
      <c r="G2499">
        <v>-71.58</v>
      </c>
      <c r="H2499">
        <v>12.3</v>
      </c>
      <c r="I2499">
        <v>-621.5</v>
      </c>
    </row>
    <row r="2500" spans="1:9">
      <c r="A2500" s="14">
        <v>43679</v>
      </c>
      <c r="B2500">
        <v>19.25</v>
      </c>
      <c r="C2500">
        <v>-18.75</v>
      </c>
      <c r="D2500">
        <v>-80.95</v>
      </c>
      <c r="E2500">
        <v>79.16</v>
      </c>
      <c r="F2500">
        <v>48.81</v>
      </c>
      <c r="G2500">
        <v>-70.17</v>
      </c>
      <c r="H2500">
        <v>12.1</v>
      </c>
      <c r="I2500">
        <v>-609.41</v>
      </c>
    </row>
    <row r="2501" spans="1:9">
      <c r="A2501" s="14">
        <v>43682</v>
      </c>
      <c r="B2501">
        <v>18.7</v>
      </c>
      <c r="C2501">
        <v>-18.05</v>
      </c>
      <c r="D2501">
        <v>-79.33</v>
      </c>
      <c r="E2501">
        <v>78.8</v>
      </c>
      <c r="F2501">
        <v>46.71</v>
      </c>
      <c r="G2501">
        <v>-68.52</v>
      </c>
      <c r="H2501">
        <v>11.72</v>
      </c>
      <c r="I2501">
        <v>-595.5</v>
      </c>
    </row>
    <row r="2502" spans="1:9">
      <c r="A2502" s="14">
        <v>43683</v>
      </c>
      <c r="B2502">
        <v>17.84</v>
      </c>
      <c r="C2502">
        <v>-17.350000000000001</v>
      </c>
      <c r="D2502">
        <v>-79.099999999999994</v>
      </c>
      <c r="E2502">
        <v>77.67</v>
      </c>
      <c r="F2502">
        <v>45.05</v>
      </c>
      <c r="G2502">
        <v>-67.92</v>
      </c>
      <c r="H2502">
        <v>11.4</v>
      </c>
      <c r="I2502">
        <v>-586.29999999999995</v>
      </c>
    </row>
    <row r="2503" spans="1:9">
      <c r="A2503" s="14">
        <v>43684</v>
      </c>
      <c r="B2503">
        <v>18.149999999999999</v>
      </c>
      <c r="C2503">
        <v>-15.57</v>
      </c>
      <c r="D2503">
        <v>-80.349999999999994</v>
      </c>
      <c r="E2503">
        <v>78.63</v>
      </c>
      <c r="F2503">
        <v>44.8</v>
      </c>
      <c r="G2503">
        <v>-68.3</v>
      </c>
      <c r="H2503">
        <v>14.35</v>
      </c>
      <c r="I2503">
        <v>-592</v>
      </c>
    </row>
    <row r="2504" spans="1:9">
      <c r="A2504" s="14">
        <v>43685</v>
      </c>
      <c r="B2504">
        <v>17.98</v>
      </c>
      <c r="C2504">
        <v>-16.8</v>
      </c>
      <c r="D2504">
        <v>-78.400000000000006</v>
      </c>
      <c r="E2504">
        <v>77.08</v>
      </c>
      <c r="F2504">
        <v>44.89</v>
      </c>
      <c r="G2504">
        <v>-67.650000000000006</v>
      </c>
      <c r="H2504">
        <v>14.25</v>
      </c>
      <c r="I2504">
        <v>-579.13</v>
      </c>
    </row>
    <row r="2505" spans="1:9">
      <c r="A2505" s="14">
        <v>43686</v>
      </c>
      <c r="B2505">
        <v>18.54</v>
      </c>
      <c r="C2505">
        <v>-16.75</v>
      </c>
      <c r="D2505">
        <v>-78.64</v>
      </c>
      <c r="E2505">
        <v>77.66</v>
      </c>
      <c r="F2505">
        <v>44.75</v>
      </c>
      <c r="G2505">
        <v>-68.13</v>
      </c>
      <c r="H2505">
        <v>14.25</v>
      </c>
      <c r="I2505">
        <v>-579.20000000000005</v>
      </c>
    </row>
    <row r="2506" spans="1:9">
      <c r="A2506" s="14">
        <v>43689</v>
      </c>
      <c r="B2506">
        <v>18.239999999999998</v>
      </c>
      <c r="C2506">
        <v>-16.63</v>
      </c>
      <c r="D2506">
        <v>-79.13</v>
      </c>
      <c r="E2506">
        <v>77.97</v>
      </c>
      <c r="F2506">
        <v>44.74</v>
      </c>
      <c r="G2506">
        <v>-68.150000000000006</v>
      </c>
      <c r="H2506">
        <v>14.42</v>
      </c>
      <c r="I2506">
        <v>-582.66</v>
      </c>
    </row>
    <row r="2507" spans="1:9">
      <c r="A2507" s="14">
        <v>43690</v>
      </c>
      <c r="B2507">
        <v>18.45</v>
      </c>
      <c r="C2507">
        <v>-17.510000000000002</v>
      </c>
      <c r="D2507">
        <v>-80.650000000000006</v>
      </c>
      <c r="E2507">
        <v>78.91</v>
      </c>
      <c r="F2507">
        <v>45.65</v>
      </c>
      <c r="G2507">
        <v>-69.64</v>
      </c>
      <c r="H2507">
        <v>14.92</v>
      </c>
      <c r="I2507">
        <v>-583</v>
      </c>
    </row>
    <row r="2508" spans="1:9">
      <c r="A2508" s="14">
        <v>43691</v>
      </c>
      <c r="B2508">
        <v>18.38</v>
      </c>
      <c r="C2508">
        <v>-17.16</v>
      </c>
      <c r="D2508">
        <v>-82.84</v>
      </c>
      <c r="E2508">
        <v>79.180000000000007</v>
      </c>
      <c r="F2508">
        <v>45.99</v>
      </c>
      <c r="G2508">
        <v>-70.39</v>
      </c>
      <c r="H2508">
        <v>14.35</v>
      </c>
      <c r="I2508">
        <v>-592</v>
      </c>
    </row>
    <row r="2509" spans="1:9">
      <c r="A2509" s="14">
        <v>43692</v>
      </c>
      <c r="B2509">
        <v>17.02</v>
      </c>
      <c r="C2509">
        <v>-17.64</v>
      </c>
      <c r="D2509">
        <v>-80.400000000000006</v>
      </c>
      <c r="E2509">
        <v>76.5</v>
      </c>
      <c r="F2509">
        <v>44</v>
      </c>
      <c r="G2509">
        <v>-67.150000000000006</v>
      </c>
      <c r="H2509">
        <v>13.75</v>
      </c>
      <c r="I2509">
        <v>-574.58000000000004</v>
      </c>
    </row>
    <row r="2510" spans="1:9">
      <c r="A2510" s="14">
        <v>43693</v>
      </c>
      <c r="B2510">
        <v>17.38</v>
      </c>
      <c r="C2510">
        <v>-16.510000000000002</v>
      </c>
      <c r="D2510">
        <v>-79.8</v>
      </c>
      <c r="E2510">
        <v>75.89</v>
      </c>
      <c r="F2510">
        <v>43.81</v>
      </c>
      <c r="G2510">
        <v>-66.67</v>
      </c>
      <c r="H2510">
        <v>13.86</v>
      </c>
      <c r="I2510">
        <v>-570.64</v>
      </c>
    </row>
    <row r="2511" spans="1:9">
      <c r="A2511" s="14">
        <v>43696</v>
      </c>
      <c r="B2511">
        <v>17.59</v>
      </c>
      <c r="C2511">
        <v>-16.489999999999998</v>
      </c>
      <c r="D2511">
        <v>-78.650000000000006</v>
      </c>
      <c r="E2511">
        <v>75.400000000000006</v>
      </c>
      <c r="F2511">
        <v>43.76</v>
      </c>
      <c r="G2511">
        <v>-66.5</v>
      </c>
      <c r="H2511">
        <v>13.81</v>
      </c>
      <c r="I2511">
        <v>-568.04</v>
      </c>
    </row>
    <row r="2512" spans="1:9">
      <c r="A2512" s="14">
        <v>43697</v>
      </c>
      <c r="B2512">
        <v>17.399999999999999</v>
      </c>
      <c r="C2512">
        <v>-15.85</v>
      </c>
      <c r="D2512">
        <v>-78.41</v>
      </c>
      <c r="E2512">
        <v>75.08</v>
      </c>
      <c r="F2512">
        <v>42.82</v>
      </c>
      <c r="G2512">
        <v>-65.75</v>
      </c>
      <c r="H2512">
        <v>13.94</v>
      </c>
      <c r="I2512">
        <v>-565.80999999999995</v>
      </c>
    </row>
    <row r="2513" spans="1:9">
      <c r="A2513" s="14">
        <v>43698</v>
      </c>
      <c r="B2513">
        <v>17.73</v>
      </c>
      <c r="C2513">
        <v>-15.4</v>
      </c>
      <c r="D2513">
        <v>-80.819999999999993</v>
      </c>
      <c r="E2513">
        <v>77.05</v>
      </c>
      <c r="F2513">
        <v>44.06</v>
      </c>
      <c r="G2513">
        <v>-67.88</v>
      </c>
      <c r="H2513">
        <v>14.15</v>
      </c>
      <c r="I2513">
        <v>-575.97</v>
      </c>
    </row>
    <row r="2514" spans="1:9">
      <c r="A2514" s="14">
        <v>43699</v>
      </c>
      <c r="B2514">
        <v>17.7</v>
      </c>
      <c r="C2514">
        <v>-16.13</v>
      </c>
      <c r="D2514">
        <v>-79.63</v>
      </c>
      <c r="E2514">
        <v>76.3</v>
      </c>
      <c r="F2514">
        <v>44.39</v>
      </c>
      <c r="G2514">
        <v>-66.83</v>
      </c>
      <c r="H2514">
        <v>14.34</v>
      </c>
      <c r="I2514">
        <v>-568.14</v>
      </c>
    </row>
    <row r="2515" spans="1:9">
      <c r="A2515" s="14">
        <v>43700</v>
      </c>
      <c r="B2515">
        <v>17.22</v>
      </c>
      <c r="C2515">
        <v>-15.98</v>
      </c>
      <c r="D2515">
        <v>-79.05</v>
      </c>
      <c r="E2515">
        <v>76.510000000000005</v>
      </c>
      <c r="F2515">
        <v>44.29</v>
      </c>
      <c r="G2515">
        <v>-66.069999999999993</v>
      </c>
      <c r="H2515">
        <v>14.32</v>
      </c>
      <c r="I2515">
        <v>-561.33000000000004</v>
      </c>
    </row>
    <row r="2516" spans="1:9">
      <c r="A2516" s="14">
        <v>43703</v>
      </c>
      <c r="B2516">
        <v>17.41</v>
      </c>
      <c r="C2516">
        <v>-16.149999999999999</v>
      </c>
      <c r="D2516">
        <v>-80.08</v>
      </c>
      <c r="E2516">
        <v>77.64</v>
      </c>
      <c r="F2516">
        <v>44.45</v>
      </c>
      <c r="G2516">
        <v>-67.69</v>
      </c>
      <c r="H2516">
        <v>14.11</v>
      </c>
      <c r="I2516">
        <v>-569.49</v>
      </c>
    </row>
    <row r="2517" spans="1:9">
      <c r="A2517" s="14">
        <v>43704</v>
      </c>
      <c r="B2517">
        <v>17.5</v>
      </c>
      <c r="C2517">
        <v>-16.149999999999999</v>
      </c>
      <c r="D2517">
        <v>-79.239999999999995</v>
      </c>
      <c r="E2517">
        <v>76.25</v>
      </c>
      <c r="F2517">
        <v>44.05</v>
      </c>
      <c r="G2517">
        <v>-66.569999999999993</v>
      </c>
      <c r="H2517">
        <v>13.93</v>
      </c>
      <c r="I2517">
        <v>-561.1</v>
      </c>
    </row>
    <row r="2518" spans="1:9">
      <c r="A2518" s="14">
        <v>43705</v>
      </c>
      <c r="B2518">
        <v>17.59</v>
      </c>
      <c r="C2518">
        <v>-16.420000000000002</v>
      </c>
      <c r="D2518">
        <v>-79.150000000000006</v>
      </c>
      <c r="E2518">
        <v>75.650000000000006</v>
      </c>
      <c r="F2518">
        <v>43.3</v>
      </c>
      <c r="G2518">
        <v>-66.150000000000006</v>
      </c>
      <c r="H2518">
        <v>13.86</v>
      </c>
      <c r="I2518">
        <v>-557.9</v>
      </c>
    </row>
    <row r="2519" spans="1:9">
      <c r="A2519" s="14">
        <v>43706</v>
      </c>
      <c r="B2519">
        <v>17.190000000000001</v>
      </c>
      <c r="C2519">
        <v>-16.03</v>
      </c>
      <c r="D2519">
        <v>-79.27</v>
      </c>
      <c r="E2519">
        <v>75.510000000000005</v>
      </c>
      <c r="F2519">
        <v>43.23</v>
      </c>
      <c r="G2519">
        <v>-65.930000000000007</v>
      </c>
      <c r="H2519">
        <v>14.04</v>
      </c>
      <c r="I2519">
        <v>-560.24</v>
      </c>
    </row>
    <row r="2520" spans="1:9">
      <c r="A2520" s="14">
        <v>43707</v>
      </c>
      <c r="B2520">
        <v>17.399999999999999</v>
      </c>
      <c r="C2520">
        <v>-15.61</v>
      </c>
      <c r="D2520">
        <v>-79.959999999999994</v>
      </c>
      <c r="E2520">
        <v>75.709999999999994</v>
      </c>
      <c r="F2520">
        <v>43.35</v>
      </c>
      <c r="G2520">
        <v>-65.91</v>
      </c>
      <c r="H2520">
        <v>14.16</v>
      </c>
      <c r="I2520">
        <v>-562.5</v>
      </c>
    </row>
    <row r="2521" spans="1:9">
      <c r="A2521" s="14">
        <v>43710</v>
      </c>
      <c r="B2521">
        <v>17.100000000000001</v>
      </c>
      <c r="C2521">
        <v>-15.35</v>
      </c>
      <c r="D2521">
        <v>-80.150000000000006</v>
      </c>
      <c r="E2521">
        <v>75.89</v>
      </c>
      <c r="F2521">
        <v>43.14</v>
      </c>
      <c r="G2521">
        <v>-65.37</v>
      </c>
      <c r="H2521">
        <v>13.89</v>
      </c>
      <c r="I2521">
        <v>-566</v>
      </c>
    </row>
    <row r="2522" spans="1:9">
      <c r="A2522" s="14">
        <v>43711</v>
      </c>
      <c r="B2522">
        <v>16.649999999999999</v>
      </c>
      <c r="C2522">
        <v>-15.15</v>
      </c>
      <c r="D2522">
        <v>-79.69</v>
      </c>
      <c r="E2522">
        <v>75.400000000000006</v>
      </c>
      <c r="F2522">
        <v>43.38</v>
      </c>
      <c r="G2522">
        <v>-65.510000000000005</v>
      </c>
      <c r="H2522">
        <v>13.88</v>
      </c>
      <c r="I2522">
        <v>-562.4</v>
      </c>
    </row>
    <row r="2523" spans="1:9">
      <c r="A2523" s="14">
        <v>43712</v>
      </c>
      <c r="B2523">
        <v>16.309999999999999</v>
      </c>
      <c r="C2523">
        <v>-15.1</v>
      </c>
      <c r="D2523">
        <v>-79.5</v>
      </c>
      <c r="E2523">
        <v>75.739999999999995</v>
      </c>
      <c r="F2523">
        <v>44.31</v>
      </c>
      <c r="G2523">
        <v>-66.36</v>
      </c>
      <c r="H2523">
        <v>14.08</v>
      </c>
      <c r="I2523">
        <v>-562</v>
      </c>
    </row>
    <row r="2524" spans="1:9">
      <c r="A2524" s="14">
        <v>43713</v>
      </c>
      <c r="B2524">
        <v>16.440000000000001</v>
      </c>
      <c r="C2524">
        <v>-15.01</v>
      </c>
      <c r="D2524">
        <v>-79.61</v>
      </c>
      <c r="E2524">
        <v>75.62</v>
      </c>
      <c r="F2524">
        <v>44.4</v>
      </c>
      <c r="G2524">
        <v>-66.540000000000006</v>
      </c>
      <c r="H2524">
        <v>13.94</v>
      </c>
      <c r="I2524">
        <v>-561.5</v>
      </c>
    </row>
    <row r="2525" spans="1:9">
      <c r="A2525" s="14">
        <v>43714</v>
      </c>
      <c r="B2525">
        <v>17.2</v>
      </c>
      <c r="C2525">
        <v>-14.76</v>
      </c>
      <c r="D2525">
        <v>-79.510000000000005</v>
      </c>
      <c r="E2525">
        <v>75.650000000000006</v>
      </c>
      <c r="F2525">
        <v>44.18</v>
      </c>
      <c r="G2525">
        <v>-66.540000000000006</v>
      </c>
      <c r="H2525">
        <v>14.6</v>
      </c>
      <c r="I2525">
        <v>-558.09</v>
      </c>
    </row>
    <row r="2526" spans="1:9">
      <c r="A2526" s="14">
        <v>43717</v>
      </c>
      <c r="B2526">
        <v>17.45</v>
      </c>
      <c r="C2526">
        <v>-14.43</v>
      </c>
      <c r="D2526">
        <v>-79.87</v>
      </c>
      <c r="E2526">
        <v>76.06</v>
      </c>
      <c r="F2526">
        <v>44.74</v>
      </c>
      <c r="G2526">
        <v>-67.13</v>
      </c>
      <c r="H2526">
        <v>14.25</v>
      </c>
      <c r="I2526">
        <v>-563.5</v>
      </c>
    </row>
    <row r="2527" spans="1:9">
      <c r="A2527" s="14">
        <v>43718</v>
      </c>
      <c r="B2527">
        <v>17.2</v>
      </c>
      <c r="C2527">
        <v>-14.71</v>
      </c>
      <c r="D2527">
        <v>-79.849999999999994</v>
      </c>
      <c r="E2527">
        <v>75.97</v>
      </c>
      <c r="F2527">
        <v>45.3</v>
      </c>
      <c r="G2527">
        <v>-67.650000000000006</v>
      </c>
      <c r="H2527">
        <v>14.02</v>
      </c>
      <c r="I2527">
        <v>-577</v>
      </c>
    </row>
    <row r="2528" spans="1:9">
      <c r="A2528" s="14">
        <v>43719</v>
      </c>
      <c r="B2528">
        <v>16.3</v>
      </c>
      <c r="C2528">
        <v>-14.3</v>
      </c>
      <c r="D2528">
        <v>-78.2</v>
      </c>
      <c r="E2528">
        <v>74.709999999999994</v>
      </c>
      <c r="F2528">
        <v>43.75</v>
      </c>
      <c r="G2528">
        <v>-65.97</v>
      </c>
      <c r="H2528">
        <v>14.04</v>
      </c>
      <c r="I2528">
        <v>-571.97</v>
      </c>
    </row>
    <row r="2529" spans="1:9">
      <c r="A2529" s="14">
        <v>43720</v>
      </c>
      <c r="B2529">
        <v>16.149999999999999</v>
      </c>
      <c r="C2529">
        <v>-14.54</v>
      </c>
      <c r="D2529">
        <v>-75.83</v>
      </c>
      <c r="E2529">
        <v>73.81</v>
      </c>
      <c r="F2529">
        <v>42.3</v>
      </c>
      <c r="G2529">
        <v>-66.44</v>
      </c>
      <c r="H2529">
        <v>13.65</v>
      </c>
      <c r="I2529">
        <v>-564.79</v>
      </c>
    </row>
    <row r="2530" spans="1:9">
      <c r="A2530" s="14">
        <v>43721</v>
      </c>
      <c r="B2530">
        <v>16.5</v>
      </c>
      <c r="C2530">
        <v>-14.75</v>
      </c>
      <c r="D2530">
        <v>-74.040000000000006</v>
      </c>
      <c r="E2530">
        <v>73.27</v>
      </c>
      <c r="F2530">
        <v>42.07</v>
      </c>
      <c r="G2530">
        <v>-65.55</v>
      </c>
      <c r="H2530">
        <v>14.14</v>
      </c>
      <c r="I2530">
        <v>-558.5</v>
      </c>
    </row>
    <row r="2531" spans="1:9">
      <c r="A2531" s="14">
        <v>43724</v>
      </c>
      <c r="B2531">
        <v>16.71</v>
      </c>
      <c r="C2531">
        <v>-16.149999999999999</v>
      </c>
      <c r="D2531">
        <v>-76.349999999999994</v>
      </c>
      <c r="E2531">
        <v>74.760000000000005</v>
      </c>
      <c r="F2531">
        <v>43.39</v>
      </c>
      <c r="G2531">
        <v>-67.38</v>
      </c>
      <c r="H2531">
        <v>13.77</v>
      </c>
      <c r="I2531">
        <v>-573.5</v>
      </c>
    </row>
    <row r="2532" spans="1:9">
      <c r="A2532" s="14">
        <v>43725</v>
      </c>
      <c r="B2532">
        <v>17.899999999999999</v>
      </c>
      <c r="C2532">
        <v>-17</v>
      </c>
      <c r="D2532">
        <v>-76.150000000000006</v>
      </c>
      <c r="E2532">
        <v>74.11</v>
      </c>
      <c r="F2532">
        <v>43.01</v>
      </c>
      <c r="G2532">
        <v>-67.849999999999994</v>
      </c>
      <c r="H2532">
        <v>13.97</v>
      </c>
      <c r="I2532">
        <v>-577.25</v>
      </c>
    </row>
    <row r="2533" spans="1:9">
      <c r="A2533" s="14">
        <v>43726</v>
      </c>
      <c r="B2533">
        <v>19.45</v>
      </c>
      <c r="C2533">
        <v>-17.29</v>
      </c>
      <c r="D2533">
        <v>-76.31</v>
      </c>
      <c r="E2533">
        <v>74.23</v>
      </c>
      <c r="F2533">
        <v>43.15</v>
      </c>
      <c r="G2533">
        <v>-68.13</v>
      </c>
      <c r="H2533">
        <v>13.85</v>
      </c>
      <c r="I2533">
        <v>-566.5</v>
      </c>
    </row>
    <row r="2534" spans="1:9">
      <c r="A2534" s="14">
        <v>43727</v>
      </c>
      <c r="B2534">
        <v>19.98</v>
      </c>
      <c r="C2534">
        <v>-18.8</v>
      </c>
      <c r="D2534">
        <v>-74.73</v>
      </c>
      <c r="E2534">
        <v>73.55</v>
      </c>
      <c r="F2534">
        <v>43.91</v>
      </c>
      <c r="G2534">
        <v>-69.3</v>
      </c>
      <c r="H2534">
        <v>13.9</v>
      </c>
      <c r="I2534">
        <v>-568.65</v>
      </c>
    </row>
    <row r="2535" spans="1:9">
      <c r="A2535" s="14">
        <v>43728</v>
      </c>
      <c r="B2535">
        <v>19.39</v>
      </c>
      <c r="C2535">
        <v>-15.4</v>
      </c>
      <c r="D2535">
        <v>-71.599999999999994</v>
      </c>
      <c r="E2535">
        <v>70.709999999999994</v>
      </c>
      <c r="F2535">
        <v>40.1</v>
      </c>
      <c r="G2535">
        <v>-65.3</v>
      </c>
      <c r="H2535">
        <v>14</v>
      </c>
      <c r="I2535">
        <v>-571.91999999999996</v>
      </c>
    </row>
    <row r="2536" spans="1:9">
      <c r="A2536" s="14">
        <v>43731</v>
      </c>
      <c r="B2536">
        <v>18.97</v>
      </c>
      <c r="C2536">
        <v>-15.67</v>
      </c>
      <c r="D2536">
        <v>-74.25</v>
      </c>
      <c r="E2536">
        <v>72.849999999999994</v>
      </c>
      <c r="F2536">
        <v>41.7</v>
      </c>
      <c r="G2536">
        <v>-65.31</v>
      </c>
      <c r="H2536">
        <v>13.8</v>
      </c>
      <c r="I2536">
        <v>-560</v>
      </c>
    </row>
    <row r="2537" spans="1:9">
      <c r="A2537" s="14">
        <v>43732</v>
      </c>
      <c r="B2537">
        <v>19.399999999999999</v>
      </c>
      <c r="C2537">
        <v>-16.899999999999999</v>
      </c>
      <c r="D2537">
        <v>-75.23</v>
      </c>
      <c r="E2537">
        <v>74.8</v>
      </c>
      <c r="F2537">
        <v>43.66</v>
      </c>
      <c r="G2537">
        <v>-66.05</v>
      </c>
      <c r="H2537">
        <v>13.54</v>
      </c>
      <c r="I2537">
        <v>-564.34</v>
      </c>
    </row>
    <row r="2538" spans="1:9">
      <c r="A2538" s="14">
        <v>43733</v>
      </c>
      <c r="B2538">
        <v>19.399999999999999</v>
      </c>
      <c r="C2538">
        <v>-17.100000000000001</v>
      </c>
      <c r="D2538">
        <v>-75.319999999999993</v>
      </c>
      <c r="E2538">
        <v>73</v>
      </c>
      <c r="F2538">
        <v>42.9</v>
      </c>
      <c r="G2538">
        <v>-65.25</v>
      </c>
      <c r="H2538">
        <v>12.75</v>
      </c>
      <c r="I2538">
        <v>-572</v>
      </c>
    </row>
    <row r="2539" spans="1:9">
      <c r="A2539" s="14">
        <v>43734</v>
      </c>
      <c r="B2539">
        <v>19.28</v>
      </c>
      <c r="C2539">
        <v>-16.600000000000001</v>
      </c>
      <c r="D2539">
        <v>-75.430000000000007</v>
      </c>
      <c r="E2539">
        <v>73.28</v>
      </c>
      <c r="F2539">
        <v>41.81</v>
      </c>
      <c r="G2539">
        <v>-65.38</v>
      </c>
      <c r="H2539">
        <v>13.18</v>
      </c>
      <c r="I2539">
        <v>-562.47</v>
      </c>
    </row>
    <row r="2540" spans="1:9">
      <c r="A2540" s="14">
        <v>43735</v>
      </c>
      <c r="B2540">
        <v>18.899999999999999</v>
      </c>
      <c r="C2540">
        <v>-16.260000000000002</v>
      </c>
      <c r="D2540">
        <v>-83.44</v>
      </c>
      <c r="E2540">
        <v>80.150000000000006</v>
      </c>
      <c r="F2540">
        <v>46.85</v>
      </c>
      <c r="G2540">
        <v>-78.19</v>
      </c>
      <c r="H2540">
        <v>13.24</v>
      </c>
      <c r="I2540">
        <v>-641.96</v>
      </c>
    </row>
    <row r="2541" spans="1:9">
      <c r="A2541" s="14">
        <v>43738</v>
      </c>
      <c r="B2541">
        <v>19.3</v>
      </c>
      <c r="C2541">
        <v>-21.5</v>
      </c>
      <c r="D2541">
        <v>-84.7</v>
      </c>
      <c r="E2541">
        <v>80.14</v>
      </c>
      <c r="F2541">
        <v>48.3</v>
      </c>
      <c r="G2541">
        <v>-77.72</v>
      </c>
      <c r="H2541">
        <v>13.11</v>
      </c>
      <c r="I2541">
        <v>-642.54</v>
      </c>
    </row>
    <row r="2542" spans="1:9">
      <c r="A2542" s="14">
        <v>43739</v>
      </c>
      <c r="B2542">
        <v>20.8</v>
      </c>
      <c r="C2542">
        <v>-20.329999999999998</v>
      </c>
      <c r="D2542">
        <v>-82.59</v>
      </c>
      <c r="E2542">
        <v>79.36</v>
      </c>
      <c r="F2542">
        <v>47.9</v>
      </c>
      <c r="G2542">
        <v>-76.75</v>
      </c>
      <c r="H2542">
        <v>13.55</v>
      </c>
      <c r="I2542">
        <v>-644</v>
      </c>
    </row>
    <row r="2543" spans="1:9">
      <c r="A2543" s="14">
        <v>43740</v>
      </c>
      <c r="B2543">
        <v>20.2</v>
      </c>
      <c r="C2543">
        <v>-17.850000000000001</v>
      </c>
      <c r="D2543">
        <v>-82.6</v>
      </c>
      <c r="E2543">
        <v>79.45</v>
      </c>
      <c r="F2543">
        <v>47.01</v>
      </c>
      <c r="G2543">
        <v>-74.760000000000005</v>
      </c>
      <c r="H2543">
        <v>13.36</v>
      </c>
      <c r="I2543">
        <v>-650.5</v>
      </c>
    </row>
    <row r="2544" spans="1:9">
      <c r="A2544" s="14">
        <v>43741</v>
      </c>
      <c r="B2544">
        <v>19</v>
      </c>
      <c r="C2544">
        <v>-16.61</v>
      </c>
      <c r="D2544">
        <v>-79.760000000000005</v>
      </c>
      <c r="E2544">
        <v>76.95</v>
      </c>
      <c r="F2544">
        <v>44.82</v>
      </c>
      <c r="G2544">
        <v>-72.17</v>
      </c>
      <c r="H2544">
        <v>13.01</v>
      </c>
      <c r="I2544">
        <v>-617.75</v>
      </c>
    </row>
    <row r="2545" spans="1:9">
      <c r="A2545" s="14">
        <v>43742</v>
      </c>
      <c r="B2545">
        <v>19.100000000000001</v>
      </c>
      <c r="C2545">
        <v>-14.25</v>
      </c>
      <c r="D2545">
        <v>-79.569999999999993</v>
      </c>
      <c r="E2545">
        <v>76.37</v>
      </c>
      <c r="F2545">
        <v>45.34</v>
      </c>
      <c r="G2545">
        <v>-71.88</v>
      </c>
      <c r="H2545">
        <v>13.55</v>
      </c>
      <c r="I2545">
        <v>-616</v>
      </c>
    </row>
    <row r="2546" spans="1:9">
      <c r="A2546" s="14">
        <v>43745</v>
      </c>
      <c r="B2546">
        <v>18.59</v>
      </c>
      <c r="C2546">
        <v>-12.85</v>
      </c>
      <c r="D2546">
        <v>-77.94</v>
      </c>
      <c r="E2546">
        <v>75.040000000000006</v>
      </c>
      <c r="F2546">
        <v>43.46</v>
      </c>
      <c r="G2546">
        <v>-71.2</v>
      </c>
      <c r="H2546">
        <v>13.9</v>
      </c>
      <c r="I2546">
        <v>-608.66999999999996</v>
      </c>
    </row>
    <row r="2547" spans="1:9">
      <c r="A2547" s="14">
        <v>43746</v>
      </c>
      <c r="B2547">
        <v>18.100000000000001</v>
      </c>
      <c r="C2547">
        <v>-12.32</v>
      </c>
      <c r="D2547">
        <v>-77.569999999999993</v>
      </c>
      <c r="E2547">
        <v>74.55</v>
      </c>
      <c r="F2547">
        <v>42.79</v>
      </c>
      <c r="G2547">
        <v>-70.78</v>
      </c>
      <c r="H2547">
        <v>13.46</v>
      </c>
      <c r="I2547">
        <v>-608</v>
      </c>
    </row>
    <row r="2548" spans="1:9">
      <c r="A2548" s="14">
        <v>43747</v>
      </c>
      <c r="B2548">
        <v>17.84</v>
      </c>
      <c r="C2548">
        <v>-12.44</v>
      </c>
      <c r="D2548">
        <v>-79.11</v>
      </c>
      <c r="E2548">
        <v>76.150000000000006</v>
      </c>
      <c r="F2548">
        <v>43.95</v>
      </c>
      <c r="G2548">
        <v>-72.900000000000006</v>
      </c>
      <c r="H2548">
        <v>13.15</v>
      </c>
      <c r="I2548">
        <v>-618.5</v>
      </c>
    </row>
    <row r="2549" spans="1:9">
      <c r="A2549" s="14">
        <v>43748</v>
      </c>
      <c r="B2549">
        <v>17.64</v>
      </c>
      <c r="C2549">
        <v>-12.25</v>
      </c>
      <c r="D2549">
        <v>-77.48</v>
      </c>
      <c r="E2549">
        <v>74.989999999999995</v>
      </c>
      <c r="F2549">
        <v>43.1</v>
      </c>
      <c r="G2549">
        <v>-70.849999999999994</v>
      </c>
      <c r="H2549">
        <v>13.08</v>
      </c>
      <c r="I2549">
        <v>-600</v>
      </c>
    </row>
    <row r="2550" spans="1:9">
      <c r="A2550" s="14">
        <v>43749</v>
      </c>
      <c r="B2550">
        <v>17.23</v>
      </c>
      <c r="C2550">
        <v>-10.1</v>
      </c>
      <c r="D2550">
        <v>-76.569999999999993</v>
      </c>
      <c r="E2550">
        <v>73.38</v>
      </c>
      <c r="F2550">
        <v>41.42</v>
      </c>
      <c r="G2550">
        <v>-69.36</v>
      </c>
      <c r="H2550">
        <v>12.9</v>
      </c>
      <c r="I2550">
        <v>-598</v>
      </c>
    </row>
    <row r="2551" spans="1:9">
      <c r="A2551" s="14">
        <v>43752</v>
      </c>
      <c r="B2551">
        <v>17.399999999999999</v>
      </c>
      <c r="C2551">
        <v>-10.16</v>
      </c>
      <c r="D2551">
        <v>-74.95</v>
      </c>
      <c r="E2551">
        <v>72.09</v>
      </c>
      <c r="F2551">
        <v>40.22</v>
      </c>
      <c r="G2551">
        <v>-67.55</v>
      </c>
      <c r="H2551">
        <v>13.2</v>
      </c>
      <c r="I2551">
        <v>-572.53</v>
      </c>
    </row>
    <row r="2552" spans="1:9">
      <c r="A2552" s="14">
        <v>43753</v>
      </c>
      <c r="B2552">
        <v>18.2</v>
      </c>
      <c r="C2552">
        <v>-10.01</v>
      </c>
      <c r="D2552">
        <v>-75.11</v>
      </c>
      <c r="E2552">
        <v>72.260000000000005</v>
      </c>
      <c r="F2552">
        <v>40.369999999999997</v>
      </c>
      <c r="G2552">
        <v>-67.239999999999995</v>
      </c>
      <c r="H2552">
        <v>13.36</v>
      </c>
      <c r="I2552">
        <v>-567.5</v>
      </c>
    </row>
    <row r="2553" spans="1:9">
      <c r="A2553" s="14">
        <v>43754</v>
      </c>
      <c r="B2553">
        <v>18.27</v>
      </c>
      <c r="C2553">
        <v>-10.7</v>
      </c>
      <c r="D2553">
        <v>-77.52</v>
      </c>
      <c r="E2553">
        <v>74.87</v>
      </c>
      <c r="F2553">
        <v>41.24</v>
      </c>
      <c r="G2553">
        <v>-70</v>
      </c>
      <c r="H2553">
        <v>12.96</v>
      </c>
      <c r="I2553">
        <v>-583</v>
      </c>
    </row>
    <row r="2554" spans="1:9">
      <c r="A2554" s="14">
        <v>43755</v>
      </c>
      <c r="B2554">
        <v>16.75</v>
      </c>
      <c r="C2554">
        <v>-11</v>
      </c>
      <c r="D2554">
        <v>-74.540000000000006</v>
      </c>
      <c r="E2554">
        <v>72.67</v>
      </c>
      <c r="F2554">
        <v>40.18</v>
      </c>
      <c r="G2554">
        <v>-68.75</v>
      </c>
      <c r="H2554">
        <v>13.14</v>
      </c>
      <c r="I2554">
        <v>-564.25</v>
      </c>
    </row>
    <row r="2555" spans="1:9">
      <c r="A2555" s="14">
        <v>43756</v>
      </c>
      <c r="B2555">
        <v>16.72</v>
      </c>
      <c r="C2555">
        <v>-10.57</v>
      </c>
      <c r="D2555">
        <v>-73.989999999999995</v>
      </c>
      <c r="E2555">
        <v>73.17</v>
      </c>
      <c r="F2555">
        <v>40.299999999999997</v>
      </c>
      <c r="G2555">
        <v>-67.95</v>
      </c>
      <c r="H2555">
        <v>12.44</v>
      </c>
      <c r="I2555">
        <v>-556.30999999999995</v>
      </c>
    </row>
    <row r="2556" spans="1:9">
      <c r="A2556" s="14">
        <v>43759</v>
      </c>
      <c r="B2556">
        <v>16.29</v>
      </c>
      <c r="C2556">
        <v>-10.65</v>
      </c>
      <c r="D2556">
        <v>-73.91</v>
      </c>
      <c r="E2556">
        <v>73.33</v>
      </c>
      <c r="F2556">
        <v>40.950000000000003</v>
      </c>
      <c r="G2556">
        <v>-68.27</v>
      </c>
      <c r="H2556">
        <v>12.31</v>
      </c>
      <c r="I2556">
        <v>-556.58000000000004</v>
      </c>
    </row>
    <row r="2557" spans="1:9">
      <c r="A2557" s="14">
        <v>43760</v>
      </c>
      <c r="B2557">
        <v>16.850000000000001</v>
      </c>
      <c r="C2557">
        <v>-10.67</v>
      </c>
      <c r="D2557">
        <v>-74.25</v>
      </c>
      <c r="E2557">
        <v>73.540000000000006</v>
      </c>
      <c r="F2557">
        <v>41.44</v>
      </c>
      <c r="G2557">
        <v>-68.78</v>
      </c>
      <c r="H2557">
        <v>12.51</v>
      </c>
      <c r="I2557">
        <v>-554.65</v>
      </c>
    </row>
    <row r="2558" spans="1:9">
      <c r="A2558" s="14">
        <v>43761</v>
      </c>
      <c r="B2558">
        <v>17.25</v>
      </c>
      <c r="C2558">
        <v>-10.15</v>
      </c>
      <c r="D2558">
        <v>-75.95</v>
      </c>
      <c r="E2558">
        <v>74.94</v>
      </c>
      <c r="F2558">
        <v>42.2</v>
      </c>
      <c r="G2558">
        <v>-68.819999999999993</v>
      </c>
      <c r="H2558">
        <v>12.55</v>
      </c>
      <c r="I2558">
        <v>-561.75</v>
      </c>
    </row>
    <row r="2559" spans="1:9">
      <c r="A2559" s="14">
        <v>43762</v>
      </c>
      <c r="B2559">
        <v>16.899999999999999</v>
      </c>
      <c r="C2559">
        <v>-9.51</v>
      </c>
      <c r="D2559">
        <v>-74</v>
      </c>
      <c r="E2559">
        <v>73.05</v>
      </c>
      <c r="F2559">
        <v>40.83</v>
      </c>
      <c r="G2559">
        <v>-67.099999999999994</v>
      </c>
      <c r="H2559">
        <v>12.07</v>
      </c>
      <c r="I2559">
        <v>-541.17999999999995</v>
      </c>
    </row>
    <row r="2560" spans="1:9">
      <c r="A2560" s="14">
        <v>43763</v>
      </c>
      <c r="B2560">
        <v>16.5</v>
      </c>
      <c r="C2560">
        <v>-9.24</v>
      </c>
      <c r="D2560">
        <v>-74.36</v>
      </c>
      <c r="E2560">
        <v>72.95</v>
      </c>
      <c r="F2560">
        <v>41.04</v>
      </c>
      <c r="G2560">
        <v>-66.97</v>
      </c>
      <c r="H2560">
        <v>12.05</v>
      </c>
      <c r="I2560">
        <v>-543.59</v>
      </c>
    </row>
    <row r="2561" spans="1:9">
      <c r="A2561" s="14">
        <v>43766</v>
      </c>
      <c r="B2561">
        <v>16.350000000000001</v>
      </c>
      <c r="C2561">
        <v>-8.92</v>
      </c>
      <c r="D2561">
        <v>-74.5</v>
      </c>
      <c r="E2561">
        <v>73.12</v>
      </c>
      <c r="F2561">
        <v>41.32</v>
      </c>
      <c r="G2561">
        <v>-67.87</v>
      </c>
      <c r="H2561">
        <v>12.14</v>
      </c>
      <c r="I2561">
        <v>-543.96</v>
      </c>
    </row>
    <row r="2562" spans="1:9">
      <c r="A2562" s="14">
        <v>43767</v>
      </c>
      <c r="B2562">
        <v>16.16</v>
      </c>
      <c r="C2562">
        <v>-8.6</v>
      </c>
      <c r="D2562">
        <v>-73.5</v>
      </c>
      <c r="E2562">
        <v>72.400000000000006</v>
      </c>
      <c r="F2562">
        <v>40.5</v>
      </c>
      <c r="G2562">
        <v>-67.8</v>
      </c>
      <c r="H2562">
        <v>11.95</v>
      </c>
      <c r="I2562">
        <v>-532.15</v>
      </c>
    </row>
    <row r="2563" spans="1:9">
      <c r="A2563" s="14">
        <v>43768</v>
      </c>
      <c r="B2563">
        <v>16.05</v>
      </c>
      <c r="C2563">
        <v>-7.05</v>
      </c>
      <c r="D2563">
        <v>-73.5</v>
      </c>
      <c r="E2563">
        <v>72.349999999999994</v>
      </c>
      <c r="F2563">
        <v>39.39</v>
      </c>
      <c r="G2563">
        <v>-68.61</v>
      </c>
      <c r="H2563">
        <v>11.55</v>
      </c>
      <c r="I2563">
        <v>-522.5</v>
      </c>
    </row>
    <row r="2564" spans="1:9">
      <c r="A2564" s="14">
        <v>43769</v>
      </c>
      <c r="B2564">
        <v>15.7</v>
      </c>
      <c r="C2564">
        <v>-6.21</v>
      </c>
      <c r="D2564">
        <v>-71.63</v>
      </c>
      <c r="E2564">
        <v>71</v>
      </c>
      <c r="F2564">
        <v>38.58</v>
      </c>
      <c r="G2564">
        <v>-66.349999999999994</v>
      </c>
      <c r="H2564">
        <v>10.54</v>
      </c>
      <c r="I2564">
        <v>-501.35</v>
      </c>
    </row>
    <row r="2565" spans="1:9">
      <c r="A2565" s="14">
        <v>43770</v>
      </c>
      <c r="B2565">
        <v>16.36</v>
      </c>
      <c r="C2565">
        <v>-4.88</v>
      </c>
      <c r="D2565">
        <v>-69.95</v>
      </c>
      <c r="E2565">
        <v>71.02</v>
      </c>
      <c r="F2565">
        <v>38.67</v>
      </c>
      <c r="G2565">
        <v>-65.510000000000005</v>
      </c>
      <c r="H2565">
        <v>10.6</v>
      </c>
      <c r="I2565">
        <v>-491.5</v>
      </c>
    </row>
    <row r="2566" spans="1:9">
      <c r="A2566" s="14">
        <v>43773</v>
      </c>
      <c r="B2566">
        <v>16.32</v>
      </c>
      <c r="C2566">
        <v>-4.0999999999999996</v>
      </c>
      <c r="D2566">
        <v>-69.3</v>
      </c>
      <c r="E2566">
        <v>69.8</v>
      </c>
      <c r="F2566">
        <v>37.700000000000003</v>
      </c>
      <c r="G2566">
        <v>-65.8</v>
      </c>
      <c r="H2566">
        <v>10.76</v>
      </c>
      <c r="I2566">
        <v>-485.31</v>
      </c>
    </row>
    <row r="2567" spans="1:9">
      <c r="A2567" s="14">
        <v>43774</v>
      </c>
      <c r="B2567">
        <v>15.8</v>
      </c>
      <c r="C2567">
        <v>-3.66</v>
      </c>
      <c r="D2567">
        <v>-68.75</v>
      </c>
      <c r="E2567">
        <v>68.8</v>
      </c>
      <c r="F2567">
        <v>36.93</v>
      </c>
      <c r="G2567">
        <v>-64.349999999999994</v>
      </c>
      <c r="H2567">
        <v>11.34</v>
      </c>
      <c r="I2567">
        <v>-490.23</v>
      </c>
    </row>
    <row r="2568" spans="1:9">
      <c r="A2568" s="14">
        <v>43775</v>
      </c>
      <c r="B2568">
        <v>15.81</v>
      </c>
      <c r="C2568">
        <v>-4.68</v>
      </c>
      <c r="D2568">
        <v>-70.61</v>
      </c>
      <c r="E2568">
        <v>70.349999999999994</v>
      </c>
      <c r="F2568">
        <v>38.299999999999997</v>
      </c>
      <c r="G2568">
        <v>-66.05</v>
      </c>
      <c r="H2568">
        <v>11.15</v>
      </c>
      <c r="I2568">
        <v>-498.5</v>
      </c>
    </row>
    <row r="2569" spans="1:9">
      <c r="A2569" s="14">
        <v>43776</v>
      </c>
      <c r="B2569">
        <v>15.41</v>
      </c>
      <c r="C2569">
        <v>-5.75</v>
      </c>
      <c r="D2569">
        <v>-70.11</v>
      </c>
      <c r="E2569">
        <v>69.55</v>
      </c>
      <c r="F2569">
        <v>38.22</v>
      </c>
      <c r="G2569">
        <v>-65.59</v>
      </c>
      <c r="H2569">
        <v>10.65</v>
      </c>
      <c r="I2569">
        <v>-491.5</v>
      </c>
    </row>
    <row r="2570" spans="1:9">
      <c r="A2570" s="14">
        <v>43777</v>
      </c>
      <c r="B2570">
        <v>15.64</v>
      </c>
      <c r="C2570">
        <v>-6.36</v>
      </c>
      <c r="D2570">
        <v>-70.599999999999994</v>
      </c>
      <c r="E2570">
        <v>69.38</v>
      </c>
      <c r="F2570">
        <v>38.15</v>
      </c>
      <c r="G2570">
        <v>-66.5</v>
      </c>
      <c r="H2570">
        <v>10.45</v>
      </c>
      <c r="I2570">
        <v>-498.25</v>
      </c>
    </row>
    <row r="2571" spans="1:9">
      <c r="A2571" s="14">
        <v>43780</v>
      </c>
      <c r="B2571">
        <v>15.48</v>
      </c>
      <c r="C2571">
        <v>-6.35</v>
      </c>
      <c r="D2571">
        <v>-70.19</v>
      </c>
      <c r="E2571">
        <v>69.489999999999995</v>
      </c>
      <c r="F2571">
        <v>38.29</v>
      </c>
      <c r="G2571">
        <v>-66.25</v>
      </c>
      <c r="H2571">
        <v>10.199999999999999</v>
      </c>
      <c r="I2571">
        <v>-497.41</v>
      </c>
    </row>
    <row r="2572" spans="1:9">
      <c r="A2572" s="14">
        <v>43781</v>
      </c>
      <c r="B2572">
        <v>15.66</v>
      </c>
      <c r="C2572">
        <v>-6.06</v>
      </c>
      <c r="D2572">
        <v>-71.040000000000006</v>
      </c>
      <c r="E2572">
        <v>69.790000000000006</v>
      </c>
      <c r="F2572">
        <v>38.81</v>
      </c>
      <c r="G2572">
        <v>-66.88</v>
      </c>
      <c r="H2572">
        <v>11</v>
      </c>
      <c r="I2572">
        <v>-498.99</v>
      </c>
    </row>
    <row r="2573" spans="1:9">
      <c r="A2573" s="14">
        <v>43782</v>
      </c>
      <c r="B2573">
        <v>16.100000000000001</v>
      </c>
      <c r="C2573">
        <v>-6.75</v>
      </c>
      <c r="D2573">
        <v>-73.02</v>
      </c>
      <c r="E2573">
        <v>71.91</v>
      </c>
      <c r="F2573">
        <v>39.71</v>
      </c>
      <c r="G2573">
        <v>-69</v>
      </c>
      <c r="H2573">
        <v>8.1</v>
      </c>
      <c r="I2573">
        <v>-517.82000000000005</v>
      </c>
    </row>
    <row r="2574" spans="1:9">
      <c r="A2574" s="14">
        <v>43783</v>
      </c>
      <c r="B2574">
        <v>15.5</v>
      </c>
      <c r="C2574">
        <v>-6.43</v>
      </c>
      <c r="D2574">
        <v>-69.45</v>
      </c>
      <c r="E2574">
        <v>68.75</v>
      </c>
      <c r="F2574">
        <v>38.229999999999997</v>
      </c>
      <c r="G2574">
        <v>-65.94</v>
      </c>
      <c r="H2574">
        <v>8.3000000000000007</v>
      </c>
      <c r="I2574">
        <v>-497.11</v>
      </c>
    </row>
    <row r="2575" spans="1:9">
      <c r="A2575" s="14">
        <v>43784</v>
      </c>
      <c r="B2575">
        <v>15.35</v>
      </c>
      <c r="C2575">
        <v>-6.5</v>
      </c>
      <c r="D2575">
        <v>-69.31</v>
      </c>
      <c r="E2575">
        <v>68.44</v>
      </c>
      <c r="F2575">
        <v>37.53</v>
      </c>
      <c r="G2575">
        <v>-65.27</v>
      </c>
      <c r="H2575">
        <v>8.34</v>
      </c>
      <c r="I2575">
        <v>-486.66</v>
      </c>
    </row>
    <row r="2576" spans="1:9">
      <c r="A2576" s="14">
        <v>43787</v>
      </c>
      <c r="B2576">
        <v>15.76</v>
      </c>
      <c r="C2576">
        <v>-6.07</v>
      </c>
      <c r="D2576">
        <v>-69.260000000000005</v>
      </c>
      <c r="E2576">
        <v>68.569999999999993</v>
      </c>
      <c r="F2576">
        <v>37.729999999999997</v>
      </c>
      <c r="G2576">
        <v>-65.069999999999993</v>
      </c>
      <c r="H2576">
        <v>8.65</v>
      </c>
      <c r="I2576">
        <v>-482.25</v>
      </c>
    </row>
    <row r="2577" spans="1:9">
      <c r="A2577" s="14">
        <v>43788</v>
      </c>
      <c r="B2577">
        <v>15.74</v>
      </c>
      <c r="C2577">
        <v>-6.65</v>
      </c>
      <c r="D2577">
        <v>-69.41</v>
      </c>
      <c r="E2577">
        <v>68.760000000000005</v>
      </c>
      <c r="F2577">
        <v>38.06</v>
      </c>
      <c r="G2577">
        <v>-64.8</v>
      </c>
      <c r="H2577">
        <v>8.8000000000000007</v>
      </c>
      <c r="I2577">
        <v>-477.28</v>
      </c>
    </row>
    <row r="2578" spans="1:9">
      <c r="A2578" s="14">
        <v>43789</v>
      </c>
      <c r="B2578">
        <v>16.25</v>
      </c>
      <c r="C2578">
        <v>-7.05</v>
      </c>
      <c r="D2578">
        <v>-70.95</v>
      </c>
      <c r="E2578">
        <v>70.64</v>
      </c>
      <c r="F2578">
        <v>39.01</v>
      </c>
      <c r="G2578">
        <v>-66.94</v>
      </c>
      <c r="H2578">
        <v>8.61</v>
      </c>
      <c r="I2578">
        <v>-489.5</v>
      </c>
    </row>
    <row r="2579" spans="1:9">
      <c r="A2579" s="14">
        <v>43790</v>
      </c>
      <c r="B2579">
        <v>15.76</v>
      </c>
      <c r="C2579">
        <v>-6.23</v>
      </c>
      <c r="D2579">
        <v>-69.87</v>
      </c>
      <c r="E2579">
        <v>68.95</v>
      </c>
      <c r="F2579">
        <v>38.409999999999997</v>
      </c>
      <c r="G2579">
        <v>-64.849999999999994</v>
      </c>
      <c r="H2579">
        <v>8.4</v>
      </c>
      <c r="I2579">
        <v>-481</v>
      </c>
    </row>
    <row r="2580" spans="1:9">
      <c r="A2580" s="14">
        <v>43791</v>
      </c>
      <c r="B2580">
        <v>15.9</v>
      </c>
      <c r="C2580">
        <v>-5.95</v>
      </c>
      <c r="D2580">
        <v>-70.28</v>
      </c>
      <c r="E2580">
        <v>68.87</v>
      </c>
      <c r="F2580">
        <v>38.6</v>
      </c>
      <c r="G2580">
        <v>-64.86</v>
      </c>
      <c r="H2580">
        <v>8.51</v>
      </c>
      <c r="I2580">
        <v>-480.01</v>
      </c>
    </row>
    <row r="2581" spans="1:9">
      <c r="A2581" s="14">
        <v>43794</v>
      </c>
      <c r="B2581">
        <v>16</v>
      </c>
      <c r="C2581">
        <v>-6.12</v>
      </c>
      <c r="D2581">
        <v>-71.069999999999993</v>
      </c>
      <c r="E2581">
        <v>69.33</v>
      </c>
      <c r="F2581">
        <v>39.61</v>
      </c>
      <c r="G2581">
        <v>-65.959999999999994</v>
      </c>
      <c r="H2581">
        <v>8.69</v>
      </c>
      <c r="I2581">
        <v>-484.5</v>
      </c>
    </row>
    <row r="2582" spans="1:9">
      <c r="A2582" s="14">
        <v>43795</v>
      </c>
      <c r="B2582">
        <v>15.56</v>
      </c>
      <c r="C2582">
        <v>-6.64</v>
      </c>
      <c r="D2582">
        <v>-70.14</v>
      </c>
      <c r="E2582">
        <v>68.25</v>
      </c>
      <c r="F2582">
        <v>39.159999999999997</v>
      </c>
      <c r="G2582">
        <v>-65.75</v>
      </c>
      <c r="H2582">
        <v>9.0500000000000007</v>
      </c>
      <c r="I2582">
        <v>-480.01</v>
      </c>
    </row>
    <row r="2583" spans="1:9">
      <c r="A2583" s="14">
        <v>43796</v>
      </c>
      <c r="B2583">
        <v>15.79</v>
      </c>
      <c r="C2583">
        <v>-6.76</v>
      </c>
      <c r="D2583">
        <v>-70.11</v>
      </c>
      <c r="E2583">
        <v>68.400000000000006</v>
      </c>
      <c r="F2583">
        <v>39.78</v>
      </c>
      <c r="G2583">
        <v>-65.650000000000006</v>
      </c>
      <c r="H2583">
        <v>9.1</v>
      </c>
      <c r="I2583">
        <v>-482</v>
      </c>
    </row>
    <row r="2584" spans="1:9">
      <c r="A2584" s="14">
        <v>43797</v>
      </c>
      <c r="B2584">
        <v>15.95</v>
      </c>
      <c r="C2584">
        <v>-6.65</v>
      </c>
      <c r="D2584">
        <v>-70.23</v>
      </c>
      <c r="E2584">
        <v>68.62</v>
      </c>
      <c r="F2584">
        <v>39.75</v>
      </c>
      <c r="G2584">
        <v>-65.69</v>
      </c>
      <c r="H2584">
        <v>9.07</v>
      </c>
      <c r="I2584">
        <v>-482.08</v>
      </c>
    </row>
    <row r="2585" spans="1:9">
      <c r="A2585" s="14">
        <v>43798</v>
      </c>
      <c r="B2585">
        <v>16</v>
      </c>
      <c r="C2585">
        <v>-6.82</v>
      </c>
      <c r="D2585">
        <v>-71.239999999999995</v>
      </c>
      <c r="E2585">
        <v>69.2</v>
      </c>
      <c r="F2585">
        <v>40.15</v>
      </c>
      <c r="G2585">
        <v>-65.78</v>
      </c>
      <c r="H2585">
        <v>8.89</v>
      </c>
      <c r="I2585">
        <v>-483.54</v>
      </c>
    </row>
    <row r="2586" spans="1:9">
      <c r="A2586" s="14">
        <v>43801</v>
      </c>
      <c r="B2586">
        <v>15.72</v>
      </c>
      <c r="C2586">
        <v>-7.12</v>
      </c>
      <c r="D2586">
        <v>-70.430000000000007</v>
      </c>
      <c r="E2586">
        <v>69.55</v>
      </c>
      <c r="F2586">
        <v>39.840000000000003</v>
      </c>
      <c r="G2586">
        <v>-65.430000000000007</v>
      </c>
      <c r="H2586">
        <v>9.0399999999999991</v>
      </c>
      <c r="I2586">
        <v>-476.49</v>
      </c>
    </row>
    <row r="2587" spans="1:9">
      <c r="A2587" s="14">
        <v>43802</v>
      </c>
      <c r="B2587">
        <v>14.52</v>
      </c>
      <c r="C2587">
        <v>-6.94</v>
      </c>
      <c r="D2587">
        <v>-68.819999999999993</v>
      </c>
      <c r="E2587">
        <v>68.62</v>
      </c>
      <c r="F2587">
        <v>38.65</v>
      </c>
      <c r="G2587">
        <v>-63.86</v>
      </c>
      <c r="H2587">
        <v>9.11</v>
      </c>
      <c r="I2587">
        <v>-471.94</v>
      </c>
    </row>
    <row r="2588" spans="1:9">
      <c r="A2588" s="14">
        <v>43803</v>
      </c>
      <c r="B2588">
        <v>14.2</v>
      </c>
      <c r="C2588">
        <v>-5.5</v>
      </c>
      <c r="D2588">
        <v>-67.34</v>
      </c>
      <c r="E2588">
        <v>67.27</v>
      </c>
      <c r="F2588">
        <v>37.549999999999997</v>
      </c>
      <c r="G2588">
        <v>-62.34</v>
      </c>
      <c r="H2588">
        <v>9.1</v>
      </c>
      <c r="I2588">
        <v>-464</v>
      </c>
    </row>
    <row r="2589" spans="1:9">
      <c r="A2589" s="14">
        <v>43804</v>
      </c>
      <c r="B2589">
        <v>14.41</v>
      </c>
      <c r="C2589">
        <v>-5.78</v>
      </c>
      <c r="D2589">
        <v>-67.25</v>
      </c>
      <c r="E2589">
        <v>67.290000000000006</v>
      </c>
      <c r="F2589">
        <v>37.68</v>
      </c>
      <c r="G2589">
        <v>-62.55</v>
      </c>
      <c r="H2589">
        <v>9.2899999999999991</v>
      </c>
      <c r="I2589">
        <v>-462.52</v>
      </c>
    </row>
    <row r="2590" spans="1:9">
      <c r="A2590" s="14">
        <v>43805</v>
      </c>
      <c r="B2590">
        <v>14.79</v>
      </c>
      <c r="C2590">
        <v>-6.2</v>
      </c>
      <c r="D2590">
        <v>-68</v>
      </c>
      <c r="E2590">
        <v>67.61</v>
      </c>
      <c r="F2590">
        <v>38.15</v>
      </c>
      <c r="G2590">
        <v>-62.8</v>
      </c>
      <c r="H2590">
        <v>9.31</v>
      </c>
      <c r="I2590">
        <v>-468.79</v>
      </c>
    </row>
    <row r="2591" spans="1:9">
      <c r="A2591" s="14">
        <v>43808</v>
      </c>
      <c r="B2591">
        <v>14.42</v>
      </c>
      <c r="C2591">
        <v>-6.54</v>
      </c>
      <c r="D2591">
        <v>-68.650000000000006</v>
      </c>
      <c r="E2591">
        <v>68.38</v>
      </c>
      <c r="F2591">
        <v>39.549999999999997</v>
      </c>
      <c r="G2591">
        <v>-63.9</v>
      </c>
      <c r="H2591">
        <v>9.4499999999999993</v>
      </c>
      <c r="I2591">
        <v>-482</v>
      </c>
    </row>
    <row r="2592" spans="1:9">
      <c r="A2592" s="14">
        <v>43809</v>
      </c>
      <c r="B2592">
        <v>14.4</v>
      </c>
      <c r="C2592">
        <v>-7.5</v>
      </c>
      <c r="D2592">
        <v>-69.010000000000005</v>
      </c>
      <c r="E2592">
        <v>69.489999999999995</v>
      </c>
      <c r="F2592">
        <v>40.64</v>
      </c>
      <c r="G2592">
        <v>-64.569999999999993</v>
      </c>
      <c r="H2592">
        <v>9.1999999999999993</v>
      </c>
      <c r="I2592">
        <v>-506.5</v>
      </c>
    </row>
    <row r="2593" spans="1:9">
      <c r="A2593" s="14">
        <v>43810</v>
      </c>
      <c r="B2593">
        <v>14.61</v>
      </c>
      <c r="C2593">
        <v>-8.14</v>
      </c>
      <c r="D2593">
        <v>-70.14</v>
      </c>
      <c r="E2593">
        <v>70.290000000000006</v>
      </c>
      <c r="F2593">
        <v>41.1</v>
      </c>
      <c r="G2593">
        <v>-65.08</v>
      </c>
      <c r="H2593">
        <v>9.18</v>
      </c>
      <c r="I2593">
        <v>-506.26</v>
      </c>
    </row>
    <row r="2594" spans="1:9">
      <c r="A2594" s="14">
        <v>43811</v>
      </c>
      <c r="B2594">
        <v>14.38</v>
      </c>
      <c r="C2594">
        <v>-6.35</v>
      </c>
      <c r="D2594">
        <v>-68.55</v>
      </c>
      <c r="E2594">
        <v>69.02</v>
      </c>
      <c r="F2594">
        <v>39.97</v>
      </c>
      <c r="G2594">
        <v>-64.27</v>
      </c>
      <c r="H2594">
        <v>8.91</v>
      </c>
      <c r="I2594">
        <v>-495.59</v>
      </c>
    </row>
    <row r="2595" spans="1:9">
      <c r="A2595" s="14">
        <v>43812</v>
      </c>
      <c r="B2595">
        <v>14.44</v>
      </c>
      <c r="C2595">
        <v>-6.06</v>
      </c>
      <c r="D2595">
        <v>-67.260000000000005</v>
      </c>
      <c r="E2595">
        <v>68.61</v>
      </c>
      <c r="F2595">
        <v>38.22</v>
      </c>
      <c r="G2595">
        <v>-62.46</v>
      </c>
      <c r="H2595">
        <v>9.0399999999999991</v>
      </c>
      <c r="I2595">
        <v>-485.11</v>
      </c>
    </row>
    <row r="2596" spans="1:9">
      <c r="A2596" s="14">
        <v>43815</v>
      </c>
      <c r="B2596">
        <v>15.05</v>
      </c>
      <c r="C2596">
        <v>-7.21</v>
      </c>
      <c r="D2596">
        <v>-67.569999999999993</v>
      </c>
      <c r="E2596">
        <v>69.489999999999995</v>
      </c>
      <c r="F2596">
        <v>38.799999999999997</v>
      </c>
      <c r="G2596">
        <v>-63.65</v>
      </c>
      <c r="H2596">
        <v>9.17</v>
      </c>
      <c r="I2596">
        <v>-487.5</v>
      </c>
    </row>
    <row r="2597" spans="1:9">
      <c r="A2597" s="14">
        <v>43816</v>
      </c>
      <c r="B2597">
        <v>14.82</v>
      </c>
      <c r="C2597">
        <v>-7.36</v>
      </c>
      <c r="D2597">
        <v>-67.61</v>
      </c>
      <c r="E2597">
        <v>69.8</v>
      </c>
      <c r="F2597">
        <v>38.880000000000003</v>
      </c>
      <c r="G2597">
        <v>-64.06</v>
      </c>
      <c r="H2597">
        <v>9.1300000000000008</v>
      </c>
      <c r="I2597">
        <v>-490</v>
      </c>
    </row>
    <row r="2598" spans="1:9">
      <c r="A2598" s="14">
        <v>43817</v>
      </c>
      <c r="B2598">
        <v>14.78</v>
      </c>
      <c r="C2598">
        <v>-6.74</v>
      </c>
      <c r="D2598">
        <v>-67.56</v>
      </c>
      <c r="E2598">
        <v>69.39</v>
      </c>
      <c r="F2598">
        <v>39.130000000000003</v>
      </c>
      <c r="G2598">
        <v>-64.930000000000007</v>
      </c>
      <c r="H2598">
        <v>8.89</v>
      </c>
      <c r="I2598">
        <v>-486.69</v>
      </c>
    </row>
    <row r="2599" spans="1:9">
      <c r="A2599" s="14">
        <v>43818</v>
      </c>
      <c r="B2599">
        <v>14.56</v>
      </c>
      <c r="C2599">
        <v>-6.07</v>
      </c>
      <c r="D2599">
        <v>-66.48</v>
      </c>
      <c r="E2599">
        <v>68.2</v>
      </c>
      <c r="F2599">
        <v>37.950000000000003</v>
      </c>
      <c r="G2599">
        <v>-60.3</v>
      </c>
      <c r="H2599">
        <v>8.75</v>
      </c>
      <c r="I2599">
        <v>-478.93</v>
      </c>
    </row>
    <row r="2600" spans="1:9">
      <c r="A2600" s="14">
        <v>43819</v>
      </c>
      <c r="B2600">
        <v>14.98</v>
      </c>
      <c r="C2600">
        <v>-7.43</v>
      </c>
      <c r="D2600">
        <v>-67.099999999999994</v>
      </c>
      <c r="E2600">
        <v>68.650000000000006</v>
      </c>
      <c r="F2600">
        <v>38.119999999999997</v>
      </c>
      <c r="G2600">
        <v>-60</v>
      </c>
      <c r="H2600">
        <v>8.6999999999999993</v>
      </c>
      <c r="I2600">
        <v>-467.5</v>
      </c>
    </row>
    <row r="2601" spans="1:9">
      <c r="A2601" s="14">
        <v>43822</v>
      </c>
      <c r="B2601">
        <v>15.17</v>
      </c>
      <c r="C2601">
        <v>-9.5</v>
      </c>
      <c r="D2601">
        <v>-67.44</v>
      </c>
      <c r="E2601">
        <v>69.430000000000007</v>
      </c>
      <c r="F2601">
        <v>38.549999999999997</v>
      </c>
      <c r="G2601">
        <v>-59.17</v>
      </c>
      <c r="H2601">
        <v>8.5</v>
      </c>
      <c r="I2601">
        <v>-463.5</v>
      </c>
    </row>
    <row r="2602" spans="1:9">
      <c r="A2602" s="14">
        <v>43823</v>
      </c>
      <c r="B2602">
        <v>14.99</v>
      </c>
      <c r="C2602">
        <v>-9.48</v>
      </c>
      <c r="D2602">
        <v>-68.099999999999994</v>
      </c>
      <c r="E2602">
        <v>70.06</v>
      </c>
      <c r="F2602">
        <v>39.06</v>
      </c>
      <c r="G2602">
        <v>-61.46</v>
      </c>
      <c r="H2602">
        <v>8.35</v>
      </c>
      <c r="I2602">
        <v>-463.88</v>
      </c>
    </row>
    <row r="2603" spans="1:9">
      <c r="A2603" s="14">
        <v>43824</v>
      </c>
      <c r="B2603">
        <v>14.98</v>
      </c>
      <c r="C2603">
        <v>-9.25</v>
      </c>
      <c r="D2603">
        <v>-68.150000000000006</v>
      </c>
      <c r="E2603">
        <v>70.33</v>
      </c>
      <c r="F2603">
        <v>39</v>
      </c>
      <c r="G2603">
        <v>-61.48</v>
      </c>
      <c r="H2603">
        <v>8.3800000000000008</v>
      </c>
      <c r="I2603">
        <v>-464.67</v>
      </c>
    </row>
    <row r="2604" spans="1:9">
      <c r="A2604" s="14">
        <v>43825</v>
      </c>
      <c r="B2604">
        <v>15.04</v>
      </c>
      <c r="C2604">
        <v>-9.35</v>
      </c>
      <c r="D2604">
        <v>-68.05</v>
      </c>
      <c r="E2604">
        <v>70.150000000000006</v>
      </c>
      <c r="F2604">
        <v>39.06</v>
      </c>
      <c r="G2604">
        <v>-61.9</v>
      </c>
      <c r="H2604">
        <v>8.39</v>
      </c>
      <c r="I2604">
        <v>-463.87</v>
      </c>
    </row>
    <row r="2605" spans="1:9">
      <c r="A2605" s="14">
        <v>43826</v>
      </c>
      <c r="B2605">
        <v>15.25</v>
      </c>
      <c r="C2605">
        <v>-8.52</v>
      </c>
      <c r="D2605">
        <v>-65.900000000000006</v>
      </c>
      <c r="E2605">
        <v>66.25</v>
      </c>
      <c r="F2605">
        <v>35.31</v>
      </c>
      <c r="G2605">
        <v>-56.48</v>
      </c>
      <c r="H2605">
        <v>8.4499999999999993</v>
      </c>
      <c r="I2605">
        <v>-415.38</v>
      </c>
    </row>
    <row r="2606" spans="1:9">
      <c r="A2606" s="14">
        <v>43829</v>
      </c>
      <c r="B2606">
        <v>15.23</v>
      </c>
      <c r="C2606">
        <v>-6.3</v>
      </c>
      <c r="D2606">
        <v>-62.4</v>
      </c>
      <c r="E2606">
        <v>63.85</v>
      </c>
      <c r="F2606">
        <v>32.56</v>
      </c>
      <c r="G2606">
        <v>-55.81</v>
      </c>
      <c r="H2606">
        <v>8.5500000000000007</v>
      </c>
      <c r="I2606">
        <v>-408.44</v>
      </c>
    </row>
    <row r="2607" spans="1:9">
      <c r="A2607" s="14">
        <v>43830</v>
      </c>
      <c r="B2607">
        <v>15.55</v>
      </c>
      <c r="C2607">
        <v>-3.91</v>
      </c>
      <c r="D2607">
        <v>-62.4</v>
      </c>
      <c r="E2607">
        <v>63.95</v>
      </c>
      <c r="F2607">
        <v>33</v>
      </c>
      <c r="G2607">
        <v>-56</v>
      </c>
      <c r="H2607">
        <v>8.5</v>
      </c>
      <c r="I2607">
        <v>-409.5</v>
      </c>
    </row>
    <row r="2608" spans="1:9">
      <c r="A2608" s="14">
        <v>43831</v>
      </c>
      <c r="B2608">
        <v>15.55</v>
      </c>
      <c r="C2608">
        <v>-4.1500000000000004</v>
      </c>
      <c r="D2608">
        <v>-62.41</v>
      </c>
      <c r="E2608">
        <v>66.13</v>
      </c>
      <c r="F2608">
        <v>32.9</v>
      </c>
      <c r="G2608">
        <v>-56.15</v>
      </c>
      <c r="H2608">
        <v>8.7100000000000009</v>
      </c>
      <c r="I2608">
        <v>-409.62</v>
      </c>
    </row>
    <row r="2609" spans="1:9">
      <c r="A2609" s="14">
        <v>43832</v>
      </c>
      <c r="B2609">
        <v>15.4</v>
      </c>
      <c r="C2609">
        <v>-2.8</v>
      </c>
      <c r="D2609">
        <v>-61.61</v>
      </c>
      <c r="E2609">
        <v>63.25</v>
      </c>
      <c r="F2609">
        <v>32.97</v>
      </c>
      <c r="G2609">
        <v>-54.72</v>
      </c>
      <c r="H2609">
        <v>8.81</v>
      </c>
      <c r="I2609">
        <v>-402.41</v>
      </c>
    </row>
    <row r="2610" spans="1:9">
      <c r="A2610" s="14">
        <v>43833</v>
      </c>
      <c r="B2610">
        <v>15.03</v>
      </c>
      <c r="C2610">
        <v>-2.2599999999999998</v>
      </c>
      <c r="D2610">
        <v>-61.9</v>
      </c>
      <c r="E2610">
        <v>63.38</v>
      </c>
      <c r="F2610">
        <v>32.78</v>
      </c>
      <c r="G2610">
        <v>-54.99</v>
      </c>
      <c r="H2610">
        <v>9.15</v>
      </c>
      <c r="I2610">
        <v>-402.5</v>
      </c>
    </row>
    <row r="2611" spans="1:9">
      <c r="A2611" s="14">
        <v>43836</v>
      </c>
      <c r="B2611">
        <v>14.61</v>
      </c>
      <c r="C2611">
        <v>-2.0499999999999998</v>
      </c>
      <c r="D2611">
        <v>-61.85</v>
      </c>
      <c r="E2611">
        <v>63.91</v>
      </c>
      <c r="F2611">
        <v>33.1</v>
      </c>
      <c r="G2611">
        <v>-55.41</v>
      </c>
      <c r="H2611">
        <v>9.2200000000000006</v>
      </c>
      <c r="I2611">
        <v>-403.5</v>
      </c>
    </row>
    <row r="2612" spans="1:9">
      <c r="A2612" s="14">
        <v>43837</v>
      </c>
      <c r="B2612">
        <v>14.85</v>
      </c>
      <c r="C2612">
        <v>-2.06</v>
      </c>
      <c r="D2612">
        <v>-61.77</v>
      </c>
      <c r="E2612">
        <v>63.58</v>
      </c>
      <c r="F2612">
        <v>32.85</v>
      </c>
      <c r="G2612">
        <v>-54.73</v>
      </c>
      <c r="H2612">
        <v>9.41</v>
      </c>
      <c r="I2612">
        <v>-400.18</v>
      </c>
    </row>
    <row r="2613" spans="1:9">
      <c r="A2613" s="14">
        <v>43838</v>
      </c>
      <c r="B2613">
        <v>15.24</v>
      </c>
      <c r="C2613">
        <v>-1.45</v>
      </c>
      <c r="D2613">
        <v>-64.77</v>
      </c>
      <c r="E2613">
        <v>66.16</v>
      </c>
      <c r="F2613">
        <v>34.369999999999997</v>
      </c>
      <c r="G2613">
        <v>-54.9</v>
      </c>
      <c r="H2613">
        <v>9.06</v>
      </c>
      <c r="I2613">
        <v>-419.68</v>
      </c>
    </row>
    <row r="2614" spans="1:9">
      <c r="A2614" s="14">
        <v>43839</v>
      </c>
      <c r="B2614">
        <v>14.86</v>
      </c>
      <c r="C2614">
        <v>-1.7</v>
      </c>
      <c r="D2614">
        <v>-63.17</v>
      </c>
      <c r="E2614">
        <v>64.489999999999995</v>
      </c>
      <c r="F2614">
        <v>34.369999999999997</v>
      </c>
      <c r="G2614">
        <v>-55.74</v>
      </c>
      <c r="H2614">
        <v>9.25</v>
      </c>
      <c r="I2614">
        <v>-408</v>
      </c>
    </row>
    <row r="2615" spans="1:9">
      <c r="A2615" s="14">
        <v>43840</v>
      </c>
      <c r="B2615">
        <v>14.61</v>
      </c>
      <c r="C2615">
        <v>-1.3</v>
      </c>
      <c r="D2615">
        <v>-62.13</v>
      </c>
      <c r="E2615">
        <v>63.58</v>
      </c>
      <c r="F2615">
        <v>34.19</v>
      </c>
      <c r="G2615">
        <v>-55.35</v>
      </c>
      <c r="H2615">
        <v>9.2799999999999994</v>
      </c>
      <c r="I2615">
        <v>-406.3</v>
      </c>
    </row>
    <row r="2616" spans="1:9">
      <c r="A2616" s="14">
        <v>43843</v>
      </c>
      <c r="B2616">
        <v>14.9</v>
      </c>
      <c r="C2616">
        <v>-0.73</v>
      </c>
      <c r="D2616">
        <v>-61.88</v>
      </c>
      <c r="E2616">
        <v>63.6</v>
      </c>
      <c r="F2616">
        <v>36.090000000000003</v>
      </c>
      <c r="G2616">
        <v>-55.9</v>
      </c>
      <c r="H2616">
        <v>9.44</v>
      </c>
      <c r="I2616">
        <v>-408.6</v>
      </c>
    </row>
    <row r="2617" spans="1:9">
      <c r="A2617" s="14">
        <v>43844</v>
      </c>
      <c r="B2617">
        <v>14.9</v>
      </c>
      <c r="C2617">
        <v>-0.9</v>
      </c>
      <c r="D2617">
        <v>-61.54</v>
      </c>
      <c r="E2617">
        <v>63.33</v>
      </c>
      <c r="F2617">
        <v>36.14</v>
      </c>
      <c r="G2617">
        <v>-55.3</v>
      </c>
      <c r="H2617">
        <v>9.39</v>
      </c>
      <c r="I2617">
        <v>-406.5</v>
      </c>
    </row>
    <row r="2618" spans="1:9">
      <c r="A2618" s="14">
        <v>43845</v>
      </c>
      <c r="B2618">
        <v>14.98</v>
      </c>
      <c r="C2618">
        <v>-0.15</v>
      </c>
      <c r="D2618">
        <v>-61.19</v>
      </c>
      <c r="E2618">
        <v>63.2</v>
      </c>
      <c r="F2618">
        <v>37.26</v>
      </c>
      <c r="G2618">
        <v>-54.95</v>
      </c>
      <c r="H2618">
        <v>9.5500000000000007</v>
      </c>
      <c r="I2618">
        <v>-406.26</v>
      </c>
    </row>
    <row r="2619" spans="1:9">
      <c r="A2619" s="14">
        <v>43846</v>
      </c>
      <c r="B2619">
        <v>15.38</v>
      </c>
      <c r="C2619">
        <v>-0.3</v>
      </c>
      <c r="D2619">
        <v>-61.45</v>
      </c>
      <c r="E2619">
        <v>63.38</v>
      </c>
      <c r="F2619">
        <v>36.72</v>
      </c>
      <c r="G2619">
        <v>-55.05</v>
      </c>
      <c r="H2619">
        <v>9.2799999999999994</v>
      </c>
      <c r="I2619">
        <v>-408</v>
      </c>
    </row>
    <row r="2620" spans="1:9">
      <c r="A2620" s="14">
        <v>43847</v>
      </c>
      <c r="B2620">
        <v>15.41</v>
      </c>
      <c r="C2620">
        <v>-0.68</v>
      </c>
      <c r="D2620">
        <v>-61.37</v>
      </c>
      <c r="E2620">
        <v>62.79</v>
      </c>
      <c r="F2620">
        <v>37.08</v>
      </c>
      <c r="G2620">
        <v>-54.97</v>
      </c>
      <c r="H2620">
        <v>9.01</v>
      </c>
      <c r="I2620">
        <v>-405.61</v>
      </c>
    </row>
    <row r="2621" spans="1:9">
      <c r="A2621" s="14">
        <v>43850</v>
      </c>
      <c r="B2621">
        <v>15.51</v>
      </c>
      <c r="C2621">
        <v>-0.49</v>
      </c>
      <c r="D2621">
        <v>-61.32</v>
      </c>
      <c r="E2621">
        <v>62.93</v>
      </c>
      <c r="F2621">
        <v>37.229999999999997</v>
      </c>
      <c r="G2621">
        <v>-54.83</v>
      </c>
      <c r="H2621">
        <v>9.0500000000000007</v>
      </c>
      <c r="I2621">
        <v>-406.76</v>
      </c>
    </row>
    <row r="2622" spans="1:9">
      <c r="A2622" s="14">
        <v>43851</v>
      </c>
      <c r="B2622">
        <v>15.41</v>
      </c>
      <c r="C2622">
        <v>0.05</v>
      </c>
      <c r="D2622">
        <v>-60.93</v>
      </c>
      <c r="E2622">
        <v>62.56</v>
      </c>
      <c r="F2622">
        <v>36.92</v>
      </c>
      <c r="G2622">
        <v>-54.25</v>
      </c>
      <c r="H2622">
        <v>8.77</v>
      </c>
      <c r="I2622">
        <v>-405.25</v>
      </c>
    </row>
    <row r="2623" spans="1:9">
      <c r="A2623" s="14">
        <v>43852</v>
      </c>
      <c r="B2623">
        <v>15.17</v>
      </c>
      <c r="C2623">
        <v>-0.7</v>
      </c>
      <c r="D2623">
        <v>-60.93</v>
      </c>
      <c r="E2623">
        <v>62.75</v>
      </c>
      <c r="F2623">
        <v>37.1</v>
      </c>
      <c r="G2623">
        <v>-54.36</v>
      </c>
      <c r="H2623">
        <v>8.65</v>
      </c>
      <c r="I2623">
        <v>-406.78</v>
      </c>
    </row>
    <row r="2624" spans="1:9">
      <c r="A2624" s="14">
        <v>43853</v>
      </c>
      <c r="B2624">
        <v>13.41</v>
      </c>
      <c r="C2624">
        <v>-0.46</v>
      </c>
      <c r="D2624">
        <v>-60.75</v>
      </c>
      <c r="E2624">
        <v>62.26</v>
      </c>
      <c r="F2624">
        <v>37.1</v>
      </c>
      <c r="G2624">
        <v>-53.86</v>
      </c>
      <c r="H2624">
        <v>8.51</v>
      </c>
      <c r="I2624">
        <v>-407.94</v>
      </c>
    </row>
    <row r="2625" spans="1:9">
      <c r="A2625" s="14">
        <v>43854</v>
      </c>
      <c r="B2625">
        <v>12.6</v>
      </c>
      <c r="C2625">
        <v>-0.28999999999999998</v>
      </c>
      <c r="D2625">
        <v>-60.57</v>
      </c>
      <c r="E2625">
        <v>62.16</v>
      </c>
      <c r="F2625">
        <v>36.9</v>
      </c>
      <c r="G2625">
        <v>-53.82</v>
      </c>
      <c r="H2625">
        <v>8.3000000000000007</v>
      </c>
      <c r="I2625">
        <v>-407.5</v>
      </c>
    </row>
    <row r="2626" spans="1:9">
      <c r="A2626" s="14">
        <v>43857</v>
      </c>
      <c r="B2626">
        <v>12.45</v>
      </c>
      <c r="C2626">
        <v>-0.28000000000000003</v>
      </c>
      <c r="D2626">
        <v>-60.72</v>
      </c>
      <c r="E2626">
        <v>62.18</v>
      </c>
      <c r="F2626">
        <v>37.25</v>
      </c>
      <c r="G2626">
        <v>-54.25</v>
      </c>
      <c r="H2626">
        <v>8.3000000000000007</v>
      </c>
      <c r="I2626">
        <v>-406.28</v>
      </c>
    </row>
    <row r="2627" spans="1:9">
      <c r="A2627" s="14">
        <v>43858</v>
      </c>
      <c r="B2627">
        <v>12.77</v>
      </c>
      <c r="C2627">
        <v>-0.35</v>
      </c>
      <c r="D2627">
        <v>-61.12</v>
      </c>
      <c r="E2627">
        <v>62.24</v>
      </c>
      <c r="F2627">
        <v>36.75</v>
      </c>
      <c r="G2627">
        <v>-54.11</v>
      </c>
      <c r="H2627">
        <v>8.0500000000000007</v>
      </c>
      <c r="I2627">
        <v>-408.32</v>
      </c>
    </row>
    <row r="2628" spans="1:9">
      <c r="A2628" s="14">
        <v>43859</v>
      </c>
      <c r="B2628">
        <v>12.8</v>
      </c>
      <c r="C2628">
        <v>-0.31</v>
      </c>
      <c r="D2628">
        <v>-60.63</v>
      </c>
      <c r="E2628">
        <v>61.41</v>
      </c>
      <c r="F2628">
        <v>35.57</v>
      </c>
      <c r="G2628">
        <v>-53.33</v>
      </c>
      <c r="H2628">
        <v>8.4499999999999993</v>
      </c>
      <c r="I2628">
        <v>-406.64</v>
      </c>
    </row>
    <row r="2629" spans="1:9">
      <c r="A2629" s="14">
        <v>43860</v>
      </c>
      <c r="B2629">
        <v>12.7</v>
      </c>
      <c r="C2629">
        <v>-0.11</v>
      </c>
      <c r="D2629">
        <v>-60.87</v>
      </c>
      <c r="E2629">
        <v>61.7</v>
      </c>
      <c r="F2629">
        <v>32.130000000000003</v>
      </c>
      <c r="G2629">
        <v>-55.36</v>
      </c>
      <c r="H2629">
        <v>8</v>
      </c>
      <c r="I2629">
        <v>-407.27</v>
      </c>
    </row>
    <row r="2630" spans="1:9">
      <c r="A2630" s="14">
        <v>43861</v>
      </c>
      <c r="B2630">
        <v>11.68</v>
      </c>
      <c r="C2630">
        <v>0.37</v>
      </c>
      <c r="D2630">
        <v>-59.65</v>
      </c>
      <c r="E2630">
        <v>60.97</v>
      </c>
      <c r="F2630">
        <v>31.53</v>
      </c>
      <c r="G2630">
        <v>-53.83</v>
      </c>
      <c r="H2630">
        <v>7.55</v>
      </c>
      <c r="I2630">
        <v>-401.85</v>
      </c>
    </row>
    <row r="2631" spans="1:9">
      <c r="A2631" s="14">
        <v>43864</v>
      </c>
      <c r="B2631">
        <v>12.26</v>
      </c>
      <c r="C2631">
        <v>0.1</v>
      </c>
      <c r="D2631">
        <v>-60</v>
      </c>
      <c r="E2631">
        <v>61.11</v>
      </c>
      <c r="F2631">
        <v>31.11</v>
      </c>
      <c r="G2631">
        <v>-54.39</v>
      </c>
      <c r="H2631">
        <v>7.46</v>
      </c>
      <c r="I2631">
        <v>-403.5</v>
      </c>
    </row>
    <row r="2632" spans="1:9">
      <c r="A2632" s="14">
        <v>43865</v>
      </c>
      <c r="B2632">
        <v>11.88</v>
      </c>
      <c r="C2632">
        <v>0.2</v>
      </c>
      <c r="D2632">
        <v>-59.8</v>
      </c>
      <c r="E2632">
        <v>60.87</v>
      </c>
      <c r="F2632">
        <v>31.05</v>
      </c>
      <c r="G2632">
        <v>-53.75</v>
      </c>
      <c r="H2632">
        <v>7.8</v>
      </c>
      <c r="I2632">
        <v>-404.54</v>
      </c>
    </row>
    <row r="2633" spans="1:9">
      <c r="A2633" s="14">
        <v>43866</v>
      </c>
      <c r="B2633">
        <v>11.31</v>
      </c>
      <c r="C2633">
        <v>0.95</v>
      </c>
      <c r="D2633">
        <v>-59.5</v>
      </c>
      <c r="E2633">
        <v>60.15</v>
      </c>
      <c r="F2633">
        <v>30.7</v>
      </c>
      <c r="G2633">
        <v>-52.8</v>
      </c>
      <c r="H2633">
        <v>7.87</v>
      </c>
      <c r="I2633">
        <v>-401.5</v>
      </c>
    </row>
    <row r="2634" spans="1:9">
      <c r="A2634" s="14">
        <v>43867</v>
      </c>
      <c r="B2634">
        <v>10.65</v>
      </c>
      <c r="C2634">
        <v>1.3</v>
      </c>
      <c r="D2634">
        <v>-60.13</v>
      </c>
      <c r="E2634">
        <v>60.45</v>
      </c>
      <c r="F2634">
        <v>30.77</v>
      </c>
      <c r="G2634">
        <v>-53.39</v>
      </c>
      <c r="H2634">
        <v>7.35</v>
      </c>
      <c r="I2634">
        <v>-403.67</v>
      </c>
    </row>
    <row r="2635" spans="1:9">
      <c r="A2635" s="14">
        <v>43868</v>
      </c>
      <c r="B2635">
        <v>10.35</v>
      </c>
      <c r="C2635">
        <v>2.04</v>
      </c>
      <c r="D2635">
        <v>-60.03</v>
      </c>
      <c r="E2635">
        <v>59.83</v>
      </c>
      <c r="F2635">
        <v>30.63</v>
      </c>
      <c r="G2635">
        <v>-53.1</v>
      </c>
      <c r="H2635">
        <v>6.67</v>
      </c>
      <c r="I2635">
        <v>-401.47</v>
      </c>
    </row>
    <row r="2636" spans="1:9">
      <c r="A2636" s="14">
        <v>43871</v>
      </c>
      <c r="B2636">
        <v>10.4</v>
      </c>
      <c r="C2636">
        <v>0.9</v>
      </c>
      <c r="D2636">
        <v>-59.96</v>
      </c>
      <c r="E2636">
        <v>59.64</v>
      </c>
      <c r="F2636">
        <v>30.86</v>
      </c>
      <c r="G2636">
        <v>-53.37</v>
      </c>
      <c r="H2636">
        <v>6.25</v>
      </c>
      <c r="I2636">
        <v>-401</v>
      </c>
    </row>
    <row r="2637" spans="1:9">
      <c r="A2637" s="14">
        <v>43872</v>
      </c>
      <c r="B2637">
        <v>10.97</v>
      </c>
      <c r="C2637">
        <v>0.8</v>
      </c>
      <c r="D2637">
        <v>-60</v>
      </c>
      <c r="E2637">
        <v>59.68</v>
      </c>
      <c r="F2637">
        <v>30.89</v>
      </c>
      <c r="G2637">
        <v>-53.46</v>
      </c>
      <c r="H2637">
        <v>6.21</v>
      </c>
      <c r="I2637">
        <v>-402.8</v>
      </c>
    </row>
    <row r="2638" spans="1:9">
      <c r="A2638" s="14">
        <v>43873</v>
      </c>
      <c r="B2638">
        <v>11.11</v>
      </c>
      <c r="C2638">
        <v>0.92</v>
      </c>
      <c r="D2638">
        <v>-60.38</v>
      </c>
      <c r="E2638">
        <v>59.53</v>
      </c>
      <c r="F2638">
        <v>30.78</v>
      </c>
      <c r="G2638">
        <v>-53.37</v>
      </c>
      <c r="H2638">
        <v>6.14</v>
      </c>
      <c r="I2638">
        <v>-403.37</v>
      </c>
    </row>
    <row r="2639" spans="1:9">
      <c r="A2639" s="14">
        <v>43874</v>
      </c>
      <c r="B2639">
        <v>10.84</v>
      </c>
      <c r="C2639">
        <v>0.85</v>
      </c>
      <c r="D2639">
        <v>-60.64</v>
      </c>
      <c r="E2639">
        <v>59.2</v>
      </c>
      <c r="F2639">
        <v>30.73</v>
      </c>
      <c r="G2639">
        <v>-53.45</v>
      </c>
      <c r="H2639">
        <v>6.15</v>
      </c>
      <c r="I2639">
        <v>-404.04</v>
      </c>
    </row>
    <row r="2640" spans="1:9">
      <c r="A2640" s="14">
        <v>43875</v>
      </c>
      <c r="B2640">
        <v>10.86</v>
      </c>
      <c r="C2640">
        <v>0.35</v>
      </c>
      <c r="D2640">
        <v>-60.75</v>
      </c>
      <c r="E2640">
        <v>59.28</v>
      </c>
      <c r="F2640">
        <v>30.81</v>
      </c>
      <c r="G2640">
        <v>-53.75</v>
      </c>
      <c r="H2640">
        <v>6.25</v>
      </c>
      <c r="I2640">
        <v>-405.41</v>
      </c>
    </row>
    <row r="2641" spans="1:9">
      <c r="A2641" s="14">
        <v>43878</v>
      </c>
      <c r="B2641">
        <v>11</v>
      </c>
      <c r="C2641">
        <v>0.4</v>
      </c>
      <c r="D2641">
        <v>-60.76</v>
      </c>
      <c r="E2641">
        <v>59.41</v>
      </c>
      <c r="F2641">
        <v>30.72</v>
      </c>
      <c r="G2641">
        <v>-53.69</v>
      </c>
      <c r="H2641">
        <v>6.3</v>
      </c>
      <c r="I2641">
        <v>-404.86</v>
      </c>
    </row>
    <row r="2642" spans="1:9">
      <c r="A2642" s="14">
        <v>43879</v>
      </c>
      <c r="B2642">
        <v>11.87</v>
      </c>
      <c r="C2642">
        <v>-0.38</v>
      </c>
      <c r="D2642">
        <v>-61.1</v>
      </c>
      <c r="E2642">
        <v>59.56</v>
      </c>
      <c r="F2642">
        <v>31.06</v>
      </c>
      <c r="G2642">
        <v>-54.01</v>
      </c>
      <c r="H2642">
        <v>6.65</v>
      </c>
      <c r="I2642">
        <v>-407.09</v>
      </c>
    </row>
    <row r="2643" spans="1:9">
      <c r="A2643" s="14">
        <v>43880</v>
      </c>
      <c r="B2643">
        <v>11.89</v>
      </c>
      <c r="C2643">
        <v>-0.05</v>
      </c>
      <c r="D2643">
        <v>-62.03</v>
      </c>
      <c r="E2643">
        <v>59.3</v>
      </c>
      <c r="F2643">
        <v>30.94</v>
      </c>
      <c r="G2643">
        <v>-54.51</v>
      </c>
      <c r="H2643">
        <v>6.6</v>
      </c>
      <c r="I2643">
        <v>-416.5</v>
      </c>
    </row>
    <row r="2644" spans="1:9">
      <c r="A2644" s="14">
        <v>43881</v>
      </c>
      <c r="B2644">
        <v>12.15</v>
      </c>
      <c r="C2644">
        <v>0.1</v>
      </c>
      <c r="D2644">
        <v>-62.51</v>
      </c>
      <c r="E2644">
        <v>60.31</v>
      </c>
      <c r="F2644">
        <v>31.43</v>
      </c>
      <c r="G2644">
        <v>-55.5</v>
      </c>
      <c r="H2644">
        <v>6.35</v>
      </c>
      <c r="I2644">
        <v>-420.5</v>
      </c>
    </row>
    <row r="2645" spans="1:9">
      <c r="A2645" s="14">
        <v>43882</v>
      </c>
      <c r="B2645">
        <v>12</v>
      </c>
      <c r="C2645">
        <v>-0.28000000000000003</v>
      </c>
      <c r="D2645">
        <v>-61.18</v>
      </c>
      <c r="E2645">
        <v>59.75</v>
      </c>
      <c r="F2645">
        <v>31</v>
      </c>
      <c r="G2645">
        <v>-54.22</v>
      </c>
      <c r="H2645">
        <v>6.33</v>
      </c>
      <c r="I2645">
        <v>-411.51</v>
      </c>
    </row>
    <row r="2646" spans="1:9">
      <c r="A2646" s="14">
        <v>43885</v>
      </c>
      <c r="B2646">
        <v>11.84</v>
      </c>
      <c r="C2646">
        <v>-0.75</v>
      </c>
      <c r="D2646">
        <v>-60.4</v>
      </c>
      <c r="E2646">
        <v>58.94</v>
      </c>
      <c r="F2646">
        <v>30.59</v>
      </c>
      <c r="G2646">
        <v>-53.55</v>
      </c>
      <c r="H2646">
        <v>5.9</v>
      </c>
      <c r="I2646">
        <v>-404.18</v>
      </c>
    </row>
    <row r="2647" spans="1:9">
      <c r="A2647" s="14">
        <v>43886</v>
      </c>
      <c r="B2647">
        <v>11.6</v>
      </c>
      <c r="C2647">
        <v>-0.12</v>
      </c>
      <c r="D2647">
        <v>-59.97</v>
      </c>
      <c r="E2647">
        <v>58.64</v>
      </c>
      <c r="F2647">
        <v>30.42</v>
      </c>
      <c r="G2647">
        <v>-53.14</v>
      </c>
      <c r="H2647">
        <v>5.75</v>
      </c>
      <c r="I2647">
        <v>-400.5</v>
      </c>
    </row>
    <row r="2648" spans="1:9">
      <c r="A2648" s="14">
        <v>43887</v>
      </c>
      <c r="B2648">
        <v>11.85</v>
      </c>
      <c r="C2648">
        <v>0.65</v>
      </c>
      <c r="D2648">
        <v>-60.13</v>
      </c>
      <c r="E2648">
        <v>58.73</v>
      </c>
      <c r="F2648">
        <v>30.45</v>
      </c>
      <c r="G2648">
        <v>-52.61</v>
      </c>
      <c r="H2648">
        <v>5.46</v>
      </c>
      <c r="I2648">
        <v>-402.78</v>
      </c>
    </row>
    <row r="2649" spans="1:9">
      <c r="A2649" s="14">
        <v>43888</v>
      </c>
      <c r="B2649">
        <v>11.09</v>
      </c>
      <c r="C2649">
        <v>2.37</v>
      </c>
      <c r="D2649">
        <v>-58.66</v>
      </c>
      <c r="E2649">
        <v>58.1</v>
      </c>
      <c r="F2649">
        <v>28.62</v>
      </c>
      <c r="G2649">
        <v>-50.5</v>
      </c>
      <c r="H2649">
        <v>4.8499999999999996</v>
      </c>
      <c r="I2649">
        <v>-389</v>
      </c>
    </row>
    <row r="2650" spans="1:9">
      <c r="A2650" s="14">
        <v>43889</v>
      </c>
      <c r="B2650">
        <v>11.65</v>
      </c>
      <c r="C2650">
        <v>0.6</v>
      </c>
      <c r="D2650">
        <v>-58.63</v>
      </c>
      <c r="E2650">
        <v>57.97</v>
      </c>
      <c r="F2650">
        <v>28.63</v>
      </c>
      <c r="G2650">
        <v>-50.05</v>
      </c>
      <c r="H2650">
        <v>5.23</v>
      </c>
      <c r="I2650">
        <v>-380.33</v>
      </c>
    </row>
    <row r="2651" spans="1:9">
      <c r="A2651" s="14">
        <v>43892</v>
      </c>
      <c r="B2651">
        <v>11.76</v>
      </c>
      <c r="C2651">
        <v>0.2</v>
      </c>
      <c r="D2651">
        <v>-55.7</v>
      </c>
      <c r="E2651">
        <v>55.85</v>
      </c>
      <c r="F2651">
        <v>26.98</v>
      </c>
      <c r="G2651">
        <v>-47.63</v>
      </c>
      <c r="H2651">
        <v>4.3499999999999996</v>
      </c>
      <c r="I2651">
        <v>-352.43</v>
      </c>
    </row>
    <row r="2652" spans="1:9">
      <c r="A2652" s="14">
        <v>43893</v>
      </c>
      <c r="B2652">
        <v>8.59</v>
      </c>
      <c r="C2652">
        <v>6.14</v>
      </c>
      <c r="D2652">
        <v>-49.46</v>
      </c>
      <c r="E2652">
        <v>47.06</v>
      </c>
      <c r="F2652">
        <v>19.760000000000002</v>
      </c>
      <c r="G2652">
        <v>-40.29</v>
      </c>
      <c r="H2652">
        <v>2.85</v>
      </c>
      <c r="I2652">
        <v>-294.95</v>
      </c>
    </row>
    <row r="2653" spans="1:9">
      <c r="A2653" s="14">
        <v>43894</v>
      </c>
      <c r="B2653">
        <v>6.35</v>
      </c>
      <c r="C2653">
        <v>2.99</v>
      </c>
      <c r="D2653">
        <v>-49.93</v>
      </c>
      <c r="E2653">
        <v>47.83</v>
      </c>
      <c r="F2653">
        <v>19.75</v>
      </c>
      <c r="G2653">
        <v>-41.85</v>
      </c>
      <c r="H2653">
        <v>-0.4</v>
      </c>
      <c r="I2653">
        <v>-268.01</v>
      </c>
    </row>
    <row r="2654" spans="1:9">
      <c r="A2654" s="14">
        <v>43895</v>
      </c>
      <c r="B2654">
        <v>3.55</v>
      </c>
      <c r="C2654">
        <v>2.79</v>
      </c>
      <c r="D2654">
        <v>-46.97</v>
      </c>
      <c r="E2654">
        <v>46.06</v>
      </c>
      <c r="F2654">
        <v>17.170000000000002</v>
      </c>
      <c r="G2654">
        <v>-39.11</v>
      </c>
      <c r="H2654">
        <v>-2.7</v>
      </c>
      <c r="I2654">
        <v>-250.5</v>
      </c>
    </row>
    <row r="2655" spans="1:9">
      <c r="A2655" s="14">
        <v>43896</v>
      </c>
      <c r="B2655">
        <v>0.02</v>
      </c>
      <c r="C2655">
        <v>3.8</v>
      </c>
      <c r="D2655">
        <v>-45.46</v>
      </c>
      <c r="E2655">
        <v>43.11</v>
      </c>
      <c r="F2655">
        <v>13.59</v>
      </c>
      <c r="G2655">
        <v>-38</v>
      </c>
      <c r="H2655">
        <v>-11.05</v>
      </c>
      <c r="I2655">
        <v>-225.82</v>
      </c>
    </row>
    <row r="2656" spans="1:9">
      <c r="A2656" s="14">
        <v>43899</v>
      </c>
      <c r="B2656">
        <v>-4.68</v>
      </c>
      <c r="C2656">
        <v>2.89</v>
      </c>
      <c r="D2656">
        <v>-44.88</v>
      </c>
      <c r="E2656">
        <v>43.92</v>
      </c>
      <c r="F2656">
        <v>11.58</v>
      </c>
      <c r="G2656">
        <v>-38.799999999999997</v>
      </c>
      <c r="H2656">
        <v>-14.51</v>
      </c>
      <c r="I2656">
        <v>-217.18</v>
      </c>
    </row>
    <row r="2657" spans="1:9">
      <c r="A2657" s="14">
        <v>43900</v>
      </c>
      <c r="B2657">
        <v>-1.9</v>
      </c>
      <c r="C2657">
        <v>3.05</v>
      </c>
      <c r="D2657">
        <v>-43</v>
      </c>
      <c r="E2657">
        <v>42.01</v>
      </c>
      <c r="F2657">
        <v>10.79</v>
      </c>
      <c r="G2657">
        <v>-36.25</v>
      </c>
      <c r="H2657">
        <v>-9.4</v>
      </c>
      <c r="I2657">
        <v>-183.59</v>
      </c>
    </row>
    <row r="2658" spans="1:9">
      <c r="A2658" s="14">
        <v>43901</v>
      </c>
      <c r="B2658">
        <v>-3.81</v>
      </c>
      <c r="C2658">
        <v>2.93</v>
      </c>
      <c r="D2658">
        <v>-41.25</v>
      </c>
      <c r="E2658">
        <v>41.55</v>
      </c>
      <c r="F2658">
        <v>11.4</v>
      </c>
      <c r="G2658">
        <v>-33.6</v>
      </c>
      <c r="H2658">
        <v>-9.51</v>
      </c>
      <c r="I2658">
        <v>-170</v>
      </c>
    </row>
    <row r="2659" spans="1:9">
      <c r="A2659" s="14">
        <v>43902</v>
      </c>
      <c r="B2659">
        <v>-3.45</v>
      </c>
      <c r="C2659">
        <v>-0.28999999999999998</v>
      </c>
      <c r="D2659">
        <v>-41.19</v>
      </c>
      <c r="E2659">
        <v>40.81</v>
      </c>
      <c r="F2659">
        <v>13.61</v>
      </c>
      <c r="G2659">
        <v>-36.9</v>
      </c>
      <c r="H2659">
        <v>-8.69</v>
      </c>
      <c r="I2659">
        <v>-174</v>
      </c>
    </row>
    <row r="2660" spans="1:9">
      <c r="A2660" s="14">
        <v>43903</v>
      </c>
      <c r="B2660">
        <v>-4.01</v>
      </c>
      <c r="C2660">
        <v>-5.8</v>
      </c>
      <c r="D2660">
        <v>-55.55</v>
      </c>
      <c r="E2660">
        <v>50.8</v>
      </c>
      <c r="F2660">
        <v>24.85</v>
      </c>
      <c r="G2660">
        <v>-63.15</v>
      </c>
      <c r="H2660">
        <v>-9.8000000000000007</v>
      </c>
      <c r="I2660">
        <v>-206.25</v>
      </c>
    </row>
    <row r="2661" spans="1:9">
      <c r="A2661" s="14">
        <v>43906</v>
      </c>
      <c r="B2661">
        <v>-2.7</v>
      </c>
      <c r="C2661">
        <v>-8.9</v>
      </c>
      <c r="D2661">
        <v>-64.05</v>
      </c>
      <c r="E2661">
        <v>60.38</v>
      </c>
      <c r="F2661">
        <v>33.25</v>
      </c>
      <c r="G2661">
        <v>-65.05</v>
      </c>
      <c r="H2661">
        <v>-8.5</v>
      </c>
      <c r="I2661">
        <v>-247.88</v>
      </c>
    </row>
    <row r="2662" spans="1:9">
      <c r="A2662" s="14">
        <v>43907</v>
      </c>
      <c r="B2662">
        <v>-1.66</v>
      </c>
      <c r="C2662">
        <v>-13.55</v>
      </c>
      <c r="D2662">
        <v>-64.16</v>
      </c>
      <c r="E2662">
        <v>51.6</v>
      </c>
      <c r="F2662">
        <v>28.62</v>
      </c>
      <c r="G2662">
        <v>-54.6</v>
      </c>
      <c r="H2662">
        <v>-7.31</v>
      </c>
      <c r="I2662">
        <v>-319.14</v>
      </c>
    </row>
    <row r="2663" spans="1:9">
      <c r="A2663" s="14">
        <v>43908</v>
      </c>
      <c r="B2663">
        <v>-0.15</v>
      </c>
      <c r="C2663">
        <v>-10.050000000000001</v>
      </c>
      <c r="D2663">
        <v>-56.43</v>
      </c>
      <c r="E2663">
        <v>55.55</v>
      </c>
      <c r="F2663">
        <v>24.3</v>
      </c>
      <c r="G2663">
        <v>-52.95</v>
      </c>
      <c r="H2663">
        <v>-7.48</v>
      </c>
      <c r="I2663">
        <v>-263.58999999999997</v>
      </c>
    </row>
    <row r="2664" spans="1:9">
      <c r="A2664" s="14">
        <v>43909</v>
      </c>
      <c r="B2664">
        <v>1.1200000000000001</v>
      </c>
      <c r="C2664">
        <v>-14.55</v>
      </c>
      <c r="D2664">
        <v>-59.6</v>
      </c>
      <c r="E2664">
        <v>54.28</v>
      </c>
      <c r="F2664">
        <v>33.1</v>
      </c>
      <c r="G2664">
        <v>-73.760000000000005</v>
      </c>
      <c r="H2664">
        <v>-11.22</v>
      </c>
      <c r="I2664">
        <v>-345.21</v>
      </c>
    </row>
    <row r="2665" spans="1:9">
      <c r="A2665" s="14">
        <v>43910</v>
      </c>
      <c r="B2665">
        <v>-0.5</v>
      </c>
      <c r="C2665">
        <v>-6.47</v>
      </c>
      <c r="D2665">
        <v>-46.44</v>
      </c>
      <c r="E2665">
        <v>42</v>
      </c>
      <c r="F2665">
        <v>19.09</v>
      </c>
      <c r="G2665">
        <v>-54.5</v>
      </c>
      <c r="H2665">
        <v>-7.02</v>
      </c>
      <c r="I2665">
        <v>-210</v>
      </c>
    </row>
    <row r="2666" spans="1:9">
      <c r="A2666" s="14">
        <v>43913</v>
      </c>
      <c r="B2666">
        <v>0.9</v>
      </c>
      <c r="C2666">
        <v>-6.9</v>
      </c>
      <c r="D2666">
        <v>-50.2</v>
      </c>
      <c r="E2666">
        <v>46.7</v>
      </c>
      <c r="F2666">
        <v>20.66</v>
      </c>
      <c r="G2666">
        <v>-63.28</v>
      </c>
      <c r="H2666">
        <v>-7.19</v>
      </c>
      <c r="I2666">
        <v>-234.48</v>
      </c>
    </row>
    <row r="2667" spans="1:9">
      <c r="A2667" s="14">
        <v>43914</v>
      </c>
      <c r="B2667">
        <v>1.66</v>
      </c>
      <c r="C2667">
        <v>-7.95</v>
      </c>
      <c r="D2667">
        <v>-50</v>
      </c>
      <c r="E2667">
        <v>44.5</v>
      </c>
      <c r="F2667">
        <v>21.49</v>
      </c>
      <c r="G2667">
        <v>-66.8</v>
      </c>
      <c r="H2667">
        <v>-5.49</v>
      </c>
      <c r="I2667">
        <v>-243.21</v>
      </c>
    </row>
    <row r="2668" spans="1:9">
      <c r="A2668" s="14">
        <v>43915</v>
      </c>
      <c r="B2668">
        <v>2.95</v>
      </c>
      <c r="C2668">
        <v>-8</v>
      </c>
      <c r="D2668">
        <v>-46.15</v>
      </c>
      <c r="E2668">
        <v>44.14</v>
      </c>
      <c r="F2668">
        <v>18.7</v>
      </c>
      <c r="G2668">
        <v>-61.8</v>
      </c>
      <c r="H2668">
        <v>-3.01</v>
      </c>
      <c r="I2668">
        <v>-260</v>
      </c>
    </row>
    <row r="2669" spans="1:9">
      <c r="A2669" s="14">
        <v>43916</v>
      </c>
      <c r="B2669">
        <v>1.55</v>
      </c>
      <c r="C2669">
        <v>-8.84</v>
      </c>
      <c r="D2669">
        <v>-43.7</v>
      </c>
      <c r="E2669">
        <v>41.64</v>
      </c>
      <c r="F2669">
        <v>18.2</v>
      </c>
      <c r="G2669">
        <v>-51.94</v>
      </c>
      <c r="H2669">
        <v>-2.4500000000000002</v>
      </c>
      <c r="I2669">
        <v>-230.23</v>
      </c>
    </row>
    <row r="2670" spans="1:9">
      <c r="A2670" s="14">
        <v>43917</v>
      </c>
      <c r="B2670">
        <v>1.1000000000000001</v>
      </c>
      <c r="C2670">
        <v>-10.9</v>
      </c>
      <c r="D2670">
        <v>-45.09</v>
      </c>
      <c r="E2670">
        <v>44.13</v>
      </c>
      <c r="F2670">
        <v>19.899999999999999</v>
      </c>
      <c r="G2670">
        <v>-52.6</v>
      </c>
      <c r="H2670">
        <v>-2.89</v>
      </c>
      <c r="I2670">
        <v>-238.99</v>
      </c>
    </row>
    <row r="2671" spans="1:9">
      <c r="A2671" s="14">
        <v>43920</v>
      </c>
      <c r="B2671">
        <v>2.1</v>
      </c>
      <c r="C2671">
        <v>-12.13</v>
      </c>
      <c r="D2671">
        <v>-43.51</v>
      </c>
      <c r="E2671">
        <v>41.77</v>
      </c>
      <c r="F2671">
        <v>20.2</v>
      </c>
      <c r="G2671">
        <v>-50.15</v>
      </c>
      <c r="H2671">
        <v>-3.51</v>
      </c>
      <c r="I2671">
        <v>-230</v>
      </c>
    </row>
    <row r="2672" spans="1:9">
      <c r="A2672" s="14">
        <v>43921</v>
      </c>
      <c r="B2672">
        <v>1.24</v>
      </c>
      <c r="C2672">
        <v>-12.02</v>
      </c>
      <c r="D2672">
        <v>-40.950000000000003</v>
      </c>
      <c r="E2672">
        <v>38.5</v>
      </c>
      <c r="F2672">
        <v>18.8</v>
      </c>
      <c r="G2672">
        <v>-40.85</v>
      </c>
      <c r="H2672">
        <v>-4.1100000000000003</v>
      </c>
      <c r="I2672">
        <v>-194.71</v>
      </c>
    </row>
    <row r="2673" spans="1:9">
      <c r="A2673" s="14">
        <v>43922</v>
      </c>
      <c r="B2673">
        <v>1.64</v>
      </c>
      <c r="C2673">
        <v>-12.43</v>
      </c>
      <c r="D2673">
        <v>-37.25</v>
      </c>
      <c r="E2673">
        <v>34.17</v>
      </c>
      <c r="F2673">
        <v>15.65</v>
      </c>
      <c r="G2673">
        <v>-36.67</v>
      </c>
      <c r="H2673">
        <v>-5.15</v>
      </c>
      <c r="I2673">
        <v>-175.36</v>
      </c>
    </row>
    <row r="2674" spans="1:9">
      <c r="A2674" s="14">
        <v>43923</v>
      </c>
      <c r="B2674">
        <v>1.8</v>
      </c>
      <c r="C2674">
        <v>-15.8</v>
      </c>
      <c r="D2674">
        <v>-33.5</v>
      </c>
      <c r="E2674">
        <v>29.35</v>
      </c>
      <c r="F2674">
        <v>11.82</v>
      </c>
      <c r="G2674">
        <v>-32</v>
      </c>
      <c r="H2674">
        <v>-5.41</v>
      </c>
      <c r="I2674">
        <v>-149.47999999999999</v>
      </c>
    </row>
    <row r="2675" spans="1:9">
      <c r="A2675" s="14">
        <v>43924</v>
      </c>
      <c r="B2675">
        <v>1.75</v>
      </c>
      <c r="C2675">
        <v>-15.2</v>
      </c>
      <c r="D2675">
        <v>-32.369999999999997</v>
      </c>
      <c r="E2675">
        <v>28.9</v>
      </c>
      <c r="F2675">
        <v>10.55</v>
      </c>
      <c r="G2675">
        <v>-28.52</v>
      </c>
      <c r="H2675">
        <v>-4.91</v>
      </c>
      <c r="I2675">
        <v>-144.75</v>
      </c>
    </row>
    <row r="2676" spans="1:9">
      <c r="A2676" s="14">
        <v>43927</v>
      </c>
      <c r="B2676">
        <v>1.6</v>
      </c>
      <c r="C2676">
        <v>-13.88</v>
      </c>
      <c r="D2676">
        <v>-33.630000000000003</v>
      </c>
      <c r="E2676">
        <v>30.7</v>
      </c>
      <c r="F2676">
        <v>11.26</v>
      </c>
      <c r="G2676">
        <v>-28.35</v>
      </c>
      <c r="H2676">
        <v>-5.0999999999999996</v>
      </c>
      <c r="I2676">
        <v>-145.99</v>
      </c>
    </row>
    <row r="2677" spans="1:9">
      <c r="A2677" s="14">
        <v>43928</v>
      </c>
      <c r="B2677">
        <v>1.32</v>
      </c>
      <c r="C2677">
        <v>-16.75</v>
      </c>
      <c r="D2677">
        <v>-34.57</v>
      </c>
      <c r="E2677">
        <v>31.49</v>
      </c>
      <c r="F2677">
        <v>11.81</v>
      </c>
      <c r="G2677">
        <v>-31.15</v>
      </c>
      <c r="H2677">
        <v>-5.5</v>
      </c>
      <c r="I2677">
        <v>-154.59</v>
      </c>
    </row>
    <row r="2678" spans="1:9">
      <c r="A2678" s="14">
        <v>43929</v>
      </c>
      <c r="B2678">
        <v>1.2</v>
      </c>
      <c r="C2678">
        <v>-19.55</v>
      </c>
      <c r="D2678">
        <v>-33.880000000000003</v>
      </c>
      <c r="E2678">
        <v>30.76</v>
      </c>
      <c r="F2678">
        <v>10.95</v>
      </c>
      <c r="G2678">
        <v>-31.99</v>
      </c>
      <c r="H2678">
        <v>-4.97</v>
      </c>
      <c r="I2678">
        <v>-152</v>
      </c>
    </row>
    <row r="2679" spans="1:9">
      <c r="A2679" s="14">
        <v>43930</v>
      </c>
      <c r="B2679">
        <v>1.35</v>
      </c>
      <c r="C2679">
        <v>-19.64</v>
      </c>
      <c r="D2679">
        <v>-32.18</v>
      </c>
      <c r="E2679">
        <v>29.16</v>
      </c>
      <c r="F2679">
        <v>10.35</v>
      </c>
      <c r="G2679">
        <v>-30.83</v>
      </c>
      <c r="H2679">
        <v>-4.41</v>
      </c>
      <c r="I2679">
        <v>-144.25</v>
      </c>
    </row>
    <row r="2680" spans="1:9">
      <c r="A2680" s="14">
        <v>43931</v>
      </c>
      <c r="B2680">
        <v>1.4</v>
      </c>
      <c r="C2680">
        <v>-19.100000000000001</v>
      </c>
      <c r="D2680">
        <v>-32.299999999999997</v>
      </c>
      <c r="E2680">
        <v>29.23</v>
      </c>
      <c r="F2680">
        <v>10.43</v>
      </c>
      <c r="G2680">
        <v>-31.34</v>
      </c>
      <c r="H2680">
        <v>-4.5999999999999996</v>
      </c>
      <c r="I2680">
        <v>-145</v>
      </c>
    </row>
    <row r="2681" spans="1:9">
      <c r="A2681" s="14">
        <v>43934</v>
      </c>
      <c r="B2681">
        <v>1.21</v>
      </c>
      <c r="C2681">
        <v>-19.850000000000001</v>
      </c>
      <c r="D2681">
        <v>-32.25</v>
      </c>
      <c r="E2681">
        <v>29.35</v>
      </c>
      <c r="F2681">
        <v>10.4</v>
      </c>
      <c r="G2681">
        <v>-31.24</v>
      </c>
      <c r="H2681">
        <v>-4.6399999999999997</v>
      </c>
      <c r="I2681">
        <v>-145</v>
      </c>
    </row>
    <row r="2682" spans="1:9">
      <c r="A2682" s="14">
        <v>43935</v>
      </c>
      <c r="B2682">
        <v>1.57</v>
      </c>
      <c r="C2682">
        <v>-19.350000000000001</v>
      </c>
      <c r="D2682">
        <v>-30.28</v>
      </c>
      <c r="E2682">
        <v>26.55</v>
      </c>
      <c r="F2682">
        <v>8.82</v>
      </c>
      <c r="G2682">
        <v>-28.46</v>
      </c>
      <c r="H2682">
        <v>-5.0999999999999996</v>
      </c>
      <c r="I2682">
        <v>-135</v>
      </c>
    </row>
    <row r="2683" spans="1:9">
      <c r="A2683" s="14">
        <v>43936</v>
      </c>
      <c r="B2683">
        <v>0.6</v>
      </c>
      <c r="C2683">
        <v>-15.95</v>
      </c>
      <c r="D2683">
        <v>-28.99</v>
      </c>
      <c r="E2683">
        <v>25.22</v>
      </c>
      <c r="F2683">
        <v>7.4</v>
      </c>
      <c r="G2683">
        <v>-25.09</v>
      </c>
      <c r="H2683">
        <v>-4.97</v>
      </c>
      <c r="I2683">
        <v>-122.19</v>
      </c>
    </row>
    <row r="2684" spans="1:9">
      <c r="A2684" s="14">
        <v>43937</v>
      </c>
      <c r="B2684">
        <v>1.08</v>
      </c>
      <c r="C2684">
        <v>-11.3</v>
      </c>
      <c r="D2684">
        <v>-29.2</v>
      </c>
      <c r="E2684">
        <v>25.52</v>
      </c>
      <c r="F2684">
        <v>7.82</v>
      </c>
      <c r="G2684">
        <v>-24.14</v>
      </c>
      <c r="H2684">
        <v>-5.28</v>
      </c>
      <c r="I2684">
        <v>-130.07</v>
      </c>
    </row>
    <row r="2685" spans="1:9">
      <c r="A2685" s="14">
        <v>43938</v>
      </c>
      <c r="B2685">
        <v>1.23</v>
      </c>
      <c r="C2685">
        <v>-10.88</v>
      </c>
      <c r="D2685">
        <v>-28.68</v>
      </c>
      <c r="E2685">
        <v>24.8</v>
      </c>
      <c r="F2685">
        <v>7.5</v>
      </c>
      <c r="G2685">
        <v>-21.75</v>
      </c>
      <c r="H2685">
        <v>-4.4800000000000004</v>
      </c>
      <c r="I2685">
        <v>-127.77</v>
      </c>
    </row>
    <row r="2686" spans="1:9">
      <c r="A2686" s="14">
        <v>43941</v>
      </c>
      <c r="B2686">
        <v>0.9</v>
      </c>
      <c r="C2686">
        <v>-11.22</v>
      </c>
      <c r="D2686">
        <v>-28.12</v>
      </c>
      <c r="E2686">
        <v>24.4</v>
      </c>
      <c r="F2686">
        <v>7.43</v>
      </c>
      <c r="G2686">
        <v>-22</v>
      </c>
      <c r="H2686">
        <v>-4.45</v>
      </c>
      <c r="I2686">
        <v>-121.04</v>
      </c>
    </row>
    <row r="2687" spans="1:9">
      <c r="A2687" s="14">
        <v>43942</v>
      </c>
      <c r="B2687">
        <v>1.1499999999999999</v>
      </c>
      <c r="C2687">
        <v>-9.9600000000000009</v>
      </c>
      <c r="D2687">
        <v>-28.11</v>
      </c>
      <c r="E2687">
        <v>24.37</v>
      </c>
      <c r="F2687">
        <v>7.51</v>
      </c>
      <c r="G2687">
        <v>-22.21</v>
      </c>
      <c r="H2687">
        <v>-4.4400000000000004</v>
      </c>
      <c r="I2687">
        <v>-114.23</v>
      </c>
    </row>
    <row r="2688" spans="1:9">
      <c r="A2688" s="14">
        <v>43943</v>
      </c>
      <c r="B2688">
        <v>1.07</v>
      </c>
      <c r="C2688">
        <v>-8.35</v>
      </c>
      <c r="D2688">
        <v>-27.55</v>
      </c>
      <c r="E2688">
        <v>23.25</v>
      </c>
      <c r="F2688">
        <v>6.8</v>
      </c>
      <c r="G2688">
        <v>-19.87</v>
      </c>
      <c r="H2688">
        <v>-4.5</v>
      </c>
      <c r="I2688">
        <v>-101.12</v>
      </c>
    </row>
    <row r="2689" spans="1:9">
      <c r="A2689" s="14">
        <v>43944</v>
      </c>
      <c r="B2689">
        <v>1.1499999999999999</v>
      </c>
      <c r="C2689">
        <v>-7.6</v>
      </c>
      <c r="D2689">
        <v>-27.35</v>
      </c>
      <c r="E2689">
        <v>23.03</v>
      </c>
      <c r="F2689">
        <v>6.45</v>
      </c>
      <c r="G2689">
        <v>-18.84</v>
      </c>
      <c r="H2689">
        <v>-4.3600000000000003</v>
      </c>
      <c r="I2689">
        <v>-96.5</v>
      </c>
    </row>
    <row r="2690" spans="1:9">
      <c r="A2690" s="14">
        <v>43945</v>
      </c>
      <c r="B2690">
        <v>1.1000000000000001</v>
      </c>
      <c r="C2690">
        <v>-7.7</v>
      </c>
      <c r="D2690">
        <v>-27.7</v>
      </c>
      <c r="E2690">
        <v>23.85</v>
      </c>
      <c r="F2690">
        <v>6.48</v>
      </c>
      <c r="G2690">
        <v>-18.149999999999999</v>
      </c>
      <c r="H2690">
        <v>-3.8</v>
      </c>
      <c r="I2690">
        <v>-100.23</v>
      </c>
    </row>
    <row r="2691" spans="1:9">
      <c r="A2691" s="14">
        <v>43948</v>
      </c>
      <c r="B2691">
        <v>1.29</v>
      </c>
      <c r="C2691">
        <v>-7.41</v>
      </c>
      <c r="D2691">
        <v>-27.58</v>
      </c>
      <c r="E2691">
        <v>23.06</v>
      </c>
      <c r="F2691">
        <v>6.65</v>
      </c>
      <c r="G2691">
        <v>-19.63</v>
      </c>
      <c r="H2691">
        <v>-3.65</v>
      </c>
      <c r="I2691">
        <v>-106.83</v>
      </c>
    </row>
    <row r="2692" spans="1:9">
      <c r="A2692" s="14">
        <v>43949</v>
      </c>
      <c r="B2692">
        <v>1.38</v>
      </c>
      <c r="C2692">
        <v>-6.51</v>
      </c>
      <c r="D2692">
        <v>-27.3</v>
      </c>
      <c r="E2692">
        <v>22.48</v>
      </c>
      <c r="F2692">
        <v>6.13</v>
      </c>
      <c r="G2692">
        <v>-19.559999999999999</v>
      </c>
      <c r="H2692">
        <v>-3.35</v>
      </c>
      <c r="I2692">
        <v>-93.5</v>
      </c>
    </row>
    <row r="2693" spans="1:9">
      <c r="A2693" s="14">
        <v>43950</v>
      </c>
      <c r="B2693">
        <v>1.35</v>
      </c>
      <c r="C2693">
        <v>-5.09</v>
      </c>
      <c r="D2693">
        <v>-26.2</v>
      </c>
      <c r="E2693">
        <v>21.25</v>
      </c>
      <c r="F2693">
        <v>5.05</v>
      </c>
      <c r="G2693">
        <v>-17.309999999999999</v>
      </c>
      <c r="H2693">
        <v>-3.96</v>
      </c>
      <c r="I2693">
        <v>-87.59</v>
      </c>
    </row>
    <row r="2694" spans="1:9">
      <c r="A2694" s="14">
        <v>43951</v>
      </c>
      <c r="B2694">
        <v>1.1599999999999999</v>
      </c>
      <c r="C2694">
        <v>-3.32</v>
      </c>
      <c r="D2694">
        <v>-25.52</v>
      </c>
      <c r="E2694">
        <v>21</v>
      </c>
      <c r="F2694">
        <v>4.51</v>
      </c>
      <c r="G2694">
        <v>-15.95</v>
      </c>
      <c r="H2694">
        <v>-3.8</v>
      </c>
      <c r="I2694">
        <v>-83.99</v>
      </c>
    </row>
    <row r="2695" spans="1:9">
      <c r="A2695" s="14">
        <v>43952</v>
      </c>
      <c r="B2695">
        <v>1.01</v>
      </c>
      <c r="C2695">
        <v>-2.6</v>
      </c>
      <c r="D2695">
        <v>-25.31</v>
      </c>
      <c r="E2695">
        <v>21.1</v>
      </c>
      <c r="F2695">
        <v>4.5999999999999996</v>
      </c>
      <c r="G2695">
        <v>-17.100000000000001</v>
      </c>
      <c r="H2695">
        <v>-4</v>
      </c>
      <c r="I2695">
        <v>-85.5</v>
      </c>
    </row>
    <row r="2696" spans="1:9">
      <c r="A2696" s="14">
        <v>43955</v>
      </c>
      <c r="B2696">
        <v>0.85</v>
      </c>
      <c r="C2696">
        <v>-1.97</v>
      </c>
      <c r="D2696">
        <v>-24.75</v>
      </c>
      <c r="E2696">
        <v>20.81</v>
      </c>
      <c r="F2696">
        <v>4.5999999999999996</v>
      </c>
      <c r="G2696">
        <v>-17.04</v>
      </c>
      <c r="H2696">
        <v>-3.62</v>
      </c>
      <c r="I2696">
        <v>-84.35</v>
      </c>
    </row>
    <row r="2697" spans="1:9">
      <c r="A2697" s="14">
        <v>43956</v>
      </c>
      <c r="B2697">
        <v>0.95</v>
      </c>
      <c r="C2697">
        <v>-1.94</v>
      </c>
      <c r="D2697">
        <v>-25.21</v>
      </c>
      <c r="E2697">
        <v>21.01</v>
      </c>
      <c r="F2697">
        <v>4.55</v>
      </c>
      <c r="G2697">
        <v>-17.36</v>
      </c>
      <c r="H2697">
        <v>-3.03</v>
      </c>
      <c r="I2697">
        <v>-82.66</v>
      </c>
    </row>
    <row r="2698" spans="1:9">
      <c r="A2698" s="14">
        <v>43957</v>
      </c>
      <c r="B2698">
        <v>1</v>
      </c>
      <c r="C2698">
        <v>-1.85</v>
      </c>
      <c r="D2698">
        <v>-26.14</v>
      </c>
      <c r="E2698">
        <v>21.55</v>
      </c>
      <c r="F2698">
        <v>5.0999999999999996</v>
      </c>
      <c r="G2698">
        <v>-17.71</v>
      </c>
      <c r="H2698">
        <v>-3.05</v>
      </c>
      <c r="I2698">
        <v>-87.72</v>
      </c>
    </row>
    <row r="2699" spans="1:9">
      <c r="A2699" s="14">
        <v>43958</v>
      </c>
      <c r="B2699">
        <v>0.95</v>
      </c>
      <c r="C2699">
        <v>-1.75</v>
      </c>
      <c r="D2699">
        <v>-25.45</v>
      </c>
      <c r="E2699">
        <v>20.83</v>
      </c>
      <c r="F2699">
        <v>5.2</v>
      </c>
      <c r="G2699">
        <v>-16.46</v>
      </c>
      <c r="H2699">
        <v>-2.7</v>
      </c>
      <c r="I2699">
        <v>-85.67</v>
      </c>
    </row>
    <row r="2700" spans="1:9">
      <c r="A2700" s="14">
        <v>43959</v>
      </c>
      <c r="B2700">
        <v>1</v>
      </c>
      <c r="C2700">
        <v>-2.15</v>
      </c>
      <c r="D2700">
        <v>-25.38</v>
      </c>
      <c r="E2700">
        <v>20.65</v>
      </c>
      <c r="F2700">
        <v>5.16</v>
      </c>
      <c r="G2700">
        <v>-15.5</v>
      </c>
      <c r="H2700">
        <v>-2.87</v>
      </c>
      <c r="I2700">
        <v>-84.78</v>
      </c>
    </row>
    <row r="2701" spans="1:9">
      <c r="A2701" s="14">
        <v>43962</v>
      </c>
      <c r="B2701">
        <v>0.92</v>
      </c>
      <c r="C2701">
        <v>-2.14</v>
      </c>
      <c r="D2701">
        <v>-25.43</v>
      </c>
      <c r="E2701">
        <v>20.54</v>
      </c>
      <c r="F2701">
        <v>4.8499999999999996</v>
      </c>
      <c r="G2701">
        <v>-14.98</v>
      </c>
      <c r="H2701">
        <v>-2.75</v>
      </c>
      <c r="I2701">
        <v>-84.46</v>
      </c>
    </row>
    <row r="2702" spans="1:9">
      <c r="A2702" s="14">
        <v>43963</v>
      </c>
      <c r="B2702">
        <v>0.87</v>
      </c>
      <c r="C2702">
        <v>-2.25</v>
      </c>
      <c r="D2702">
        <v>-25.46</v>
      </c>
      <c r="E2702">
        <v>20.52</v>
      </c>
      <c r="F2702">
        <v>4.58</v>
      </c>
      <c r="G2702">
        <v>-15.07</v>
      </c>
      <c r="H2702">
        <v>-2.6</v>
      </c>
      <c r="I2702">
        <v>-82.64</v>
      </c>
    </row>
    <row r="2703" spans="1:9">
      <c r="A2703" s="14">
        <v>43964</v>
      </c>
      <c r="B2703">
        <v>0.8</v>
      </c>
      <c r="C2703">
        <v>-2.85</v>
      </c>
      <c r="D2703">
        <v>-26.21</v>
      </c>
      <c r="E2703">
        <v>21.1</v>
      </c>
      <c r="F2703">
        <v>4.5</v>
      </c>
      <c r="G2703">
        <v>-16.03</v>
      </c>
      <c r="H2703">
        <v>-2.75</v>
      </c>
      <c r="I2703">
        <v>-85.21</v>
      </c>
    </row>
    <row r="2704" spans="1:9">
      <c r="A2704" s="14">
        <v>43965</v>
      </c>
      <c r="B2704">
        <v>0.8</v>
      </c>
      <c r="C2704">
        <v>-3.2</v>
      </c>
      <c r="D2704">
        <v>-25.49</v>
      </c>
      <c r="E2704">
        <v>20.83</v>
      </c>
      <c r="F2704">
        <v>4.4000000000000004</v>
      </c>
      <c r="G2704">
        <v>-15.67</v>
      </c>
      <c r="H2704">
        <v>-3.16</v>
      </c>
      <c r="I2704">
        <v>-82.94</v>
      </c>
    </row>
    <row r="2705" spans="1:9">
      <c r="A2705" s="14">
        <v>43966</v>
      </c>
      <c r="B2705">
        <v>0.7</v>
      </c>
      <c r="C2705">
        <v>-3.2</v>
      </c>
      <c r="D2705">
        <v>-26.25</v>
      </c>
      <c r="E2705">
        <v>20.54</v>
      </c>
      <c r="F2705">
        <v>4.2</v>
      </c>
      <c r="G2705">
        <v>-15.08</v>
      </c>
      <c r="H2705">
        <v>-3.65</v>
      </c>
      <c r="I2705">
        <v>-82.01</v>
      </c>
    </row>
    <row r="2706" spans="1:9">
      <c r="A2706" s="14">
        <v>43969</v>
      </c>
      <c r="B2706">
        <v>0.87</v>
      </c>
      <c r="C2706">
        <v>-3.54</v>
      </c>
      <c r="D2706">
        <v>-26.66</v>
      </c>
      <c r="E2706">
        <v>20.82</v>
      </c>
      <c r="F2706">
        <v>4.7</v>
      </c>
      <c r="G2706">
        <v>-15.65</v>
      </c>
      <c r="H2706">
        <v>-3.84</v>
      </c>
      <c r="I2706">
        <v>-82.19</v>
      </c>
    </row>
    <row r="2707" spans="1:9">
      <c r="A2707" s="14">
        <v>43970</v>
      </c>
      <c r="B2707">
        <v>0.94</v>
      </c>
      <c r="C2707">
        <v>-3.11</v>
      </c>
      <c r="D2707">
        <v>-26.55</v>
      </c>
      <c r="E2707">
        <v>20.68</v>
      </c>
      <c r="F2707">
        <v>4.7699999999999996</v>
      </c>
      <c r="G2707">
        <v>-14.55</v>
      </c>
      <c r="H2707">
        <v>-3.8</v>
      </c>
      <c r="I2707">
        <v>-82.67</v>
      </c>
    </row>
    <row r="2708" spans="1:9">
      <c r="A2708" s="14">
        <v>43971</v>
      </c>
      <c r="B2708">
        <v>0.84</v>
      </c>
      <c r="C2708">
        <v>-2.2999999999999998</v>
      </c>
      <c r="D2708">
        <v>-25.45</v>
      </c>
      <c r="E2708">
        <v>20.7</v>
      </c>
      <c r="F2708">
        <v>4.25</v>
      </c>
      <c r="G2708">
        <v>-14.35</v>
      </c>
      <c r="H2708">
        <v>-3.54</v>
      </c>
      <c r="I2708">
        <v>-79.5</v>
      </c>
    </row>
    <row r="2709" spans="1:9">
      <c r="A2709" s="14">
        <v>43972</v>
      </c>
      <c r="B2709">
        <v>0.64</v>
      </c>
      <c r="C2709">
        <v>-1.4</v>
      </c>
      <c r="D2709">
        <v>-25.49</v>
      </c>
      <c r="E2709">
        <v>20.54</v>
      </c>
      <c r="F2709">
        <v>4.25</v>
      </c>
      <c r="G2709">
        <v>-14.76</v>
      </c>
      <c r="H2709">
        <v>-3.5</v>
      </c>
      <c r="I2709">
        <v>-80.23</v>
      </c>
    </row>
    <row r="2710" spans="1:9">
      <c r="A2710" s="14">
        <v>43973</v>
      </c>
      <c r="B2710">
        <v>0.45</v>
      </c>
      <c r="C2710">
        <v>-0.88</v>
      </c>
      <c r="D2710">
        <v>-25.4</v>
      </c>
      <c r="E2710">
        <v>20.399999999999999</v>
      </c>
      <c r="F2710">
        <v>4.1500000000000004</v>
      </c>
      <c r="G2710">
        <v>-14.63</v>
      </c>
      <c r="H2710">
        <v>-3.54</v>
      </c>
      <c r="I2710">
        <v>-78.02</v>
      </c>
    </row>
    <row r="2711" spans="1:9">
      <c r="A2711" s="14">
        <v>43976</v>
      </c>
      <c r="B2711">
        <v>0.49</v>
      </c>
      <c r="C2711">
        <v>-1.1399999999999999</v>
      </c>
      <c r="D2711">
        <v>-25.44</v>
      </c>
      <c r="E2711">
        <v>20.5</v>
      </c>
      <c r="F2711">
        <v>4.16</v>
      </c>
      <c r="G2711">
        <v>-14.55</v>
      </c>
      <c r="H2711">
        <v>-3.25</v>
      </c>
      <c r="I2711">
        <v>-78.13</v>
      </c>
    </row>
    <row r="2712" spans="1:9">
      <c r="A2712" s="14">
        <v>43977</v>
      </c>
      <c r="B2712">
        <v>0.6</v>
      </c>
      <c r="C2712">
        <v>-0.55000000000000004</v>
      </c>
      <c r="D2712">
        <v>-25.22</v>
      </c>
      <c r="E2712">
        <v>20.7</v>
      </c>
      <c r="F2712">
        <v>4.1500000000000004</v>
      </c>
      <c r="G2712">
        <v>-14.65</v>
      </c>
      <c r="H2712">
        <v>-3.35</v>
      </c>
      <c r="I2712">
        <v>-78.5</v>
      </c>
    </row>
    <row r="2713" spans="1:9">
      <c r="A2713" s="14">
        <v>43978</v>
      </c>
      <c r="B2713">
        <v>0.42</v>
      </c>
      <c r="C2713">
        <v>-0.3</v>
      </c>
      <c r="D2713">
        <v>-25.92</v>
      </c>
      <c r="E2713">
        <v>21.48</v>
      </c>
      <c r="F2713">
        <v>4.07</v>
      </c>
      <c r="G2713">
        <v>-15.3</v>
      </c>
      <c r="H2713">
        <v>-3.42</v>
      </c>
      <c r="I2713">
        <v>-80.03</v>
      </c>
    </row>
    <row r="2714" spans="1:9">
      <c r="A2714" s="14">
        <v>43979</v>
      </c>
      <c r="B2714">
        <v>-0.32</v>
      </c>
      <c r="C2714">
        <v>0</v>
      </c>
      <c r="D2714">
        <v>-25.74</v>
      </c>
      <c r="E2714">
        <v>21.35</v>
      </c>
      <c r="F2714">
        <v>4.2300000000000004</v>
      </c>
      <c r="G2714">
        <v>-15.07</v>
      </c>
      <c r="H2714">
        <v>-3.5</v>
      </c>
      <c r="I2714">
        <v>-79.11</v>
      </c>
    </row>
    <row r="2715" spans="1:9">
      <c r="A2715" s="14">
        <v>43980</v>
      </c>
      <c r="B2715">
        <v>-0.25</v>
      </c>
      <c r="C2715">
        <v>-0.11</v>
      </c>
      <c r="D2715">
        <v>-25.6</v>
      </c>
      <c r="E2715">
        <v>21.53</v>
      </c>
      <c r="F2715">
        <v>4.5</v>
      </c>
      <c r="G2715">
        <v>-15.03</v>
      </c>
      <c r="H2715">
        <v>-3.45</v>
      </c>
      <c r="I2715">
        <v>-79.14</v>
      </c>
    </row>
    <row r="2716" spans="1:9">
      <c r="A2716" s="14">
        <v>43983</v>
      </c>
      <c r="B2716">
        <v>0.31</v>
      </c>
      <c r="C2716">
        <v>-0.13</v>
      </c>
      <c r="D2716">
        <v>-25.55</v>
      </c>
      <c r="E2716">
        <v>21.87</v>
      </c>
      <c r="F2716">
        <v>4.8499999999999996</v>
      </c>
      <c r="G2716">
        <v>-15.14</v>
      </c>
      <c r="H2716">
        <v>-3.4</v>
      </c>
      <c r="I2716">
        <v>-80.040000000000006</v>
      </c>
    </row>
    <row r="2717" spans="1:9">
      <c r="A2717" s="14">
        <v>43984</v>
      </c>
      <c r="B2717">
        <v>0.08</v>
      </c>
      <c r="C2717">
        <v>-0.12</v>
      </c>
      <c r="D2717">
        <v>-26.13</v>
      </c>
      <c r="E2717">
        <v>22.55</v>
      </c>
      <c r="F2717">
        <v>5.25</v>
      </c>
      <c r="G2717">
        <v>-15.75</v>
      </c>
      <c r="H2717">
        <v>-3.47</v>
      </c>
      <c r="I2717">
        <v>-85.67</v>
      </c>
    </row>
    <row r="2718" spans="1:9">
      <c r="A2718" s="14">
        <v>43985</v>
      </c>
      <c r="B2718">
        <v>-0.2</v>
      </c>
      <c r="C2718">
        <v>-0.35</v>
      </c>
      <c r="D2718">
        <v>-27.3</v>
      </c>
      <c r="E2718">
        <v>23.78</v>
      </c>
      <c r="F2718">
        <v>5.85</v>
      </c>
      <c r="G2718">
        <v>-16.89</v>
      </c>
      <c r="H2718">
        <v>-3.45</v>
      </c>
      <c r="I2718">
        <v>-95.24</v>
      </c>
    </row>
    <row r="2719" spans="1:9">
      <c r="A2719" s="14">
        <v>43986</v>
      </c>
      <c r="B2719">
        <v>-0.25</v>
      </c>
      <c r="C2719">
        <v>-0.35</v>
      </c>
      <c r="D2719">
        <v>-26.01</v>
      </c>
      <c r="E2719">
        <v>22.91</v>
      </c>
      <c r="F2719">
        <v>5.57</v>
      </c>
      <c r="G2719">
        <v>-16.12</v>
      </c>
      <c r="H2719">
        <v>-3.72</v>
      </c>
      <c r="I2719">
        <v>-89</v>
      </c>
    </row>
    <row r="2720" spans="1:9">
      <c r="A2720" s="14">
        <v>43987</v>
      </c>
      <c r="B2720">
        <v>-0.11</v>
      </c>
      <c r="C2720">
        <v>0.12</v>
      </c>
      <c r="D2720">
        <v>-26.17</v>
      </c>
      <c r="E2720">
        <v>23.3</v>
      </c>
      <c r="F2720">
        <v>5.35</v>
      </c>
      <c r="G2720">
        <v>-15.66</v>
      </c>
      <c r="H2720">
        <v>-3.49</v>
      </c>
      <c r="I2720">
        <v>-88.26</v>
      </c>
    </row>
    <row r="2721" spans="1:9">
      <c r="A2721" s="14">
        <v>43990</v>
      </c>
      <c r="B2721">
        <v>-0.08</v>
      </c>
      <c r="C2721">
        <v>-0.22</v>
      </c>
      <c r="D2721">
        <v>-26.73</v>
      </c>
      <c r="E2721">
        <v>23.66</v>
      </c>
      <c r="F2721">
        <v>5.93</v>
      </c>
      <c r="G2721">
        <v>-16.07</v>
      </c>
      <c r="H2721">
        <v>-3.24</v>
      </c>
      <c r="I2721">
        <v>-93</v>
      </c>
    </row>
    <row r="2722" spans="1:9">
      <c r="A2722" s="14">
        <v>43991</v>
      </c>
      <c r="B2722">
        <v>-0.02</v>
      </c>
      <c r="C2722">
        <v>-0.42</v>
      </c>
      <c r="D2722">
        <v>-26.59</v>
      </c>
      <c r="E2722">
        <v>23.9</v>
      </c>
      <c r="F2722">
        <v>5.98</v>
      </c>
      <c r="G2722">
        <v>-16.21</v>
      </c>
      <c r="H2722">
        <v>-3.44</v>
      </c>
      <c r="I2722">
        <v>-95</v>
      </c>
    </row>
    <row r="2723" spans="1:9">
      <c r="A2723" s="14">
        <v>43992</v>
      </c>
      <c r="B2723">
        <v>0.06</v>
      </c>
      <c r="C2723">
        <v>-0.35</v>
      </c>
      <c r="D2723">
        <v>-26.48</v>
      </c>
      <c r="E2723">
        <v>24.18</v>
      </c>
      <c r="F2723">
        <v>6.1</v>
      </c>
      <c r="G2723">
        <v>-16.45</v>
      </c>
      <c r="H2723">
        <v>-3.38</v>
      </c>
      <c r="I2723">
        <v>-97</v>
      </c>
    </row>
    <row r="2724" spans="1:9">
      <c r="A2724" s="14">
        <v>43993</v>
      </c>
      <c r="B2724">
        <v>0.11</v>
      </c>
      <c r="C2724">
        <v>-1.05</v>
      </c>
      <c r="D2724">
        <v>-26.31</v>
      </c>
      <c r="E2724">
        <v>23.81</v>
      </c>
      <c r="F2724">
        <v>6.59</v>
      </c>
      <c r="G2724">
        <v>-15.87</v>
      </c>
      <c r="H2724">
        <v>-3.24</v>
      </c>
      <c r="I2724">
        <v>-95.74</v>
      </c>
    </row>
    <row r="2725" spans="1:9">
      <c r="A2725" s="14">
        <v>43994</v>
      </c>
      <c r="B2725">
        <v>0.32</v>
      </c>
      <c r="C2725">
        <v>-1.43</v>
      </c>
      <c r="D2725">
        <v>-26.86</v>
      </c>
      <c r="E2725">
        <v>24.26</v>
      </c>
      <c r="F2725">
        <v>6.88</v>
      </c>
      <c r="G2725">
        <v>-16.239999999999998</v>
      </c>
      <c r="H2725">
        <v>-3.14</v>
      </c>
      <c r="I2725">
        <v>-104.93</v>
      </c>
    </row>
    <row r="2726" spans="1:9">
      <c r="A2726" s="14">
        <v>43997</v>
      </c>
      <c r="B2726">
        <v>0.45</v>
      </c>
      <c r="C2726">
        <v>-3.57</v>
      </c>
      <c r="D2726">
        <v>-26.77</v>
      </c>
      <c r="E2726">
        <v>24.33</v>
      </c>
      <c r="F2726">
        <v>7.09</v>
      </c>
      <c r="G2726">
        <v>-16.32</v>
      </c>
      <c r="H2726">
        <v>-3.29</v>
      </c>
      <c r="I2726">
        <v>-110</v>
      </c>
    </row>
    <row r="2727" spans="1:9">
      <c r="A2727" s="14">
        <v>43998</v>
      </c>
      <c r="B2727">
        <v>0.75</v>
      </c>
      <c r="C2727">
        <v>-2.65</v>
      </c>
      <c r="D2727">
        <v>-26.47</v>
      </c>
      <c r="E2727">
        <v>23.61</v>
      </c>
      <c r="F2727">
        <v>6.79</v>
      </c>
      <c r="G2727">
        <v>-15.48</v>
      </c>
      <c r="H2727">
        <v>-3.2</v>
      </c>
      <c r="I2727">
        <v>-108.73</v>
      </c>
    </row>
    <row r="2728" spans="1:9">
      <c r="A2728" s="14">
        <v>43999</v>
      </c>
      <c r="B2728">
        <v>0.87</v>
      </c>
      <c r="C2728">
        <v>-2.7</v>
      </c>
      <c r="D2728">
        <v>-26.31</v>
      </c>
      <c r="E2728">
        <v>23.73</v>
      </c>
      <c r="F2728">
        <v>6.49</v>
      </c>
      <c r="G2728">
        <v>-15.67</v>
      </c>
      <c r="H2728">
        <v>-2.95</v>
      </c>
      <c r="I2728">
        <v>-105.69</v>
      </c>
    </row>
    <row r="2729" spans="1:9">
      <c r="A2729" s="14">
        <v>44000</v>
      </c>
      <c r="B2729">
        <v>0.79</v>
      </c>
      <c r="C2729">
        <v>-2.89</v>
      </c>
      <c r="D2729">
        <v>-25.7</v>
      </c>
      <c r="E2729">
        <v>23.3</v>
      </c>
      <c r="F2729">
        <v>6.28</v>
      </c>
      <c r="G2729">
        <v>-14.65</v>
      </c>
      <c r="H2729">
        <v>-2.94</v>
      </c>
      <c r="I2729">
        <v>-104.5</v>
      </c>
    </row>
    <row r="2730" spans="1:9">
      <c r="A2730" s="14">
        <v>44001</v>
      </c>
      <c r="B2730">
        <v>0.82</v>
      </c>
      <c r="C2730">
        <v>-2.9</v>
      </c>
      <c r="D2730">
        <v>-25.66</v>
      </c>
      <c r="E2730">
        <v>23.55</v>
      </c>
      <c r="F2730">
        <v>6.29</v>
      </c>
      <c r="G2730">
        <v>-14.61</v>
      </c>
      <c r="H2730">
        <v>-2.79</v>
      </c>
      <c r="I2730">
        <v>-104.5</v>
      </c>
    </row>
    <row r="2731" spans="1:9">
      <c r="A2731" s="14">
        <v>44004</v>
      </c>
      <c r="B2731">
        <v>0.92</v>
      </c>
      <c r="C2731">
        <v>-3.04</v>
      </c>
      <c r="D2731">
        <v>-25.76</v>
      </c>
      <c r="E2731">
        <v>23.9</v>
      </c>
      <c r="F2731">
        <v>6.41</v>
      </c>
      <c r="G2731">
        <v>-15.15</v>
      </c>
      <c r="H2731">
        <v>-2.2599999999999998</v>
      </c>
      <c r="I2731">
        <v>-109</v>
      </c>
    </row>
    <row r="2732" spans="1:9">
      <c r="A2732" s="14">
        <v>44005</v>
      </c>
      <c r="B2732">
        <v>0.91</v>
      </c>
      <c r="C2732">
        <v>-2.5</v>
      </c>
      <c r="D2732">
        <v>-25.52</v>
      </c>
      <c r="E2732">
        <v>23.69</v>
      </c>
      <c r="F2732">
        <v>6.27</v>
      </c>
      <c r="G2732">
        <v>-14.32</v>
      </c>
      <c r="H2732">
        <v>-2.2000000000000002</v>
      </c>
      <c r="I2732">
        <v>-106.77</v>
      </c>
    </row>
    <row r="2733" spans="1:9">
      <c r="A2733" s="14">
        <v>44006</v>
      </c>
      <c r="B2733">
        <v>0.93</v>
      </c>
      <c r="C2733">
        <v>-1.91</v>
      </c>
      <c r="D2733">
        <v>-25.69</v>
      </c>
      <c r="E2733">
        <v>23.66</v>
      </c>
      <c r="F2733">
        <v>6.12</v>
      </c>
      <c r="G2733">
        <v>-14.1</v>
      </c>
      <c r="H2733">
        <v>-2.17</v>
      </c>
      <c r="I2733">
        <v>-106.17</v>
      </c>
    </row>
    <row r="2734" spans="1:9">
      <c r="A2734" s="14">
        <v>44007</v>
      </c>
      <c r="B2734">
        <v>1.03</v>
      </c>
      <c r="C2734">
        <v>-1.74</v>
      </c>
      <c r="D2734">
        <v>-25.35</v>
      </c>
      <c r="E2734">
        <v>23.19</v>
      </c>
      <c r="F2734">
        <v>6.25</v>
      </c>
      <c r="G2734">
        <v>-13.91</v>
      </c>
      <c r="H2734">
        <v>-1.97</v>
      </c>
      <c r="I2734">
        <v>-107</v>
      </c>
    </row>
    <row r="2735" spans="1:9">
      <c r="A2735" s="14">
        <v>44008</v>
      </c>
      <c r="B2735">
        <v>1.06</v>
      </c>
      <c r="C2735">
        <v>-2.67</v>
      </c>
      <c r="D2735">
        <v>-25.22</v>
      </c>
      <c r="E2735">
        <v>22.88</v>
      </c>
      <c r="F2735">
        <v>6.38</v>
      </c>
      <c r="G2735">
        <v>-13.6</v>
      </c>
      <c r="H2735">
        <v>-1.71</v>
      </c>
      <c r="I2735">
        <v>-105.5</v>
      </c>
    </row>
    <row r="2736" spans="1:9">
      <c r="A2736" s="14">
        <v>44011</v>
      </c>
      <c r="B2736">
        <v>1.03</v>
      </c>
      <c r="C2736">
        <v>-2.57</v>
      </c>
      <c r="D2736">
        <v>-25.55</v>
      </c>
      <c r="E2736">
        <v>22.75</v>
      </c>
      <c r="F2736">
        <v>6.26</v>
      </c>
      <c r="G2736">
        <v>-13.79</v>
      </c>
      <c r="H2736">
        <v>-1.1100000000000001</v>
      </c>
      <c r="I2736">
        <v>-103.77</v>
      </c>
    </row>
    <row r="2737" spans="1:9">
      <c r="A2737" s="14">
        <v>44012</v>
      </c>
      <c r="B2737">
        <v>1.8</v>
      </c>
      <c r="C2737">
        <v>-2.4300000000000002</v>
      </c>
      <c r="D2737">
        <v>-25.88</v>
      </c>
      <c r="E2737">
        <v>22.94</v>
      </c>
      <c r="F2737">
        <v>6.52</v>
      </c>
      <c r="G2737">
        <v>-13.84</v>
      </c>
      <c r="H2737">
        <v>-0.8</v>
      </c>
      <c r="I2737">
        <v>-104.85</v>
      </c>
    </row>
    <row r="2738" spans="1:9">
      <c r="A2738" s="14">
        <v>44013</v>
      </c>
      <c r="B2738">
        <v>1.81</v>
      </c>
      <c r="C2738">
        <v>-2.72</v>
      </c>
      <c r="D2738">
        <v>-26.39</v>
      </c>
      <c r="E2738">
        <v>23.45</v>
      </c>
      <c r="F2738">
        <v>6.62</v>
      </c>
      <c r="G2738">
        <v>-14.3</v>
      </c>
      <c r="H2738">
        <v>-1</v>
      </c>
      <c r="I2738">
        <v>-113.75</v>
      </c>
    </row>
    <row r="2739" spans="1:9">
      <c r="A2739" s="14">
        <v>44014</v>
      </c>
      <c r="B2739">
        <v>1.4</v>
      </c>
      <c r="C2739">
        <v>-3.05</v>
      </c>
      <c r="D2739">
        <v>-25.62</v>
      </c>
      <c r="E2739">
        <v>22.99</v>
      </c>
      <c r="F2739">
        <v>6.58</v>
      </c>
      <c r="G2739">
        <v>-13.85</v>
      </c>
      <c r="H2739">
        <v>-1.48</v>
      </c>
      <c r="I2739">
        <v>-110.46</v>
      </c>
    </row>
    <row r="2740" spans="1:9">
      <c r="A2740" s="14">
        <v>44015</v>
      </c>
      <c r="B2740">
        <v>1.47</v>
      </c>
      <c r="C2740">
        <v>-2.98</v>
      </c>
      <c r="D2740">
        <v>-25.6</v>
      </c>
      <c r="E2740">
        <v>23.23</v>
      </c>
      <c r="F2740">
        <v>6.53</v>
      </c>
      <c r="G2740">
        <v>-13.57</v>
      </c>
      <c r="H2740">
        <v>-1.5</v>
      </c>
      <c r="I2740">
        <v>-111.5</v>
      </c>
    </row>
    <row r="2741" spans="1:9">
      <c r="A2741" s="14">
        <v>44018</v>
      </c>
      <c r="B2741">
        <v>1.83</v>
      </c>
      <c r="C2741">
        <v>-2.71</v>
      </c>
      <c r="D2741">
        <v>-25.5</v>
      </c>
      <c r="E2741">
        <v>23.27</v>
      </c>
      <c r="F2741">
        <v>6.52</v>
      </c>
      <c r="G2741">
        <v>-13.46</v>
      </c>
      <c r="H2741">
        <v>-1.6</v>
      </c>
      <c r="I2741">
        <v>-112.12</v>
      </c>
    </row>
    <row r="2742" spans="1:9">
      <c r="A2742" s="14">
        <v>44019</v>
      </c>
      <c r="B2742">
        <v>2.4500000000000002</v>
      </c>
      <c r="C2742">
        <v>-3</v>
      </c>
      <c r="D2742">
        <v>-25.51</v>
      </c>
      <c r="E2742">
        <v>23.34</v>
      </c>
      <c r="F2742">
        <v>6.76</v>
      </c>
      <c r="G2742">
        <v>-13.91</v>
      </c>
      <c r="H2742">
        <v>-1.07</v>
      </c>
      <c r="I2742">
        <v>-114.87</v>
      </c>
    </row>
    <row r="2743" spans="1:9">
      <c r="A2743" s="14">
        <v>44020</v>
      </c>
      <c r="B2743">
        <v>2.14</v>
      </c>
      <c r="C2743">
        <v>-2.84</v>
      </c>
      <c r="D2743">
        <v>-25.98</v>
      </c>
      <c r="E2743">
        <v>23.79</v>
      </c>
      <c r="F2743">
        <v>6.6</v>
      </c>
      <c r="G2743">
        <v>-14.39</v>
      </c>
      <c r="H2743">
        <v>-0.5</v>
      </c>
      <c r="I2743">
        <v>-115.77</v>
      </c>
    </row>
    <row r="2744" spans="1:9">
      <c r="A2744" s="14">
        <v>44021</v>
      </c>
      <c r="B2744">
        <v>2.1</v>
      </c>
      <c r="C2744">
        <v>-3.13</v>
      </c>
      <c r="D2744">
        <v>-24.85</v>
      </c>
      <c r="E2744">
        <v>22.87</v>
      </c>
      <c r="F2744">
        <v>6.19</v>
      </c>
      <c r="G2744">
        <v>-13.49</v>
      </c>
      <c r="H2744">
        <v>-0.84</v>
      </c>
      <c r="I2744">
        <v>-106.75</v>
      </c>
    </row>
    <row r="2745" spans="1:9">
      <c r="A2745" s="14">
        <v>44022</v>
      </c>
      <c r="B2745">
        <v>2.21</v>
      </c>
      <c r="C2745">
        <v>-4.37</v>
      </c>
      <c r="D2745">
        <v>-25.1</v>
      </c>
      <c r="E2745">
        <v>23.4</v>
      </c>
      <c r="F2745">
        <v>6.81</v>
      </c>
      <c r="G2745">
        <v>-13.76</v>
      </c>
      <c r="H2745">
        <v>-0.73</v>
      </c>
      <c r="I2745">
        <v>-108.5</v>
      </c>
    </row>
    <row r="2746" spans="1:9">
      <c r="A2746" s="14">
        <v>44025</v>
      </c>
      <c r="B2746">
        <v>2.29</v>
      </c>
      <c r="C2746">
        <v>-4.99</v>
      </c>
      <c r="D2746">
        <v>-25.74</v>
      </c>
      <c r="E2746">
        <v>24.05</v>
      </c>
      <c r="F2746">
        <v>7.89</v>
      </c>
      <c r="G2746">
        <v>-14.33</v>
      </c>
      <c r="H2746">
        <v>-0.35</v>
      </c>
      <c r="I2746">
        <v>-114.5</v>
      </c>
    </row>
    <row r="2747" spans="1:9">
      <c r="A2747" s="14">
        <v>44026</v>
      </c>
      <c r="B2747">
        <v>2.1</v>
      </c>
      <c r="C2747">
        <v>-4.17</v>
      </c>
      <c r="D2747">
        <v>-25.16</v>
      </c>
      <c r="E2747">
        <v>23.05</v>
      </c>
      <c r="F2747">
        <v>6.97</v>
      </c>
      <c r="G2747">
        <v>-13.35</v>
      </c>
      <c r="H2747">
        <v>-0.71</v>
      </c>
      <c r="I2747">
        <v>-108.5</v>
      </c>
    </row>
    <row r="2748" spans="1:9">
      <c r="A2748" s="14">
        <v>44027</v>
      </c>
      <c r="B2748">
        <v>2</v>
      </c>
      <c r="C2748">
        <v>-4.01</v>
      </c>
      <c r="D2748">
        <v>-25.28</v>
      </c>
      <c r="E2748">
        <v>23.4</v>
      </c>
      <c r="F2748">
        <v>6.55</v>
      </c>
      <c r="G2748">
        <v>-13.11</v>
      </c>
      <c r="H2748">
        <v>-0.9</v>
      </c>
      <c r="I2748">
        <v>-105.49</v>
      </c>
    </row>
    <row r="2749" spans="1:9">
      <c r="A2749" s="14">
        <v>44028</v>
      </c>
      <c r="B2749">
        <v>1.9</v>
      </c>
      <c r="C2749">
        <v>-3.24</v>
      </c>
      <c r="D2749">
        <v>-24.78</v>
      </c>
      <c r="E2749">
        <v>22.75</v>
      </c>
      <c r="F2749">
        <v>6.2</v>
      </c>
      <c r="G2749">
        <v>-12.69</v>
      </c>
      <c r="H2749">
        <v>-0.87</v>
      </c>
      <c r="I2749">
        <v>-101.03</v>
      </c>
    </row>
    <row r="2750" spans="1:9">
      <c r="A2750" s="14">
        <v>44029</v>
      </c>
      <c r="B2750">
        <v>1.96</v>
      </c>
      <c r="C2750">
        <v>-3.4</v>
      </c>
      <c r="D2750">
        <v>-24.89</v>
      </c>
      <c r="E2750">
        <v>22.88</v>
      </c>
      <c r="F2750">
        <v>6.43</v>
      </c>
      <c r="G2750">
        <v>-12.83</v>
      </c>
      <c r="H2750">
        <v>-0.77</v>
      </c>
      <c r="I2750">
        <v>-99.5</v>
      </c>
    </row>
    <row r="2751" spans="1:9">
      <c r="A2751" s="14">
        <v>44032</v>
      </c>
      <c r="B2751">
        <v>2</v>
      </c>
      <c r="C2751">
        <v>-3.49</v>
      </c>
      <c r="D2751">
        <v>-24.97</v>
      </c>
      <c r="E2751">
        <v>23.16</v>
      </c>
      <c r="F2751">
        <v>6.59</v>
      </c>
      <c r="G2751">
        <v>-12.91</v>
      </c>
      <c r="H2751">
        <v>-0.64</v>
      </c>
      <c r="I2751">
        <v>-100.5</v>
      </c>
    </row>
    <row r="2752" spans="1:9">
      <c r="A2752" s="14">
        <v>44033</v>
      </c>
      <c r="B2752">
        <v>2.1800000000000002</v>
      </c>
      <c r="C2752">
        <v>-3.28</v>
      </c>
      <c r="D2752">
        <v>-24.53</v>
      </c>
      <c r="E2752">
        <v>23.24</v>
      </c>
      <c r="F2752">
        <v>6.41</v>
      </c>
      <c r="G2752">
        <v>-12.85</v>
      </c>
      <c r="H2752">
        <v>0.1</v>
      </c>
      <c r="I2752">
        <v>-98.56</v>
      </c>
    </row>
    <row r="2753" spans="1:9">
      <c r="A2753" s="14">
        <v>44034</v>
      </c>
      <c r="B2753">
        <v>2.36</v>
      </c>
      <c r="C2753">
        <v>-3.3</v>
      </c>
      <c r="D2753">
        <v>-24.72</v>
      </c>
      <c r="E2753">
        <v>23.47</v>
      </c>
      <c r="F2753">
        <v>6.2</v>
      </c>
      <c r="G2753">
        <v>-12.62</v>
      </c>
      <c r="H2753">
        <v>-0.03</v>
      </c>
      <c r="I2753">
        <v>-93.93</v>
      </c>
    </row>
    <row r="2754" spans="1:9">
      <c r="A2754" s="14">
        <v>44035</v>
      </c>
      <c r="B2754">
        <v>2.1800000000000002</v>
      </c>
      <c r="C2754">
        <v>-2.75</v>
      </c>
      <c r="D2754">
        <v>-24.1</v>
      </c>
      <c r="E2754">
        <v>22.95</v>
      </c>
      <c r="F2754">
        <v>6.2</v>
      </c>
      <c r="G2754">
        <v>-12.42</v>
      </c>
      <c r="H2754">
        <v>-0.31</v>
      </c>
      <c r="I2754">
        <v>-91.25</v>
      </c>
    </row>
    <row r="2755" spans="1:9">
      <c r="A2755" s="14">
        <v>44036</v>
      </c>
      <c r="B2755">
        <v>2.0099999999999998</v>
      </c>
      <c r="C2755">
        <v>-3.07</v>
      </c>
      <c r="D2755">
        <v>-24</v>
      </c>
      <c r="E2755">
        <v>23.07</v>
      </c>
      <c r="F2755">
        <v>6.2</v>
      </c>
      <c r="G2755">
        <v>-12.16</v>
      </c>
      <c r="H2755">
        <v>-0.57999999999999996</v>
      </c>
      <c r="I2755">
        <v>-86.5</v>
      </c>
    </row>
    <row r="2756" spans="1:9">
      <c r="A2756" s="14">
        <v>44039</v>
      </c>
      <c r="B2756">
        <v>1.93</v>
      </c>
      <c r="C2756">
        <v>-3.18</v>
      </c>
      <c r="D2756">
        <v>-24.13</v>
      </c>
      <c r="E2756">
        <v>23.24</v>
      </c>
      <c r="F2756">
        <v>6.49</v>
      </c>
      <c r="G2756">
        <v>-12.28</v>
      </c>
      <c r="H2756">
        <v>-0.73</v>
      </c>
      <c r="I2756">
        <v>-84</v>
      </c>
    </row>
    <row r="2757" spans="1:9">
      <c r="A2757" s="14">
        <v>44040</v>
      </c>
      <c r="B2757">
        <v>1.88</v>
      </c>
      <c r="C2757">
        <v>-3.05</v>
      </c>
      <c r="D2757">
        <v>-24.33</v>
      </c>
      <c r="E2757">
        <v>23.35</v>
      </c>
      <c r="F2757">
        <v>6.95</v>
      </c>
      <c r="G2757">
        <v>-12.59</v>
      </c>
      <c r="H2757">
        <v>-0.27</v>
      </c>
      <c r="I2757">
        <v>-85.1</v>
      </c>
    </row>
    <row r="2758" spans="1:9">
      <c r="A2758" s="14">
        <v>44041</v>
      </c>
      <c r="B2758">
        <v>2.0299999999999998</v>
      </c>
      <c r="C2758">
        <v>-2.9</v>
      </c>
      <c r="D2758">
        <v>-23.81</v>
      </c>
      <c r="E2758">
        <v>23.04</v>
      </c>
      <c r="F2758">
        <v>6.49</v>
      </c>
      <c r="G2758">
        <v>-12.42</v>
      </c>
      <c r="H2758">
        <v>-0.08</v>
      </c>
      <c r="I2758">
        <v>-82.5</v>
      </c>
    </row>
    <row r="2759" spans="1:9">
      <c r="A2759" s="14">
        <v>44042</v>
      </c>
      <c r="B2759">
        <v>1.94</v>
      </c>
      <c r="C2759">
        <v>-2.7</v>
      </c>
      <c r="D2759">
        <v>-23.56</v>
      </c>
      <c r="E2759">
        <v>22.55</v>
      </c>
      <c r="F2759">
        <v>6.04</v>
      </c>
      <c r="G2759">
        <v>-11.88</v>
      </c>
      <c r="H2759">
        <v>-0.06</v>
      </c>
      <c r="I2759">
        <v>-80.03</v>
      </c>
    </row>
    <row r="2760" spans="1:9">
      <c r="A2760" s="14">
        <v>44043</v>
      </c>
      <c r="B2760">
        <v>2</v>
      </c>
      <c r="C2760">
        <v>-2.89</v>
      </c>
      <c r="D2760">
        <v>-23.74</v>
      </c>
      <c r="E2760">
        <v>22.7</v>
      </c>
      <c r="F2760">
        <v>5.98</v>
      </c>
      <c r="G2760">
        <v>-11.82</v>
      </c>
      <c r="H2760">
        <v>0.09</v>
      </c>
      <c r="I2760">
        <v>-79.400000000000006</v>
      </c>
    </row>
    <row r="2761" spans="1:9">
      <c r="A2761" s="14">
        <v>44046</v>
      </c>
      <c r="B2761">
        <v>1.75</v>
      </c>
      <c r="C2761">
        <v>-2.95</v>
      </c>
      <c r="D2761">
        <v>-23.63</v>
      </c>
      <c r="E2761">
        <v>22.45</v>
      </c>
      <c r="F2761">
        <v>5.64</v>
      </c>
      <c r="G2761">
        <v>-11.45</v>
      </c>
      <c r="H2761">
        <v>-0.16</v>
      </c>
      <c r="I2761">
        <v>-78.5</v>
      </c>
    </row>
    <row r="2762" spans="1:9">
      <c r="A2762" s="14">
        <v>44047</v>
      </c>
      <c r="B2762">
        <v>1.96</v>
      </c>
      <c r="C2762">
        <v>-2.41</v>
      </c>
      <c r="D2762">
        <v>-23.19</v>
      </c>
      <c r="E2762">
        <v>22.01</v>
      </c>
      <c r="F2762">
        <v>5.2</v>
      </c>
      <c r="G2762">
        <v>-11.17</v>
      </c>
      <c r="H2762">
        <v>-0.38</v>
      </c>
      <c r="I2762">
        <v>-77.44</v>
      </c>
    </row>
    <row r="2763" spans="1:9">
      <c r="A2763" s="14">
        <v>44048</v>
      </c>
      <c r="B2763">
        <v>1.91</v>
      </c>
      <c r="C2763">
        <v>-2.2999999999999998</v>
      </c>
      <c r="D2763">
        <v>-23.32</v>
      </c>
      <c r="E2763">
        <v>22.43</v>
      </c>
      <c r="F2763">
        <v>5</v>
      </c>
      <c r="G2763">
        <v>-11.45</v>
      </c>
      <c r="H2763">
        <v>-0.46</v>
      </c>
      <c r="I2763">
        <v>-77.5</v>
      </c>
    </row>
    <row r="2764" spans="1:9">
      <c r="A2764" s="14">
        <v>44049</v>
      </c>
      <c r="B2764">
        <v>1.66</v>
      </c>
      <c r="C2764">
        <v>-2.02</v>
      </c>
      <c r="D2764">
        <v>-23</v>
      </c>
      <c r="E2764">
        <v>22.39</v>
      </c>
      <c r="F2764">
        <v>5.2</v>
      </c>
      <c r="G2764">
        <v>-11.61</v>
      </c>
      <c r="H2764">
        <v>-0.78</v>
      </c>
      <c r="I2764">
        <v>-77.41</v>
      </c>
    </row>
    <row r="2765" spans="1:9">
      <c r="A2765" s="14">
        <v>44050</v>
      </c>
      <c r="B2765">
        <v>1.56</v>
      </c>
      <c r="C2765">
        <v>-2.15</v>
      </c>
      <c r="D2765">
        <v>-23.4</v>
      </c>
      <c r="E2765">
        <v>22.52</v>
      </c>
      <c r="F2765">
        <v>5.26</v>
      </c>
      <c r="G2765">
        <v>-11.62</v>
      </c>
      <c r="H2765">
        <v>-0.67</v>
      </c>
      <c r="I2765">
        <v>-78.599999999999994</v>
      </c>
    </row>
    <row r="2766" spans="1:9">
      <c r="A2766" s="14">
        <v>44053</v>
      </c>
      <c r="B2766">
        <v>1.25</v>
      </c>
      <c r="C2766">
        <v>-2.25</v>
      </c>
      <c r="D2766">
        <v>-23.51</v>
      </c>
      <c r="E2766">
        <v>22.45</v>
      </c>
      <c r="F2766">
        <v>5.26</v>
      </c>
      <c r="G2766">
        <v>-11.76</v>
      </c>
      <c r="H2766">
        <v>-0.74</v>
      </c>
      <c r="I2766">
        <v>-80.83</v>
      </c>
    </row>
    <row r="2767" spans="1:9">
      <c r="A2767" s="14">
        <v>44054</v>
      </c>
      <c r="B2767">
        <v>1.34</v>
      </c>
      <c r="C2767">
        <v>-2.2999999999999998</v>
      </c>
      <c r="D2767">
        <v>-23.66</v>
      </c>
      <c r="E2767">
        <v>22.5</v>
      </c>
      <c r="F2767">
        <v>5.34</v>
      </c>
      <c r="G2767">
        <v>-11.91</v>
      </c>
      <c r="H2767">
        <v>-1.1200000000000001</v>
      </c>
      <c r="I2767">
        <v>-84</v>
      </c>
    </row>
    <row r="2768" spans="1:9">
      <c r="A2768" s="14">
        <v>44055</v>
      </c>
      <c r="B2768">
        <v>1.38</v>
      </c>
      <c r="C2768">
        <v>-1.95</v>
      </c>
      <c r="D2768">
        <v>-24.07</v>
      </c>
      <c r="E2768">
        <v>23.23</v>
      </c>
      <c r="F2768">
        <v>5.61</v>
      </c>
      <c r="G2768">
        <v>-12.15</v>
      </c>
      <c r="H2768">
        <v>-0.87</v>
      </c>
      <c r="I2768">
        <v>-84.52</v>
      </c>
    </row>
    <row r="2769" spans="1:9">
      <c r="A2769" s="14">
        <v>44056</v>
      </c>
      <c r="B2769">
        <v>1.6</v>
      </c>
      <c r="C2769">
        <v>-2.2599999999999998</v>
      </c>
      <c r="D2769">
        <v>-23.6</v>
      </c>
      <c r="E2769">
        <v>22.72</v>
      </c>
      <c r="F2769">
        <v>5.7</v>
      </c>
      <c r="G2769">
        <v>-12.07</v>
      </c>
      <c r="H2769">
        <v>-0.95</v>
      </c>
      <c r="I2769">
        <v>-82</v>
      </c>
    </row>
    <row r="2770" spans="1:9">
      <c r="A2770" s="14">
        <v>44057</v>
      </c>
      <c r="B2770">
        <v>1.64</v>
      </c>
      <c r="C2770">
        <v>-2.65</v>
      </c>
      <c r="D2770">
        <v>-23.55</v>
      </c>
      <c r="E2770">
        <v>22.83</v>
      </c>
      <c r="F2770">
        <v>5.74</v>
      </c>
      <c r="G2770">
        <v>-12.02</v>
      </c>
      <c r="H2770">
        <v>-0.95</v>
      </c>
      <c r="I2770">
        <v>-81.010000000000005</v>
      </c>
    </row>
    <row r="2771" spans="1:9">
      <c r="A2771" s="14">
        <v>44060</v>
      </c>
      <c r="B2771">
        <v>1.61</v>
      </c>
      <c r="C2771">
        <v>-2.94</v>
      </c>
      <c r="D2771">
        <v>-23.51</v>
      </c>
      <c r="E2771">
        <v>22.95</v>
      </c>
      <c r="F2771">
        <v>5.99</v>
      </c>
      <c r="G2771">
        <v>-11.93</v>
      </c>
      <c r="H2771">
        <v>-1.05</v>
      </c>
      <c r="I2771">
        <v>-79.55</v>
      </c>
    </row>
    <row r="2772" spans="1:9">
      <c r="A2772" s="14">
        <v>44061</v>
      </c>
      <c r="B2772">
        <v>1.65</v>
      </c>
      <c r="C2772">
        <v>-2.85</v>
      </c>
      <c r="D2772">
        <v>-23.58</v>
      </c>
      <c r="E2772">
        <v>23.07</v>
      </c>
      <c r="F2772">
        <v>6.14</v>
      </c>
      <c r="G2772">
        <v>-11.72</v>
      </c>
      <c r="H2772">
        <v>-1.17</v>
      </c>
      <c r="I2772">
        <v>-78.5</v>
      </c>
    </row>
    <row r="2773" spans="1:9">
      <c r="A2773" s="14">
        <v>44062</v>
      </c>
      <c r="B2773">
        <v>1.64</v>
      </c>
      <c r="C2773">
        <v>-2.31</v>
      </c>
      <c r="D2773">
        <v>-24.03</v>
      </c>
      <c r="E2773">
        <v>23.11</v>
      </c>
      <c r="F2773">
        <v>5.9</v>
      </c>
      <c r="G2773">
        <v>-11.75</v>
      </c>
      <c r="H2773">
        <v>-1.46</v>
      </c>
      <c r="I2773">
        <v>-77.67</v>
      </c>
    </row>
    <row r="2774" spans="1:9">
      <c r="A2774" s="14">
        <v>44063</v>
      </c>
      <c r="B2774">
        <v>1.56</v>
      </c>
      <c r="C2774">
        <v>-2.11</v>
      </c>
      <c r="D2774">
        <v>-23.36</v>
      </c>
      <c r="E2774">
        <v>22.46</v>
      </c>
      <c r="F2774">
        <v>5.56</v>
      </c>
      <c r="G2774">
        <v>-11.08</v>
      </c>
      <c r="H2774">
        <v>-1.74</v>
      </c>
      <c r="I2774">
        <v>-74</v>
      </c>
    </row>
    <row r="2775" spans="1:9">
      <c r="A2775" s="14">
        <v>44064</v>
      </c>
      <c r="B2775">
        <v>1.6</v>
      </c>
      <c r="C2775">
        <v>-2.2000000000000002</v>
      </c>
      <c r="D2775">
        <v>-23.47</v>
      </c>
      <c r="E2775">
        <v>22.47</v>
      </c>
      <c r="F2775">
        <v>5.62</v>
      </c>
      <c r="G2775">
        <v>-11.16</v>
      </c>
      <c r="H2775">
        <v>-1.76</v>
      </c>
      <c r="I2775">
        <v>-74.5</v>
      </c>
    </row>
    <row r="2776" spans="1:9">
      <c r="A2776" s="14">
        <v>44067</v>
      </c>
      <c r="B2776">
        <v>1.7</v>
      </c>
      <c r="C2776">
        <v>-2.1</v>
      </c>
      <c r="D2776">
        <v>-23.77</v>
      </c>
      <c r="E2776">
        <v>22.72</v>
      </c>
      <c r="F2776">
        <v>5.84</v>
      </c>
      <c r="G2776">
        <v>-11.31</v>
      </c>
      <c r="H2776">
        <v>-1.61</v>
      </c>
      <c r="I2776">
        <v>-74.540000000000006</v>
      </c>
    </row>
    <row r="2777" spans="1:9">
      <c r="A2777" s="14">
        <v>44068</v>
      </c>
      <c r="B2777">
        <v>1.75</v>
      </c>
      <c r="C2777">
        <v>-2.35</v>
      </c>
      <c r="D2777">
        <v>-23.56</v>
      </c>
      <c r="E2777">
        <v>22.65</v>
      </c>
      <c r="F2777">
        <v>5.95</v>
      </c>
      <c r="G2777">
        <v>-11.16</v>
      </c>
      <c r="H2777">
        <v>-1.3</v>
      </c>
      <c r="I2777">
        <v>-76.08</v>
      </c>
    </row>
    <row r="2778" spans="1:9">
      <c r="A2778" s="14">
        <v>44069</v>
      </c>
      <c r="B2778">
        <v>1.75</v>
      </c>
      <c r="C2778">
        <v>-2.5299999999999998</v>
      </c>
      <c r="D2778">
        <v>-24.1</v>
      </c>
      <c r="E2778">
        <v>23.21</v>
      </c>
      <c r="F2778">
        <v>6.05</v>
      </c>
      <c r="G2778">
        <v>-11.38</v>
      </c>
      <c r="H2778">
        <v>-1.18</v>
      </c>
      <c r="I2778">
        <v>-79.290000000000006</v>
      </c>
    </row>
    <row r="2779" spans="1:9">
      <c r="A2779" s="14">
        <v>44070</v>
      </c>
      <c r="B2779">
        <v>1.58</v>
      </c>
      <c r="C2779">
        <v>-2.65</v>
      </c>
      <c r="D2779">
        <v>-23.45</v>
      </c>
      <c r="E2779">
        <v>22.58</v>
      </c>
      <c r="F2779">
        <v>5.94</v>
      </c>
      <c r="G2779">
        <v>-11.66</v>
      </c>
      <c r="H2779">
        <v>-1.07</v>
      </c>
      <c r="I2779">
        <v>-79.900000000000006</v>
      </c>
    </row>
    <row r="2780" spans="1:9">
      <c r="A2780" s="14">
        <v>44071</v>
      </c>
      <c r="B2780">
        <v>1.59</v>
      </c>
      <c r="C2780">
        <v>-2.82</v>
      </c>
      <c r="D2780">
        <v>-23.58</v>
      </c>
      <c r="E2780">
        <v>22.97</v>
      </c>
      <c r="F2780">
        <v>6.31</v>
      </c>
      <c r="G2780">
        <v>-11.77</v>
      </c>
      <c r="H2780">
        <v>-1.05</v>
      </c>
      <c r="I2780">
        <v>-81.99</v>
      </c>
    </row>
    <row r="2781" spans="1:9">
      <c r="A2781" s="14">
        <v>44074</v>
      </c>
      <c r="B2781">
        <v>1.75</v>
      </c>
      <c r="C2781">
        <v>-2.78</v>
      </c>
      <c r="D2781">
        <v>-23.73</v>
      </c>
      <c r="E2781">
        <v>23.18</v>
      </c>
      <c r="F2781">
        <v>6.43</v>
      </c>
      <c r="G2781">
        <v>-12.05</v>
      </c>
      <c r="H2781">
        <v>-1.03</v>
      </c>
      <c r="I2781">
        <v>-83.19</v>
      </c>
    </row>
    <row r="2782" spans="1:9">
      <c r="A2782" s="14">
        <v>44075</v>
      </c>
      <c r="B2782">
        <v>1.55</v>
      </c>
      <c r="C2782">
        <v>-2.2999999999999998</v>
      </c>
      <c r="D2782">
        <v>-23.58</v>
      </c>
      <c r="E2782">
        <v>23.08</v>
      </c>
      <c r="F2782">
        <v>6.18</v>
      </c>
      <c r="G2782">
        <v>-11.58</v>
      </c>
      <c r="H2782">
        <v>-1.24</v>
      </c>
      <c r="I2782">
        <v>-82.97</v>
      </c>
    </row>
    <row r="2783" spans="1:9">
      <c r="A2783" s="14">
        <v>44076</v>
      </c>
      <c r="B2783">
        <v>1.62</v>
      </c>
      <c r="C2783">
        <v>-2.36</v>
      </c>
      <c r="D2783">
        <v>-23.99</v>
      </c>
      <c r="E2783">
        <v>23.51</v>
      </c>
      <c r="F2783">
        <v>6.3</v>
      </c>
      <c r="G2783">
        <v>-11.81</v>
      </c>
      <c r="H2783">
        <v>-1.51</v>
      </c>
      <c r="I2783">
        <v>-87.74</v>
      </c>
    </row>
    <row r="2784" spans="1:9">
      <c r="A2784" s="14">
        <v>44077</v>
      </c>
      <c r="B2784">
        <v>1.65</v>
      </c>
      <c r="C2784">
        <v>-2.63</v>
      </c>
      <c r="D2784">
        <v>-24.05</v>
      </c>
      <c r="E2784">
        <v>23.43</v>
      </c>
      <c r="F2784">
        <v>6.25</v>
      </c>
      <c r="G2784">
        <v>-12.11</v>
      </c>
      <c r="H2784">
        <v>-1.55</v>
      </c>
      <c r="I2784">
        <v>-91.34</v>
      </c>
    </row>
    <row r="2785" spans="1:9">
      <c r="A2785" s="14">
        <v>44078</v>
      </c>
      <c r="B2785">
        <v>1.68</v>
      </c>
      <c r="C2785">
        <v>-2.72</v>
      </c>
      <c r="D2785">
        <v>-24.13</v>
      </c>
      <c r="E2785">
        <v>23.52</v>
      </c>
      <c r="F2785">
        <v>6.22</v>
      </c>
      <c r="G2785">
        <v>-12.04</v>
      </c>
      <c r="H2785">
        <v>-1.59</v>
      </c>
      <c r="I2785">
        <v>-90.87</v>
      </c>
    </row>
    <row r="2786" spans="1:9">
      <c r="A2786" s="14">
        <v>44081</v>
      </c>
      <c r="B2786">
        <v>1.85</v>
      </c>
      <c r="C2786">
        <v>-2.73</v>
      </c>
      <c r="D2786">
        <v>-24.36</v>
      </c>
      <c r="E2786">
        <v>23.69</v>
      </c>
      <c r="F2786">
        <v>6.25</v>
      </c>
      <c r="G2786">
        <v>-12.23</v>
      </c>
      <c r="H2786">
        <v>-1.32</v>
      </c>
      <c r="I2786">
        <v>-92.05</v>
      </c>
    </row>
    <row r="2787" spans="1:9">
      <c r="A2787" s="14">
        <v>44082</v>
      </c>
      <c r="B2787">
        <v>2.2599999999999998</v>
      </c>
      <c r="C2787">
        <v>-2.86</v>
      </c>
      <c r="D2787">
        <v>-24.56</v>
      </c>
      <c r="E2787">
        <v>23.89</v>
      </c>
      <c r="F2787">
        <v>6.54</v>
      </c>
      <c r="G2787">
        <v>-12.59</v>
      </c>
      <c r="H2787">
        <v>-1.01</v>
      </c>
      <c r="I2787">
        <v>-96.18</v>
      </c>
    </row>
    <row r="2788" spans="1:9">
      <c r="A2788" s="14">
        <v>44083</v>
      </c>
      <c r="B2788">
        <v>2.21</v>
      </c>
      <c r="C2788">
        <v>-3</v>
      </c>
      <c r="D2788">
        <v>-24.5</v>
      </c>
      <c r="E2788">
        <v>23.75</v>
      </c>
      <c r="F2788">
        <v>6.36</v>
      </c>
      <c r="G2788">
        <v>-12.94</v>
      </c>
      <c r="H2788">
        <v>-0.65</v>
      </c>
      <c r="I2788">
        <v>-99.52</v>
      </c>
    </row>
    <row r="2789" spans="1:9">
      <c r="A2789" s="14">
        <v>44084</v>
      </c>
      <c r="B2789">
        <v>1.97</v>
      </c>
      <c r="C2789">
        <v>-3.09</v>
      </c>
      <c r="D2789">
        <v>-24.29</v>
      </c>
      <c r="E2789">
        <v>23.63</v>
      </c>
      <c r="F2789">
        <v>6.01</v>
      </c>
      <c r="G2789">
        <v>-12.7</v>
      </c>
      <c r="H2789">
        <v>-0.69</v>
      </c>
      <c r="I2789">
        <v>-96.5</v>
      </c>
    </row>
    <row r="2790" spans="1:9">
      <c r="A2790" s="14">
        <v>44085</v>
      </c>
      <c r="B2790">
        <v>1.9</v>
      </c>
      <c r="C2790">
        <v>-3.25</v>
      </c>
      <c r="D2790">
        <v>-24.19</v>
      </c>
      <c r="E2790">
        <v>23.67</v>
      </c>
      <c r="F2790">
        <v>6</v>
      </c>
      <c r="G2790">
        <v>-12.73</v>
      </c>
      <c r="H2790">
        <v>-0.75</v>
      </c>
      <c r="I2790">
        <v>-96.5</v>
      </c>
    </row>
    <row r="2791" spans="1:9">
      <c r="A2791" s="14">
        <v>44088</v>
      </c>
      <c r="B2791">
        <v>2.1</v>
      </c>
      <c r="C2791">
        <v>-3.43</v>
      </c>
      <c r="D2791">
        <v>-24.2</v>
      </c>
      <c r="E2791">
        <v>23.69</v>
      </c>
      <c r="F2791">
        <v>6.2</v>
      </c>
      <c r="G2791">
        <v>-12.71</v>
      </c>
      <c r="H2791">
        <v>-0.83</v>
      </c>
      <c r="I2791">
        <v>-96.4</v>
      </c>
    </row>
    <row r="2792" spans="1:9">
      <c r="A2792" s="14">
        <v>44089</v>
      </c>
      <c r="B2792">
        <v>1.92</v>
      </c>
      <c r="C2792">
        <v>-3.2</v>
      </c>
      <c r="D2792">
        <v>-23.9</v>
      </c>
      <c r="E2792">
        <v>23.28</v>
      </c>
      <c r="F2792">
        <v>6.05</v>
      </c>
      <c r="G2792">
        <v>-12.3</v>
      </c>
      <c r="H2792">
        <v>-0.78</v>
      </c>
      <c r="I2792">
        <v>-94.5</v>
      </c>
    </row>
    <row r="2793" spans="1:9">
      <c r="A2793" s="14">
        <v>44090</v>
      </c>
      <c r="B2793">
        <v>1.88</v>
      </c>
      <c r="C2793">
        <v>-3.01</v>
      </c>
      <c r="D2793">
        <v>-23.68</v>
      </c>
      <c r="E2793">
        <v>22.68</v>
      </c>
      <c r="F2793">
        <v>5.79</v>
      </c>
      <c r="G2793">
        <v>-11.93</v>
      </c>
      <c r="H2793">
        <v>-1.1299999999999999</v>
      </c>
      <c r="I2793">
        <v>-90.29</v>
      </c>
    </row>
    <row r="2794" spans="1:9">
      <c r="A2794" s="14">
        <v>44091</v>
      </c>
      <c r="B2794">
        <v>1.95</v>
      </c>
      <c r="C2794">
        <v>-3.11</v>
      </c>
      <c r="D2794">
        <v>-23.92</v>
      </c>
      <c r="E2794">
        <v>22.95</v>
      </c>
      <c r="F2794">
        <v>6.11</v>
      </c>
      <c r="G2794">
        <v>-12.1</v>
      </c>
      <c r="H2794">
        <v>-1.25</v>
      </c>
      <c r="I2794">
        <v>-91.11</v>
      </c>
    </row>
    <row r="2795" spans="1:9">
      <c r="A2795" s="14">
        <v>44092</v>
      </c>
      <c r="B2795">
        <v>1.87</v>
      </c>
      <c r="C2795">
        <v>-3.06</v>
      </c>
      <c r="D2795">
        <v>-23.84</v>
      </c>
      <c r="E2795">
        <v>22.71</v>
      </c>
      <c r="F2795">
        <v>6.04</v>
      </c>
      <c r="G2795">
        <v>-11.95</v>
      </c>
      <c r="H2795">
        <v>-1.56</v>
      </c>
      <c r="I2795">
        <v>-89.54</v>
      </c>
    </row>
    <row r="2796" spans="1:9">
      <c r="A2796" s="14">
        <v>44095</v>
      </c>
      <c r="B2796">
        <v>1.88</v>
      </c>
      <c r="C2796">
        <v>-3.53</v>
      </c>
      <c r="D2796">
        <v>-23.78</v>
      </c>
      <c r="E2796">
        <v>22.71</v>
      </c>
      <c r="F2796">
        <v>5.95</v>
      </c>
      <c r="G2796">
        <v>-11.9</v>
      </c>
      <c r="H2796">
        <v>-1.48</v>
      </c>
      <c r="I2796">
        <v>-88</v>
      </c>
    </row>
    <row r="2797" spans="1:9">
      <c r="A2797" s="14">
        <v>44096</v>
      </c>
      <c r="B2797">
        <v>1.8</v>
      </c>
      <c r="C2797">
        <v>-3.84</v>
      </c>
      <c r="D2797">
        <v>-23.8</v>
      </c>
      <c r="E2797">
        <v>22.35</v>
      </c>
      <c r="F2797">
        <v>5.53</v>
      </c>
      <c r="G2797">
        <v>-12</v>
      </c>
      <c r="H2797">
        <v>-1.1599999999999999</v>
      </c>
      <c r="I2797">
        <v>-89.68</v>
      </c>
    </row>
    <row r="2798" spans="1:9">
      <c r="A2798" s="14">
        <v>44097</v>
      </c>
      <c r="B2798">
        <v>1.98</v>
      </c>
      <c r="C2798">
        <v>-3.55</v>
      </c>
      <c r="D2798">
        <v>-24.58</v>
      </c>
      <c r="E2798">
        <v>22.92</v>
      </c>
      <c r="F2798">
        <v>5.54</v>
      </c>
      <c r="G2798">
        <v>-11.87</v>
      </c>
      <c r="H2798">
        <v>-1.1299999999999999</v>
      </c>
      <c r="I2798">
        <v>-86.5</v>
      </c>
    </row>
    <row r="2799" spans="1:9">
      <c r="A2799" s="14">
        <v>44098</v>
      </c>
      <c r="B2799">
        <v>1.87</v>
      </c>
      <c r="C2799">
        <v>-3.9</v>
      </c>
      <c r="D2799">
        <v>-23.99</v>
      </c>
      <c r="E2799">
        <v>22.31</v>
      </c>
      <c r="F2799">
        <v>5.49</v>
      </c>
      <c r="G2799">
        <v>-11.09</v>
      </c>
      <c r="H2799">
        <v>-0.85</v>
      </c>
      <c r="I2799">
        <v>-84.06</v>
      </c>
    </row>
    <row r="2800" spans="1:9">
      <c r="A2800" s="14">
        <v>44099</v>
      </c>
      <c r="B2800">
        <v>1.91</v>
      </c>
      <c r="C2800">
        <v>-4.03</v>
      </c>
      <c r="D2800">
        <v>-24.13</v>
      </c>
      <c r="E2800">
        <v>22.4</v>
      </c>
      <c r="F2800">
        <v>5.8</v>
      </c>
      <c r="G2800">
        <v>-11.35</v>
      </c>
      <c r="H2800">
        <v>-0.74</v>
      </c>
      <c r="I2800">
        <v>-86.75</v>
      </c>
    </row>
    <row r="2801" spans="1:9">
      <c r="A2801" s="14">
        <v>44102</v>
      </c>
      <c r="B2801">
        <v>1.65</v>
      </c>
      <c r="C2801">
        <v>-4.18</v>
      </c>
      <c r="D2801">
        <v>-24.31</v>
      </c>
      <c r="E2801">
        <v>22.88</v>
      </c>
      <c r="F2801">
        <v>5.97</v>
      </c>
      <c r="G2801">
        <v>-11.34</v>
      </c>
      <c r="H2801">
        <v>-0.75</v>
      </c>
      <c r="I2801">
        <v>-87.07</v>
      </c>
    </row>
    <row r="2802" spans="1:9">
      <c r="A2802" s="14">
        <v>44103</v>
      </c>
      <c r="B2802">
        <v>2</v>
      </c>
      <c r="C2802">
        <v>-4.05</v>
      </c>
      <c r="D2802">
        <v>-28.44</v>
      </c>
      <c r="E2802">
        <v>27.26</v>
      </c>
      <c r="F2802">
        <v>10.01</v>
      </c>
      <c r="G2802">
        <v>-16.25</v>
      </c>
      <c r="H2802">
        <v>-0.77</v>
      </c>
      <c r="I2802">
        <v>-123.27</v>
      </c>
    </row>
    <row r="2803" spans="1:9">
      <c r="A2803" s="14">
        <v>44104</v>
      </c>
      <c r="B2803">
        <v>1.9</v>
      </c>
      <c r="C2803">
        <v>-6.97</v>
      </c>
      <c r="D2803">
        <v>-27.64</v>
      </c>
      <c r="E2803">
        <v>26.44</v>
      </c>
      <c r="F2803">
        <v>9.14</v>
      </c>
      <c r="G2803">
        <v>-15.46</v>
      </c>
      <c r="H2803">
        <v>-0.62</v>
      </c>
      <c r="I2803">
        <v>-119.9</v>
      </c>
    </row>
    <row r="2804" spans="1:9">
      <c r="A2804" s="14">
        <v>44105</v>
      </c>
      <c r="B2804">
        <v>1.77</v>
      </c>
      <c r="C2804">
        <v>-6.71</v>
      </c>
      <c r="D2804">
        <v>-26.61</v>
      </c>
      <c r="E2804">
        <v>25.58</v>
      </c>
      <c r="F2804">
        <v>8.6999999999999993</v>
      </c>
      <c r="G2804">
        <v>-15.36</v>
      </c>
      <c r="H2804">
        <v>-0.47</v>
      </c>
      <c r="I2804">
        <v>-113</v>
      </c>
    </row>
    <row r="2805" spans="1:9">
      <c r="A2805" s="14">
        <v>44106</v>
      </c>
      <c r="B2805">
        <v>1.95</v>
      </c>
      <c r="C2805">
        <v>-6.14</v>
      </c>
      <c r="D2805">
        <v>-26.28</v>
      </c>
      <c r="E2805">
        <v>25.39</v>
      </c>
      <c r="F2805">
        <v>8.35</v>
      </c>
      <c r="G2805">
        <v>-14.58</v>
      </c>
      <c r="H2805">
        <v>-0.5</v>
      </c>
      <c r="I2805">
        <v>-111.05</v>
      </c>
    </row>
    <row r="2806" spans="1:9">
      <c r="A2806" s="14">
        <v>44109</v>
      </c>
      <c r="B2806">
        <v>1.91</v>
      </c>
      <c r="C2806">
        <v>-5.62</v>
      </c>
      <c r="D2806">
        <v>-26.08</v>
      </c>
      <c r="E2806">
        <v>25.56</v>
      </c>
      <c r="F2806">
        <v>8.34</v>
      </c>
      <c r="G2806">
        <v>-14.52</v>
      </c>
      <c r="H2806">
        <v>-0.56000000000000005</v>
      </c>
      <c r="I2806">
        <v>-108.47</v>
      </c>
    </row>
    <row r="2807" spans="1:9">
      <c r="A2807" s="14">
        <v>44110</v>
      </c>
      <c r="B2807">
        <v>2.1800000000000002</v>
      </c>
      <c r="C2807">
        <v>-5.23</v>
      </c>
      <c r="D2807">
        <v>-25.56</v>
      </c>
      <c r="E2807">
        <v>24.8</v>
      </c>
      <c r="F2807">
        <v>7.64</v>
      </c>
      <c r="G2807">
        <v>-13.4</v>
      </c>
      <c r="H2807">
        <v>-0.47</v>
      </c>
      <c r="I2807">
        <v>-104.24</v>
      </c>
    </row>
    <row r="2808" spans="1:9">
      <c r="A2808" s="14">
        <v>44111</v>
      </c>
      <c r="B2808">
        <v>2</v>
      </c>
      <c r="C2808">
        <v>-5.12</v>
      </c>
      <c r="D2808">
        <v>-25.87</v>
      </c>
      <c r="E2808">
        <v>25.32</v>
      </c>
      <c r="F2808">
        <v>7.35</v>
      </c>
      <c r="G2808">
        <v>-14.07</v>
      </c>
      <c r="H2808">
        <v>-7.0000000000000007E-2</v>
      </c>
      <c r="I2808">
        <v>-104.39</v>
      </c>
    </row>
    <row r="2809" spans="1:9">
      <c r="A2809" s="14">
        <v>44112</v>
      </c>
      <c r="B2809">
        <v>2.0699999999999998</v>
      </c>
      <c r="C2809">
        <v>-5.13</v>
      </c>
      <c r="D2809">
        <v>-25.5</v>
      </c>
      <c r="E2809">
        <v>24.89</v>
      </c>
      <c r="F2809">
        <v>7.25</v>
      </c>
      <c r="G2809">
        <v>-13.88</v>
      </c>
      <c r="H2809">
        <v>-0.28000000000000003</v>
      </c>
      <c r="I2809">
        <v>-101.5</v>
      </c>
    </row>
    <row r="2810" spans="1:9">
      <c r="A2810" s="14">
        <v>44113</v>
      </c>
      <c r="B2810">
        <v>2.13</v>
      </c>
      <c r="C2810">
        <v>-5.18</v>
      </c>
      <c r="D2810">
        <v>-25.49</v>
      </c>
      <c r="E2810">
        <v>25.15</v>
      </c>
      <c r="F2810">
        <v>7.65</v>
      </c>
      <c r="G2810">
        <v>-13.91</v>
      </c>
      <c r="H2810">
        <v>-0.36</v>
      </c>
      <c r="I2810">
        <v>-101.17</v>
      </c>
    </row>
    <row r="2811" spans="1:9">
      <c r="A2811" s="14">
        <v>44116</v>
      </c>
      <c r="B2811">
        <v>2.15</v>
      </c>
      <c r="C2811">
        <v>-5.15</v>
      </c>
      <c r="D2811">
        <v>-25.54</v>
      </c>
      <c r="E2811">
        <v>25.3</v>
      </c>
      <c r="F2811">
        <v>7.91</v>
      </c>
      <c r="G2811">
        <v>-13.77</v>
      </c>
      <c r="H2811">
        <v>-0.36</v>
      </c>
      <c r="I2811">
        <v>-100.05</v>
      </c>
    </row>
    <row r="2812" spans="1:9">
      <c r="A2812" s="14">
        <v>44117</v>
      </c>
      <c r="B2812">
        <v>2.4900000000000002</v>
      </c>
      <c r="C2812">
        <v>-5.31</v>
      </c>
      <c r="D2812">
        <v>-25.99</v>
      </c>
      <c r="E2812">
        <v>25.71</v>
      </c>
      <c r="F2812">
        <v>8.14</v>
      </c>
      <c r="G2812">
        <v>-14.2</v>
      </c>
      <c r="H2812">
        <v>-0.26</v>
      </c>
      <c r="I2812">
        <v>-103</v>
      </c>
    </row>
    <row r="2813" spans="1:9">
      <c r="A2813" s="14">
        <v>44118</v>
      </c>
      <c r="B2813">
        <v>2.54</v>
      </c>
      <c r="C2813">
        <v>-5.66</v>
      </c>
      <c r="D2813">
        <v>-26.69</v>
      </c>
      <c r="E2813">
        <v>26.39</v>
      </c>
      <c r="F2813">
        <v>8.26</v>
      </c>
      <c r="G2813">
        <v>-14.74</v>
      </c>
      <c r="H2813">
        <v>-0.24</v>
      </c>
      <c r="I2813">
        <v>-107.59</v>
      </c>
    </row>
    <row r="2814" spans="1:9">
      <c r="A2814" s="14">
        <v>44119</v>
      </c>
      <c r="B2814">
        <v>2.7</v>
      </c>
      <c r="C2814">
        <v>-5.78</v>
      </c>
      <c r="D2814">
        <v>-25.76</v>
      </c>
      <c r="E2814">
        <v>25.35</v>
      </c>
      <c r="F2814">
        <v>7.75</v>
      </c>
      <c r="G2814">
        <v>-14.22</v>
      </c>
      <c r="H2814">
        <v>0</v>
      </c>
      <c r="I2814">
        <v>-105.13</v>
      </c>
    </row>
    <row r="2815" spans="1:9">
      <c r="A2815" s="14">
        <v>44120</v>
      </c>
      <c r="B2815">
        <v>2.58</v>
      </c>
      <c r="C2815">
        <v>-5.57</v>
      </c>
      <c r="D2815">
        <v>-25.47</v>
      </c>
      <c r="E2815">
        <v>25.03</v>
      </c>
      <c r="F2815">
        <v>7.43</v>
      </c>
      <c r="G2815">
        <v>-13.71</v>
      </c>
      <c r="H2815">
        <v>0.35</v>
      </c>
      <c r="I2815">
        <v>-101.59</v>
      </c>
    </row>
    <row r="2816" spans="1:9">
      <c r="A2816" s="14">
        <v>44123</v>
      </c>
      <c r="B2816">
        <v>2.5</v>
      </c>
      <c r="C2816">
        <v>-5.35</v>
      </c>
      <c r="D2816">
        <v>-25.2</v>
      </c>
      <c r="E2816">
        <v>24.87</v>
      </c>
      <c r="F2816">
        <v>7.42</v>
      </c>
      <c r="G2816">
        <v>-13.6</v>
      </c>
      <c r="H2816">
        <v>0.27</v>
      </c>
      <c r="I2816">
        <v>-102</v>
      </c>
    </row>
    <row r="2817" spans="1:9">
      <c r="A2817" s="14">
        <v>44124</v>
      </c>
      <c r="B2817">
        <v>2.75</v>
      </c>
      <c r="C2817">
        <v>-5.26</v>
      </c>
      <c r="D2817">
        <v>-25.51</v>
      </c>
      <c r="E2817">
        <v>25.37</v>
      </c>
      <c r="F2817">
        <v>7.8</v>
      </c>
      <c r="G2817">
        <v>-13.72</v>
      </c>
      <c r="H2817">
        <v>0.25</v>
      </c>
      <c r="I2817">
        <v>-100.4</v>
      </c>
    </row>
    <row r="2818" spans="1:9">
      <c r="A2818" s="14">
        <v>44125</v>
      </c>
      <c r="B2818">
        <v>2.9</v>
      </c>
      <c r="C2818">
        <v>-5.53</v>
      </c>
      <c r="D2818">
        <v>-26.35</v>
      </c>
      <c r="E2818">
        <v>26.34</v>
      </c>
      <c r="F2818">
        <v>8.2200000000000006</v>
      </c>
      <c r="G2818">
        <v>-14.15</v>
      </c>
      <c r="H2818">
        <v>0.22</v>
      </c>
      <c r="I2818">
        <v>-104.64</v>
      </c>
    </row>
    <row r="2819" spans="1:9">
      <c r="A2819" s="14">
        <v>44126</v>
      </c>
      <c r="B2819">
        <v>3.13</v>
      </c>
      <c r="C2819">
        <v>-5.59</v>
      </c>
      <c r="D2819">
        <v>-25.93</v>
      </c>
      <c r="E2819">
        <v>25.88</v>
      </c>
      <c r="F2819">
        <v>8.26</v>
      </c>
      <c r="G2819">
        <v>-14.13</v>
      </c>
      <c r="H2819">
        <v>0.03</v>
      </c>
      <c r="I2819">
        <v>-104.13</v>
      </c>
    </row>
    <row r="2820" spans="1:9">
      <c r="A2820" s="14">
        <v>44127</v>
      </c>
      <c r="B2820">
        <v>3.14</v>
      </c>
      <c r="C2820">
        <v>-5.61</v>
      </c>
      <c r="D2820">
        <v>-26.1</v>
      </c>
      <c r="E2820">
        <v>26.17</v>
      </c>
      <c r="F2820">
        <v>8.41</v>
      </c>
      <c r="G2820">
        <v>-14.21</v>
      </c>
      <c r="H2820">
        <v>0</v>
      </c>
      <c r="I2820">
        <v>-104</v>
      </c>
    </row>
    <row r="2821" spans="1:9">
      <c r="A2821" s="14">
        <v>44130</v>
      </c>
      <c r="B2821">
        <v>3.24</v>
      </c>
      <c r="C2821">
        <v>-5.85</v>
      </c>
      <c r="D2821">
        <v>-26.53</v>
      </c>
      <c r="E2821">
        <v>26.49</v>
      </c>
      <c r="F2821">
        <v>9.01</v>
      </c>
      <c r="G2821">
        <v>-15.01</v>
      </c>
      <c r="H2821">
        <v>-0.04</v>
      </c>
      <c r="I2821">
        <v>-104.39</v>
      </c>
    </row>
    <row r="2822" spans="1:9">
      <c r="A2822" s="14">
        <v>44131</v>
      </c>
      <c r="B2822">
        <v>3.21</v>
      </c>
      <c r="C2822">
        <v>-5.72</v>
      </c>
      <c r="D2822">
        <v>-26.54</v>
      </c>
      <c r="E2822">
        <v>26.36</v>
      </c>
      <c r="F2822">
        <v>9.1</v>
      </c>
      <c r="G2822">
        <v>-15.13</v>
      </c>
      <c r="H2822">
        <v>-0.23</v>
      </c>
      <c r="I2822">
        <v>-106.25</v>
      </c>
    </row>
    <row r="2823" spans="1:9">
      <c r="A2823" s="14">
        <v>44132</v>
      </c>
      <c r="B2823">
        <v>3.2</v>
      </c>
      <c r="C2823">
        <v>-5.8</v>
      </c>
      <c r="D2823">
        <v>-26.04</v>
      </c>
      <c r="E2823">
        <v>25.63</v>
      </c>
      <c r="F2823">
        <v>8.23</v>
      </c>
      <c r="G2823">
        <v>-13.99</v>
      </c>
      <c r="H2823">
        <v>-0.12</v>
      </c>
      <c r="I2823">
        <v>-105.43</v>
      </c>
    </row>
    <row r="2824" spans="1:9">
      <c r="A2824" s="14">
        <v>44133</v>
      </c>
      <c r="B2824">
        <v>3.21</v>
      </c>
      <c r="C2824">
        <v>-5.59</v>
      </c>
      <c r="D2824">
        <v>-26.57</v>
      </c>
      <c r="E2824">
        <v>26.05</v>
      </c>
      <c r="F2824">
        <v>8.61</v>
      </c>
      <c r="G2824">
        <v>-14.37</v>
      </c>
      <c r="H2824">
        <v>0.03</v>
      </c>
      <c r="I2824">
        <v>-106.49</v>
      </c>
    </row>
    <row r="2825" spans="1:9">
      <c r="A2825" s="14">
        <v>44134</v>
      </c>
      <c r="B2825">
        <v>3.28</v>
      </c>
      <c r="C2825">
        <v>-5.57</v>
      </c>
      <c r="D2825">
        <v>-26.74</v>
      </c>
      <c r="E2825">
        <v>25.93</v>
      </c>
      <c r="F2825">
        <v>8.64</v>
      </c>
      <c r="G2825">
        <v>-14.11</v>
      </c>
      <c r="H2825">
        <v>0.2</v>
      </c>
      <c r="I2825">
        <v>-106.68</v>
      </c>
    </row>
    <row r="2826" spans="1:9">
      <c r="A2826" s="14">
        <v>44137</v>
      </c>
      <c r="B2826">
        <v>3.62</v>
      </c>
      <c r="C2826">
        <v>-5.48</v>
      </c>
      <c r="D2826">
        <v>-27.12</v>
      </c>
      <c r="E2826">
        <v>26.57</v>
      </c>
      <c r="F2826">
        <v>9.1</v>
      </c>
      <c r="G2826">
        <v>-14.59</v>
      </c>
      <c r="H2826">
        <v>0.33</v>
      </c>
      <c r="I2826">
        <v>-110.67</v>
      </c>
    </row>
    <row r="2827" spans="1:9">
      <c r="A2827" s="14">
        <v>44138</v>
      </c>
      <c r="B2827">
        <v>4</v>
      </c>
      <c r="C2827">
        <v>-5.26</v>
      </c>
      <c r="D2827">
        <v>-26.71</v>
      </c>
      <c r="E2827">
        <v>26.42</v>
      </c>
      <c r="F2827">
        <v>9.01</v>
      </c>
      <c r="G2827">
        <v>-14.63</v>
      </c>
      <c r="H2827">
        <v>0.32</v>
      </c>
      <c r="I2827">
        <v>-113</v>
      </c>
    </row>
    <row r="2828" spans="1:9">
      <c r="A2828" s="14">
        <v>44139</v>
      </c>
      <c r="B2828">
        <v>3.93</v>
      </c>
      <c r="C2828">
        <v>-4.84</v>
      </c>
      <c r="D2828">
        <v>-26.4</v>
      </c>
      <c r="E2828">
        <v>26.25</v>
      </c>
      <c r="F2828">
        <v>8.5500000000000007</v>
      </c>
      <c r="G2828">
        <v>-14.31</v>
      </c>
      <c r="H2828">
        <v>0.17</v>
      </c>
      <c r="I2828">
        <v>-112</v>
      </c>
    </row>
    <row r="2829" spans="1:9">
      <c r="A2829" s="14">
        <v>44140</v>
      </c>
      <c r="B2829">
        <v>3.79</v>
      </c>
      <c r="C2829">
        <v>-4.2300000000000004</v>
      </c>
      <c r="D2829">
        <v>-25.41</v>
      </c>
      <c r="E2829">
        <v>25.76</v>
      </c>
      <c r="F2829">
        <v>8.01</v>
      </c>
      <c r="G2829">
        <v>-13.22</v>
      </c>
      <c r="H2829">
        <v>0.28000000000000003</v>
      </c>
      <c r="I2829">
        <v>-103.6</v>
      </c>
    </row>
    <row r="2830" spans="1:9">
      <c r="A2830" s="14">
        <v>44141</v>
      </c>
      <c r="B2830">
        <v>4.0599999999999996</v>
      </c>
      <c r="C2830">
        <v>-4.7300000000000004</v>
      </c>
      <c r="D2830">
        <v>-25.48</v>
      </c>
      <c r="E2830">
        <v>26.11</v>
      </c>
      <c r="F2830">
        <v>8.1</v>
      </c>
      <c r="G2830">
        <v>-13.47</v>
      </c>
      <c r="H2830">
        <v>0.08</v>
      </c>
      <c r="I2830">
        <v>-103.22</v>
      </c>
    </row>
    <row r="2831" spans="1:9">
      <c r="A2831" s="14">
        <v>44144</v>
      </c>
      <c r="B2831">
        <v>4.3600000000000003</v>
      </c>
      <c r="C2831">
        <v>-5.24</v>
      </c>
      <c r="D2831">
        <v>-26.12</v>
      </c>
      <c r="E2831">
        <v>26.25</v>
      </c>
      <c r="F2831">
        <v>8.5500000000000007</v>
      </c>
      <c r="G2831">
        <v>-13.87</v>
      </c>
      <c r="H2831">
        <v>0.2</v>
      </c>
      <c r="I2831">
        <v>-103.52</v>
      </c>
    </row>
    <row r="2832" spans="1:9">
      <c r="A2832" s="14">
        <v>44145</v>
      </c>
      <c r="B2832">
        <v>4.4400000000000004</v>
      </c>
      <c r="C2832">
        <v>-4.93</v>
      </c>
      <c r="D2832">
        <v>-25.97</v>
      </c>
      <c r="E2832">
        <v>26.11</v>
      </c>
      <c r="F2832">
        <v>8.6999999999999993</v>
      </c>
      <c r="G2832">
        <v>-14.01</v>
      </c>
      <c r="H2832">
        <v>0.4</v>
      </c>
      <c r="I2832">
        <v>-105.26</v>
      </c>
    </row>
    <row r="2833" spans="1:9">
      <c r="A2833" s="14">
        <v>44146</v>
      </c>
      <c r="B2833">
        <v>4.32</v>
      </c>
      <c r="C2833">
        <v>-5.29</v>
      </c>
      <c r="D2833">
        <v>-27.31</v>
      </c>
      <c r="E2833">
        <v>27.52</v>
      </c>
      <c r="F2833">
        <v>9.4700000000000006</v>
      </c>
      <c r="G2833">
        <v>-14.8</v>
      </c>
      <c r="H2833">
        <v>0.45</v>
      </c>
      <c r="I2833">
        <v>-111</v>
      </c>
    </row>
    <row r="2834" spans="1:9">
      <c r="A2834" s="14">
        <v>44147</v>
      </c>
      <c r="B2834">
        <v>4.7</v>
      </c>
      <c r="C2834">
        <v>-5.4</v>
      </c>
      <c r="D2834">
        <v>-26.69</v>
      </c>
      <c r="E2834">
        <v>26.68</v>
      </c>
      <c r="F2834">
        <v>9.42</v>
      </c>
      <c r="G2834">
        <v>-14.38</v>
      </c>
      <c r="H2834">
        <v>0.49</v>
      </c>
      <c r="I2834">
        <v>-111.02</v>
      </c>
    </row>
    <row r="2835" spans="1:9">
      <c r="A2835" s="14">
        <v>44148</v>
      </c>
      <c r="B2835">
        <v>4.84</v>
      </c>
      <c r="C2835">
        <v>-5.78</v>
      </c>
      <c r="D2835">
        <v>-27.15</v>
      </c>
      <c r="E2835">
        <v>27.25</v>
      </c>
      <c r="F2835">
        <v>9.89</v>
      </c>
      <c r="G2835">
        <v>-14.83</v>
      </c>
      <c r="H2835">
        <v>0.67</v>
      </c>
      <c r="I2835">
        <v>-117</v>
      </c>
    </row>
    <row r="2836" spans="1:9">
      <c r="A2836" s="14">
        <v>44151</v>
      </c>
      <c r="B2836">
        <v>4.8</v>
      </c>
      <c r="C2836">
        <v>-5.95</v>
      </c>
      <c r="D2836">
        <v>-26.96</v>
      </c>
      <c r="E2836">
        <v>27.13</v>
      </c>
      <c r="F2836">
        <v>10.050000000000001</v>
      </c>
      <c r="G2836">
        <v>-14.85</v>
      </c>
      <c r="H2836">
        <v>0.62</v>
      </c>
      <c r="I2836">
        <v>-114.69</v>
      </c>
    </row>
    <row r="2837" spans="1:9">
      <c r="A2837" s="14">
        <v>44152</v>
      </c>
      <c r="B2837">
        <v>4.66</v>
      </c>
      <c r="C2837">
        <v>-5.55</v>
      </c>
      <c r="D2837">
        <v>-26.77</v>
      </c>
      <c r="E2837">
        <v>26.82</v>
      </c>
      <c r="F2837">
        <v>9.6</v>
      </c>
      <c r="G2837">
        <v>-14.51</v>
      </c>
      <c r="H2837">
        <v>0.49</v>
      </c>
      <c r="I2837">
        <v>-111.06</v>
      </c>
    </row>
    <row r="2838" spans="1:9">
      <c r="A2838" s="14">
        <v>44153</v>
      </c>
      <c r="B2838">
        <v>4.8899999999999997</v>
      </c>
      <c r="C2838">
        <v>-5.66</v>
      </c>
      <c r="D2838">
        <v>-27.44</v>
      </c>
      <c r="E2838">
        <v>27.58</v>
      </c>
      <c r="F2838">
        <v>10.01</v>
      </c>
      <c r="G2838">
        <v>-14.88</v>
      </c>
      <c r="H2838">
        <v>0.43</v>
      </c>
      <c r="I2838">
        <v>-113.5</v>
      </c>
    </row>
    <row r="2839" spans="1:9">
      <c r="A2839" s="14">
        <v>44154</v>
      </c>
      <c r="B2839">
        <v>4.8099999999999996</v>
      </c>
      <c r="C2839">
        <v>-5.42</v>
      </c>
      <c r="D2839">
        <v>-27.25</v>
      </c>
      <c r="E2839">
        <v>27.58</v>
      </c>
      <c r="F2839">
        <v>10.029999999999999</v>
      </c>
      <c r="G2839">
        <v>-14.9</v>
      </c>
      <c r="H2839">
        <v>0.26</v>
      </c>
      <c r="I2839">
        <v>-113.5</v>
      </c>
    </row>
    <row r="2840" spans="1:9">
      <c r="A2840" s="14">
        <v>44155</v>
      </c>
      <c r="B2840">
        <v>5.01</v>
      </c>
      <c r="C2840">
        <v>-5.41</v>
      </c>
      <c r="D2840">
        <v>-27.55</v>
      </c>
      <c r="E2840">
        <v>27.78</v>
      </c>
      <c r="F2840">
        <v>10.14</v>
      </c>
      <c r="G2840">
        <v>-15.23</v>
      </c>
      <c r="H2840">
        <v>0.15</v>
      </c>
      <c r="I2840">
        <v>-118.5</v>
      </c>
    </row>
    <row r="2841" spans="1:9">
      <c r="A2841" s="14">
        <v>44158</v>
      </c>
      <c r="B2841">
        <v>5.08</v>
      </c>
      <c r="C2841">
        <v>-5.59</v>
      </c>
      <c r="D2841">
        <v>-27.72</v>
      </c>
      <c r="E2841">
        <v>28.04</v>
      </c>
      <c r="F2841">
        <v>10.41</v>
      </c>
      <c r="G2841">
        <v>-15.64</v>
      </c>
      <c r="H2841">
        <v>0.08</v>
      </c>
      <c r="I2841">
        <v>-124.56</v>
      </c>
    </row>
    <row r="2842" spans="1:9">
      <c r="A2842" s="14">
        <v>44159</v>
      </c>
      <c r="B2842">
        <v>4.8499999999999996</v>
      </c>
      <c r="C2842">
        <v>-5.29</v>
      </c>
      <c r="D2842">
        <v>-27.13</v>
      </c>
      <c r="E2842">
        <v>27.44</v>
      </c>
      <c r="F2842">
        <v>10.17</v>
      </c>
      <c r="G2842">
        <v>-15.24</v>
      </c>
      <c r="H2842">
        <v>0.02</v>
      </c>
      <c r="I2842">
        <v>-121.79</v>
      </c>
    </row>
    <row r="2843" spans="1:9">
      <c r="A2843" s="14">
        <v>44160</v>
      </c>
      <c r="B2843">
        <v>4.6100000000000003</v>
      </c>
      <c r="C2843">
        <v>-5.28</v>
      </c>
      <c r="D2843">
        <v>-27.13</v>
      </c>
      <c r="E2843">
        <v>27.66</v>
      </c>
      <c r="F2843">
        <v>10.35</v>
      </c>
      <c r="G2843">
        <v>-15.56</v>
      </c>
      <c r="H2843">
        <v>0.08</v>
      </c>
      <c r="I2843">
        <v>-123.5</v>
      </c>
    </row>
    <row r="2844" spans="1:9">
      <c r="A2844" s="14">
        <v>44161</v>
      </c>
      <c r="B2844">
        <v>4.58</v>
      </c>
      <c r="C2844">
        <v>-5.15</v>
      </c>
      <c r="D2844">
        <v>-26.4</v>
      </c>
      <c r="E2844">
        <v>27.15</v>
      </c>
      <c r="F2844">
        <v>10.5</v>
      </c>
      <c r="G2844">
        <v>-15.24</v>
      </c>
      <c r="H2844">
        <v>0.33</v>
      </c>
      <c r="I2844">
        <v>-126.11</v>
      </c>
    </row>
    <row r="2845" spans="1:9">
      <c r="A2845" s="14">
        <v>44162</v>
      </c>
      <c r="B2845">
        <v>4.7300000000000004</v>
      </c>
      <c r="C2845">
        <v>-5.43</v>
      </c>
      <c r="D2845">
        <v>-27.01</v>
      </c>
      <c r="E2845">
        <v>28.1</v>
      </c>
      <c r="F2845">
        <v>11.02</v>
      </c>
      <c r="G2845">
        <v>-15.49</v>
      </c>
      <c r="H2845">
        <v>0.36</v>
      </c>
      <c r="I2845">
        <v>-129.02000000000001</v>
      </c>
    </row>
    <row r="2846" spans="1:9">
      <c r="A2846" s="14">
        <v>44165</v>
      </c>
      <c r="B2846">
        <v>5.5</v>
      </c>
      <c r="C2846">
        <v>-5.66</v>
      </c>
      <c r="D2846">
        <v>-27.74</v>
      </c>
      <c r="E2846">
        <v>28.81</v>
      </c>
      <c r="F2846">
        <v>11.79</v>
      </c>
      <c r="G2846">
        <v>-15.8</v>
      </c>
      <c r="H2846">
        <v>0.49</v>
      </c>
      <c r="I2846">
        <v>-136.94</v>
      </c>
    </row>
    <row r="2847" spans="1:9">
      <c r="A2847" s="14">
        <v>44166</v>
      </c>
      <c r="B2847">
        <v>5.81</v>
      </c>
      <c r="C2847">
        <v>-5.39</v>
      </c>
      <c r="D2847">
        <v>-27.43</v>
      </c>
      <c r="E2847">
        <v>29.29</v>
      </c>
      <c r="F2847">
        <v>11.96</v>
      </c>
      <c r="G2847">
        <v>-16.28</v>
      </c>
      <c r="H2847">
        <v>0.81</v>
      </c>
      <c r="I2847">
        <v>-140.41</v>
      </c>
    </row>
    <row r="2848" spans="1:9">
      <c r="A2848" s="14">
        <v>44167</v>
      </c>
      <c r="B2848">
        <v>5.82</v>
      </c>
      <c r="C2848">
        <v>-4.74</v>
      </c>
      <c r="D2848">
        <v>-26.66</v>
      </c>
      <c r="E2848">
        <v>28.65</v>
      </c>
      <c r="F2848">
        <v>11.4</v>
      </c>
      <c r="G2848">
        <v>-15.88</v>
      </c>
      <c r="H2848">
        <v>0.86</v>
      </c>
      <c r="I2848">
        <v>-134.66</v>
      </c>
    </row>
    <row r="2849" spans="1:9">
      <c r="A2849" s="14">
        <v>44168</v>
      </c>
      <c r="B2849">
        <v>5.5</v>
      </c>
      <c r="C2849">
        <v>-4.22</v>
      </c>
      <c r="D2849">
        <v>-26.51</v>
      </c>
      <c r="E2849">
        <v>28.61</v>
      </c>
      <c r="F2849">
        <v>10.73</v>
      </c>
      <c r="G2849">
        <v>-15.54</v>
      </c>
      <c r="H2849">
        <v>0.85</v>
      </c>
      <c r="I2849">
        <v>-131.19999999999999</v>
      </c>
    </row>
    <row r="2850" spans="1:9">
      <c r="A2850" s="14">
        <v>44169</v>
      </c>
      <c r="B2850">
        <v>5.77</v>
      </c>
      <c r="C2850">
        <v>-4.95</v>
      </c>
      <c r="D2850">
        <v>-26.82</v>
      </c>
      <c r="E2850">
        <v>29.05</v>
      </c>
      <c r="F2850">
        <v>11.27</v>
      </c>
      <c r="G2850">
        <v>-15.37</v>
      </c>
      <c r="H2850">
        <v>1.1499999999999999</v>
      </c>
      <c r="I2850">
        <v>-128.33000000000001</v>
      </c>
    </row>
    <row r="2851" spans="1:9">
      <c r="A2851" s="14">
        <v>44172</v>
      </c>
      <c r="B2851">
        <v>5.93</v>
      </c>
      <c r="C2851">
        <v>-6.3</v>
      </c>
      <c r="D2851">
        <v>-27.91</v>
      </c>
      <c r="E2851">
        <v>30.1</v>
      </c>
      <c r="F2851">
        <v>12.74</v>
      </c>
      <c r="G2851">
        <v>-16.600000000000001</v>
      </c>
      <c r="H2851">
        <v>1.65</v>
      </c>
      <c r="I2851">
        <v>-143.51</v>
      </c>
    </row>
    <row r="2852" spans="1:9">
      <c r="A2852" s="14">
        <v>44173</v>
      </c>
      <c r="B2852">
        <v>7.55</v>
      </c>
      <c r="C2852">
        <v>-7.11</v>
      </c>
      <c r="D2852">
        <v>-28.86</v>
      </c>
      <c r="E2852">
        <v>31.5</v>
      </c>
      <c r="F2852">
        <v>14.14</v>
      </c>
      <c r="G2852">
        <v>-17.989999999999998</v>
      </c>
      <c r="H2852">
        <v>2.8</v>
      </c>
      <c r="I2852">
        <v>-160.5</v>
      </c>
    </row>
    <row r="2853" spans="1:9">
      <c r="A2853" s="14">
        <v>44174</v>
      </c>
      <c r="B2853">
        <v>6.73</v>
      </c>
      <c r="C2853">
        <v>-6.27</v>
      </c>
      <c r="D2853">
        <v>-26.9</v>
      </c>
      <c r="E2853">
        <v>29.26</v>
      </c>
      <c r="F2853">
        <v>11.9</v>
      </c>
      <c r="G2853">
        <v>-15.61</v>
      </c>
      <c r="H2853">
        <v>2.6</v>
      </c>
      <c r="I2853">
        <v>-145.47</v>
      </c>
    </row>
    <row r="2854" spans="1:9">
      <c r="A2854" s="14">
        <v>44175</v>
      </c>
      <c r="B2854">
        <v>6.93</v>
      </c>
      <c r="C2854">
        <v>-6.9</v>
      </c>
      <c r="D2854">
        <v>-26.99</v>
      </c>
      <c r="E2854">
        <v>29.44</v>
      </c>
      <c r="F2854">
        <v>11.63</v>
      </c>
      <c r="G2854">
        <v>-15.72</v>
      </c>
      <c r="H2854">
        <v>2.27</v>
      </c>
      <c r="I2854">
        <v>-141.5</v>
      </c>
    </row>
    <row r="2855" spans="1:9">
      <c r="A2855" s="14">
        <v>44176</v>
      </c>
      <c r="B2855">
        <v>7.8</v>
      </c>
      <c r="C2855">
        <v>-7.64</v>
      </c>
      <c r="D2855">
        <v>-27.48</v>
      </c>
      <c r="E2855">
        <v>29.61</v>
      </c>
      <c r="F2855">
        <v>12.24</v>
      </c>
      <c r="G2855">
        <v>-15.66</v>
      </c>
      <c r="H2855">
        <v>2.4</v>
      </c>
      <c r="I2855">
        <v>-145.01</v>
      </c>
    </row>
    <row r="2856" spans="1:9">
      <c r="A2856" s="14">
        <v>44179</v>
      </c>
      <c r="B2856">
        <v>6.72</v>
      </c>
      <c r="C2856">
        <v>-6.69</v>
      </c>
      <c r="D2856">
        <v>-26.57</v>
      </c>
      <c r="E2856">
        <v>28.45</v>
      </c>
      <c r="F2856">
        <v>11</v>
      </c>
      <c r="G2856">
        <v>-14.55</v>
      </c>
      <c r="H2856">
        <v>2.48</v>
      </c>
      <c r="I2856">
        <v>-136.5</v>
      </c>
    </row>
    <row r="2857" spans="1:9">
      <c r="A2857" s="14">
        <v>44180</v>
      </c>
      <c r="B2857">
        <v>6.56</v>
      </c>
      <c r="C2857">
        <v>-6.53</v>
      </c>
      <c r="D2857">
        <v>-26.81</v>
      </c>
      <c r="E2857">
        <v>28.66</v>
      </c>
      <c r="F2857">
        <v>11.19</v>
      </c>
      <c r="G2857">
        <v>-14.45</v>
      </c>
      <c r="H2857">
        <v>2.5499999999999998</v>
      </c>
      <c r="I2857">
        <v>-131.51</v>
      </c>
    </row>
    <row r="2858" spans="1:9">
      <c r="A2858" s="14">
        <v>44181</v>
      </c>
      <c r="B2858">
        <v>7.61</v>
      </c>
      <c r="C2858">
        <v>-8.2200000000000006</v>
      </c>
      <c r="D2858">
        <v>-28.62</v>
      </c>
      <c r="E2858">
        <v>31.22</v>
      </c>
      <c r="F2858">
        <v>13.37</v>
      </c>
      <c r="G2858">
        <v>-15.99</v>
      </c>
      <c r="H2858">
        <v>2.1</v>
      </c>
      <c r="I2858">
        <v>-147.82</v>
      </c>
    </row>
    <row r="2859" spans="1:9">
      <c r="A2859" s="14">
        <v>44182</v>
      </c>
      <c r="B2859">
        <v>7.94</v>
      </c>
      <c r="C2859">
        <v>-8.35</v>
      </c>
      <c r="D2859">
        <v>-29.17</v>
      </c>
      <c r="E2859">
        <v>32.130000000000003</v>
      </c>
      <c r="F2859">
        <v>13.32</v>
      </c>
      <c r="G2859">
        <v>-15.47</v>
      </c>
      <c r="H2859">
        <v>2.02</v>
      </c>
      <c r="I2859">
        <v>-158.74</v>
      </c>
    </row>
    <row r="2860" spans="1:9">
      <c r="A2860" s="14">
        <v>44183</v>
      </c>
      <c r="B2860">
        <v>8.14</v>
      </c>
      <c r="C2860">
        <v>-7.33</v>
      </c>
      <c r="D2860">
        <v>-28.17</v>
      </c>
      <c r="E2860">
        <v>31.18</v>
      </c>
      <c r="F2860">
        <v>12.71</v>
      </c>
      <c r="G2860">
        <v>-15.88</v>
      </c>
      <c r="H2860">
        <v>2.5099999999999998</v>
      </c>
      <c r="I2860">
        <v>-150.82</v>
      </c>
    </row>
    <row r="2861" spans="1:9">
      <c r="A2861" s="14">
        <v>44186</v>
      </c>
      <c r="B2861">
        <v>9.73</v>
      </c>
      <c r="C2861">
        <v>-9.77</v>
      </c>
      <c r="D2861">
        <v>-29.35</v>
      </c>
      <c r="E2861">
        <v>32.479999999999997</v>
      </c>
      <c r="F2861">
        <v>14.83</v>
      </c>
      <c r="G2861">
        <v>-16.96</v>
      </c>
      <c r="H2861">
        <v>2.95</v>
      </c>
      <c r="I2861">
        <v>-158.5</v>
      </c>
    </row>
    <row r="2862" spans="1:9">
      <c r="A2862" s="14">
        <v>44187</v>
      </c>
      <c r="B2862">
        <v>12.07</v>
      </c>
      <c r="C2862">
        <v>-11.93</v>
      </c>
      <c r="D2862">
        <v>-30.59</v>
      </c>
      <c r="E2862">
        <v>34.119999999999997</v>
      </c>
      <c r="F2862">
        <v>16.53</v>
      </c>
      <c r="G2862">
        <v>-17.989999999999998</v>
      </c>
      <c r="H2862">
        <v>3.46</v>
      </c>
      <c r="I2862">
        <v>-162.38999999999999</v>
      </c>
    </row>
    <row r="2863" spans="1:9">
      <c r="A2863" s="14">
        <v>44188</v>
      </c>
      <c r="B2863">
        <v>7.91</v>
      </c>
      <c r="C2863">
        <v>-7.85</v>
      </c>
      <c r="D2863">
        <v>-29.46</v>
      </c>
      <c r="E2863">
        <v>32.22</v>
      </c>
      <c r="F2863">
        <v>15.18</v>
      </c>
      <c r="G2863">
        <v>-16.5</v>
      </c>
      <c r="H2863">
        <v>2.4300000000000002</v>
      </c>
      <c r="I2863">
        <v>-145.99</v>
      </c>
    </row>
    <row r="2864" spans="1:9">
      <c r="A2864" s="14">
        <v>44189</v>
      </c>
      <c r="B2864">
        <v>6.69</v>
      </c>
      <c r="C2864">
        <v>-6.7</v>
      </c>
      <c r="D2864">
        <v>-28.18</v>
      </c>
      <c r="E2864">
        <v>30.76</v>
      </c>
      <c r="F2864">
        <v>14.6</v>
      </c>
      <c r="G2864">
        <v>-15.5</v>
      </c>
      <c r="H2864">
        <v>2.5</v>
      </c>
      <c r="I2864">
        <v>-136.84</v>
      </c>
    </row>
    <row r="2865" spans="1:9">
      <c r="A2865" s="14">
        <v>44190</v>
      </c>
      <c r="B2865">
        <v>6.61</v>
      </c>
      <c r="C2865">
        <v>-6.81</v>
      </c>
      <c r="D2865">
        <v>-28.26</v>
      </c>
      <c r="E2865">
        <v>30.86</v>
      </c>
      <c r="F2865">
        <v>14.41</v>
      </c>
      <c r="G2865">
        <v>-15.57</v>
      </c>
      <c r="H2865">
        <v>2.31</v>
      </c>
      <c r="I2865">
        <v>-134.41</v>
      </c>
    </row>
    <row r="2866" spans="1:9">
      <c r="A2866" s="14">
        <v>44193</v>
      </c>
      <c r="B2866">
        <v>6.13</v>
      </c>
      <c r="C2866">
        <v>-5.69</v>
      </c>
      <c r="D2866">
        <v>-26.85</v>
      </c>
      <c r="E2866">
        <v>28.94</v>
      </c>
      <c r="F2866">
        <v>12.52</v>
      </c>
      <c r="G2866">
        <v>-13.55</v>
      </c>
      <c r="H2866">
        <v>2.08</v>
      </c>
      <c r="I2866">
        <v>-119.58</v>
      </c>
    </row>
    <row r="2867" spans="1:9">
      <c r="A2867" s="14">
        <v>44194</v>
      </c>
      <c r="B2867">
        <v>5.97</v>
      </c>
      <c r="C2867">
        <v>-5.31</v>
      </c>
      <c r="D2867">
        <v>-26.09</v>
      </c>
      <c r="E2867">
        <v>28.35</v>
      </c>
      <c r="F2867">
        <v>10.92</v>
      </c>
      <c r="G2867">
        <v>-11.08</v>
      </c>
      <c r="H2867">
        <v>1.45</v>
      </c>
      <c r="I2867">
        <v>-80.56</v>
      </c>
    </row>
    <row r="2868" spans="1:9">
      <c r="A2868" s="14">
        <v>44195</v>
      </c>
      <c r="B2868">
        <v>5.35</v>
      </c>
      <c r="C2868">
        <v>-4.74</v>
      </c>
      <c r="D2868">
        <v>-23.93</v>
      </c>
      <c r="E2868">
        <v>25.6</v>
      </c>
      <c r="F2868">
        <v>7.64</v>
      </c>
      <c r="G2868">
        <v>-11.14</v>
      </c>
      <c r="H2868">
        <v>1.81</v>
      </c>
      <c r="I2868">
        <v>-80</v>
      </c>
    </row>
    <row r="2869" spans="1:9">
      <c r="A2869" s="14">
        <v>44196</v>
      </c>
      <c r="B2869">
        <v>5.55</v>
      </c>
      <c r="C2869">
        <v>-2.9</v>
      </c>
      <c r="D2869">
        <v>-23.74</v>
      </c>
      <c r="E2869">
        <v>25.2</v>
      </c>
      <c r="F2869">
        <v>7.68</v>
      </c>
      <c r="G2869">
        <v>-11.15</v>
      </c>
      <c r="H2869">
        <v>2.4</v>
      </c>
      <c r="I2869">
        <v>-82.07</v>
      </c>
    </row>
    <row r="2870" spans="1:9">
      <c r="A2870" s="14">
        <v>44197</v>
      </c>
      <c r="B2870">
        <v>5.6</v>
      </c>
      <c r="C2870">
        <v>-2.91</v>
      </c>
      <c r="D2870">
        <v>-24.03</v>
      </c>
      <c r="E2870">
        <v>25.06</v>
      </c>
      <c r="F2870">
        <v>7.67</v>
      </c>
      <c r="G2870">
        <v>-11.11</v>
      </c>
      <c r="H2870">
        <v>2.25</v>
      </c>
      <c r="I2870">
        <v>-82.12</v>
      </c>
    </row>
    <row r="2871" spans="1:9">
      <c r="A2871" s="14">
        <v>44200</v>
      </c>
      <c r="B2871">
        <v>5.28</v>
      </c>
      <c r="C2871">
        <v>-2.5499999999999998</v>
      </c>
      <c r="D2871">
        <v>-22.92</v>
      </c>
      <c r="E2871">
        <v>24.35</v>
      </c>
      <c r="F2871">
        <v>7.06</v>
      </c>
      <c r="G2871">
        <v>-10.6</v>
      </c>
      <c r="H2871">
        <v>2.38</v>
      </c>
      <c r="I2871">
        <v>-74.040000000000006</v>
      </c>
    </row>
    <row r="2872" spans="1:9">
      <c r="A2872" s="14">
        <v>44201</v>
      </c>
      <c r="B2872">
        <v>5.93</v>
      </c>
      <c r="C2872">
        <v>-3.37</v>
      </c>
      <c r="D2872">
        <v>-22.71</v>
      </c>
      <c r="E2872">
        <v>24.13</v>
      </c>
      <c r="F2872">
        <v>6.97</v>
      </c>
      <c r="G2872">
        <v>-10.210000000000001</v>
      </c>
      <c r="H2872">
        <v>2.1800000000000002</v>
      </c>
      <c r="I2872">
        <v>-71</v>
      </c>
    </row>
    <row r="2873" spans="1:9">
      <c r="A2873" s="14">
        <v>44202</v>
      </c>
      <c r="B2873">
        <v>5.92</v>
      </c>
      <c r="C2873">
        <v>-3.1</v>
      </c>
      <c r="D2873">
        <v>-22.88</v>
      </c>
      <c r="E2873">
        <v>24.47</v>
      </c>
      <c r="F2873">
        <v>7.25</v>
      </c>
      <c r="G2873">
        <v>-10.43</v>
      </c>
      <c r="H2873">
        <v>2</v>
      </c>
      <c r="I2873">
        <v>-73.14</v>
      </c>
    </row>
    <row r="2874" spans="1:9">
      <c r="A2874" s="14">
        <v>44203</v>
      </c>
      <c r="B2874">
        <v>5.3</v>
      </c>
      <c r="C2874">
        <v>-3.3</v>
      </c>
      <c r="D2874">
        <v>-23.45</v>
      </c>
      <c r="E2874">
        <v>24.84</v>
      </c>
      <c r="F2874">
        <v>7.3</v>
      </c>
      <c r="G2874">
        <v>-10.57</v>
      </c>
      <c r="H2874">
        <v>1.97</v>
      </c>
      <c r="I2874">
        <v>-75.62</v>
      </c>
    </row>
    <row r="2875" spans="1:9">
      <c r="A2875" s="14">
        <v>44204</v>
      </c>
      <c r="B2875">
        <v>4.8899999999999997</v>
      </c>
      <c r="C2875">
        <v>-3.58</v>
      </c>
      <c r="D2875">
        <v>-23.3</v>
      </c>
      <c r="E2875">
        <v>24.66</v>
      </c>
      <c r="F2875">
        <v>7.32</v>
      </c>
      <c r="G2875">
        <v>-10.51</v>
      </c>
      <c r="H2875">
        <v>2.04</v>
      </c>
      <c r="I2875">
        <v>-75.430000000000007</v>
      </c>
    </row>
    <row r="2876" spans="1:9">
      <c r="A2876" s="14">
        <v>44207</v>
      </c>
      <c r="B2876">
        <v>4.43</v>
      </c>
      <c r="C2876">
        <v>-4.0999999999999996</v>
      </c>
      <c r="D2876">
        <v>-23.63</v>
      </c>
      <c r="E2876">
        <v>24.86</v>
      </c>
      <c r="F2876">
        <v>7.8</v>
      </c>
      <c r="G2876">
        <v>-10.76</v>
      </c>
      <c r="H2876">
        <v>2.09</v>
      </c>
      <c r="I2876">
        <v>-76.28</v>
      </c>
    </row>
    <row r="2877" spans="1:9">
      <c r="A2877" s="14">
        <v>44208</v>
      </c>
      <c r="B2877">
        <v>4.8</v>
      </c>
      <c r="C2877">
        <v>-4.3499999999999996</v>
      </c>
      <c r="D2877">
        <v>-23.45</v>
      </c>
      <c r="E2877">
        <v>24.61</v>
      </c>
      <c r="F2877">
        <v>7.44</v>
      </c>
      <c r="G2877">
        <v>-10.64</v>
      </c>
      <c r="H2877">
        <v>2.2200000000000002</v>
      </c>
      <c r="I2877">
        <v>-75.599999999999994</v>
      </c>
    </row>
    <row r="2878" spans="1:9">
      <c r="A2878" s="14">
        <v>44209</v>
      </c>
      <c r="B2878">
        <v>4.53</v>
      </c>
      <c r="C2878">
        <v>-3.94</v>
      </c>
      <c r="D2878">
        <v>-23.17</v>
      </c>
      <c r="E2878">
        <v>24.35</v>
      </c>
      <c r="F2878">
        <v>7.15</v>
      </c>
      <c r="G2878">
        <v>-10.58</v>
      </c>
      <c r="H2878">
        <v>2.2200000000000002</v>
      </c>
      <c r="I2878">
        <v>-72.78</v>
      </c>
    </row>
    <row r="2879" spans="1:9">
      <c r="A2879" s="14">
        <v>44210</v>
      </c>
      <c r="B2879">
        <v>4.4000000000000004</v>
      </c>
      <c r="C2879">
        <v>-3.75</v>
      </c>
      <c r="D2879">
        <v>-23.31</v>
      </c>
      <c r="E2879">
        <v>24.57</v>
      </c>
      <c r="F2879">
        <v>7.27</v>
      </c>
      <c r="G2879">
        <v>-10.5</v>
      </c>
      <c r="H2879">
        <v>2.0499999999999998</v>
      </c>
      <c r="I2879">
        <v>-75</v>
      </c>
    </row>
    <row r="2880" spans="1:9">
      <c r="A2880" s="14">
        <v>44211</v>
      </c>
      <c r="B2880">
        <v>4.54</v>
      </c>
      <c r="C2880">
        <v>-3.4</v>
      </c>
      <c r="D2880">
        <v>-23.45</v>
      </c>
      <c r="E2880">
        <v>24.47</v>
      </c>
      <c r="F2880">
        <v>7.25</v>
      </c>
      <c r="G2880">
        <v>-10.34</v>
      </c>
      <c r="H2880">
        <v>1.81</v>
      </c>
      <c r="I2880">
        <v>-76.5</v>
      </c>
    </row>
    <row r="2881" spans="1:9">
      <c r="A2881" s="14">
        <v>44214</v>
      </c>
      <c r="B2881">
        <v>4.29</v>
      </c>
      <c r="C2881">
        <v>-3.67</v>
      </c>
      <c r="D2881">
        <v>-23.44</v>
      </c>
      <c r="E2881">
        <v>24.46</v>
      </c>
      <c r="F2881">
        <v>7.23</v>
      </c>
      <c r="G2881">
        <v>-10.35</v>
      </c>
      <c r="H2881">
        <v>1.53</v>
      </c>
      <c r="I2881">
        <v>-77.23</v>
      </c>
    </row>
    <row r="2882" spans="1:9">
      <c r="A2882" s="14">
        <v>44215</v>
      </c>
      <c r="B2882">
        <v>4.3</v>
      </c>
      <c r="C2882">
        <v>-3.85</v>
      </c>
      <c r="D2882">
        <v>-23.53</v>
      </c>
      <c r="E2882">
        <v>24.62</v>
      </c>
      <c r="F2882">
        <v>7.27</v>
      </c>
      <c r="G2882">
        <v>-10.19</v>
      </c>
      <c r="H2882">
        <v>1.5</v>
      </c>
      <c r="I2882">
        <v>-79</v>
      </c>
    </row>
    <row r="2883" spans="1:9">
      <c r="A2883" s="14">
        <v>44216</v>
      </c>
      <c r="B2883">
        <v>4.2</v>
      </c>
      <c r="C2883">
        <v>-4.03</v>
      </c>
      <c r="D2883">
        <v>-23.64</v>
      </c>
      <c r="E2883">
        <v>24.73</v>
      </c>
      <c r="F2883">
        <v>7.28</v>
      </c>
      <c r="G2883">
        <v>-10.34</v>
      </c>
      <c r="H2883">
        <v>1.43</v>
      </c>
      <c r="I2883">
        <v>-82.5</v>
      </c>
    </row>
    <row r="2884" spans="1:9">
      <c r="A2884" s="14">
        <v>44217</v>
      </c>
      <c r="B2884">
        <v>3.98</v>
      </c>
      <c r="C2884">
        <v>-3.3</v>
      </c>
      <c r="D2884">
        <v>-23.45</v>
      </c>
      <c r="E2884">
        <v>24.66</v>
      </c>
      <c r="F2884">
        <v>7.11</v>
      </c>
      <c r="G2884">
        <v>-10.34</v>
      </c>
      <c r="H2884">
        <v>0.4</v>
      </c>
      <c r="I2884">
        <v>-82</v>
      </c>
    </row>
    <row r="2885" spans="1:9">
      <c r="A2885" s="14">
        <v>44218</v>
      </c>
      <c r="B2885">
        <v>4.4400000000000004</v>
      </c>
      <c r="C2885">
        <v>-3.18</v>
      </c>
      <c r="D2885">
        <v>-23.41</v>
      </c>
      <c r="E2885">
        <v>24.62</v>
      </c>
      <c r="F2885">
        <v>7.16</v>
      </c>
      <c r="G2885">
        <v>-10.38</v>
      </c>
      <c r="H2885">
        <v>-0.18</v>
      </c>
      <c r="I2885">
        <v>-82.28</v>
      </c>
    </row>
    <row r="2886" spans="1:9">
      <c r="A2886" s="14">
        <v>44221</v>
      </c>
      <c r="B2886">
        <v>4.87</v>
      </c>
      <c r="C2886">
        <v>-3.25</v>
      </c>
      <c r="D2886">
        <v>-23.51</v>
      </c>
      <c r="E2886">
        <v>24.72</v>
      </c>
      <c r="F2886">
        <v>7.31</v>
      </c>
      <c r="G2886">
        <v>-10.49</v>
      </c>
      <c r="H2886">
        <v>0.41</v>
      </c>
      <c r="I2886">
        <v>-83.71</v>
      </c>
    </row>
    <row r="2887" spans="1:9">
      <c r="A2887" s="14">
        <v>44222</v>
      </c>
      <c r="B2887">
        <v>4.71</v>
      </c>
      <c r="C2887">
        <v>-2.59</v>
      </c>
      <c r="D2887">
        <v>-23.39</v>
      </c>
      <c r="E2887">
        <v>24.44</v>
      </c>
      <c r="F2887">
        <v>7</v>
      </c>
      <c r="G2887">
        <v>-10.4</v>
      </c>
      <c r="H2887">
        <v>0.41</v>
      </c>
      <c r="I2887">
        <v>-83.13</v>
      </c>
    </row>
    <row r="2888" spans="1:9">
      <c r="A2888" s="14">
        <v>44223</v>
      </c>
      <c r="B2888">
        <v>4</v>
      </c>
      <c r="C2888">
        <v>-2.34</v>
      </c>
      <c r="D2888">
        <v>-23.45</v>
      </c>
      <c r="E2888">
        <v>24.5</v>
      </c>
      <c r="F2888">
        <v>6.69</v>
      </c>
      <c r="G2888">
        <v>-10.39</v>
      </c>
      <c r="H2888">
        <v>-7.0000000000000007E-2</v>
      </c>
      <c r="I2888">
        <v>-82.59</v>
      </c>
    </row>
    <row r="2889" spans="1:9">
      <c r="A2889" s="14">
        <v>44224</v>
      </c>
      <c r="B2889">
        <v>3.62</v>
      </c>
      <c r="C2889">
        <v>-2.4500000000000002</v>
      </c>
      <c r="D2889">
        <v>-23.37</v>
      </c>
      <c r="E2889">
        <v>24.5</v>
      </c>
      <c r="F2889">
        <v>6.84</v>
      </c>
      <c r="G2889">
        <v>-10.89</v>
      </c>
      <c r="H2889">
        <v>-0.1</v>
      </c>
      <c r="I2889">
        <v>-82.26</v>
      </c>
    </row>
    <row r="2890" spans="1:9">
      <c r="A2890" s="14">
        <v>44225</v>
      </c>
      <c r="B2890">
        <v>3.78</v>
      </c>
      <c r="C2890">
        <v>-2.14</v>
      </c>
      <c r="D2890">
        <v>-23.11</v>
      </c>
      <c r="E2890">
        <v>24.18</v>
      </c>
      <c r="F2890">
        <v>6.65</v>
      </c>
      <c r="G2890">
        <v>-10.32</v>
      </c>
      <c r="H2890">
        <v>0</v>
      </c>
      <c r="I2890">
        <v>-81.260000000000005</v>
      </c>
    </row>
    <row r="2891" spans="1:9">
      <c r="A2891" s="14">
        <v>44228</v>
      </c>
      <c r="B2891">
        <v>3.95</v>
      </c>
      <c r="C2891">
        <v>-2.56</v>
      </c>
      <c r="D2891">
        <v>-22.82</v>
      </c>
      <c r="E2891">
        <v>23.59</v>
      </c>
      <c r="F2891">
        <v>6.14</v>
      </c>
      <c r="G2891">
        <v>-9.85</v>
      </c>
      <c r="H2891">
        <v>-0.17</v>
      </c>
      <c r="I2891">
        <v>-78.599999999999994</v>
      </c>
    </row>
    <row r="2892" spans="1:9">
      <c r="A2892" s="14">
        <v>44229</v>
      </c>
      <c r="B2892">
        <v>4.05</v>
      </c>
      <c r="C2892">
        <v>-2.11</v>
      </c>
      <c r="D2892">
        <v>-22.38</v>
      </c>
      <c r="E2892">
        <v>23.22</v>
      </c>
      <c r="F2892">
        <v>5.59</v>
      </c>
      <c r="G2892">
        <v>-9.6</v>
      </c>
      <c r="H2892">
        <v>-7.0000000000000007E-2</v>
      </c>
      <c r="I2892">
        <v>-75.459999999999994</v>
      </c>
    </row>
    <row r="2893" spans="1:9">
      <c r="A2893" s="14">
        <v>44230</v>
      </c>
      <c r="B2893">
        <v>4.1100000000000003</v>
      </c>
      <c r="C2893">
        <v>-1.89</v>
      </c>
      <c r="D2893">
        <v>-22.51</v>
      </c>
      <c r="E2893">
        <v>23.35</v>
      </c>
      <c r="F2893">
        <v>5.69</v>
      </c>
      <c r="G2893">
        <v>-9.65</v>
      </c>
      <c r="H2893">
        <v>-0.22</v>
      </c>
      <c r="I2893">
        <v>-75.37</v>
      </c>
    </row>
    <row r="2894" spans="1:9">
      <c r="A2894" s="14">
        <v>44231</v>
      </c>
      <c r="B2894">
        <v>3.89</v>
      </c>
      <c r="C2894">
        <v>-1.73</v>
      </c>
      <c r="D2894">
        <v>-22.94</v>
      </c>
      <c r="E2894">
        <v>23.59</v>
      </c>
      <c r="F2894">
        <v>5.19</v>
      </c>
      <c r="G2894">
        <v>-9.74</v>
      </c>
      <c r="H2894">
        <v>-7.0000000000000007E-2</v>
      </c>
      <c r="I2894">
        <v>-76.97</v>
      </c>
    </row>
    <row r="2895" spans="1:9">
      <c r="A2895" s="14">
        <v>44232</v>
      </c>
      <c r="B2895">
        <v>3.69</v>
      </c>
      <c r="C2895">
        <v>-1.85</v>
      </c>
      <c r="D2895">
        <v>-22.37</v>
      </c>
      <c r="E2895">
        <v>23.26</v>
      </c>
      <c r="F2895">
        <v>5.05</v>
      </c>
      <c r="G2895">
        <v>-9.5399999999999991</v>
      </c>
      <c r="H2895">
        <v>-0.3</v>
      </c>
      <c r="I2895">
        <v>-73.790000000000006</v>
      </c>
    </row>
    <row r="2896" spans="1:9">
      <c r="A2896" s="14">
        <v>44235</v>
      </c>
      <c r="B2896">
        <v>3.32</v>
      </c>
      <c r="C2896">
        <v>-2.16</v>
      </c>
      <c r="D2896">
        <v>-22.08</v>
      </c>
      <c r="E2896">
        <v>22.95</v>
      </c>
      <c r="F2896">
        <v>5.03</v>
      </c>
      <c r="G2896">
        <v>-9.5299999999999994</v>
      </c>
      <c r="H2896">
        <v>-0.32</v>
      </c>
      <c r="I2896">
        <v>-73.48</v>
      </c>
    </row>
    <row r="2897" spans="1:9">
      <c r="A2897" s="14">
        <v>44236</v>
      </c>
      <c r="B2897">
        <v>3.07</v>
      </c>
      <c r="C2897">
        <v>-2</v>
      </c>
      <c r="D2897">
        <v>-21.51</v>
      </c>
      <c r="E2897">
        <v>22.54</v>
      </c>
      <c r="F2897">
        <v>4.5199999999999996</v>
      </c>
      <c r="G2897">
        <v>-9.5</v>
      </c>
      <c r="H2897">
        <v>-0.53</v>
      </c>
      <c r="I2897">
        <v>-70.45</v>
      </c>
    </row>
    <row r="2898" spans="1:9">
      <c r="A2898" s="14">
        <v>44237</v>
      </c>
      <c r="B2898">
        <v>3.19</v>
      </c>
      <c r="C2898">
        <v>-1.45</v>
      </c>
      <c r="D2898">
        <v>-21.21</v>
      </c>
      <c r="E2898">
        <v>22.26</v>
      </c>
      <c r="F2898">
        <v>4.2</v>
      </c>
      <c r="G2898">
        <v>-9.44</v>
      </c>
      <c r="H2898">
        <v>-0.55000000000000004</v>
      </c>
      <c r="I2898">
        <v>-68.06</v>
      </c>
    </row>
    <row r="2899" spans="1:9">
      <c r="A2899" s="14">
        <v>44238</v>
      </c>
      <c r="B2899">
        <v>3.4</v>
      </c>
      <c r="C2899">
        <v>-1.4</v>
      </c>
      <c r="D2899">
        <v>-21.4</v>
      </c>
      <c r="E2899">
        <v>22.52</v>
      </c>
      <c r="F2899">
        <v>4.4000000000000004</v>
      </c>
      <c r="G2899">
        <v>-9.4</v>
      </c>
      <c r="H2899">
        <v>-0.2</v>
      </c>
      <c r="I2899">
        <v>-68.8</v>
      </c>
    </row>
    <row r="2900" spans="1:9">
      <c r="A2900" s="14">
        <v>44239</v>
      </c>
      <c r="B2900">
        <v>3.4</v>
      </c>
      <c r="C2900">
        <v>-0.92</v>
      </c>
      <c r="D2900">
        <v>-21.46</v>
      </c>
      <c r="E2900">
        <v>22.5</v>
      </c>
      <c r="F2900">
        <v>4.3899999999999997</v>
      </c>
      <c r="G2900">
        <v>-9.43</v>
      </c>
      <c r="H2900">
        <v>-0.22</v>
      </c>
      <c r="I2900">
        <v>-68.31</v>
      </c>
    </row>
    <row r="2901" spans="1:9">
      <c r="A2901" s="14">
        <v>44242</v>
      </c>
      <c r="B2901">
        <v>3.24</v>
      </c>
      <c r="C2901">
        <v>-0.89</v>
      </c>
      <c r="D2901">
        <v>-21.2</v>
      </c>
      <c r="E2901">
        <v>22.33</v>
      </c>
      <c r="F2901">
        <v>4.41</v>
      </c>
      <c r="G2901">
        <v>-9.31</v>
      </c>
      <c r="H2901">
        <v>-0.3</v>
      </c>
      <c r="I2901">
        <v>-65.89</v>
      </c>
    </row>
    <row r="2902" spans="1:9">
      <c r="A2902" s="14">
        <v>44243</v>
      </c>
      <c r="B2902">
        <v>3.1</v>
      </c>
      <c r="C2902">
        <v>-0.74</v>
      </c>
      <c r="D2902">
        <v>-21.42</v>
      </c>
      <c r="E2902">
        <v>22.48</v>
      </c>
      <c r="F2902">
        <v>4.5599999999999996</v>
      </c>
      <c r="G2902">
        <v>-9.44</v>
      </c>
      <c r="H2902">
        <v>-0.62</v>
      </c>
      <c r="I2902">
        <v>-65</v>
      </c>
    </row>
    <row r="2903" spans="1:9">
      <c r="A2903" s="14">
        <v>44244</v>
      </c>
      <c r="B2903">
        <v>3.2</v>
      </c>
      <c r="C2903">
        <v>-0.42</v>
      </c>
      <c r="D2903">
        <v>-21.59</v>
      </c>
      <c r="E2903">
        <v>22.53</v>
      </c>
      <c r="F2903">
        <v>4.41</v>
      </c>
      <c r="G2903">
        <v>-9.4499999999999993</v>
      </c>
      <c r="H2903">
        <v>-1.17</v>
      </c>
      <c r="I2903">
        <v>-66.010000000000005</v>
      </c>
    </row>
    <row r="2904" spans="1:9">
      <c r="A2904" s="14">
        <v>44245</v>
      </c>
      <c r="B2904">
        <v>3.03</v>
      </c>
      <c r="C2904">
        <v>-0.24</v>
      </c>
      <c r="D2904">
        <v>-22.18</v>
      </c>
      <c r="E2904">
        <v>23.07</v>
      </c>
      <c r="F2904">
        <v>4.41</v>
      </c>
      <c r="G2904">
        <v>-9.34</v>
      </c>
      <c r="H2904">
        <v>-1.74</v>
      </c>
      <c r="I2904">
        <v>-68.25</v>
      </c>
    </row>
    <row r="2905" spans="1:9">
      <c r="A2905" s="14">
        <v>44246</v>
      </c>
      <c r="B2905">
        <v>2.48</v>
      </c>
      <c r="C2905">
        <v>0.11</v>
      </c>
      <c r="D2905">
        <v>-21.93</v>
      </c>
      <c r="E2905">
        <v>22.67</v>
      </c>
      <c r="F2905">
        <v>4.03</v>
      </c>
      <c r="G2905">
        <v>-9.1</v>
      </c>
      <c r="H2905">
        <v>-2.4300000000000002</v>
      </c>
      <c r="I2905">
        <v>-65.010000000000005</v>
      </c>
    </row>
    <row r="2906" spans="1:9">
      <c r="A2906" s="14">
        <v>44249</v>
      </c>
      <c r="B2906">
        <v>1.83</v>
      </c>
      <c r="C2906">
        <v>-0.36</v>
      </c>
      <c r="D2906">
        <v>-21.73</v>
      </c>
      <c r="E2906">
        <v>22.71</v>
      </c>
      <c r="F2906">
        <v>4.18</v>
      </c>
      <c r="G2906">
        <v>-9.1</v>
      </c>
      <c r="H2906">
        <v>-2.75</v>
      </c>
      <c r="I2906">
        <v>-63.29</v>
      </c>
    </row>
    <row r="2907" spans="1:9">
      <c r="A2907" s="14">
        <v>44250</v>
      </c>
      <c r="B2907">
        <v>2.29</v>
      </c>
      <c r="C2907">
        <v>-0.95</v>
      </c>
      <c r="D2907">
        <v>-21.75</v>
      </c>
      <c r="E2907">
        <v>22.85</v>
      </c>
      <c r="F2907">
        <v>4.43</v>
      </c>
      <c r="G2907">
        <v>-9.35</v>
      </c>
      <c r="H2907">
        <v>-2.42</v>
      </c>
      <c r="I2907">
        <v>-65.86</v>
      </c>
    </row>
    <row r="2908" spans="1:9">
      <c r="A2908" s="14">
        <v>44251</v>
      </c>
      <c r="B2908">
        <v>2.15</v>
      </c>
      <c r="C2908">
        <v>-0.7</v>
      </c>
      <c r="D2908">
        <v>-22.3</v>
      </c>
      <c r="E2908">
        <v>23.61</v>
      </c>
      <c r="F2908">
        <v>4.66</v>
      </c>
      <c r="G2908">
        <v>-10</v>
      </c>
      <c r="H2908">
        <v>-2.15</v>
      </c>
      <c r="I2908">
        <v>-71.89</v>
      </c>
    </row>
    <row r="2909" spans="1:9">
      <c r="A2909" s="14">
        <v>44252</v>
      </c>
      <c r="B2909">
        <v>1.55</v>
      </c>
      <c r="C2909">
        <v>-0.72</v>
      </c>
      <c r="D2909">
        <v>-22.44</v>
      </c>
      <c r="E2909">
        <v>24.21</v>
      </c>
      <c r="F2909">
        <v>4.72</v>
      </c>
      <c r="G2909">
        <v>-10.42</v>
      </c>
      <c r="H2909">
        <v>-1.85</v>
      </c>
      <c r="I2909">
        <v>-74.13</v>
      </c>
    </row>
    <row r="2910" spans="1:9">
      <c r="A2910" s="14">
        <v>44253</v>
      </c>
      <c r="B2910">
        <v>1.8</v>
      </c>
      <c r="C2910">
        <v>-0.68</v>
      </c>
      <c r="D2910">
        <v>-22.83</v>
      </c>
      <c r="E2910">
        <v>24.79</v>
      </c>
      <c r="F2910">
        <v>5.2</v>
      </c>
      <c r="G2910">
        <v>-10.94</v>
      </c>
      <c r="H2910">
        <v>-1.28</v>
      </c>
      <c r="I2910">
        <v>-79.959999999999994</v>
      </c>
    </row>
    <row r="2911" spans="1:9">
      <c r="A2911" s="14">
        <v>44256</v>
      </c>
      <c r="B2911">
        <v>2.59</v>
      </c>
      <c r="C2911">
        <v>-0.83</v>
      </c>
      <c r="D2911">
        <v>-23.08</v>
      </c>
      <c r="E2911">
        <v>24.6</v>
      </c>
      <c r="F2911">
        <v>5.0199999999999996</v>
      </c>
      <c r="G2911">
        <v>-10.65</v>
      </c>
      <c r="H2911">
        <v>-0.54</v>
      </c>
      <c r="I2911">
        <v>-80.34</v>
      </c>
    </row>
    <row r="2912" spans="1:9">
      <c r="A2912" s="14">
        <v>44257</v>
      </c>
      <c r="B2912">
        <v>2.8</v>
      </c>
      <c r="C2912">
        <v>-0.61</v>
      </c>
      <c r="D2912">
        <v>-22.92</v>
      </c>
      <c r="E2912">
        <v>24.25</v>
      </c>
      <c r="F2912">
        <v>4.45</v>
      </c>
      <c r="G2912">
        <v>-10.26</v>
      </c>
      <c r="H2912">
        <v>-0.95</v>
      </c>
      <c r="I2912">
        <v>-78.95</v>
      </c>
    </row>
    <row r="2913" spans="1:9">
      <c r="A2913" s="14">
        <v>44258</v>
      </c>
      <c r="B2913">
        <v>2.72</v>
      </c>
      <c r="C2913">
        <v>-0.73</v>
      </c>
      <c r="D2913">
        <v>-23.31</v>
      </c>
      <c r="E2913">
        <v>24.53</v>
      </c>
      <c r="F2913">
        <v>4.1900000000000004</v>
      </c>
      <c r="G2913">
        <v>-10.41</v>
      </c>
      <c r="H2913">
        <v>-1.58</v>
      </c>
      <c r="I2913">
        <v>-76.819999999999993</v>
      </c>
    </row>
    <row r="2914" spans="1:9">
      <c r="A2914" s="14">
        <v>44259</v>
      </c>
      <c r="B2914">
        <v>3.24</v>
      </c>
      <c r="C2914">
        <v>-1.24</v>
      </c>
      <c r="D2914">
        <v>-23.14</v>
      </c>
      <c r="E2914">
        <v>24.19</v>
      </c>
      <c r="F2914">
        <v>4.4000000000000004</v>
      </c>
      <c r="G2914">
        <v>-10.59</v>
      </c>
      <c r="H2914">
        <v>-1.96</v>
      </c>
      <c r="I2914">
        <v>-76.5</v>
      </c>
    </row>
    <row r="2915" spans="1:9">
      <c r="A2915" s="14">
        <v>44260</v>
      </c>
      <c r="B2915">
        <v>3.62</v>
      </c>
      <c r="C2915">
        <v>-1.22</v>
      </c>
      <c r="D2915">
        <v>-23.45</v>
      </c>
      <c r="E2915">
        <v>24.25</v>
      </c>
      <c r="F2915">
        <v>4.5</v>
      </c>
      <c r="G2915">
        <v>-10.73</v>
      </c>
      <c r="H2915">
        <v>-1.68</v>
      </c>
      <c r="I2915">
        <v>-77.13</v>
      </c>
    </row>
    <row r="2916" spans="1:9">
      <c r="A2916" s="14">
        <v>44263</v>
      </c>
      <c r="B2916">
        <v>3.67</v>
      </c>
      <c r="C2916">
        <v>-1.53</v>
      </c>
      <c r="D2916">
        <v>-23.78</v>
      </c>
      <c r="E2916">
        <v>24.04</v>
      </c>
      <c r="F2916">
        <v>4.46</v>
      </c>
      <c r="G2916">
        <v>-10.54</v>
      </c>
      <c r="H2916">
        <v>-1.33</v>
      </c>
      <c r="I2916">
        <v>-77.03</v>
      </c>
    </row>
    <row r="2917" spans="1:9">
      <c r="A2917" s="14">
        <v>44264</v>
      </c>
      <c r="B2917">
        <v>3.55</v>
      </c>
      <c r="C2917">
        <v>-1.84</v>
      </c>
      <c r="D2917">
        <v>-23.81</v>
      </c>
      <c r="E2917">
        <v>23.88</v>
      </c>
      <c r="F2917">
        <v>4.42</v>
      </c>
      <c r="G2917">
        <v>-10.26</v>
      </c>
      <c r="H2917">
        <v>-1.2</v>
      </c>
      <c r="I2917">
        <v>-76.650000000000006</v>
      </c>
    </row>
    <row r="2918" spans="1:9">
      <c r="A2918" s="14">
        <v>44265</v>
      </c>
      <c r="B2918">
        <v>2.95</v>
      </c>
      <c r="C2918">
        <v>-1.24</v>
      </c>
      <c r="D2918">
        <v>-24.48</v>
      </c>
      <c r="E2918">
        <v>24.39</v>
      </c>
      <c r="F2918">
        <v>4.6100000000000003</v>
      </c>
      <c r="G2918">
        <v>-10.27</v>
      </c>
      <c r="H2918">
        <v>-1.1299999999999999</v>
      </c>
      <c r="I2918">
        <v>-78.95</v>
      </c>
    </row>
    <row r="2919" spans="1:9">
      <c r="A2919" s="14">
        <v>44266</v>
      </c>
      <c r="B2919">
        <v>2.4900000000000002</v>
      </c>
      <c r="C2919">
        <v>-1.57</v>
      </c>
      <c r="D2919">
        <v>-23.79</v>
      </c>
      <c r="E2919">
        <v>23.8</v>
      </c>
      <c r="F2919">
        <v>4.33</v>
      </c>
      <c r="G2919">
        <v>-10.23</v>
      </c>
      <c r="H2919">
        <v>-1.47</v>
      </c>
      <c r="I2919">
        <v>-76</v>
      </c>
    </row>
    <row r="2920" spans="1:9">
      <c r="A2920" s="14">
        <v>44267</v>
      </c>
      <c r="B2920">
        <v>2.11</v>
      </c>
      <c r="C2920">
        <v>-1.7</v>
      </c>
      <c r="D2920">
        <v>-23.87</v>
      </c>
      <c r="E2920">
        <v>23.54</v>
      </c>
      <c r="F2920">
        <v>4.2</v>
      </c>
      <c r="G2920">
        <v>-9.9499999999999993</v>
      </c>
      <c r="H2920">
        <v>-1.41</v>
      </c>
      <c r="I2920">
        <v>-75.94</v>
      </c>
    </row>
    <row r="2921" spans="1:9">
      <c r="A2921" s="14">
        <v>44270</v>
      </c>
      <c r="B2921">
        <v>2.2400000000000002</v>
      </c>
      <c r="C2921">
        <v>-1.63</v>
      </c>
      <c r="D2921">
        <v>-23.7</v>
      </c>
      <c r="E2921">
        <v>23.32</v>
      </c>
      <c r="F2921">
        <v>4.21</v>
      </c>
      <c r="G2921">
        <v>-9.4600000000000009</v>
      </c>
      <c r="H2921">
        <v>-0.97</v>
      </c>
      <c r="I2921">
        <v>-75.39</v>
      </c>
    </row>
    <row r="2922" spans="1:9">
      <c r="A2922" s="14">
        <v>44271</v>
      </c>
      <c r="B2922">
        <v>2.72</v>
      </c>
      <c r="C2922">
        <v>-1.65</v>
      </c>
      <c r="D2922">
        <v>-23.9</v>
      </c>
      <c r="E2922">
        <v>23.5</v>
      </c>
      <c r="F2922">
        <v>4.43</v>
      </c>
      <c r="G2922">
        <v>-9.86</v>
      </c>
      <c r="H2922">
        <v>-1.06</v>
      </c>
      <c r="I2922">
        <v>-78.06</v>
      </c>
    </row>
    <row r="2923" spans="1:9">
      <c r="A2923" s="14">
        <v>44272</v>
      </c>
      <c r="B2923">
        <v>2.69</v>
      </c>
      <c r="C2923">
        <v>-1.61</v>
      </c>
      <c r="D2923">
        <v>-24.2</v>
      </c>
      <c r="E2923">
        <v>24.07</v>
      </c>
      <c r="F2923">
        <v>4.37</v>
      </c>
      <c r="G2923">
        <v>-9.7799999999999994</v>
      </c>
      <c r="H2923">
        <v>-1.65</v>
      </c>
      <c r="I2923">
        <v>-79.39</v>
      </c>
    </row>
    <row r="2924" spans="1:9">
      <c r="A2924" s="14">
        <v>44273</v>
      </c>
      <c r="B2924">
        <v>2.2599999999999998</v>
      </c>
      <c r="C2924">
        <v>-1.85</v>
      </c>
      <c r="D2924">
        <v>-23.41</v>
      </c>
      <c r="E2924">
        <v>23.21</v>
      </c>
      <c r="F2924">
        <v>3.9</v>
      </c>
      <c r="G2924">
        <v>-9.0500000000000007</v>
      </c>
      <c r="H2924">
        <v>-1.6</v>
      </c>
      <c r="I2924">
        <v>-75.47</v>
      </c>
    </row>
    <row r="2925" spans="1:9">
      <c r="A2925" s="14">
        <v>44274</v>
      </c>
      <c r="B2925">
        <v>2.31</v>
      </c>
      <c r="C2925">
        <v>-1.9</v>
      </c>
      <c r="D2925">
        <v>-23.46</v>
      </c>
      <c r="E2925">
        <v>23.27</v>
      </c>
      <c r="F2925">
        <v>4</v>
      </c>
      <c r="G2925">
        <v>-9.07</v>
      </c>
      <c r="H2925">
        <v>-1.51</v>
      </c>
      <c r="I2925">
        <v>-76.08</v>
      </c>
    </row>
    <row r="2926" spans="1:9">
      <c r="A2926" s="14">
        <v>44277</v>
      </c>
      <c r="B2926">
        <v>2.6</v>
      </c>
      <c r="C2926">
        <v>-2.02</v>
      </c>
      <c r="D2926">
        <v>-23.72</v>
      </c>
      <c r="E2926">
        <v>23.9</v>
      </c>
      <c r="F2926">
        <v>4.1100000000000003</v>
      </c>
      <c r="G2926">
        <v>-9.31</v>
      </c>
      <c r="H2926">
        <v>-1.42</v>
      </c>
      <c r="I2926">
        <v>-77.42</v>
      </c>
    </row>
    <row r="2927" spans="1:9">
      <c r="A2927" s="14">
        <v>44278</v>
      </c>
      <c r="B2927">
        <v>2.52</v>
      </c>
      <c r="C2927">
        <v>-1.64</v>
      </c>
      <c r="D2927">
        <v>-23.9</v>
      </c>
      <c r="E2927">
        <v>23.75</v>
      </c>
      <c r="F2927">
        <v>4.24</v>
      </c>
      <c r="G2927">
        <v>-9.48</v>
      </c>
      <c r="H2927">
        <v>-1.78</v>
      </c>
      <c r="I2927">
        <v>-81.19</v>
      </c>
    </row>
    <row r="2928" spans="1:9">
      <c r="A2928" s="14">
        <v>44279</v>
      </c>
      <c r="B2928">
        <v>2.29</v>
      </c>
      <c r="C2928">
        <v>-1.32</v>
      </c>
      <c r="D2928">
        <v>-24.19</v>
      </c>
      <c r="E2928">
        <v>23.66</v>
      </c>
      <c r="F2928">
        <v>3.8</v>
      </c>
      <c r="G2928">
        <v>-9.36</v>
      </c>
      <c r="H2928">
        <v>-1.85</v>
      </c>
      <c r="I2928">
        <v>-77.5</v>
      </c>
    </row>
    <row r="2929" spans="1:9">
      <c r="A2929" s="14">
        <v>44280</v>
      </c>
      <c r="B2929">
        <v>2.39</v>
      </c>
      <c r="C2929">
        <v>-1.2</v>
      </c>
      <c r="D2929">
        <v>-23.51</v>
      </c>
      <c r="E2929">
        <v>22.77</v>
      </c>
      <c r="F2929">
        <v>3.61</v>
      </c>
      <c r="G2929">
        <v>-9.1999999999999993</v>
      </c>
      <c r="H2929">
        <v>-1.8</v>
      </c>
      <c r="I2929">
        <v>-74.44</v>
      </c>
    </row>
    <row r="2930" spans="1:9">
      <c r="A2930" s="14">
        <v>44281</v>
      </c>
      <c r="B2930">
        <v>2.52</v>
      </c>
      <c r="C2930">
        <v>-1.2</v>
      </c>
      <c r="D2930">
        <v>-23.57</v>
      </c>
      <c r="E2930">
        <v>23.01</v>
      </c>
      <c r="F2930">
        <v>3.85</v>
      </c>
      <c r="G2930">
        <v>-9.49</v>
      </c>
      <c r="H2930">
        <v>-1.55</v>
      </c>
      <c r="I2930">
        <v>-72.5</v>
      </c>
    </row>
    <row r="2931" spans="1:9">
      <c r="A2931" s="14">
        <v>44284</v>
      </c>
      <c r="B2931">
        <v>2.48</v>
      </c>
      <c r="C2931">
        <v>-1.41</v>
      </c>
      <c r="D2931">
        <v>-23.72</v>
      </c>
      <c r="E2931">
        <v>22.92</v>
      </c>
      <c r="F2931">
        <v>4.08</v>
      </c>
      <c r="G2931">
        <v>-9.76</v>
      </c>
      <c r="H2931">
        <v>-1.46</v>
      </c>
      <c r="I2931">
        <v>-73.63</v>
      </c>
    </row>
    <row r="2932" spans="1:9">
      <c r="A2932" s="14">
        <v>44285</v>
      </c>
      <c r="B2932">
        <v>2.63</v>
      </c>
      <c r="C2932">
        <v>-1.25</v>
      </c>
      <c r="D2932">
        <v>-24.02</v>
      </c>
      <c r="E2932">
        <v>23.26</v>
      </c>
      <c r="F2932">
        <v>4.4000000000000004</v>
      </c>
      <c r="G2932">
        <v>-10.199999999999999</v>
      </c>
      <c r="H2932">
        <v>-1.51</v>
      </c>
      <c r="I2932">
        <v>-77.25</v>
      </c>
    </row>
    <row r="2933" spans="1:9">
      <c r="A2933" s="14">
        <v>44286</v>
      </c>
      <c r="B2933">
        <v>2.91</v>
      </c>
      <c r="C2933">
        <v>-1.5</v>
      </c>
      <c r="D2933">
        <v>-23.63</v>
      </c>
      <c r="E2933">
        <v>22.8</v>
      </c>
      <c r="F2933">
        <v>4</v>
      </c>
      <c r="G2933">
        <v>-9.7100000000000009</v>
      </c>
      <c r="H2933">
        <v>-1.59</v>
      </c>
      <c r="I2933">
        <v>-75</v>
      </c>
    </row>
    <row r="2934" spans="1:9">
      <c r="A2934" s="14">
        <v>44287</v>
      </c>
      <c r="B2934">
        <v>2.95</v>
      </c>
      <c r="C2934">
        <v>-1.65</v>
      </c>
      <c r="D2934">
        <v>-23.42</v>
      </c>
      <c r="E2934">
        <v>22.65</v>
      </c>
      <c r="F2934">
        <v>3.93</v>
      </c>
      <c r="G2934">
        <v>-9.89</v>
      </c>
      <c r="H2934">
        <v>-1.81</v>
      </c>
      <c r="I2934">
        <v>-73.81</v>
      </c>
    </row>
    <row r="2935" spans="1:9">
      <c r="A2935" s="14">
        <v>44288</v>
      </c>
      <c r="B2935">
        <v>2.9</v>
      </c>
      <c r="C2935">
        <v>-1.66</v>
      </c>
      <c r="D2935">
        <v>-23.42</v>
      </c>
      <c r="E2935">
        <v>22.69</v>
      </c>
      <c r="F2935">
        <v>3.91</v>
      </c>
      <c r="G2935">
        <v>-10.1</v>
      </c>
      <c r="H2935">
        <v>-1.84</v>
      </c>
      <c r="I2935">
        <v>-73.900000000000006</v>
      </c>
    </row>
    <row r="2936" spans="1:9">
      <c r="A2936" s="14">
        <v>44291</v>
      </c>
      <c r="B2936">
        <v>2.94</v>
      </c>
      <c r="C2936">
        <v>-2.08</v>
      </c>
      <c r="D2936">
        <v>-23.29</v>
      </c>
      <c r="E2936">
        <v>22.88</v>
      </c>
      <c r="F2936">
        <v>3.94</v>
      </c>
      <c r="G2936">
        <v>-9.77</v>
      </c>
      <c r="H2936">
        <v>-1.82</v>
      </c>
      <c r="I2936">
        <v>-74.290000000000006</v>
      </c>
    </row>
    <row r="2937" spans="1:9">
      <c r="A2937" s="14">
        <v>44292</v>
      </c>
      <c r="B2937">
        <v>3.19</v>
      </c>
      <c r="C2937">
        <v>-1.81</v>
      </c>
      <c r="D2937">
        <v>-22.93</v>
      </c>
      <c r="E2937">
        <v>22.55</v>
      </c>
      <c r="F2937">
        <v>3.86</v>
      </c>
      <c r="G2937">
        <v>-9.7799999999999994</v>
      </c>
      <c r="H2937">
        <v>-1.85</v>
      </c>
      <c r="I2937">
        <v>-72.27</v>
      </c>
    </row>
    <row r="2938" spans="1:9">
      <c r="A2938" s="14">
        <v>44293</v>
      </c>
      <c r="B2938">
        <v>3.01</v>
      </c>
      <c r="C2938">
        <v>-2.0299999999999998</v>
      </c>
      <c r="D2938">
        <v>-22.85</v>
      </c>
      <c r="E2938">
        <v>22.58</v>
      </c>
      <c r="F2938">
        <v>3.86</v>
      </c>
      <c r="G2938">
        <v>-9.76</v>
      </c>
      <c r="H2938">
        <v>-2.0299999999999998</v>
      </c>
      <c r="I2938">
        <v>-71.55</v>
      </c>
    </row>
    <row r="2939" spans="1:9">
      <c r="A2939" s="14">
        <v>44294</v>
      </c>
      <c r="B2939">
        <v>2.5</v>
      </c>
      <c r="C2939">
        <v>-2.2000000000000002</v>
      </c>
      <c r="D2939">
        <v>-22.63</v>
      </c>
      <c r="E2939">
        <v>22.63</v>
      </c>
      <c r="F2939">
        <v>3.77</v>
      </c>
      <c r="G2939">
        <v>-9.6</v>
      </c>
      <c r="H2939">
        <v>-2.1</v>
      </c>
      <c r="I2939">
        <v>-69.959999999999994</v>
      </c>
    </row>
    <row r="2940" spans="1:9">
      <c r="A2940" s="14">
        <v>44295</v>
      </c>
      <c r="B2940">
        <v>2.58</v>
      </c>
      <c r="C2940">
        <v>-2.4500000000000002</v>
      </c>
      <c r="D2940">
        <v>-22.58</v>
      </c>
      <c r="E2940">
        <v>22.81</v>
      </c>
      <c r="F2940">
        <v>3.85</v>
      </c>
      <c r="G2940">
        <v>-9.58</v>
      </c>
      <c r="H2940">
        <v>-2.34</v>
      </c>
      <c r="I2940">
        <v>-69.8</v>
      </c>
    </row>
    <row r="2941" spans="1:9">
      <c r="A2941" s="14">
        <v>44298</v>
      </c>
      <c r="B2941">
        <v>2.56</v>
      </c>
      <c r="C2941">
        <v>-2.84</v>
      </c>
      <c r="D2941">
        <v>-22.67</v>
      </c>
      <c r="E2941">
        <v>22.8</v>
      </c>
      <c r="F2941">
        <v>3.88</v>
      </c>
      <c r="G2941">
        <v>-9.4700000000000006</v>
      </c>
      <c r="H2941">
        <v>-2.42</v>
      </c>
      <c r="I2941">
        <v>-71.98</v>
      </c>
    </row>
    <row r="2942" spans="1:9">
      <c r="A2942" s="14">
        <v>44299</v>
      </c>
      <c r="B2942">
        <v>2.8</v>
      </c>
      <c r="C2942">
        <v>-2.74</v>
      </c>
      <c r="D2942">
        <v>-22.6</v>
      </c>
      <c r="E2942">
        <v>22.85</v>
      </c>
      <c r="F2942">
        <v>3.9</v>
      </c>
      <c r="G2942">
        <v>-9.5500000000000007</v>
      </c>
      <c r="H2942">
        <v>-2.46</v>
      </c>
      <c r="I2942">
        <v>-71</v>
      </c>
    </row>
    <row r="2943" spans="1:9">
      <c r="A2943" s="14">
        <v>44300</v>
      </c>
      <c r="B2943">
        <v>2.95</v>
      </c>
      <c r="C2943">
        <v>-2.6</v>
      </c>
      <c r="D2943">
        <v>-22.55</v>
      </c>
      <c r="E2943">
        <v>22.85</v>
      </c>
      <c r="F2943">
        <v>3.79</v>
      </c>
      <c r="G2943">
        <v>-9.75</v>
      </c>
      <c r="H2943">
        <v>-1.99</v>
      </c>
      <c r="I2943">
        <v>-71.06</v>
      </c>
    </row>
    <row r="2944" spans="1:9">
      <c r="A2944" s="14">
        <v>44301</v>
      </c>
      <c r="B2944">
        <v>2.98</v>
      </c>
      <c r="C2944">
        <v>-2.9</v>
      </c>
      <c r="D2944">
        <v>-22.58</v>
      </c>
      <c r="E2944">
        <v>22.83</v>
      </c>
      <c r="F2944">
        <v>3.82</v>
      </c>
      <c r="G2944">
        <v>-9.6199999999999992</v>
      </c>
      <c r="H2944">
        <v>-1.62</v>
      </c>
      <c r="I2944">
        <v>-70.97</v>
      </c>
    </row>
    <row r="2945" spans="1:9">
      <c r="A2945" s="14">
        <v>44302</v>
      </c>
      <c r="B2945">
        <v>3.04</v>
      </c>
      <c r="C2945">
        <v>-3.09</v>
      </c>
      <c r="D2945">
        <v>-22.74</v>
      </c>
      <c r="E2945">
        <v>23.04</v>
      </c>
      <c r="F2945">
        <v>4</v>
      </c>
      <c r="G2945">
        <v>-9.52</v>
      </c>
      <c r="H2945">
        <v>-1.64</v>
      </c>
      <c r="I2945">
        <v>-72.52</v>
      </c>
    </row>
    <row r="2946" spans="1:9">
      <c r="A2946" s="14">
        <v>44305</v>
      </c>
      <c r="B2946">
        <v>3.12</v>
      </c>
      <c r="C2946">
        <v>-2.85</v>
      </c>
      <c r="D2946">
        <v>-22.61</v>
      </c>
      <c r="E2946">
        <v>22.98</v>
      </c>
      <c r="F2946">
        <v>3.97</v>
      </c>
      <c r="G2946">
        <v>-9.3699999999999992</v>
      </c>
      <c r="H2946">
        <v>-1.55</v>
      </c>
      <c r="I2946">
        <v>-73</v>
      </c>
    </row>
    <row r="2947" spans="1:9">
      <c r="A2947" s="14">
        <v>44306</v>
      </c>
      <c r="B2947">
        <v>2.74</v>
      </c>
      <c r="C2947">
        <v>-2.29</v>
      </c>
      <c r="D2947">
        <v>-22.49</v>
      </c>
      <c r="E2947">
        <v>23.01</v>
      </c>
      <c r="F2947">
        <v>3.95</v>
      </c>
      <c r="G2947">
        <v>-9.3699999999999992</v>
      </c>
      <c r="H2947">
        <v>-1.85</v>
      </c>
      <c r="I2947">
        <v>-73.599999999999994</v>
      </c>
    </row>
    <row r="2948" spans="1:9">
      <c r="A2948" s="14">
        <v>44307</v>
      </c>
      <c r="B2948">
        <v>2.85</v>
      </c>
      <c r="C2948">
        <v>-1.91</v>
      </c>
      <c r="D2948">
        <v>-22.57</v>
      </c>
      <c r="E2948">
        <v>23.09</v>
      </c>
      <c r="F2948">
        <v>4.07</v>
      </c>
      <c r="G2948">
        <v>-9.4499999999999993</v>
      </c>
      <c r="H2948">
        <v>-2.0499999999999998</v>
      </c>
      <c r="I2948">
        <v>-73.540000000000006</v>
      </c>
    </row>
    <row r="2949" spans="1:9">
      <c r="A2949" s="14">
        <v>44308</v>
      </c>
      <c r="B2949">
        <v>2.88</v>
      </c>
      <c r="C2949">
        <v>-2.19</v>
      </c>
      <c r="D2949">
        <v>-22.59</v>
      </c>
      <c r="E2949">
        <v>22.93</v>
      </c>
      <c r="F2949">
        <v>4.05</v>
      </c>
      <c r="G2949">
        <v>-9.15</v>
      </c>
      <c r="H2949">
        <v>-2.15</v>
      </c>
      <c r="I2949">
        <v>-73</v>
      </c>
    </row>
    <row r="2950" spans="1:9">
      <c r="A2950" s="14">
        <v>44309</v>
      </c>
      <c r="B2950">
        <v>2.9</v>
      </c>
      <c r="C2950">
        <v>-2.2000000000000002</v>
      </c>
      <c r="D2950">
        <v>-22.46</v>
      </c>
      <c r="E2950">
        <v>23.18</v>
      </c>
      <c r="F2950">
        <v>4.01</v>
      </c>
      <c r="G2950">
        <v>-9.23</v>
      </c>
      <c r="H2950">
        <v>-2.04</v>
      </c>
      <c r="I2950">
        <v>-72.849999999999994</v>
      </c>
    </row>
    <row r="2951" spans="1:9">
      <c r="A2951" s="14">
        <v>44312</v>
      </c>
      <c r="B2951">
        <v>3.13</v>
      </c>
      <c r="C2951">
        <v>-2.38</v>
      </c>
      <c r="D2951">
        <v>-22.56</v>
      </c>
      <c r="E2951">
        <v>23.23</v>
      </c>
      <c r="F2951">
        <v>4.03</v>
      </c>
      <c r="G2951">
        <v>-9.2899999999999991</v>
      </c>
      <c r="H2951">
        <v>-2.08</v>
      </c>
      <c r="I2951">
        <v>-73</v>
      </c>
    </row>
    <row r="2952" spans="1:9">
      <c r="A2952" s="14">
        <v>44313</v>
      </c>
      <c r="B2952">
        <v>3.25</v>
      </c>
      <c r="C2952">
        <v>-2.25</v>
      </c>
      <c r="D2952">
        <v>-22.53</v>
      </c>
      <c r="E2952">
        <v>23.09</v>
      </c>
      <c r="F2952">
        <v>3.9</v>
      </c>
      <c r="G2952">
        <v>-9.1300000000000008</v>
      </c>
      <c r="H2952">
        <v>-2.66</v>
      </c>
      <c r="I2952">
        <v>-72.349999999999994</v>
      </c>
    </row>
    <row r="2953" spans="1:9">
      <c r="A2953" s="14">
        <v>44314</v>
      </c>
      <c r="B2953">
        <v>3.16</v>
      </c>
      <c r="C2953">
        <v>-1.84</v>
      </c>
      <c r="D2953">
        <v>-22.18</v>
      </c>
      <c r="E2953">
        <v>22.84</v>
      </c>
      <c r="F2953">
        <v>3.55</v>
      </c>
      <c r="G2953">
        <v>-8.9700000000000006</v>
      </c>
      <c r="H2953">
        <v>-2.66</v>
      </c>
      <c r="I2953">
        <v>-71.78</v>
      </c>
    </row>
    <row r="2954" spans="1:9">
      <c r="A2954" s="14">
        <v>44315</v>
      </c>
      <c r="B2954">
        <v>2.85</v>
      </c>
      <c r="C2954">
        <v>-1.72</v>
      </c>
      <c r="D2954">
        <v>-22.15</v>
      </c>
      <c r="E2954">
        <v>22.92</v>
      </c>
      <c r="F2954">
        <v>3.34</v>
      </c>
      <c r="G2954">
        <v>-8.8000000000000007</v>
      </c>
      <c r="H2954">
        <v>-2.75</v>
      </c>
      <c r="I2954">
        <v>-71.5</v>
      </c>
    </row>
    <row r="2955" spans="1:9">
      <c r="A2955" s="14">
        <v>44316</v>
      </c>
      <c r="B2955">
        <v>2.96</v>
      </c>
      <c r="C2955">
        <v>-1.95</v>
      </c>
      <c r="D2955">
        <v>-22.24</v>
      </c>
      <c r="E2955">
        <v>22.75</v>
      </c>
      <c r="F2955">
        <v>3.38</v>
      </c>
      <c r="G2955">
        <v>-8.85</v>
      </c>
      <c r="H2955">
        <v>-2.63</v>
      </c>
      <c r="I2955">
        <v>-72.5</v>
      </c>
    </row>
    <row r="2956" spans="1:9">
      <c r="A2956" s="14">
        <v>44319</v>
      </c>
      <c r="B2956">
        <v>3.01</v>
      </c>
      <c r="C2956">
        <v>-1.89</v>
      </c>
      <c r="D2956">
        <v>-22.21</v>
      </c>
      <c r="E2956">
        <v>22.88</v>
      </c>
      <c r="F2956">
        <v>3.5</v>
      </c>
      <c r="G2956">
        <v>-8.84</v>
      </c>
      <c r="H2956">
        <v>-2.29</v>
      </c>
      <c r="I2956">
        <v>-72.63</v>
      </c>
    </row>
    <row r="2957" spans="1:9">
      <c r="A2957" s="14">
        <v>44320</v>
      </c>
      <c r="B2957">
        <v>3.06</v>
      </c>
      <c r="C2957">
        <v>-1.56</v>
      </c>
      <c r="D2957">
        <v>-22.23</v>
      </c>
      <c r="E2957">
        <v>22.68</v>
      </c>
      <c r="F2957">
        <v>3.18</v>
      </c>
      <c r="G2957">
        <v>-8.69</v>
      </c>
      <c r="H2957">
        <v>-2.2999999999999998</v>
      </c>
      <c r="I2957">
        <v>-73</v>
      </c>
    </row>
    <row r="2958" spans="1:9">
      <c r="A2958" s="14">
        <v>44321</v>
      </c>
      <c r="B2958">
        <v>2.93</v>
      </c>
      <c r="C2958">
        <v>-1.64</v>
      </c>
      <c r="D2958">
        <v>-22.25</v>
      </c>
      <c r="E2958">
        <v>22.75</v>
      </c>
      <c r="F2958">
        <v>2.95</v>
      </c>
      <c r="G2958">
        <v>-8.4499999999999993</v>
      </c>
      <c r="H2958">
        <v>-2.2999999999999998</v>
      </c>
      <c r="I2958">
        <v>-71.86</v>
      </c>
    </row>
    <row r="2959" spans="1:9">
      <c r="A2959" s="14">
        <v>44322</v>
      </c>
      <c r="B2959">
        <v>2.58</v>
      </c>
      <c r="C2959">
        <v>-1.58</v>
      </c>
      <c r="D2959">
        <v>-21.28</v>
      </c>
      <c r="E2959">
        <v>21.87</v>
      </c>
      <c r="F2959">
        <v>2.7</v>
      </c>
      <c r="G2959">
        <v>-7.56</v>
      </c>
      <c r="H2959">
        <v>-2.9</v>
      </c>
      <c r="I2959">
        <v>-65.44</v>
      </c>
    </row>
    <row r="2960" spans="1:9">
      <c r="A2960" s="14">
        <v>44323</v>
      </c>
      <c r="B2960">
        <v>2.5499999999999998</v>
      </c>
      <c r="C2960">
        <v>-1.62</v>
      </c>
      <c r="D2960">
        <v>-21.35</v>
      </c>
      <c r="E2960">
        <v>22.21</v>
      </c>
      <c r="F2960">
        <v>2.85</v>
      </c>
      <c r="G2960">
        <v>-7.78</v>
      </c>
      <c r="H2960">
        <v>-2.74</v>
      </c>
      <c r="I2960">
        <v>-63.89</v>
      </c>
    </row>
    <row r="2961" spans="1:9">
      <c r="A2961" s="14">
        <v>44326</v>
      </c>
      <c r="B2961">
        <v>2.65</v>
      </c>
      <c r="C2961">
        <v>-1.55</v>
      </c>
      <c r="D2961">
        <v>-21.65</v>
      </c>
      <c r="E2961">
        <v>22.29</v>
      </c>
      <c r="F2961">
        <v>3</v>
      </c>
      <c r="G2961">
        <v>-8.16</v>
      </c>
      <c r="H2961">
        <v>-2.38</v>
      </c>
      <c r="I2961">
        <v>-65.83</v>
      </c>
    </row>
    <row r="2962" spans="1:9">
      <c r="A2962" s="14">
        <v>44327</v>
      </c>
      <c r="B2962">
        <v>2.83</v>
      </c>
      <c r="C2962">
        <v>-1.24</v>
      </c>
      <c r="D2962">
        <v>-22.11</v>
      </c>
      <c r="E2962">
        <v>22.19</v>
      </c>
      <c r="F2962">
        <v>2.91</v>
      </c>
      <c r="G2962">
        <v>-8.34</v>
      </c>
      <c r="H2962">
        <v>-2.2599999999999998</v>
      </c>
      <c r="I2962">
        <v>-66.540000000000006</v>
      </c>
    </row>
    <row r="2963" spans="1:9">
      <c r="A2963" s="14">
        <v>44328</v>
      </c>
      <c r="B2963">
        <v>2.99</v>
      </c>
      <c r="C2963">
        <v>-0.8</v>
      </c>
      <c r="D2963">
        <v>-21.39</v>
      </c>
      <c r="E2963">
        <v>22.17</v>
      </c>
      <c r="F2963">
        <v>2.5299999999999998</v>
      </c>
      <c r="G2963">
        <v>-8.31</v>
      </c>
      <c r="H2963">
        <v>-2.4500000000000002</v>
      </c>
      <c r="I2963">
        <v>-64.5</v>
      </c>
    </row>
    <row r="2964" spans="1:9">
      <c r="A2964" s="14">
        <v>44329</v>
      </c>
      <c r="B2964">
        <v>3.07</v>
      </c>
      <c r="C2964">
        <v>-0.35</v>
      </c>
      <c r="D2964">
        <v>-21.32</v>
      </c>
      <c r="E2964">
        <v>21.86</v>
      </c>
      <c r="F2964">
        <v>2.2999999999999998</v>
      </c>
      <c r="G2964">
        <v>-8.0500000000000007</v>
      </c>
      <c r="H2964">
        <v>-2.54</v>
      </c>
      <c r="I2964">
        <v>-65.5</v>
      </c>
    </row>
    <row r="2965" spans="1:9">
      <c r="A2965" s="14">
        <v>44330</v>
      </c>
      <c r="B2965">
        <v>2.77</v>
      </c>
      <c r="C2965">
        <v>-0.25</v>
      </c>
      <c r="D2965">
        <v>-21.31</v>
      </c>
      <c r="E2965">
        <v>21.88</v>
      </c>
      <c r="F2965">
        <v>2.27</v>
      </c>
      <c r="G2965">
        <v>-8.18</v>
      </c>
      <c r="H2965">
        <v>-2.36</v>
      </c>
      <c r="I2965">
        <v>-63.9</v>
      </c>
    </row>
    <row r="2966" spans="1:9">
      <c r="A2966" s="14">
        <v>44333</v>
      </c>
      <c r="B2966">
        <v>2.9</v>
      </c>
      <c r="C2966">
        <v>-0.03</v>
      </c>
      <c r="D2966">
        <v>-21.27</v>
      </c>
      <c r="E2966">
        <v>21.86</v>
      </c>
      <c r="F2966">
        <v>2.2999999999999998</v>
      </c>
      <c r="G2966">
        <v>-8.25</v>
      </c>
      <c r="H2966">
        <v>-2.2400000000000002</v>
      </c>
      <c r="I2966">
        <v>-62</v>
      </c>
    </row>
    <row r="2967" spans="1:9">
      <c r="A2967" s="14">
        <v>44334</v>
      </c>
      <c r="B2967">
        <v>3.05</v>
      </c>
      <c r="C2967">
        <v>0.14000000000000001</v>
      </c>
      <c r="D2967">
        <v>-21.14</v>
      </c>
      <c r="E2967">
        <v>21.91</v>
      </c>
      <c r="F2967">
        <v>2.29</v>
      </c>
      <c r="G2967">
        <v>-8.19</v>
      </c>
      <c r="H2967">
        <v>-2.15</v>
      </c>
      <c r="I2967">
        <v>-60.49</v>
      </c>
    </row>
    <row r="2968" spans="1:9">
      <c r="A2968" s="14">
        <v>44335</v>
      </c>
      <c r="B2968">
        <v>2.95</v>
      </c>
      <c r="C2968">
        <v>0.24</v>
      </c>
      <c r="D2968">
        <v>-21.72</v>
      </c>
      <c r="E2968">
        <v>22.37</v>
      </c>
      <c r="F2968">
        <v>2.21</v>
      </c>
      <c r="G2968">
        <v>-8.33</v>
      </c>
      <c r="H2968">
        <v>-2.09</v>
      </c>
      <c r="I2968">
        <v>-60.83</v>
      </c>
    </row>
    <row r="2969" spans="1:9">
      <c r="A2969" s="14">
        <v>44336</v>
      </c>
      <c r="B2969">
        <v>2.84</v>
      </c>
      <c r="C2969">
        <v>0.27</v>
      </c>
      <c r="D2969">
        <v>-21.21</v>
      </c>
      <c r="E2969">
        <v>21.97</v>
      </c>
      <c r="F2969">
        <v>1.75</v>
      </c>
      <c r="G2969">
        <v>-8.1</v>
      </c>
      <c r="H2969">
        <v>-2.68</v>
      </c>
      <c r="I2969">
        <v>-59.08</v>
      </c>
    </row>
    <row r="2970" spans="1:9">
      <c r="A2970" s="14">
        <v>44337</v>
      </c>
      <c r="B2970">
        <v>2.81</v>
      </c>
      <c r="C2970">
        <v>0.19</v>
      </c>
      <c r="D2970">
        <v>-21.17</v>
      </c>
      <c r="E2970">
        <v>21.9</v>
      </c>
      <c r="F2970">
        <v>1.65</v>
      </c>
      <c r="G2970">
        <v>-7.98</v>
      </c>
      <c r="H2970">
        <v>-2.69</v>
      </c>
      <c r="I2970">
        <v>-59.32</v>
      </c>
    </row>
    <row r="2971" spans="1:9">
      <c r="A2971" s="14">
        <v>44340</v>
      </c>
      <c r="B2971">
        <v>2.91</v>
      </c>
      <c r="C2971">
        <v>0.17</v>
      </c>
      <c r="D2971">
        <v>-21.2</v>
      </c>
      <c r="E2971">
        <v>21.83</v>
      </c>
      <c r="F2971">
        <v>1.75</v>
      </c>
      <c r="G2971">
        <v>-7.97</v>
      </c>
      <c r="H2971">
        <v>-2.33</v>
      </c>
      <c r="I2971">
        <v>-60.33</v>
      </c>
    </row>
    <row r="2972" spans="1:9">
      <c r="A2972" s="14">
        <v>44341</v>
      </c>
      <c r="B2972">
        <v>2.9</v>
      </c>
      <c r="C2972">
        <v>-0.1</v>
      </c>
      <c r="D2972">
        <v>-21.14</v>
      </c>
      <c r="E2972">
        <v>21.8</v>
      </c>
      <c r="F2972">
        <v>1.65</v>
      </c>
      <c r="G2972">
        <v>-7.84</v>
      </c>
      <c r="H2972">
        <v>-2.38</v>
      </c>
      <c r="I2972">
        <v>-61.47</v>
      </c>
    </row>
    <row r="2973" spans="1:9">
      <c r="A2973" s="14">
        <v>44342</v>
      </c>
      <c r="B2973">
        <v>2.85</v>
      </c>
      <c r="C2973">
        <v>0.32</v>
      </c>
      <c r="D2973">
        <v>-21.58</v>
      </c>
      <c r="E2973">
        <v>22.1</v>
      </c>
      <c r="F2973">
        <v>1.35</v>
      </c>
      <c r="G2973">
        <v>-7.91</v>
      </c>
      <c r="H2973">
        <v>-2.2999999999999998</v>
      </c>
      <c r="I2973">
        <v>-62.12</v>
      </c>
    </row>
    <row r="2974" spans="1:9">
      <c r="A2974" s="14">
        <v>44343</v>
      </c>
      <c r="B2974">
        <v>2.78</v>
      </c>
      <c r="C2974">
        <v>0.91</v>
      </c>
      <c r="D2974">
        <v>-20.88</v>
      </c>
      <c r="E2974">
        <v>21.34</v>
      </c>
      <c r="F2974">
        <v>1.01</v>
      </c>
      <c r="G2974">
        <v>-7.61</v>
      </c>
      <c r="H2974">
        <v>-2.13</v>
      </c>
      <c r="I2974">
        <v>-60.11</v>
      </c>
    </row>
    <row r="2975" spans="1:9">
      <c r="A2975" s="14">
        <v>44344</v>
      </c>
      <c r="B2975">
        <v>2.75</v>
      </c>
      <c r="C2975">
        <v>1.46</v>
      </c>
      <c r="D2975">
        <v>-20.87</v>
      </c>
      <c r="E2975">
        <v>21.38</v>
      </c>
      <c r="F2975">
        <v>0.8</v>
      </c>
      <c r="G2975">
        <v>-7.61</v>
      </c>
      <c r="H2975">
        <v>-1.98</v>
      </c>
      <c r="I2975">
        <v>-59</v>
      </c>
    </row>
    <row r="2976" spans="1:9">
      <c r="A2976" s="14">
        <v>44347</v>
      </c>
      <c r="B2976">
        <v>2.8</v>
      </c>
      <c r="C2976">
        <v>1.39</v>
      </c>
      <c r="D2976">
        <v>-20.83</v>
      </c>
      <c r="E2976">
        <v>21.44</v>
      </c>
      <c r="F2976">
        <v>0.82</v>
      </c>
      <c r="G2976">
        <v>-7.53</v>
      </c>
      <c r="H2976">
        <v>-2.0499999999999998</v>
      </c>
      <c r="I2976">
        <v>-58.55</v>
      </c>
    </row>
    <row r="2977" spans="1:9">
      <c r="A2977" s="14">
        <v>44348</v>
      </c>
      <c r="B2977">
        <v>2.9</v>
      </c>
      <c r="C2977">
        <v>0.75</v>
      </c>
      <c r="D2977">
        <v>-20.95</v>
      </c>
      <c r="E2977">
        <v>21.53</v>
      </c>
      <c r="F2977">
        <v>1.05</v>
      </c>
      <c r="G2977">
        <v>-7.52</v>
      </c>
      <c r="H2977">
        <v>-1.88</v>
      </c>
      <c r="I2977">
        <v>-59.18</v>
      </c>
    </row>
    <row r="2978" spans="1:9">
      <c r="A2978" s="14">
        <v>44349</v>
      </c>
      <c r="B2978">
        <v>3.05</v>
      </c>
      <c r="C2978">
        <v>0.48</v>
      </c>
      <c r="D2978">
        <v>-21.95</v>
      </c>
      <c r="E2978">
        <v>22.7</v>
      </c>
      <c r="F2978">
        <v>1.3</v>
      </c>
      <c r="G2978">
        <v>-8.1300000000000008</v>
      </c>
      <c r="H2978">
        <v>-2.19</v>
      </c>
      <c r="I2978">
        <v>-63.47</v>
      </c>
    </row>
    <row r="2979" spans="1:9">
      <c r="A2979" s="14">
        <v>44350</v>
      </c>
      <c r="B2979">
        <v>2.96</v>
      </c>
      <c r="C2979">
        <v>0.5</v>
      </c>
      <c r="D2979">
        <v>-21.2</v>
      </c>
      <c r="E2979">
        <v>21.68</v>
      </c>
      <c r="F2979">
        <v>1.1000000000000001</v>
      </c>
      <c r="G2979">
        <v>-7.65</v>
      </c>
      <c r="H2979">
        <v>-2.4500000000000002</v>
      </c>
      <c r="I2979">
        <v>-62.5</v>
      </c>
    </row>
    <row r="2980" spans="1:9">
      <c r="A2980" s="14">
        <v>44351</v>
      </c>
      <c r="B2980">
        <v>2.88</v>
      </c>
      <c r="C2980">
        <v>0.63</v>
      </c>
      <c r="D2980">
        <v>-21</v>
      </c>
      <c r="E2980">
        <v>21.61</v>
      </c>
      <c r="F2980">
        <v>1.04</v>
      </c>
      <c r="G2980">
        <v>-7.66</v>
      </c>
      <c r="H2980">
        <v>-2.63</v>
      </c>
      <c r="I2980">
        <v>-61.5</v>
      </c>
    </row>
    <row r="2981" spans="1:9">
      <c r="A2981" s="14">
        <v>44354</v>
      </c>
      <c r="B2981">
        <v>2.9</v>
      </c>
      <c r="C2981">
        <v>0.75</v>
      </c>
      <c r="D2981">
        <v>-21</v>
      </c>
      <c r="E2981">
        <v>21.69</v>
      </c>
      <c r="F2981">
        <v>1.05</v>
      </c>
      <c r="G2981">
        <v>-7.92</v>
      </c>
      <c r="H2981">
        <v>-2.64</v>
      </c>
      <c r="I2981">
        <v>-61.49</v>
      </c>
    </row>
    <row r="2982" spans="1:9">
      <c r="A2982" s="14">
        <v>44355</v>
      </c>
      <c r="B2982">
        <v>3.02</v>
      </c>
      <c r="C2982">
        <v>0.54</v>
      </c>
      <c r="D2982">
        <v>-21.25</v>
      </c>
      <c r="E2982">
        <v>21.88</v>
      </c>
      <c r="F2982">
        <v>1.18</v>
      </c>
      <c r="G2982">
        <v>-8.51</v>
      </c>
      <c r="H2982">
        <v>-2.1800000000000002</v>
      </c>
      <c r="I2982">
        <v>-63.02</v>
      </c>
    </row>
    <row r="2983" spans="1:9">
      <c r="A2983" s="14">
        <v>44356</v>
      </c>
      <c r="B2983">
        <v>2.85</v>
      </c>
      <c r="C2983">
        <v>0.61</v>
      </c>
      <c r="D2983">
        <v>-21.56</v>
      </c>
      <c r="E2983">
        <v>22.28</v>
      </c>
      <c r="F2983">
        <v>1.1599999999999999</v>
      </c>
      <c r="G2983">
        <v>-8.16</v>
      </c>
      <c r="H2983">
        <v>-2.21</v>
      </c>
      <c r="I2983">
        <v>-63.51</v>
      </c>
    </row>
    <row r="2984" spans="1:9">
      <c r="A2984" s="14">
        <v>44357</v>
      </c>
      <c r="B2984">
        <v>2.8</v>
      </c>
      <c r="C2984">
        <v>0.56999999999999995</v>
      </c>
      <c r="D2984">
        <v>-21.01</v>
      </c>
      <c r="E2984">
        <v>21.77</v>
      </c>
      <c r="F2984">
        <v>1.07</v>
      </c>
      <c r="G2984">
        <v>-7.68</v>
      </c>
      <c r="H2984">
        <v>-2.3199999999999998</v>
      </c>
      <c r="I2984">
        <v>-62.25</v>
      </c>
    </row>
    <row r="2985" spans="1:9">
      <c r="A2985" s="14">
        <v>44358</v>
      </c>
      <c r="B2985">
        <v>2.86</v>
      </c>
      <c r="C2985">
        <v>0.31</v>
      </c>
      <c r="D2985">
        <v>-21.1</v>
      </c>
      <c r="E2985">
        <v>21.6</v>
      </c>
      <c r="F2985">
        <v>1.1000000000000001</v>
      </c>
      <c r="G2985">
        <v>-7.73</v>
      </c>
      <c r="H2985">
        <v>-2.39</v>
      </c>
      <c r="I2985">
        <v>-62.5</v>
      </c>
    </row>
    <row r="2986" spans="1:9">
      <c r="A2986" s="14">
        <v>44361</v>
      </c>
      <c r="B2986">
        <v>2.94</v>
      </c>
      <c r="C2986">
        <v>0.15</v>
      </c>
      <c r="D2986">
        <v>-21.17</v>
      </c>
      <c r="E2986">
        <v>21.67</v>
      </c>
      <c r="F2986">
        <v>1.4</v>
      </c>
      <c r="G2986">
        <v>-7.87</v>
      </c>
      <c r="H2986">
        <v>-2.35</v>
      </c>
      <c r="I2986">
        <v>-63.56</v>
      </c>
    </row>
    <row r="2987" spans="1:9">
      <c r="A2987" s="14">
        <v>44362</v>
      </c>
      <c r="B2987">
        <v>2.97</v>
      </c>
      <c r="C2987">
        <v>0.2</v>
      </c>
      <c r="D2987">
        <v>-21.27</v>
      </c>
      <c r="E2987">
        <v>21.72</v>
      </c>
      <c r="F2987">
        <v>1.76</v>
      </c>
      <c r="G2987">
        <v>-8</v>
      </c>
      <c r="H2987">
        <v>-2.3199999999999998</v>
      </c>
      <c r="I2987">
        <v>-63.98</v>
      </c>
    </row>
    <row r="2988" spans="1:9">
      <c r="A2988" s="14">
        <v>44363</v>
      </c>
      <c r="B2988">
        <v>3.04</v>
      </c>
      <c r="C2988">
        <v>-0.05</v>
      </c>
      <c r="D2988">
        <v>-21.92</v>
      </c>
      <c r="E2988">
        <v>22.2</v>
      </c>
      <c r="F2988">
        <v>1.91</v>
      </c>
      <c r="G2988">
        <v>-8.6</v>
      </c>
      <c r="H2988">
        <v>-2.13</v>
      </c>
      <c r="I2988">
        <v>-65.52</v>
      </c>
    </row>
    <row r="2989" spans="1:9">
      <c r="A2989" s="14">
        <v>44364</v>
      </c>
      <c r="B2989">
        <v>2.78</v>
      </c>
      <c r="C2989">
        <v>0.02</v>
      </c>
      <c r="D2989">
        <v>-21.78</v>
      </c>
      <c r="E2989">
        <v>21.57</v>
      </c>
      <c r="F2989">
        <v>1.98</v>
      </c>
      <c r="G2989">
        <v>-8.1999999999999993</v>
      </c>
      <c r="H2989">
        <v>-1.95</v>
      </c>
      <c r="I2989">
        <v>-68.91</v>
      </c>
    </row>
    <row r="2990" spans="1:9">
      <c r="A2990" s="14">
        <v>44365</v>
      </c>
      <c r="B2990">
        <v>2.4700000000000002</v>
      </c>
      <c r="C2990">
        <v>-0.15</v>
      </c>
      <c r="D2990">
        <v>-22.15</v>
      </c>
      <c r="E2990">
        <v>21.73</v>
      </c>
      <c r="F2990">
        <v>2.0299999999999998</v>
      </c>
      <c r="G2990">
        <v>-8.5299999999999994</v>
      </c>
      <c r="H2990">
        <v>-1.98</v>
      </c>
      <c r="I2990">
        <v>-70.27</v>
      </c>
    </row>
    <row r="2991" spans="1:9">
      <c r="A2991" s="14">
        <v>44368</v>
      </c>
      <c r="B2991">
        <v>2.6</v>
      </c>
      <c r="C2991">
        <v>-0.24</v>
      </c>
      <c r="D2991">
        <v>-22.28</v>
      </c>
      <c r="E2991">
        <v>22.01</v>
      </c>
      <c r="F2991">
        <v>2.35</v>
      </c>
      <c r="G2991">
        <v>-9.16</v>
      </c>
      <c r="H2991">
        <v>-2.15</v>
      </c>
      <c r="I2991">
        <v>-72.14</v>
      </c>
    </row>
    <row r="2992" spans="1:9">
      <c r="A2992" s="14">
        <v>44369</v>
      </c>
      <c r="B2992">
        <v>2.6</v>
      </c>
      <c r="C2992">
        <v>0.41</v>
      </c>
      <c r="D2992">
        <v>-21.97</v>
      </c>
      <c r="E2992">
        <v>21.72</v>
      </c>
      <c r="F2992">
        <v>2.06</v>
      </c>
      <c r="G2992">
        <v>-8.65</v>
      </c>
      <c r="H2992">
        <v>-2.35</v>
      </c>
      <c r="I2992">
        <v>-69</v>
      </c>
    </row>
    <row r="2993" spans="1:9">
      <c r="A2993" s="14">
        <v>44370</v>
      </c>
      <c r="B2993">
        <v>2.7</v>
      </c>
      <c r="C2993">
        <v>0.31</v>
      </c>
      <c r="D2993">
        <v>-22.42</v>
      </c>
      <c r="E2993">
        <v>22.28</v>
      </c>
      <c r="F2993">
        <v>2.12</v>
      </c>
      <c r="G2993">
        <v>-8.64</v>
      </c>
      <c r="H2993">
        <v>-2.11</v>
      </c>
      <c r="I2993">
        <v>-68.989999999999995</v>
      </c>
    </row>
    <row r="2994" spans="1:9">
      <c r="A2994" s="14">
        <v>44371</v>
      </c>
      <c r="B2994">
        <v>2.75</v>
      </c>
      <c r="C2994">
        <v>0.3</v>
      </c>
      <c r="D2994">
        <v>-22.08</v>
      </c>
      <c r="E2994">
        <v>21.97</v>
      </c>
      <c r="F2994">
        <v>2.2799999999999998</v>
      </c>
      <c r="G2994">
        <v>-8.4600000000000009</v>
      </c>
      <c r="H2994">
        <v>-1.96</v>
      </c>
      <c r="I2994">
        <v>-69.28</v>
      </c>
    </row>
    <row r="2995" spans="1:9">
      <c r="A2995" s="14">
        <v>44372</v>
      </c>
      <c r="B2995">
        <v>2.8</v>
      </c>
      <c r="C2995">
        <v>0.2</v>
      </c>
      <c r="D2995">
        <v>-22.24</v>
      </c>
      <c r="E2995">
        <v>22.24</v>
      </c>
      <c r="F2995">
        <v>2.57</v>
      </c>
      <c r="G2995">
        <v>-8.6999999999999993</v>
      </c>
      <c r="H2995">
        <v>-1.97</v>
      </c>
      <c r="I2995">
        <v>-70.47</v>
      </c>
    </row>
    <row r="2996" spans="1:9">
      <c r="A2996" s="14">
        <v>44375</v>
      </c>
      <c r="B2996">
        <v>2.8</v>
      </c>
      <c r="C2996">
        <v>0.31</v>
      </c>
      <c r="D2996">
        <v>-22.38</v>
      </c>
      <c r="E2996">
        <v>22.38</v>
      </c>
      <c r="F2996">
        <v>2.7</v>
      </c>
      <c r="G2996">
        <v>-8.59</v>
      </c>
      <c r="H2996">
        <v>-1.88</v>
      </c>
      <c r="I2996">
        <v>-71.930000000000007</v>
      </c>
    </row>
    <row r="2997" spans="1:9">
      <c r="A2997" s="14">
        <v>44376</v>
      </c>
      <c r="B2997">
        <v>2.86</v>
      </c>
      <c r="C2997">
        <v>0.26</v>
      </c>
      <c r="D2997">
        <v>-22.26</v>
      </c>
      <c r="E2997">
        <v>22.27</v>
      </c>
      <c r="F2997">
        <v>2.65</v>
      </c>
      <c r="G2997">
        <v>-8.83</v>
      </c>
      <c r="H2997">
        <v>-2.0499999999999998</v>
      </c>
      <c r="I2997">
        <v>-72.5</v>
      </c>
    </row>
    <row r="2998" spans="1:9">
      <c r="A2998" s="14">
        <v>44377</v>
      </c>
      <c r="B2998">
        <v>2.93</v>
      </c>
      <c r="C2998">
        <v>0.37</v>
      </c>
      <c r="D2998">
        <v>-22.8</v>
      </c>
      <c r="E2998">
        <v>22.74</v>
      </c>
      <c r="F2998">
        <v>2.85</v>
      </c>
      <c r="G2998">
        <v>-8.91</v>
      </c>
      <c r="H2998">
        <v>-2.0299999999999998</v>
      </c>
      <c r="I2998">
        <v>-75</v>
      </c>
    </row>
    <row r="2999" spans="1:9">
      <c r="A2999" s="14">
        <v>44378</v>
      </c>
      <c r="B2999">
        <v>2.97</v>
      </c>
      <c r="C2999">
        <v>0.41</v>
      </c>
      <c r="D2999">
        <v>-22.22</v>
      </c>
      <c r="E2999">
        <v>21.94</v>
      </c>
      <c r="F2999">
        <v>2.65</v>
      </c>
      <c r="G2999">
        <v>-8.8000000000000007</v>
      </c>
      <c r="H2999">
        <v>-2.0499999999999998</v>
      </c>
      <c r="I2999">
        <v>-72.819999999999993</v>
      </c>
    </row>
    <row r="3000" spans="1:9">
      <c r="A3000" s="14">
        <v>44379</v>
      </c>
      <c r="B3000">
        <v>3.06</v>
      </c>
      <c r="C3000">
        <v>0.42</v>
      </c>
      <c r="D3000">
        <v>-22.01</v>
      </c>
      <c r="E3000">
        <v>21.83</v>
      </c>
      <c r="F3000">
        <v>2.64</v>
      </c>
      <c r="G3000">
        <v>-8.52</v>
      </c>
      <c r="H3000">
        <v>-2.2599999999999998</v>
      </c>
      <c r="I3000">
        <v>-71.3</v>
      </c>
    </row>
    <row r="3001" spans="1:9">
      <c r="A3001" s="14">
        <v>44382</v>
      </c>
      <c r="B3001">
        <v>3.11</v>
      </c>
      <c r="C3001">
        <v>0.41</v>
      </c>
      <c r="D3001">
        <v>-22.07</v>
      </c>
      <c r="E3001">
        <v>21.79</v>
      </c>
      <c r="F3001">
        <v>2.62</v>
      </c>
      <c r="G3001">
        <v>-8.36</v>
      </c>
      <c r="H3001">
        <v>-2.09</v>
      </c>
      <c r="I3001">
        <v>-69.5</v>
      </c>
    </row>
    <row r="3002" spans="1:9">
      <c r="A3002" s="14">
        <v>44383</v>
      </c>
      <c r="B3002">
        <v>3.08</v>
      </c>
      <c r="C3002">
        <v>0.32</v>
      </c>
      <c r="D3002">
        <v>-22.11</v>
      </c>
      <c r="E3002">
        <v>21.92</v>
      </c>
      <c r="F3002">
        <v>2.75</v>
      </c>
      <c r="G3002">
        <v>-8.5299999999999994</v>
      </c>
      <c r="H3002">
        <v>-2.57</v>
      </c>
      <c r="I3002">
        <v>-69.5</v>
      </c>
    </row>
    <row r="3003" spans="1:9">
      <c r="A3003" s="14">
        <v>44384</v>
      </c>
      <c r="B3003">
        <v>3.17</v>
      </c>
      <c r="C3003">
        <v>0.17</v>
      </c>
      <c r="D3003">
        <v>-22.91</v>
      </c>
      <c r="E3003">
        <v>22.62</v>
      </c>
      <c r="F3003">
        <v>2.99</v>
      </c>
      <c r="G3003">
        <v>-8.99</v>
      </c>
      <c r="H3003">
        <v>-2.52</v>
      </c>
      <c r="I3003">
        <v>-70.67</v>
      </c>
    </row>
    <row r="3004" spans="1:9">
      <c r="A3004" s="14">
        <v>44385</v>
      </c>
      <c r="B3004">
        <v>2.96</v>
      </c>
      <c r="C3004">
        <v>0.11</v>
      </c>
      <c r="D3004">
        <v>-22.15</v>
      </c>
      <c r="E3004">
        <v>22.04</v>
      </c>
      <c r="F3004">
        <v>2.86</v>
      </c>
      <c r="G3004">
        <v>-8.9</v>
      </c>
      <c r="H3004">
        <v>-2.48</v>
      </c>
      <c r="I3004">
        <v>-69.319999999999993</v>
      </c>
    </row>
    <row r="3005" spans="1:9">
      <c r="A3005" s="14">
        <v>44386</v>
      </c>
      <c r="B3005">
        <v>2.95</v>
      </c>
      <c r="C3005">
        <v>0.05</v>
      </c>
      <c r="D3005">
        <v>-22.08</v>
      </c>
      <c r="E3005">
        <v>22.14</v>
      </c>
      <c r="F3005">
        <v>2.9</v>
      </c>
      <c r="G3005">
        <v>-9</v>
      </c>
      <c r="H3005">
        <v>-2.37</v>
      </c>
      <c r="I3005">
        <v>-69.14</v>
      </c>
    </row>
    <row r="3006" spans="1:9">
      <c r="A3006" s="14">
        <v>44389</v>
      </c>
      <c r="B3006">
        <v>3.1</v>
      </c>
      <c r="C3006">
        <v>0.02</v>
      </c>
      <c r="D3006">
        <v>-22.08</v>
      </c>
      <c r="E3006">
        <v>21.95</v>
      </c>
      <c r="F3006">
        <v>2.99</v>
      </c>
      <c r="G3006">
        <v>-8.9</v>
      </c>
      <c r="H3006">
        <v>-2.2799999999999998</v>
      </c>
      <c r="I3006">
        <v>-68.87</v>
      </c>
    </row>
    <row r="3007" spans="1:9">
      <c r="A3007" s="14">
        <v>44390</v>
      </c>
      <c r="B3007">
        <v>3.09</v>
      </c>
      <c r="C3007">
        <v>0.24</v>
      </c>
      <c r="D3007">
        <v>-21.99</v>
      </c>
      <c r="E3007">
        <v>21.72</v>
      </c>
      <c r="F3007">
        <v>2.99</v>
      </c>
      <c r="G3007">
        <v>-8.84</v>
      </c>
      <c r="H3007">
        <v>-2.65</v>
      </c>
      <c r="I3007">
        <v>-69.39</v>
      </c>
    </row>
    <row r="3008" spans="1:9">
      <c r="A3008" s="14">
        <v>44391</v>
      </c>
      <c r="B3008">
        <v>3.03</v>
      </c>
      <c r="C3008">
        <v>0.45</v>
      </c>
      <c r="D3008">
        <v>-22.26</v>
      </c>
      <c r="E3008">
        <v>22.14</v>
      </c>
      <c r="F3008">
        <v>2.95</v>
      </c>
      <c r="G3008">
        <v>-8.48</v>
      </c>
      <c r="H3008">
        <v>-3.89</v>
      </c>
      <c r="I3008">
        <v>-70</v>
      </c>
    </row>
    <row r="3009" spans="1:9">
      <c r="A3009" s="14">
        <v>44392</v>
      </c>
      <c r="B3009">
        <v>2.96</v>
      </c>
      <c r="C3009">
        <v>0.45</v>
      </c>
      <c r="D3009">
        <v>-21.84</v>
      </c>
      <c r="E3009">
        <v>21.77</v>
      </c>
      <c r="F3009">
        <v>2.84</v>
      </c>
      <c r="G3009">
        <v>-8.31</v>
      </c>
      <c r="H3009">
        <v>-4.13</v>
      </c>
      <c r="I3009">
        <v>-69.25</v>
      </c>
    </row>
    <row r="3010" spans="1:9">
      <c r="A3010" s="14">
        <v>44393</v>
      </c>
      <c r="B3010">
        <v>3.01</v>
      </c>
      <c r="C3010">
        <v>0.4</v>
      </c>
      <c r="D3010">
        <v>-21.91</v>
      </c>
      <c r="E3010">
        <v>21.82</v>
      </c>
      <c r="F3010">
        <v>2.9</v>
      </c>
      <c r="G3010">
        <v>-8.4</v>
      </c>
      <c r="H3010">
        <v>-4.33</v>
      </c>
      <c r="I3010">
        <v>-68.5</v>
      </c>
    </row>
    <row r="3011" spans="1:9">
      <c r="A3011" s="14">
        <v>44396</v>
      </c>
      <c r="B3011">
        <v>2.98</v>
      </c>
      <c r="C3011">
        <v>0.45</v>
      </c>
      <c r="D3011">
        <v>-21.94</v>
      </c>
      <c r="E3011">
        <v>21.92</v>
      </c>
      <c r="F3011">
        <v>3.11</v>
      </c>
      <c r="G3011">
        <v>-8.48</v>
      </c>
      <c r="H3011">
        <v>-3.75</v>
      </c>
      <c r="I3011">
        <v>-68.5</v>
      </c>
    </row>
    <row r="3012" spans="1:9">
      <c r="A3012" s="14">
        <v>44397</v>
      </c>
      <c r="B3012">
        <v>2.95</v>
      </c>
      <c r="C3012">
        <v>0.49</v>
      </c>
      <c r="D3012">
        <v>-21.9</v>
      </c>
      <c r="E3012">
        <v>21.87</v>
      </c>
      <c r="F3012">
        <v>3.05</v>
      </c>
      <c r="G3012">
        <v>-8.75</v>
      </c>
      <c r="H3012">
        <v>-3.66</v>
      </c>
      <c r="I3012">
        <v>-68.5</v>
      </c>
    </row>
    <row r="3013" spans="1:9">
      <c r="A3013" s="14">
        <v>44398</v>
      </c>
      <c r="B3013">
        <v>2.96</v>
      </c>
      <c r="C3013">
        <v>0.63</v>
      </c>
      <c r="D3013">
        <v>-22.24</v>
      </c>
      <c r="E3013">
        <v>22.29</v>
      </c>
      <c r="F3013">
        <v>3.05</v>
      </c>
      <c r="G3013">
        <v>-8.56</v>
      </c>
      <c r="H3013">
        <v>-4.09</v>
      </c>
      <c r="I3013">
        <v>-69.2</v>
      </c>
    </row>
    <row r="3014" spans="1:9">
      <c r="A3014" s="14">
        <v>44399</v>
      </c>
      <c r="B3014">
        <v>2.88</v>
      </c>
      <c r="C3014">
        <v>0.66</v>
      </c>
      <c r="D3014">
        <v>-21.74</v>
      </c>
      <c r="E3014">
        <v>21.77</v>
      </c>
      <c r="F3014">
        <v>2.94</v>
      </c>
      <c r="G3014">
        <v>-8.5299999999999994</v>
      </c>
      <c r="H3014">
        <v>-3.93</v>
      </c>
      <c r="I3014">
        <v>-67.61</v>
      </c>
    </row>
    <row r="3015" spans="1:9">
      <c r="A3015" s="14">
        <v>44400</v>
      </c>
      <c r="B3015">
        <v>2.91</v>
      </c>
      <c r="C3015">
        <v>0.5</v>
      </c>
      <c r="D3015">
        <v>-21.75</v>
      </c>
      <c r="E3015">
        <v>21.85</v>
      </c>
      <c r="F3015">
        <v>2.93</v>
      </c>
      <c r="G3015">
        <v>-8.56</v>
      </c>
      <c r="H3015">
        <v>-4</v>
      </c>
      <c r="I3015">
        <v>-67.98</v>
      </c>
    </row>
    <row r="3016" spans="1:9">
      <c r="A3016" s="14">
        <v>44403</v>
      </c>
      <c r="B3016">
        <v>3.02</v>
      </c>
      <c r="C3016">
        <v>0.61</v>
      </c>
      <c r="D3016">
        <v>-21.67</v>
      </c>
      <c r="E3016">
        <v>21.9</v>
      </c>
      <c r="F3016">
        <v>2.97</v>
      </c>
      <c r="G3016">
        <v>-8.4</v>
      </c>
      <c r="H3016">
        <v>-4.1100000000000003</v>
      </c>
      <c r="I3016">
        <v>-67</v>
      </c>
    </row>
    <row r="3017" spans="1:9">
      <c r="A3017" s="14">
        <v>44404</v>
      </c>
      <c r="B3017">
        <v>2.94</v>
      </c>
      <c r="C3017">
        <v>0.64</v>
      </c>
      <c r="D3017">
        <v>-21.76</v>
      </c>
      <c r="E3017">
        <v>21.91</v>
      </c>
      <c r="F3017">
        <v>3.11</v>
      </c>
      <c r="G3017">
        <v>-8.3000000000000007</v>
      </c>
      <c r="H3017">
        <v>-3.74</v>
      </c>
      <c r="I3017">
        <v>-66.489999999999995</v>
      </c>
    </row>
    <row r="3018" spans="1:9">
      <c r="A3018" s="14">
        <v>44405</v>
      </c>
      <c r="B3018">
        <v>3</v>
      </c>
      <c r="C3018">
        <v>0.7</v>
      </c>
      <c r="D3018">
        <v>-21.41</v>
      </c>
      <c r="E3018">
        <v>21.72</v>
      </c>
      <c r="F3018">
        <v>3.15</v>
      </c>
      <c r="G3018">
        <v>-8.26</v>
      </c>
      <c r="H3018">
        <v>-3.43</v>
      </c>
      <c r="I3018">
        <v>-63.63</v>
      </c>
    </row>
    <row r="3019" spans="1:9">
      <c r="A3019" s="14">
        <v>44406</v>
      </c>
      <c r="B3019">
        <v>2.99</v>
      </c>
      <c r="C3019">
        <v>0.94</v>
      </c>
      <c r="D3019">
        <v>-21.37</v>
      </c>
      <c r="E3019">
        <v>21.75</v>
      </c>
      <c r="F3019">
        <v>2.65</v>
      </c>
      <c r="G3019">
        <v>-8.19</v>
      </c>
      <c r="H3019">
        <v>-3.72</v>
      </c>
      <c r="I3019">
        <v>-62.15</v>
      </c>
    </row>
    <row r="3020" spans="1:9">
      <c r="A3020" s="14">
        <v>44407</v>
      </c>
      <c r="B3020">
        <v>3.04</v>
      </c>
      <c r="C3020">
        <v>1.08</v>
      </c>
      <c r="D3020">
        <v>-21.26</v>
      </c>
      <c r="E3020">
        <v>21.58</v>
      </c>
      <c r="F3020">
        <v>2.6</v>
      </c>
      <c r="G3020">
        <v>-8.06</v>
      </c>
      <c r="H3020">
        <v>-3.99</v>
      </c>
      <c r="I3020">
        <v>-59.5</v>
      </c>
    </row>
    <row r="3021" spans="1:9">
      <c r="A3021" s="14">
        <v>44410</v>
      </c>
      <c r="B3021">
        <v>3.03</v>
      </c>
      <c r="C3021">
        <v>1.1000000000000001</v>
      </c>
      <c r="D3021">
        <v>-21.19</v>
      </c>
      <c r="E3021">
        <v>21.51</v>
      </c>
      <c r="F3021">
        <v>2.59</v>
      </c>
      <c r="G3021">
        <v>-7.89</v>
      </c>
      <c r="H3021">
        <v>-4.0999999999999996</v>
      </c>
      <c r="I3021">
        <v>-58.56</v>
      </c>
    </row>
    <row r="3022" spans="1:9">
      <c r="A3022" s="14">
        <v>44411</v>
      </c>
      <c r="B3022">
        <v>3.08</v>
      </c>
      <c r="C3022">
        <v>1.45</v>
      </c>
      <c r="D3022">
        <v>-21</v>
      </c>
      <c r="E3022">
        <v>21.35</v>
      </c>
      <c r="F3022">
        <v>2.54</v>
      </c>
      <c r="G3022">
        <v>-7.78</v>
      </c>
      <c r="H3022">
        <v>-4.68</v>
      </c>
      <c r="I3022">
        <v>-57.04</v>
      </c>
    </row>
    <row r="3023" spans="1:9">
      <c r="A3023" s="14">
        <v>44412</v>
      </c>
      <c r="B3023">
        <v>3.15</v>
      </c>
      <c r="C3023">
        <v>1.49</v>
      </c>
      <c r="D3023">
        <v>-21.27</v>
      </c>
      <c r="E3023">
        <v>21.41</v>
      </c>
      <c r="F3023">
        <v>2.35</v>
      </c>
      <c r="G3023">
        <v>-7.8</v>
      </c>
      <c r="H3023">
        <v>-6.04</v>
      </c>
      <c r="I3023">
        <v>-55.44</v>
      </c>
    </row>
    <row r="3024" spans="1:9">
      <c r="A3024" s="14">
        <v>44413</v>
      </c>
      <c r="B3024">
        <v>3</v>
      </c>
      <c r="C3024">
        <v>1.61</v>
      </c>
      <c r="D3024">
        <v>-20.96</v>
      </c>
      <c r="E3024">
        <v>20.96</v>
      </c>
      <c r="F3024">
        <v>2.31</v>
      </c>
      <c r="G3024">
        <v>-7.66</v>
      </c>
      <c r="H3024">
        <v>-5.85</v>
      </c>
      <c r="I3024">
        <v>-53.6</v>
      </c>
    </row>
    <row r="3025" spans="1:9">
      <c r="A3025" s="14">
        <v>44414</v>
      </c>
      <c r="B3025">
        <v>3.03</v>
      </c>
      <c r="C3025">
        <v>1.58</v>
      </c>
      <c r="D3025">
        <v>-21.39</v>
      </c>
      <c r="E3025">
        <v>21.06</v>
      </c>
      <c r="F3025">
        <v>2.35</v>
      </c>
      <c r="G3025">
        <v>-7.76</v>
      </c>
      <c r="H3025">
        <v>-6.15</v>
      </c>
      <c r="I3025">
        <v>-56.5</v>
      </c>
    </row>
    <row r="3026" spans="1:9">
      <c r="A3026" s="14">
        <v>44417</v>
      </c>
      <c r="B3026">
        <v>3</v>
      </c>
      <c r="C3026">
        <v>1.85</v>
      </c>
      <c r="D3026">
        <v>-21.86</v>
      </c>
      <c r="E3026">
        <v>21.35</v>
      </c>
      <c r="F3026">
        <v>2.44</v>
      </c>
      <c r="G3026">
        <v>-7.8</v>
      </c>
      <c r="H3026">
        <v>-6.8</v>
      </c>
      <c r="I3026">
        <v>-58</v>
      </c>
    </row>
    <row r="3027" spans="1:9">
      <c r="A3027" s="14">
        <v>44418</v>
      </c>
      <c r="B3027">
        <v>3.05</v>
      </c>
      <c r="C3027">
        <v>1.77</v>
      </c>
      <c r="D3027">
        <v>-21.74</v>
      </c>
      <c r="E3027">
        <v>21.11</v>
      </c>
      <c r="F3027">
        <v>2.4500000000000002</v>
      </c>
      <c r="G3027">
        <v>-8.02</v>
      </c>
      <c r="H3027">
        <v>-6.56</v>
      </c>
      <c r="I3027">
        <v>-59.85</v>
      </c>
    </row>
    <row r="3028" spans="1:9">
      <c r="A3028" s="14">
        <v>44419</v>
      </c>
      <c r="B3028">
        <v>3.1</v>
      </c>
      <c r="C3028">
        <v>1.7</v>
      </c>
      <c r="D3028">
        <v>-22.35</v>
      </c>
      <c r="E3028">
        <v>21.58</v>
      </c>
      <c r="F3028">
        <v>2.4</v>
      </c>
      <c r="G3028">
        <v>-8.2200000000000006</v>
      </c>
      <c r="H3028">
        <v>-6.85</v>
      </c>
      <c r="I3028">
        <v>-61.33</v>
      </c>
    </row>
    <row r="3029" spans="1:9">
      <c r="A3029" s="14">
        <v>44420</v>
      </c>
      <c r="B3029">
        <v>3.12</v>
      </c>
      <c r="C3029">
        <v>1.5</v>
      </c>
      <c r="D3029">
        <v>-21.81</v>
      </c>
      <c r="E3029">
        <v>21.08</v>
      </c>
      <c r="F3029">
        <v>2.35</v>
      </c>
      <c r="G3029">
        <v>-8.0299999999999994</v>
      </c>
      <c r="H3029">
        <v>-6.55</v>
      </c>
      <c r="I3029">
        <v>-59.73</v>
      </c>
    </row>
    <row r="3030" spans="1:9">
      <c r="A3030" s="14">
        <v>44421</v>
      </c>
      <c r="B3030">
        <v>3.14</v>
      </c>
      <c r="C3030">
        <v>1.4</v>
      </c>
      <c r="D3030">
        <v>-21.58</v>
      </c>
      <c r="E3030">
        <v>21.16</v>
      </c>
      <c r="F3030">
        <v>2.37</v>
      </c>
      <c r="G3030">
        <v>-7.9</v>
      </c>
      <c r="H3030">
        <v>-6.7</v>
      </c>
      <c r="I3030">
        <v>-59.43</v>
      </c>
    </row>
    <row r="3031" spans="1:9">
      <c r="A3031" s="14">
        <v>44424</v>
      </c>
      <c r="B3031">
        <v>3.08</v>
      </c>
      <c r="C3031">
        <v>1.55</v>
      </c>
      <c r="D3031">
        <v>-21.51</v>
      </c>
      <c r="E3031">
        <v>21.15</v>
      </c>
      <c r="F3031">
        <v>2.44</v>
      </c>
      <c r="G3031">
        <v>-8.0299999999999994</v>
      </c>
      <c r="H3031">
        <v>-7</v>
      </c>
      <c r="I3031">
        <v>-59.5</v>
      </c>
    </row>
    <row r="3032" spans="1:9">
      <c r="A3032" s="14">
        <v>44425</v>
      </c>
      <c r="B3032">
        <v>3.15</v>
      </c>
      <c r="C3032">
        <v>1.7</v>
      </c>
      <c r="D3032">
        <v>-21.49</v>
      </c>
      <c r="E3032">
        <v>21.06</v>
      </c>
      <c r="F3032">
        <v>2.4700000000000002</v>
      </c>
      <c r="G3032">
        <v>-8.15</v>
      </c>
      <c r="H3032">
        <v>-5.16</v>
      </c>
      <c r="I3032">
        <v>-59.51</v>
      </c>
    </row>
    <row r="3033" spans="1:9">
      <c r="A3033" s="14">
        <v>44426</v>
      </c>
      <c r="B3033">
        <v>3.39</v>
      </c>
      <c r="C3033">
        <v>1.7</v>
      </c>
      <c r="D3033">
        <v>-21.97</v>
      </c>
      <c r="E3033">
        <v>21.51</v>
      </c>
      <c r="F3033">
        <v>2.5</v>
      </c>
      <c r="G3033">
        <v>-8.5399999999999991</v>
      </c>
      <c r="H3033">
        <v>-2.6</v>
      </c>
      <c r="I3033">
        <v>-60.54</v>
      </c>
    </row>
    <row r="3034" spans="1:9">
      <c r="A3034" s="14">
        <v>44427</v>
      </c>
      <c r="B3034">
        <v>3.32</v>
      </c>
      <c r="C3034">
        <v>1.53</v>
      </c>
      <c r="D3034">
        <v>-21.5</v>
      </c>
      <c r="E3034">
        <v>21.06</v>
      </c>
      <c r="F3034">
        <v>2.4</v>
      </c>
      <c r="G3034">
        <v>-8.4499999999999993</v>
      </c>
      <c r="H3034">
        <v>-2.2000000000000002</v>
      </c>
      <c r="I3034">
        <v>-59.96</v>
      </c>
    </row>
    <row r="3035" spans="1:9">
      <c r="A3035" s="14">
        <v>44428</v>
      </c>
      <c r="B3035">
        <v>3.16</v>
      </c>
      <c r="C3035">
        <v>1.65</v>
      </c>
      <c r="D3035">
        <v>-21.45</v>
      </c>
      <c r="E3035">
        <v>21.03</v>
      </c>
      <c r="F3035">
        <v>2.2999999999999998</v>
      </c>
      <c r="G3035">
        <v>-8.3000000000000007</v>
      </c>
      <c r="H3035">
        <v>-2.0499999999999998</v>
      </c>
      <c r="I3035">
        <v>-60.12</v>
      </c>
    </row>
    <row r="3036" spans="1:9">
      <c r="A3036" s="14">
        <v>44431</v>
      </c>
      <c r="B3036">
        <v>3.1</v>
      </c>
      <c r="C3036">
        <v>1.75</v>
      </c>
      <c r="D3036">
        <v>-21.54</v>
      </c>
      <c r="E3036">
        <v>21.33</v>
      </c>
      <c r="F3036">
        <v>2.21</v>
      </c>
      <c r="G3036">
        <v>-8.18</v>
      </c>
      <c r="H3036">
        <v>-2.31</v>
      </c>
      <c r="I3036">
        <v>-59.9</v>
      </c>
    </row>
    <row r="3037" spans="1:9">
      <c r="A3037" s="14">
        <v>44432</v>
      </c>
      <c r="B3037">
        <v>2.94</v>
      </c>
      <c r="C3037">
        <v>1.8</v>
      </c>
      <c r="D3037">
        <v>-21.25</v>
      </c>
      <c r="E3037">
        <v>21.12</v>
      </c>
      <c r="F3037">
        <v>2.08</v>
      </c>
      <c r="G3037">
        <v>-7.92</v>
      </c>
      <c r="H3037">
        <v>-3.72</v>
      </c>
      <c r="I3037">
        <v>-58.15</v>
      </c>
    </row>
    <row r="3038" spans="1:9">
      <c r="A3038" s="14">
        <v>44433</v>
      </c>
      <c r="B3038">
        <v>3.04</v>
      </c>
      <c r="C3038">
        <v>1.83</v>
      </c>
      <c r="D3038">
        <v>-21.59</v>
      </c>
      <c r="E3038">
        <v>21.56</v>
      </c>
      <c r="F3038">
        <v>2.14</v>
      </c>
      <c r="G3038">
        <v>-8.31</v>
      </c>
      <c r="H3038">
        <v>-3.2</v>
      </c>
      <c r="I3038">
        <v>-59.65</v>
      </c>
    </row>
    <row r="3039" spans="1:9">
      <c r="A3039" s="14">
        <v>44434</v>
      </c>
      <c r="B3039">
        <v>3.05</v>
      </c>
      <c r="C3039">
        <v>1.66</v>
      </c>
      <c r="D3039">
        <v>-21.19</v>
      </c>
      <c r="E3039">
        <v>21.09</v>
      </c>
      <c r="F3039">
        <v>2.11</v>
      </c>
      <c r="G3039">
        <v>-8.31</v>
      </c>
      <c r="H3039">
        <v>-3.11</v>
      </c>
      <c r="I3039">
        <v>-57.57</v>
      </c>
    </row>
    <row r="3040" spans="1:9">
      <c r="A3040" s="14">
        <v>44435</v>
      </c>
      <c r="B3040">
        <v>3.19</v>
      </c>
      <c r="C3040">
        <v>1.7</v>
      </c>
      <c r="D3040">
        <v>-20.69</v>
      </c>
      <c r="E3040">
        <v>20.84</v>
      </c>
      <c r="F3040">
        <v>2.15</v>
      </c>
      <c r="G3040">
        <v>-8.18</v>
      </c>
      <c r="H3040">
        <v>-3.51</v>
      </c>
      <c r="I3040">
        <v>-56.56</v>
      </c>
    </row>
    <row r="3041" spans="1:9">
      <c r="A3041" s="14">
        <v>44438</v>
      </c>
      <c r="B3041">
        <v>3.18</v>
      </c>
      <c r="C3041">
        <v>1.8</v>
      </c>
      <c r="D3041">
        <v>-20.76</v>
      </c>
      <c r="E3041">
        <v>20.84</v>
      </c>
      <c r="F3041">
        <v>2.15</v>
      </c>
      <c r="G3041">
        <v>-8.19</v>
      </c>
      <c r="H3041">
        <v>-3.41</v>
      </c>
      <c r="I3041">
        <v>-56.75</v>
      </c>
    </row>
    <row r="3042" spans="1:9">
      <c r="A3042" s="14">
        <v>44439</v>
      </c>
      <c r="B3042">
        <v>3.2</v>
      </c>
      <c r="C3042">
        <v>1.76</v>
      </c>
      <c r="D3042">
        <v>-20.69</v>
      </c>
      <c r="E3042">
        <v>20.88</v>
      </c>
      <c r="F3042">
        <v>2.0299999999999998</v>
      </c>
      <c r="G3042">
        <v>-8.02</v>
      </c>
      <c r="H3042">
        <v>-3.55</v>
      </c>
      <c r="I3042">
        <v>-56.09</v>
      </c>
    </row>
    <row r="3043" spans="1:9">
      <c r="A3043" s="14">
        <v>44440</v>
      </c>
      <c r="B3043">
        <v>3.34</v>
      </c>
      <c r="C3043">
        <v>1.64</v>
      </c>
      <c r="D3043">
        <v>-20.64</v>
      </c>
      <c r="E3043">
        <v>20.76</v>
      </c>
      <c r="F3043">
        <v>1.84</v>
      </c>
      <c r="G3043">
        <v>-7.9</v>
      </c>
      <c r="H3043">
        <v>-3.82</v>
      </c>
      <c r="I3043">
        <v>-55.93</v>
      </c>
    </row>
    <row r="3044" spans="1:9">
      <c r="A3044" s="14">
        <v>44441</v>
      </c>
      <c r="B3044">
        <v>3.38</v>
      </c>
      <c r="C3044">
        <v>1.58</v>
      </c>
      <c r="D3044">
        <v>-20.47</v>
      </c>
      <c r="E3044">
        <v>20.94</v>
      </c>
      <c r="F3044">
        <v>1.95</v>
      </c>
      <c r="G3044">
        <v>-7.83</v>
      </c>
      <c r="H3044">
        <v>-3.85</v>
      </c>
      <c r="I3044">
        <v>-55.22</v>
      </c>
    </row>
    <row r="3045" spans="1:9">
      <c r="A3045" s="14">
        <v>44442</v>
      </c>
      <c r="B3045">
        <v>3.26</v>
      </c>
      <c r="C3045">
        <v>1.65</v>
      </c>
      <c r="D3045">
        <v>-20.38</v>
      </c>
      <c r="E3045">
        <v>20.86</v>
      </c>
      <c r="F3045">
        <v>1.94</v>
      </c>
      <c r="G3045">
        <v>-7.67</v>
      </c>
      <c r="H3045">
        <v>-4.21</v>
      </c>
      <c r="I3045">
        <v>-55.52</v>
      </c>
    </row>
    <row r="3046" spans="1:9">
      <c r="A3046" s="14">
        <v>44445</v>
      </c>
      <c r="B3046">
        <v>3.24</v>
      </c>
      <c r="C3046">
        <v>1.7</v>
      </c>
      <c r="D3046">
        <v>-20.41</v>
      </c>
      <c r="E3046">
        <v>20.85</v>
      </c>
      <c r="F3046">
        <v>1.92</v>
      </c>
      <c r="G3046">
        <v>-7.71</v>
      </c>
      <c r="H3046">
        <v>-4.41</v>
      </c>
      <c r="I3046">
        <v>-55.5</v>
      </c>
    </row>
    <row r="3047" spans="1:9">
      <c r="A3047" s="14">
        <v>44446</v>
      </c>
      <c r="B3047">
        <v>3.16</v>
      </c>
      <c r="C3047">
        <v>1.86</v>
      </c>
      <c r="D3047">
        <v>-20.46</v>
      </c>
      <c r="E3047">
        <v>20.94</v>
      </c>
      <c r="F3047">
        <v>1.78</v>
      </c>
      <c r="G3047">
        <v>-7.41</v>
      </c>
      <c r="H3047">
        <v>-4.4000000000000004</v>
      </c>
      <c r="I3047">
        <v>-56.5</v>
      </c>
    </row>
    <row r="3048" spans="1:9">
      <c r="A3048" s="14">
        <v>44447</v>
      </c>
      <c r="B3048">
        <v>3</v>
      </c>
      <c r="C3048">
        <v>1.6</v>
      </c>
      <c r="D3048">
        <v>-20.64</v>
      </c>
      <c r="E3048">
        <v>21.02</v>
      </c>
      <c r="F3048">
        <v>1.75</v>
      </c>
      <c r="G3048">
        <v>-7.45</v>
      </c>
      <c r="H3048">
        <v>-4.45</v>
      </c>
      <c r="I3048">
        <v>-58.53</v>
      </c>
    </row>
    <row r="3049" spans="1:9">
      <c r="A3049" s="14">
        <v>44448</v>
      </c>
      <c r="B3049">
        <v>3</v>
      </c>
      <c r="C3049">
        <v>1.57</v>
      </c>
      <c r="D3049">
        <v>-20.47</v>
      </c>
      <c r="E3049">
        <v>20.88</v>
      </c>
      <c r="F3049">
        <v>1.66</v>
      </c>
      <c r="G3049">
        <v>-7.31</v>
      </c>
      <c r="H3049">
        <v>-4.47</v>
      </c>
      <c r="I3049">
        <v>-59.5</v>
      </c>
    </row>
    <row r="3050" spans="1:9">
      <c r="A3050" s="14">
        <v>44449</v>
      </c>
      <c r="B3050">
        <v>2.85</v>
      </c>
      <c r="C3050">
        <v>1.5</v>
      </c>
      <c r="D3050">
        <v>-20.48</v>
      </c>
      <c r="E3050">
        <v>20.79</v>
      </c>
      <c r="F3050">
        <v>1.73</v>
      </c>
      <c r="G3050">
        <v>-7.26</v>
      </c>
      <c r="H3050">
        <v>-4.59</v>
      </c>
      <c r="I3050">
        <v>-59.49</v>
      </c>
    </row>
    <row r="3051" spans="1:9">
      <c r="A3051" s="14">
        <v>44452</v>
      </c>
      <c r="B3051">
        <v>2.83</v>
      </c>
      <c r="C3051">
        <v>1.46</v>
      </c>
      <c r="D3051">
        <v>-20.64</v>
      </c>
      <c r="E3051">
        <v>20.86</v>
      </c>
      <c r="F3051">
        <v>1.7</v>
      </c>
      <c r="G3051">
        <v>-7.47</v>
      </c>
      <c r="H3051">
        <v>-4.67</v>
      </c>
      <c r="I3051">
        <v>-58.83</v>
      </c>
    </row>
    <row r="3052" spans="1:9">
      <c r="A3052" s="14">
        <v>44453</v>
      </c>
      <c r="B3052">
        <v>3</v>
      </c>
      <c r="C3052">
        <v>1.54</v>
      </c>
      <c r="D3052">
        <v>-20.7</v>
      </c>
      <c r="E3052">
        <v>20.93</v>
      </c>
      <c r="F3052">
        <v>1.76</v>
      </c>
      <c r="G3052">
        <v>-7.43</v>
      </c>
      <c r="H3052">
        <v>-4.71</v>
      </c>
      <c r="I3052">
        <v>-58.79</v>
      </c>
    </row>
    <row r="3053" spans="1:9">
      <c r="A3053" s="14">
        <v>44454</v>
      </c>
      <c r="B3053">
        <v>2.98</v>
      </c>
      <c r="C3053">
        <v>1.43</v>
      </c>
      <c r="D3053">
        <v>-20.85</v>
      </c>
      <c r="E3053">
        <v>21.14</v>
      </c>
      <c r="F3053">
        <v>1.78</v>
      </c>
      <c r="G3053">
        <v>-7.49</v>
      </c>
      <c r="H3053">
        <v>-4.9000000000000004</v>
      </c>
      <c r="I3053">
        <v>-59.58</v>
      </c>
    </row>
    <row r="3054" spans="1:9">
      <c r="A3054" s="14">
        <v>44455</v>
      </c>
      <c r="B3054">
        <v>2.81</v>
      </c>
      <c r="C3054">
        <v>1.58</v>
      </c>
      <c r="D3054">
        <v>-21.09</v>
      </c>
      <c r="E3054">
        <v>21.17</v>
      </c>
      <c r="F3054">
        <v>1.85</v>
      </c>
      <c r="G3054">
        <v>-7.63</v>
      </c>
      <c r="H3054">
        <v>-5.93</v>
      </c>
      <c r="I3054">
        <v>-61.5</v>
      </c>
    </row>
    <row r="3055" spans="1:9">
      <c r="A3055" s="14">
        <v>44456</v>
      </c>
      <c r="B3055">
        <v>2.79</v>
      </c>
      <c r="C3055">
        <v>1.64</v>
      </c>
      <c r="D3055">
        <v>-21.1</v>
      </c>
      <c r="E3055">
        <v>21</v>
      </c>
      <c r="F3055">
        <v>1.8</v>
      </c>
      <c r="G3055">
        <v>-7.59</v>
      </c>
      <c r="H3055">
        <v>-6.03</v>
      </c>
      <c r="I3055">
        <v>-61.39</v>
      </c>
    </row>
    <row r="3056" spans="1:9">
      <c r="A3056" s="14">
        <v>44459</v>
      </c>
      <c r="B3056">
        <v>2.7</v>
      </c>
      <c r="C3056">
        <v>1.51</v>
      </c>
      <c r="D3056">
        <v>-20.9</v>
      </c>
      <c r="E3056">
        <v>21.13</v>
      </c>
      <c r="F3056">
        <v>1.76</v>
      </c>
      <c r="G3056">
        <v>-7.63</v>
      </c>
      <c r="H3056">
        <v>-6.44</v>
      </c>
      <c r="I3056">
        <v>-60.84</v>
      </c>
    </row>
    <row r="3057" spans="1:9">
      <c r="A3057" s="14">
        <v>44460</v>
      </c>
      <c r="B3057">
        <v>2.5299999999999998</v>
      </c>
      <c r="C3057">
        <v>1.58</v>
      </c>
      <c r="D3057">
        <v>-20.53</v>
      </c>
      <c r="E3057">
        <v>20.9</v>
      </c>
      <c r="F3057">
        <v>1.63</v>
      </c>
      <c r="G3057">
        <v>-7.53</v>
      </c>
      <c r="H3057">
        <v>-5.3</v>
      </c>
      <c r="I3057">
        <v>-60.1</v>
      </c>
    </row>
    <row r="3058" spans="1:9">
      <c r="A3058" s="14">
        <v>44461</v>
      </c>
      <c r="B3058">
        <v>2.62</v>
      </c>
      <c r="C3058">
        <v>1.55</v>
      </c>
      <c r="D3058">
        <v>-20.58</v>
      </c>
      <c r="E3058">
        <v>20.78</v>
      </c>
      <c r="F3058">
        <v>1.61</v>
      </c>
      <c r="G3058">
        <v>-7.54</v>
      </c>
      <c r="H3058">
        <v>-5.22</v>
      </c>
      <c r="I3058">
        <v>-61.87</v>
      </c>
    </row>
    <row r="3059" spans="1:9">
      <c r="A3059" s="14">
        <v>44462</v>
      </c>
      <c r="B3059">
        <v>2.75</v>
      </c>
      <c r="C3059">
        <v>1.57</v>
      </c>
      <c r="D3059">
        <v>-20.64</v>
      </c>
      <c r="E3059">
        <v>20.93</v>
      </c>
      <c r="F3059">
        <v>1.35</v>
      </c>
      <c r="G3059">
        <v>-7.5</v>
      </c>
      <c r="H3059">
        <v>-5.64</v>
      </c>
      <c r="I3059">
        <v>-61</v>
      </c>
    </row>
    <row r="3060" spans="1:9">
      <c r="A3060" s="14">
        <v>44463</v>
      </c>
      <c r="B3060">
        <v>2.77</v>
      </c>
      <c r="C3060">
        <v>1.52</v>
      </c>
      <c r="D3060">
        <v>-20.55</v>
      </c>
      <c r="E3060">
        <v>20.81</v>
      </c>
      <c r="F3060">
        <v>1.19</v>
      </c>
      <c r="G3060">
        <v>-7.18</v>
      </c>
      <c r="H3060">
        <v>-5.78</v>
      </c>
      <c r="I3060">
        <v>-60.5</v>
      </c>
    </row>
    <row r="3061" spans="1:9">
      <c r="A3061" s="14">
        <v>44466</v>
      </c>
      <c r="B3061">
        <v>2.86</v>
      </c>
      <c r="C3061">
        <v>1.52</v>
      </c>
      <c r="D3061">
        <v>-20.63</v>
      </c>
      <c r="E3061">
        <v>20.64</v>
      </c>
      <c r="F3061">
        <v>1.26</v>
      </c>
      <c r="G3061">
        <v>-6.98</v>
      </c>
      <c r="H3061">
        <v>-6.38</v>
      </c>
      <c r="I3061">
        <v>-59.5</v>
      </c>
    </row>
    <row r="3062" spans="1:9">
      <c r="A3062" s="14">
        <v>44467</v>
      </c>
      <c r="B3062">
        <v>2.78</v>
      </c>
      <c r="C3062">
        <v>1.47</v>
      </c>
      <c r="D3062">
        <v>-21.19</v>
      </c>
      <c r="E3062">
        <v>21.06</v>
      </c>
      <c r="F3062">
        <v>1.1499999999999999</v>
      </c>
      <c r="G3062">
        <v>-7.12</v>
      </c>
      <c r="H3062">
        <v>-6.35</v>
      </c>
      <c r="I3062">
        <v>-59.42</v>
      </c>
    </row>
    <row r="3063" spans="1:9">
      <c r="A3063" s="14">
        <v>44468</v>
      </c>
      <c r="B3063">
        <v>4</v>
      </c>
      <c r="C3063">
        <v>-1.38</v>
      </c>
      <c r="D3063">
        <v>-24.5</v>
      </c>
      <c r="E3063">
        <v>25.54</v>
      </c>
      <c r="F3063">
        <v>4.84</v>
      </c>
      <c r="G3063">
        <v>-12.05</v>
      </c>
      <c r="H3063">
        <v>-5.61</v>
      </c>
      <c r="I3063">
        <v>-103</v>
      </c>
    </row>
    <row r="3064" spans="1:9">
      <c r="A3064" s="14">
        <v>44469</v>
      </c>
      <c r="B3064">
        <v>3.75</v>
      </c>
      <c r="C3064">
        <v>-1.1000000000000001</v>
      </c>
      <c r="D3064">
        <v>-23.53</v>
      </c>
      <c r="E3064">
        <v>24.51</v>
      </c>
      <c r="F3064">
        <v>3.65</v>
      </c>
      <c r="G3064">
        <v>-11.51</v>
      </c>
      <c r="H3064">
        <v>-5.45</v>
      </c>
      <c r="I3064">
        <v>-97.94</v>
      </c>
    </row>
    <row r="3065" spans="1:9">
      <c r="A3065" s="14">
        <v>44470</v>
      </c>
      <c r="B3065">
        <v>3.99</v>
      </c>
      <c r="C3065">
        <v>-1.0900000000000001</v>
      </c>
      <c r="D3065">
        <v>-23.52</v>
      </c>
      <c r="E3065">
        <v>24.81</v>
      </c>
      <c r="F3065">
        <v>3.89</v>
      </c>
      <c r="G3065">
        <v>-11.5</v>
      </c>
      <c r="H3065">
        <v>-5.58</v>
      </c>
      <c r="I3065">
        <v>-94.79</v>
      </c>
    </row>
    <row r="3066" spans="1:9">
      <c r="A3066" s="14">
        <v>44473</v>
      </c>
      <c r="B3066">
        <v>4.01</v>
      </c>
      <c r="C3066">
        <v>-1.23</v>
      </c>
      <c r="D3066">
        <v>-23.5</v>
      </c>
      <c r="E3066">
        <v>24.92</v>
      </c>
      <c r="F3066">
        <v>4.16</v>
      </c>
      <c r="G3066">
        <v>-11.43</v>
      </c>
      <c r="H3066">
        <v>-5.54</v>
      </c>
      <c r="I3066">
        <v>-92.82</v>
      </c>
    </row>
    <row r="3067" spans="1:9">
      <c r="A3067" s="14">
        <v>44474</v>
      </c>
      <c r="B3067">
        <v>3.8</v>
      </c>
      <c r="C3067">
        <v>-1.39</v>
      </c>
      <c r="D3067">
        <v>-23.62</v>
      </c>
      <c r="E3067">
        <v>24.84</v>
      </c>
      <c r="F3067">
        <v>3.69</v>
      </c>
      <c r="G3067">
        <v>-11.43</v>
      </c>
      <c r="H3067">
        <v>-5.97</v>
      </c>
      <c r="I3067">
        <v>-92.68</v>
      </c>
    </row>
    <row r="3068" spans="1:9">
      <c r="A3068" s="14">
        <v>44475</v>
      </c>
      <c r="B3068">
        <v>3.81</v>
      </c>
      <c r="C3068">
        <v>-1.34</v>
      </c>
      <c r="D3068">
        <v>-24.14</v>
      </c>
      <c r="E3068">
        <v>25.44</v>
      </c>
      <c r="F3068">
        <v>3.75</v>
      </c>
      <c r="G3068">
        <v>-11.98</v>
      </c>
      <c r="H3068">
        <v>-6.46</v>
      </c>
      <c r="I3068">
        <v>-96.94</v>
      </c>
    </row>
    <row r="3069" spans="1:9">
      <c r="A3069" s="14">
        <v>44476</v>
      </c>
      <c r="B3069">
        <v>3.53</v>
      </c>
      <c r="C3069">
        <v>-1.24</v>
      </c>
      <c r="D3069">
        <v>-23.76</v>
      </c>
      <c r="E3069">
        <v>25.05</v>
      </c>
      <c r="F3069">
        <v>4.0599999999999996</v>
      </c>
      <c r="G3069">
        <v>-11.63</v>
      </c>
      <c r="H3069">
        <v>-7.14</v>
      </c>
      <c r="I3069">
        <v>-95.83</v>
      </c>
    </row>
    <row r="3070" spans="1:9">
      <c r="A3070" s="14">
        <v>44477</v>
      </c>
      <c r="B3070">
        <v>3.46</v>
      </c>
      <c r="C3070">
        <v>-1.35</v>
      </c>
      <c r="D3070">
        <v>-23.83</v>
      </c>
      <c r="E3070">
        <v>25.39</v>
      </c>
      <c r="F3070">
        <v>4.04</v>
      </c>
      <c r="G3070">
        <v>-11.95</v>
      </c>
      <c r="H3070">
        <v>-7.56</v>
      </c>
      <c r="I3070">
        <v>-97.01</v>
      </c>
    </row>
    <row r="3071" spans="1:9">
      <c r="A3071" s="14">
        <v>44480</v>
      </c>
      <c r="B3071">
        <v>3.63</v>
      </c>
      <c r="C3071">
        <v>-1.37</v>
      </c>
      <c r="D3071">
        <v>-24.18</v>
      </c>
      <c r="E3071">
        <v>25.47</v>
      </c>
      <c r="F3071">
        <v>2.94</v>
      </c>
      <c r="G3071">
        <v>-12.64</v>
      </c>
      <c r="H3071">
        <v>-8.01</v>
      </c>
      <c r="I3071">
        <v>-98.51</v>
      </c>
    </row>
    <row r="3072" spans="1:9">
      <c r="A3072" s="14">
        <v>44481</v>
      </c>
      <c r="B3072">
        <v>3.69</v>
      </c>
      <c r="C3072">
        <v>-1.34</v>
      </c>
      <c r="D3072">
        <v>-24.32</v>
      </c>
      <c r="E3072">
        <v>25.56</v>
      </c>
      <c r="F3072">
        <v>3.21</v>
      </c>
      <c r="G3072">
        <v>-12.57</v>
      </c>
      <c r="H3072">
        <v>-8.65</v>
      </c>
      <c r="I3072">
        <v>-101.31</v>
      </c>
    </row>
    <row r="3073" spans="1:9">
      <c r="A3073" s="14">
        <v>44482</v>
      </c>
      <c r="B3073">
        <v>4</v>
      </c>
      <c r="C3073">
        <v>-1.35</v>
      </c>
      <c r="D3073">
        <v>-24.88</v>
      </c>
      <c r="E3073">
        <v>26.39</v>
      </c>
      <c r="F3073">
        <v>2.63</v>
      </c>
      <c r="G3073">
        <v>-12.95</v>
      </c>
      <c r="H3073">
        <v>-8.69</v>
      </c>
      <c r="I3073">
        <v>-104.43</v>
      </c>
    </row>
    <row r="3074" spans="1:9">
      <c r="A3074" s="14">
        <v>44483</v>
      </c>
      <c r="B3074">
        <v>3.88</v>
      </c>
      <c r="C3074">
        <v>-1.36</v>
      </c>
      <c r="D3074">
        <v>-24.51</v>
      </c>
      <c r="E3074">
        <v>26.1</v>
      </c>
      <c r="F3074">
        <v>3.01</v>
      </c>
      <c r="G3074">
        <v>-12.82</v>
      </c>
      <c r="H3074">
        <v>-8.75</v>
      </c>
      <c r="I3074">
        <v>-106.66</v>
      </c>
    </row>
    <row r="3075" spans="1:9">
      <c r="A3075" s="14">
        <v>44484</v>
      </c>
      <c r="B3075">
        <v>4.08</v>
      </c>
      <c r="C3075">
        <v>-1.76</v>
      </c>
      <c r="D3075">
        <v>-25.08</v>
      </c>
      <c r="E3075">
        <v>26.65</v>
      </c>
      <c r="F3075">
        <v>3.36</v>
      </c>
      <c r="G3075">
        <v>-13.18</v>
      </c>
      <c r="H3075">
        <v>-8.34</v>
      </c>
      <c r="I3075">
        <v>-112.96</v>
      </c>
    </row>
    <row r="3076" spans="1:9">
      <c r="A3076" s="14">
        <v>44487</v>
      </c>
      <c r="B3076">
        <v>3.65</v>
      </c>
      <c r="C3076">
        <v>-1.75</v>
      </c>
      <c r="D3076">
        <v>-25.43</v>
      </c>
      <c r="E3076">
        <v>26.98</v>
      </c>
      <c r="F3076">
        <v>-0.65</v>
      </c>
      <c r="G3076">
        <v>-13.45</v>
      </c>
      <c r="H3076">
        <v>-9.49</v>
      </c>
      <c r="I3076">
        <v>-118.32</v>
      </c>
    </row>
    <row r="3077" spans="1:9">
      <c r="A3077" s="14">
        <v>44488</v>
      </c>
      <c r="B3077">
        <v>4</v>
      </c>
      <c r="C3077">
        <v>-1.32</v>
      </c>
      <c r="D3077">
        <v>-25.1</v>
      </c>
      <c r="E3077">
        <v>26.63</v>
      </c>
      <c r="F3077">
        <v>-0.25</v>
      </c>
      <c r="G3077">
        <v>-12.72</v>
      </c>
      <c r="H3077">
        <v>-9.02</v>
      </c>
      <c r="I3077">
        <v>-111.69</v>
      </c>
    </row>
    <row r="3078" spans="1:9">
      <c r="A3078" s="14">
        <v>44489</v>
      </c>
      <c r="B3078">
        <v>3.9</v>
      </c>
      <c r="C3078">
        <v>-1.07</v>
      </c>
      <c r="D3078">
        <v>-24.99</v>
      </c>
      <c r="E3078">
        <v>26.65</v>
      </c>
      <c r="F3078">
        <v>-0.57999999999999996</v>
      </c>
      <c r="G3078">
        <v>-12.56</v>
      </c>
      <c r="H3078">
        <v>-8.6999999999999993</v>
      </c>
      <c r="I3078">
        <v>-110.03</v>
      </c>
    </row>
    <row r="3079" spans="1:9">
      <c r="A3079" s="14">
        <v>44490</v>
      </c>
      <c r="B3079">
        <v>3.8</v>
      </c>
      <c r="C3079">
        <v>-1.02</v>
      </c>
      <c r="D3079">
        <v>-24.52</v>
      </c>
      <c r="E3079">
        <v>26.35</v>
      </c>
      <c r="F3079">
        <v>0.23</v>
      </c>
      <c r="G3079">
        <v>-12.43</v>
      </c>
      <c r="H3079">
        <v>-9.5500000000000007</v>
      </c>
      <c r="I3079">
        <v>-106.38</v>
      </c>
    </row>
    <row r="3080" spans="1:9">
      <c r="A3080" s="14">
        <v>44491</v>
      </c>
      <c r="B3080">
        <v>3.75</v>
      </c>
      <c r="C3080">
        <v>-1.33</v>
      </c>
      <c r="D3080">
        <v>-24.88</v>
      </c>
      <c r="E3080">
        <v>26.8</v>
      </c>
      <c r="F3080">
        <v>1.61</v>
      </c>
      <c r="G3080">
        <v>-12.7</v>
      </c>
      <c r="H3080">
        <v>-9.77</v>
      </c>
      <c r="I3080">
        <v>-109.74</v>
      </c>
    </row>
    <row r="3081" spans="1:9">
      <c r="A3081" s="14">
        <v>44494</v>
      </c>
      <c r="B3081">
        <v>3.9</v>
      </c>
      <c r="C3081">
        <v>-1.56</v>
      </c>
      <c r="D3081">
        <v>-25.22</v>
      </c>
      <c r="E3081">
        <v>27.07</v>
      </c>
      <c r="F3081">
        <v>2.15</v>
      </c>
      <c r="G3081">
        <v>-13.25</v>
      </c>
      <c r="H3081">
        <v>-9.9</v>
      </c>
      <c r="I3081">
        <v>-111.69</v>
      </c>
    </row>
    <row r="3082" spans="1:9">
      <c r="A3082" s="14">
        <v>44495</v>
      </c>
      <c r="B3082">
        <v>3.82</v>
      </c>
      <c r="C3082">
        <v>-1.61</v>
      </c>
      <c r="D3082">
        <v>-25.49</v>
      </c>
      <c r="E3082">
        <v>27.41</v>
      </c>
      <c r="F3082">
        <v>3.79</v>
      </c>
      <c r="G3082">
        <v>-13.89</v>
      </c>
      <c r="H3082">
        <v>-9.9499999999999993</v>
      </c>
      <c r="I3082">
        <v>-116.01</v>
      </c>
    </row>
    <row r="3083" spans="1:9">
      <c r="A3083" s="14">
        <v>44496</v>
      </c>
      <c r="B3083">
        <v>2.96</v>
      </c>
      <c r="C3083">
        <v>-1</v>
      </c>
      <c r="D3083">
        <v>-25.67</v>
      </c>
      <c r="E3083">
        <v>27.57</v>
      </c>
      <c r="F3083">
        <v>1.73</v>
      </c>
      <c r="G3083">
        <v>-14</v>
      </c>
      <c r="H3083">
        <v>-11.02</v>
      </c>
      <c r="I3083">
        <v>-116.99</v>
      </c>
    </row>
    <row r="3084" spans="1:9">
      <c r="A3084" s="14">
        <v>44497</v>
      </c>
      <c r="B3084">
        <v>0.82</v>
      </c>
      <c r="C3084">
        <v>-1.45</v>
      </c>
      <c r="D3084">
        <v>-25.5</v>
      </c>
      <c r="E3084">
        <v>27.58</v>
      </c>
      <c r="F3084">
        <v>2.4700000000000002</v>
      </c>
      <c r="G3084">
        <v>-14.26</v>
      </c>
      <c r="H3084">
        <v>-12.17</v>
      </c>
      <c r="I3084">
        <v>-118.69</v>
      </c>
    </row>
    <row r="3085" spans="1:9">
      <c r="A3085" s="14">
        <v>44498</v>
      </c>
      <c r="B3085">
        <v>1.87</v>
      </c>
      <c r="C3085">
        <v>-1.46</v>
      </c>
      <c r="D3085">
        <v>-25.43</v>
      </c>
      <c r="E3085">
        <v>26.78</v>
      </c>
      <c r="F3085">
        <v>2.93</v>
      </c>
      <c r="G3085">
        <v>-12.85</v>
      </c>
      <c r="H3085">
        <v>-11.67</v>
      </c>
      <c r="I3085">
        <v>-117.5</v>
      </c>
    </row>
    <row r="3086" spans="1:9">
      <c r="A3086" s="14">
        <v>44501</v>
      </c>
      <c r="B3086">
        <v>2.4</v>
      </c>
      <c r="C3086">
        <v>-1.03</v>
      </c>
      <c r="D3086">
        <v>-25.3</v>
      </c>
      <c r="E3086">
        <v>26.75</v>
      </c>
      <c r="F3086">
        <v>2.15</v>
      </c>
      <c r="G3086">
        <v>-13.12</v>
      </c>
      <c r="H3086">
        <v>-10.75</v>
      </c>
      <c r="I3086">
        <v>-113.78</v>
      </c>
    </row>
    <row r="3087" spans="1:9">
      <c r="A3087" s="14">
        <v>44502</v>
      </c>
      <c r="B3087">
        <v>3.3</v>
      </c>
      <c r="C3087">
        <v>-1.1499999999999999</v>
      </c>
      <c r="D3087">
        <v>-25.37</v>
      </c>
      <c r="E3087">
        <v>26.62</v>
      </c>
      <c r="F3087">
        <v>1.77</v>
      </c>
      <c r="G3087">
        <v>-13.11</v>
      </c>
      <c r="H3087">
        <v>-10.8</v>
      </c>
      <c r="I3087">
        <v>-113.68</v>
      </c>
    </row>
    <row r="3088" spans="1:9">
      <c r="A3088" s="14">
        <v>44503</v>
      </c>
      <c r="B3088">
        <v>3.85</v>
      </c>
      <c r="C3088">
        <v>-1.37</v>
      </c>
      <c r="D3088">
        <v>-25.92</v>
      </c>
      <c r="E3088">
        <v>27.33</v>
      </c>
      <c r="F3088">
        <v>0.65</v>
      </c>
      <c r="G3088">
        <v>-13.51</v>
      </c>
      <c r="H3088">
        <v>-10.9</v>
      </c>
      <c r="I3088">
        <v>-113.61</v>
      </c>
    </row>
    <row r="3089" spans="1:9">
      <c r="A3089" s="14">
        <v>44504</v>
      </c>
      <c r="B3089">
        <v>3.7</v>
      </c>
      <c r="C3089">
        <v>-1.42</v>
      </c>
      <c r="D3089">
        <v>-25.54</v>
      </c>
      <c r="E3089">
        <v>26.77</v>
      </c>
      <c r="F3089">
        <v>5.17</v>
      </c>
      <c r="G3089">
        <v>-13.09</v>
      </c>
      <c r="H3089">
        <v>-10.84</v>
      </c>
      <c r="I3089">
        <v>-114.36</v>
      </c>
    </row>
    <row r="3090" spans="1:9">
      <c r="A3090" s="14">
        <v>44505</v>
      </c>
      <c r="B3090">
        <v>3.47</v>
      </c>
      <c r="C3090">
        <v>-1.55</v>
      </c>
      <c r="D3090">
        <v>-25.52</v>
      </c>
      <c r="E3090">
        <v>26.77</v>
      </c>
      <c r="F3090">
        <v>5.37</v>
      </c>
      <c r="G3090">
        <v>-13.3</v>
      </c>
      <c r="H3090">
        <v>-10.94</v>
      </c>
      <c r="I3090">
        <v>-113.14</v>
      </c>
    </row>
    <row r="3091" spans="1:9">
      <c r="A3091" s="14">
        <v>44508</v>
      </c>
      <c r="B3091">
        <v>3.75</v>
      </c>
      <c r="C3091">
        <v>-1.58</v>
      </c>
      <c r="D3091">
        <v>-25.98</v>
      </c>
      <c r="E3091">
        <v>27.09</v>
      </c>
      <c r="F3091">
        <v>5.1100000000000003</v>
      </c>
      <c r="G3091">
        <v>-13.49</v>
      </c>
      <c r="H3091">
        <v>-11</v>
      </c>
      <c r="I3091">
        <v>-118.2</v>
      </c>
    </row>
    <row r="3092" spans="1:9">
      <c r="A3092" s="14">
        <v>44509</v>
      </c>
      <c r="B3092">
        <v>3.75</v>
      </c>
      <c r="C3092">
        <v>-1.9</v>
      </c>
      <c r="D3092">
        <v>-26.75</v>
      </c>
      <c r="E3092">
        <v>27.99</v>
      </c>
      <c r="F3092">
        <v>5.16</v>
      </c>
      <c r="G3092">
        <v>-13.74</v>
      </c>
      <c r="H3092">
        <v>-10.76</v>
      </c>
      <c r="I3092">
        <v>-126.4</v>
      </c>
    </row>
    <row r="3093" spans="1:9">
      <c r="A3093" s="14">
        <v>44510</v>
      </c>
      <c r="B3093">
        <v>3.84</v>
      </c>
      <c r="C3093">
        <v>-1.75</v>
      </c>
      <c r="D3093">
        <v>-27.07</v>
      </c>
      <c r="E3093">
        <v>27.98</v>
      </c>
      <c r="F3093">
        <v>5.34</v>
      </c>
      <c r="G3093">
        <v>-14.13</v>
      </c>
      <c r="H3093">
        <v>-10.86</v>
      </c>
      <c r="I3093">
        <v>-133.69</v>
      </c>
    </row>
    <row r="3094" spans="1:9">
      <c r="A3094" s="14">
        <v>44511</v>
      </c>
      <c r="B3094">
        <v>3.41</v>
      </c>
      <c r="C3094">
        <v>-1.74</v>
      </c>
      <c r="D3094">
        <v>-26.64</v>
      </c>
      <c r="E3094">
        <v>27.35</v>
      </c>
      <c r="F3094">
        <v>5.32</v>
      </c>
      <c r="G3094">
        <v>-14.06</v>
      </c>
      <c r="H3094">
        <v>-10.66</v>
      </c>
      <c r="I3094">
        <v>-133.15</v>
      </c>
    </row>
    <row r="3095" spans="1:9">
      <c r="A3095" s="14">
        <v>44512</v>
      </c>
      <c r="B3095">
        <v>3.49</v>
      </c>
      <c r="C3095">
        <v>-1.78</v>
      </c>
      <c r="D3095">
        <v>-26.48</v>
      </c>
      <c r="E3095">
        <v>27.39</v>
      </c>
      <c r="F3095">
        <v>5.31</v>
      </c>
      <c r="G3095">
        <v>-13.8</v>
      </c>
      <c r="H3095">
        <v>-10.66</v>
      </c>
      <c r="I3095">
        <v>-135.5</v>
      </c>
    </row>
    <row r="3096" spans="1:9">
      <c r="A3096" s="14">
        <v>44515</v>
      </c>
      <c r="B3096">
        <v>3.54</v>
      </c>
      <c r="C3096">
        <v>-2.0299999999999998</v>
      </c>
      <c r="D3096">
        <v>-26.7</v>
      </c>
      <c r="E3096">
        <v>27.09</v>
      </c>
      <c r="F3096">
        <v>5.32</v>
      </c>
      <c r="G3096">
        <v>-14.09</v>
      </c>
      <c r="H3096">
        <v>-10.59</v>
      </c>
      <c r="I3096">
        <v>-137.5</v>
      </c>
    </row>
    <row r="3097" spans="1:9">
      <c r="A3097" s="14">
        <v>44516</v>
      </c>
      <c r="B3097">
        <v>3.59</v>
      </c>
      <c r="C3097">
        <v>-2.83</v>
      </c>
      <c r="D3097">
        <v>-26.98</v>
      </c>
      <c r="E3097">
        <v>27.5</v>
      </c>
      <c r="F3097">
        <v>5.65</v>
      </c>
      <c r="G3097">
        <v>-14.95</v>
      </c>
      <c r="H3097">
        <v>-10.8</v>
      </c>
      <c r="I3097">
        <v>-141.30000000000001</v>
      </c>
    </row>
    <row r="3098" spans="1:9">
      <c r="A3098" s="14">
        <v>44517</v>
      </c>
      <c r="B3098">
        <v>3.67</v>
      </c>
      <c r="C3098">
        <v>-3.47</v>
      </c>
      <c r="D3098">
        <v>-27.86</v>
      </c>
      <c r="E3098">
        <v>28.09</v>
      </c>
      <c r="F3098">
        <v>5.47</v>
      </c>
      <c r="G3098">
        <v>-15.25</v>
      </c>
      <c r="H3098">
        <v>-11.51</v>
      </c>
      <c r="I3098">
        <v>-147.72999999999999</v>
      </c>
    </row>
    <row r="3099" spans="1:9">
      <c r="A3099" s="14">
        <v>44518</v>
      </c>
      <c r="B3099">
        <v>3.64</v>
      </c>
      <c r="C3099">
        <v>-3.64</v>
      </c>
      <c r="D3099">
        <v>-27.26</v>
      </c>
      <c r="E3099">
        <v>28.05</v>
      </c>
      <c r="F3099">
        <v>5.93</v>
      </c>
      <c r="G3099">
        <v>-15.36</v>
      </c>
      <c r="H3099">
        <v>-11.9</v>
      </c>
      <c r="I3099">
        <v>-161.46</v>
      </c>
    </row>
    <row r="3100" spans="1:9">
      <c r="A3100" s="14">
        <v>44519</v>
      </c>
      <c r="B3100">
        <v>3.71</v>
      </c>
      <c r="C3100">
        <v>-3.85</v>
      </c>
      <c r="D3100">
        <v>-27.62</v>
      </c>
      <c r="E3100">
        <v>28.27</v>
      </c>
      <c r="F3100">
        <v>6.44</v>
      </c>
      <c r="G3100">
        <v>-15.28</v>
      </c>
      <c r="H3100">
        <v>-12.02</v>
      </c>
      <c r="I3100">
        <v>-172.43</v>
      </c>
    </row>
    <row r="3101" spans="1:9">
      <c r="A3101" s="14">
        <v>44522</v>
      </c>
      <c r="B3101">
        <v>3.9</v>
      </c>
      <c r="C3101">
        <v>-4.32</v>
      </c>
      <c r="D3101">
        <v>-28.53</v>
      </c>
      <c r="E3101">
        <v>30.01</v>
      </c>
      <c r="F3101">
        <v>7.64</v>
      </c>
      <c r="G3101">
        <v>-16.600000000000001</v>
      </c>
      <c r="H3101">
        <v>-11.95</v>
      </c>
      <c r="I3101">
        <v>-199.46</v>
      </c>
    </row>
    <row r="3102" spans="1:9">
      <c r="A3102" s="14">
        <v>44523</v>
      </c>
      <c r="B3102">
        <v>3.92</v>
      </c>
      <c r="C3102">
        <v>-4.43</v>
      </c>
      <c r="D3102">
        <v>-29.07</v>
      </c>
      <c r="E3102">
        <v>30.69</v>
      </c>
      <c r="F3102">
        <v>7.5</v>
      </c>
      <c r="G3102">
        <v>-16.64</v>
      </c>
      <c r="H3102">
        <v>-11.8</v>
      </c>
      <c r="I3102">
        <v>-203.63</v>
      </c>
    </row>
    <row r="3103" spans="1:9">
      <c r="A3103" s="14">
        <v>44524</v>
      </c>
      <c r="B3103">
        <v>3.74</v>
      </c>
      <c r="C3103">
        <v>-4</v>
      </c>
      <c r="D3103">
        <v>-28.88</v>
      </c>
      <c r="E3103">
        <v>30.55</v>
      </c>
      <c r="F3103">
        <v>7.52</v>
      </c>
      <c r="G3103">
        <v>-15.68</v>
      </c>
      <c r="H3103">
        <v>-9.85</v>
      </c>
      <c r="I3103">
        <v>-195.24</v>
      </c>
    </row>
    <row r="3104" spans="1:9">
      <c r="A3104" s="14">
        <v>44525</v>
      </c>
      <c r="B3104">
        <v>3.84</v>
      </c>
      <c r="C3104">
        <v>-3.91</v>
      </c>
      <c r="D3104">
        <v>-28.37</v>
      </c>
      <c r="E3104">
        <v>29.96</v>
      </c>
      <c r="F3104">
        <v>7.74</v>
      </c>
      <c r="G3104">
        <v>-15.19</v>
      </c>
      <c r="H3104">
        <v>-9.19</v>
      </c>
      <c r="I3104">
        <v>-191.84</v>
      </c>
    </row>
    <row r="3105" spans="1:9">
      <c r="A3105" s="14">
        <v>44526</v>
      </c>
      <c r="B3105">
        <v>3.92</v>
      </c>
      <c r="C3105">
        <v>-4.18</v>
      </c>
      <c r="D3105">
        <v>-27.92</v>
      </c>
      <c r="E3105">
        <v>30.35</v>
      </c>
      <c r="F3105">
        <v>8.52</v>
      </c>
      <c r="G3105">
        <v>-15.2</v>
      </c>
      <c r="H3105">
        <v>-8.94</v>
      </c>
      <c r="I3105">
        <v>-185.3</v>
      </c>
    </row>
    <row r="3106" spans="1:9">
      <c r="A3106" s="14">
        <v>44529</v>
      </c>
      <c r="B3106">
        <v>4.08</v>
      </c>
      <c r="C3106">
        <v>-3.87</v>
      </c>
      <c r="D3106">
        <v>-27.63</v>
      </c>
      <c r="E3106">
        <v>30.09</v>
      </c>
      <c r="F3106">
        <v>8.65</v>
      </c>
      <c r="G3106">
        <v>-14.65</v>
      </c>
      <c r="H3106">
        <v>-8.69</v>
      </c>
      <c r="I3106">
        <v>-185.49</v>
      </c>
    </row>
    <row r="3107" spans="1:9">
      <c r="A3107" s="14">
        <v>44530</v>
      </c>
      <c r="B3107">
        <v>4.93</v>
      </c>
      <c r="C3107">
        <v>-5.14</v>
      </c>
      <c r="D3107">
        <v>-28.3</v>
      </c>
      <c r="E3107">
        <v>30.6</v>
      </c>
      <c r="F3107">
        <v>9.8000000000000007</v>
      </c>
      <c r="G3107">
        <v>-14.22</v>
      </c>
      <c r="H3107">
        <v>-8.1300000000000008</v>
      </c>
      <c r="I3107">
        <v>-187.46</v>
      </c>
    </row>
    <row r="3108" spans="1:9">
      <c r="A3108" s="14">
        <v>44531</v>
      </c>
      <c r="B3108">
        <v>5.35</v>
      </c>
      <c r="C3108">
        <v>-4.95</v>
      </c>
      <c r="D3108">
        <v>-28.13</v>
      </c>
      <c r="E3108">
        <v>29.78</v>
      </c>
      <c r="F3108">
        <v>8.86</v>
      </c>
      <c r="G3108">
        <v>-13.69</v>
      </c>
      <c r="H3108">
        <v>-7.87</v>
      </c>
      <c r="I3108">
        <v>-184.6</v>
      </c>
    </row>
    <row r="3109" spans="1:9">
      <c r="A3109" s="14">
        <v>44532</v>
      </c>
      <c r="B3109">
        <v>5.03</v>
      </c>
      <c r="C3109">
        <v>-3.75</v>
      </c>
      <c r="D3109">
        <v>-27</v>
      </c>
      <c r="E3109">
        <v>27.83</v>
      </c>
      <c r="F3109">
        <v>6.9</v>
      </c>
      <c r="G3109">
        <v>-12</v>
      </c>
      <c r="H3109">
        <v>-8.8699999999999992</v>
      </c>
      <c r="I3109">
        <v>-165.57</v>
      </c>
    </row>
    <row r="3110" spans="1:9">
      <c r="A3110" s="14">
        <v>44533</v>
      </c>
      <c r="B3110">
        <v>4.6900000000000004</v>
      </c>
      <c r="C3110">
        <v>-3.06</v>
      </c>
      <c r="D3110">
        <v>-25.6</v>
      </c>
      <c r="E3110">
        <v>26.56</v>
      </c>
      <c r="F3110">
        <v>6.4</v>
      </c>
      <c r="G3110">
        <v>-11.45</v>
      </c>
      <c r="H3110">
        <v>-8.73</v>
      </c>
      <c r="I3110">
        <v>-155.25</v>
      </c>
    </row>
    <row r="3111" spans="1:9">
      <c r="A3111" s="14">
        <v>44536</v>
      </c>
      <c r="B3111">
        <v>4.91</v>
      </c>
      <c r="C3111">
        <v>-3.05</v>
      </c>
      <c r="D3111">
        <v>-26.78</v>
      </c>
      <c r="E3111">
        <v>27.46</v>
      </c>
      <c r="F3111">
        <v>6.84</v>
      </c>
      <c r="G3111">
        <v>-12.31</v>
      </c>
      <c r="H3111">
        <v>-8.51</v>
      </c>
      <c r="I3111">
        <v>-166.86</v>
      </c>
    </row>
    <row r="3112" spans="1:9">
      <c r="A3112" s="14">
        <v>44537</v>
      </c>
      <c r="B3112">
        <v>4.3600000000000003</v>
      </c>
      <c r="C3112">
        <v>-2.89</v>
      </c>
      <c r="D3112">
        <v>-26.86</v>
      </c>
      <c r="E3112">
        <v>27.59</v>
      </c>
      <c r="F3112">
        <v>6.44</v>
      </c>
      <c r="G3112">
        <v>-12.75</v>
      </c>
      <c r="H3112">
        <v>-8.34</v>
      </c>
      <c r="I3112">
        <v>-172.74</v>
      </c>
    </row>
    <row r="3113" spans="1:9">
      <c r="A3113" s="14">
        <v>44538</v>
      </c>
      <c r="B3113">
        <v>3.97</v>
      </c>
      <c r="C3113">
        <v>-3</v>
      </c>
      <c r="D3113">
        <v>-26.14</v>
      </c>
      <c r="E3113">
        <v>26.03</v>
      </c>
      <c r="F3113">
        <v>5.03</v>
      </c>
      <c r="G3113">
        <v>-11.93</v>
      </c>
      <c r="H3113">
        <v>-8.77</v>
      </c>
      <c r="I3113">
        <v>-155.5</v>
      </c>
    </row>
    <row r="3114" spans="1:9">
      <c r="A3114" s="14">
        <v>44539</v>
      </c>
      <c r="B3114">
        <v>3.6</v>
      </c>
      <c r="C3114">
        <v>-2.72</v>
      </c>
      <c r="D3114">
        <v>-25.75</v>
      </c>
      <c r="E3114">
        <v>25.95</v>
      </c>
      <c r="F3114">
        <v>4.6500000000000004</v>
      </c>
      <c r="G3114">
        <v>-11.82</v>
      </c>
      <c r="H3114">
        <v>-9.52</v>
      </c>
      <c r="I3114">
        <v>-147.34</v>
      </c>
    </row>
    <row r="3115" spans="1:9">
      <c r="A3115" s="14">
        <v>44540</v>
      </c>
      <c r="B3115">
        <v>3.19</v>
      </c>
      <c r="C3115">
        <v>-2.76</v>
      </c>
      <c r="D3115">
        <v>-25.8</v>
      </c>
      <c r="E3115">
        <v>26.62</v>
      </c>
      <c r="F3115">
        <v>5.27</v>
      </c>
      <c r="G3115">
        <v>-12.01</v>
      </c>
      <c r="H3115">
        <v>-9.41</v>
      </c>
      <c r="I3115">
        <v>-154.75</v>
      </c>
    </row>
    <row r="3116" spans="1:9">
      <c r="A3116" s="14">
        <v>44543</v>
      </c>
      <c r="B3116">
        <v>2.74</v>
      </c>
      <c r="C3116">
        <v>-2.76</v>
      </c>
      <c r="D3116">
        <v>-26.69</v>
      </c>
      <c r="E3116">
        <v>26.92</v>
      </c>
      <c r="F3116">
        <v>5.87</v>
      </c>
      <c r="G3116">
        <v>-12.45</v>
      </c>
      <c r="H3116">
        <v>-10.25</v>
      </c>
      <c r="I3116">
        <v>-160.35</v>
      </c>
    </row>
    <row r="3117" spans="1:9">
      <c r="A3117" s="14">
        <v>44544</v>
      </c>
      <c r="B3117">
        <v>2.92</v>
      </c>
      <c r="C3117">
        <v>-2.41</v>
      </c>
      <c r="D3117">
        <v>-27.26</v>
      </c>
      <c r="E3117">
        <v>26.9</v>
      </c>
      <c r="F3117">
        <v>5.67</v>
      </c>
      <c r="G3117">
        <v>-12.48</v>
      </c>
      <c r="H3117">
        <v>-10.72</v>
      </c>
      <c r="I3117">
        <v>-166</v>
      </c>
    </row>
    <row r="3118" spans="1:9">
      <c r="A3118" s="14">
        <v>44545</v>
      </c>
      <c r="B3118">
        <v>3.35</v>
      </c>
      <c r="C3118">
        <v>-1.95</v>
      </c>
      <c r="D3118">
        <v>-27.98</v>
      </c>
      <c r="E3118">
        <v>27.1</v>
      </c>
      <c r="F3118">
        <v>4.6900000000000004</v>
      </c>
      <c r="G3118">
        <v>-13.34</v>
      </c>
      <c r="H3118">
        <v>-11.26</v>
      </c>
      <c r="I3118">
        <v>-172</v>
      </c>
    </row>
    <row r="3119" spans="1:9">
      <c r="A3119" s="14">
        <v>44546</v>
      </c>
      <c r="B3119">
        <v>2.99</v>
      </c>
      <c r="C3119">
        <v>-1.22</v>
      </c>
      <c r="D3119">
        <v>-27.43</v>
      </c>
      <c r="E3119">
        <v>27.56</v>
      </c>
      <c r="F3119">
        <v>1.82</v>
      </c>
      <c r="G3119">
        <v>-13.64</v>
      </c>
      <c r="H3119">
        <v>-11.23</v>
      </c>
      <c r="I3119">
        <v>-169.5</v>
      </c>
    </row>
    <row r="3120" spans="1:9">
      <c r="A3120" s="14">
        <v>44547</v>
      </c>
      <c r="B3120">
        <v>2.69</v>
      </c>
      <c r="C3120">
        <v>-0.15</v>
      </c>
      <c r="D3120">
        <v>-26.06</v>
      </c>
      <c r="E3120">
        <v>26.1</v>
      </c>
      <c r="F3120">
        <v>0.74</v>
      </c>
      <c r="G3120">
        <v>-13.01</v>
      </c>
      <c r="H3120">
        <v>-10.95</v>
      </c>
      <c r="I3120">
        <v>-126.24</v>
      </c>
    </row>
    <row r="3121" spans="1:9">
      <c r="A3121" s="14">
        <v>44550</v>
      </c>
      <c r="B3121">
        <v>1.64</v>
      </c>
      <c r="C3121">
        <v>1.24</v>
      </c>
      <c r="D3121">
        <v>-24.13</v>
      </c>
      <c r="E3121">
        <v>23.68</v>
      </c>
      <c r="F3121">
        <v>-2.86</v>
      </c>
      <c r="G3121">
        <v>-10.55</v>
      </c>
      <c r="H3121">
        <v>-10.9</v>
      </c>
      <c r="I3121">
        <v>-106.5</v>
      </c>
    </row>
    <row r="3122" spans="1:9">
      <c r="A3122" s="14">
        <v>44551</v>
      </c>
      <c r="B3122">
        <v>1.65</v>
      </c>
      <c r="C3122">
        <v>1</v>
      </c>
      <c r="D3122">
        <v>-23.93</v>
      </c>
      <c r="E3122">
        <v>23.06</v>
      </c>
      <c r="F3122">
        <v>-3.23</v>
      </c>
      <c r="G3122">
        <v>-10.63</v>
      </c>
      <c r="H3122">
        <v>-11.72</v>
      </c>
      <c r="I3122">
        <v>-102.5</v>
      </c>
    </row>
    <row r="3123" spans="1:9">
      <c r="A3123" s="14">
        <v>44552</v>
      </c>
      <c r="B3123">
        <v>1.53</v>
      </c>
      <c r="C3123">
        <v>1.22</v>
      </c>
      <c r="D3123">
        <v>-24.35</v>
      </c>
      <c r="E3123">
        <v>23.48</v>
      </c>
      <c r="F3123">
        <v>-2.89</v>
      </c>
      <c r="G3123">
        <v>-10.64</v>
      </c>
      <c r="H3123">
        <v>-11.94</v>
      </c>
      <c r="I3123">
        <v>-109.1</v>
      </c>
    </row>
    <row r="3124" spans="1:9">
      <c r="A3124" s="14">
        <v>44553</v>
      </c>
      <c r="B3124">
        <v>0.95</v>
      </c>
      <c r="C3124">
        <v>1.89</v>
      </c>
      <c r="D3124">
        <v>-24.18</v>
      </c>
      <c r="E3124">
        <v>23.8</v>
      </c>
      <c r="F3124">
        <v>-3.29</v>
      </c>
      <c r="G3124">
        <v>-10.88</v>
      </c>
      <c r="H3124">
        <v>-11.58</v>
      </c>
      <c r="I3124">
        <v>-108.32</v>
      </c>
    </row>
    <row r="3125" spans="1:9">
      <c r="A3125" s="14">
        <v>44554</v>
      </c>
      <c r="B3125">
        <v>1.1299999999999999</v>
      </c>
      <c r="C3125">
        <v>2.1</v>
      </c>
      <c r="D3125">
        <v>-23.87</v>
      </c>
      <c r="E3125">
        <v>23.61</v>
      </c>
      <c r="F3125">
        <v>-3.34</v>
      </c>
      <c r="G3125">
        <v>-10.65</v>
      </c>
      <c r="H3125">
        <v>-11.53</v>
      </c>
      <c r="I3125">
        <v>-109.1</v>
      </c>
    </row>
    <row r="3126" spans="1:9">
      <c r="A3126" s="14">
        <v>44557</v>
      </c>
      <c r="B3126">
        <v>1.1499999999999999</v>
      </c>
      <c r="C3126">
        <v>2.0699999999999998</v>
      </c>
      <c r="D3126">
        <v>-23.59</v>
      </c>
      <c r="E3126">
        <v>23.66</v>
      </c>
      <c r="F3126">
        <v>-3.33</v>
      </c>
      <c r="G3126">
        <v>-10.73</v>
      </c>
      <c r="H3126">
        <v>-11.53</v>
      </c>
      <c r="I3126">
        <v>-109.23</v>
      </c>
    </row>
    <row r="3127" spans="1:9">
      <c r="A3127" s="14">
        <v>44558</v>
      </c>
      <c r="B3127">
        <v>1.23</v>
      </c>
      <c r="C3127">
        <v>1.94</v>
      </c>
      <c r="D3127">
        <v>-22.94</v>
      </c>
      <c r="E3127">
        <v>23.47</v>
      </c>
      <c r="F3127">
        <v>-3.35</v>
      </c>
      <c r="G3127">
        <v>-10.37</v>
      </c>
      <c r="H3127">
        <v>-11.62</v>
      </c>
      <c r="I3127">
        <v>-97.29</v>
      </c>
    </row>
    <row r="3128" spans="1:9">
      <c r="A3128" s="14">
        <v>44559</v>
      </c>
      <c r="B3128">
        <v>1.25</v>
      </c>
      <c r="C3128">
        <v>2.29</v>
      </c>
      <c r="D3128">
        <v>-22.85</v>
      </c>
      <c r="E3128">
        <v>23.9</v>
      </c>
      <c r="F3128">
        <v>-4.12</v>
      </c>
      <c r="G3128">
        <v>-10</v>
      </c>
      <c r="H3128">
        <v>-11.54</v>
      </c>
      <c r="I3128">
        <v>-72.650000000000006</v>
      </c>
    </row>
    <row r="3129" spans="1:9">
      <c r="A3129" s="14">
        <v>44560</v>
      </c>
      <c r="B3129">
        <v>1.79</v>
      </c>
      <c r="C3129">
        <v>3.02</v>
      </c>
      <c r="D3129">
        <v>-22.28</v>
      </c>
      <c r="E3129">
        <v>22.17</v>
      </c>
      <c r="F3129">
        <v>-5.4</v>
      </c>
      <c r="G3129">
        <v>-9.5</v>
      </c>
      <c r="H3129">
        <v>-10.75</v>
      </c>
      <c r="I3129">
        <v>-72.989999999999995</v>
      </c>
    </row>
    <row r="3130" spans="1:9">
      <c r="A3130" s="14">
        <v>44561</v>
      </c>
      <c r="B3130">
        <v>2</v>
      </c>
      <c r="C3130">
        <v>3.18</v>
      </c>
      <c r="D3130">
        <v>-21.99</v>
      </c>
      <c r="E3130">
        <v>21.86</v>
      </c>
      <c r="F3130">
        <v>-5.69</v>
      </c>
      <c r="G3130">
        <v>-9.52</v>
      </c>
      <c r="H3130">
        <v>-10.53</v>
      </c>
      <c r="I3130">
        <v>-72</v>
      </c>
    </row>
    <row r="3131" spans="1:9">
      <c r="A3131" s="14">
        <v>44564</v>
      </c>
      <c r="B3131">
        <v>2.0699999999999998</v>
      </c>
      <c r="C3131">
        <v>3.05</v>
      </c>
      <c r="D3131">
        <v>-21.81</v>
      </c>
      <c r="E3131">
        <v>21.18</v>
      </c>
      <c r="F3131">
        <v>-5.61</v>
      </c>
      <c r="G3131">
        <v>-9.57</v>
      </c>
      <c r="H3131">
        <v>-10.69</v>
      </c>
      <c r="I3131">
        <v>-72.5</v>
      </c>
    </row>
    <row r="3132" spans="1:9">
      <c r="A3132" s="14">
        <v>44565</v>
      </c>
      <c r="B3132">
        <v>2.27</v>
      </c>
      <c r="C3132">
        <v>3.28</v>
      </c>
      <c r="D3132">
        <v>-21.41</v>
      </c>
      <c r="E3132">
        <v>20.9</v>
      </c>
      <c r="F3132">
        <v>-6.39</v>
      </c>
      <c r="G3132">
        <v>-9.25</v>
      </c>
      <c r="H3132">
        <v>-10.55</v>
      </c>
      <c r="I3132">
        <v>-70.099999999999994</v>
      </c>
    </row>
    <row r="3133" spans="1:9">
      <c r="A3133" s="14">
        <v>44566</v>
      </c>
      <c r="B3133">
        <v>2.35</v>
      </c>
      <c r="C3133">
        <v>2.66</v>
      </c>
      <c r="D3133">
        <v>-21.59</v>
      </c>
      <c r="E3133">
        <v>21.22</v>
      </c>
      <c r="F3133">
        <v>-5.87</v>
      </c>
      <c r="G3133">
        <v>-9.48</v>
      </c>
      <c r="H3133">
        <v>-10.35</v>
      </c>
      <c r="I3133">
        <v>-70.11</v>
      </c>
    </row>
    <row r="3134" spans="1:9">
      <c r="A3134" s="14">
        <v>44567</v>
      </c>
      <c r="B3134">
        <v>2.38</v>
      </c>
      <c r="C3134">
        <v>2.96</v>
      </c>
      <c r="D3134">
        <v>-22.4</v>
      </c>
      <c r="E3134">
        <v>22.02</v>
      </c>
      <c r="F3134">
        <v>-5.94</v>
      </c>
      <c r="G3134">
        <v>-9.86</v>
      </c>
      <c r="H3134">
        <v>-10.16</v>
      </c>
      <c r="I3134">
        <v>-73.5</v>
      </c>
    </row>
    <row r="3135" spans="1:9">
      <c r="A3135" s="14">
        <v>44568</v>
      </c>
      <c r="B3135">
        <v>2.5499999999999998</v>
      </c>
      <c r="C3135">
        <v>2.94</v>
      </c>
      <c r="D3135">
        <v>-22.54</v>
      </c>
      <c r="E3135">
        <v>22.64</v>
      </c>
      <c r="F3135">
        <v>-5.49</v>
      </c>
      <c r="G3135">
        <v>-10.37</v>
      </c>
      <c r="H3135">
        <v>-10.56</v>
      </c>
      <c r="I3135">
        <v>-77.180000000000007</v>
      </c>
    </row>
    <row r="3136" spans="1:9">
      <c r="A3136" s="14">
        <v>44571</v>
      </c>
      <c r="B3136">
        <v>2.87</v>
      </c>
      <c r="C3136">
        <v>2.52</v>
      </c>
      <c r="D3136">
        <v>-22.95</v>
      </c>
      <c r="E3136">
        <v>22.9</v>
      </c>
      <c r="F3136">
        <v>-4.63</v>
      </c>
      <c r="G3136">
        <v>-10.82</v>
      </c>
      <c r="H3136">
        <v>-10.77</v>
      </c>
      <c r="I3136">
        <v>-81.27</v>
      </c>
    </row>
    <row r="3137" spans="1:9">
      <c r="A3137" s="14">
        <v>44572</v>
      </c>
      <c r="B3137">
        <v>3.01</v>
      </c>
      <c r="C3137">
        <v>2.27</v>
      </c>
      <c r="D3137">
        <v>-22.88</v>
      </c>
      <c r="E3137">
        <v>22.99</v>
      </c>
      <c r="F3137">
        <v>-5.15</v>
      </c>
      <c r="G3137">
        <v>-10.72</v>
      </c>
      <c r="H3137">
        <v>-10.47</v>
      </c>
      <c r="I3137">
        <v>-81.3</v>
      </c>
    </row>
    <row r="3138" spans="1:9">
      <c r="A3138" s="14">
        <v>44573</v>
      </c>
      <c r="B3138">
        <v>2.78</v>
      </c>
      <c r="C3138">
        <v>3.1</v>
      </c>
      <c r="D3138">
        <v>-22.74</v>
      </c>
      <c r="E3138">
        <v>23.22</v>
      </c>
      <c r="F3138">
        <v>-5.28</v>
      </c>
      <c r="G3138">
        <v>-10.65</v>
      </c>
      <c r="H3138">
        <v>-10.73</v>
      </c>
      <c r="I3138">
        <v>-84.4</v>
      </c>
    </row>
    <row r="3139" spans="1:9">
      <c r="A3139" s="14">
        <v>44574</v>
      </c>
      <c r="B3139">
        <v>2.76</v>
      </c>
      <c r="C3139">
        <v>3.37</v>
      </c>
      <c r="D3139">
        <v>-23.17</v>
      </c>
      <c r="E3139">
        <v>23.68</v>
      </c>
      <c r="F3139">
        <v>-5.91</v>
      </c>
      <c r="G3139">
        <v>-10.76</v>
      </c>
      <c r="H3139">
        <v>-11.02</v>
      </c>
      <c r="I3139">
        <v>-87.5</v>
      </c>
    </row>
    <row r="3140" spans="1:9">
      <c r="A3140" s="14">
        <v>44575</v>
      </c>
      <c r="B3140">
        <v>2.96</v>
      </c>
      <c r="C3140">
        <v>3.57</v>
      </c>
      <c r="D3140">
        <v>-23.24</v>
      </c>
      <c r="E3140">
        <v>23.65</v>
      </c>
      <c r="F3140">
        <v>-5.86</v>
      </c>
      <c r="G3140">
        <v>-10.82</v>
      </c>
      <c r="H3140">
        <v>-10.86</v>
      </c>
      <c r="I3140">
        <v>-89.29</v>
      </c>
    </row>
    <row r="3141" spans="1:9">
      <c r="A3141" s="14">
        <v>44578</v>
      </c>
      <c r="B3141">
        <v>2.95</v>
      </c>
      <c r="C3141">
        <v>4.45</v>
      </c>
      <c r="D3141">
        <v>-23.23</v>
      </c>
      <c r="E3141">
        <v>23.73</v>
      </c>
      <c r="F3141">
        <v>-5.84</v>
      </c>
      <c r="G3141">
        <v>-11.16</v>
      </c>
      <c r="H3141">
        <v>-10.73</v>
      </c>
      <c r="I3141">
        <v>-89.91</v>
      </c>
    </row>
    <row r="3142" spans="1:9">
      <c r="A3142" s="14">
        <v>44579</v>
      </c>
      <c r="B3142">
        <v>3.18</v>
      </c>
      <c r="C3142">
        <v>4.7699999999999996</v>
      </c>
      <c r="D3142">
        <v>-23.75</v>
      </c>
      <c r="E3142">
        <v>24.18</v>
      </c>
      <c r="F3142">
        <v>-5.37</v>
      </c>
      <c r="G3142">
        <v>-11.5</v>
      </c>
      <c r="H3142">
        <v>-10.51</v>
      </c>
      <c r="I3142">
        <v>-94.32</v>
      </c>
    </row>
    <row r="3143" spans="1:9">
      <c r="A3143" s="14">
        <v>44580</v>
      </c>
      <c r="B3143">
        <v>3.2</v>
      </c>
      <c r="C3143">
        <v>5.22</v>
      </c>
      <c r="D3143">
        <v>-23.88</v>
      </c>
      <c r="E3143">
        <v>24.04</v>
      </c>
      <c r="F3143">
        <v>-6.2</v>
      </c>
      <c r="G3143">
        <v>-11.57</v>
      </c>
      <c r="H3143">
        <v>-10.94</v>
      </c>
      <c r="I3143">
        <v>-96.89</v>
      </c>
    </row>
    <row r="3144" spans="1:9">
      <c r="A3144" s="14">
        <v>44581</v>
      </c>
      <c r="B3144">
        <v>3.24</v>
      </c>
      <c r="C3144">
        <v>6.06</v>
      </c>
      <c r="D3144">
        <v>-24.01</v>
      </c>
      <c r="E3144">
        <v>24.08</v>
      </c>
      <c r="F3144">
        <v>-6.3</v>
      </c>
      <c r="G3144">
        <v>-11.65</v>
      </c>
      <c r="H3144">
        <v>-10.82</v>
      </c>
      <c r="I3144">
        <v>-96.5</v>
      </c>
    </row>
    <row r="3145" spans="1:9">
      <c r="A3145" s="14">
        <v>44582</v>
      </c>
      <c r="B3145">
        <v>3.31</v>
      </c>
      <c r="C3145">
        <v>6.49</v>
      </c>
      <c r="D3145">
        <v>-23.8</v>
      </c>
      <c r="E3145">
        <v>24.07</v>
      </c>
      <c r="F3145">
        <v>-5.81</v>
      </c>
      <c r="G3145">
        <v>-11.72</v>
      </c>
      <c r="H3145">
        <v>-11.29</v>
      </c>
      <c r="I3145">
        <v>-95.83</v>
      </c>
    </row>
    <row r="3146" spans="1:9">
      <c r="A3146" s="14">
        <v>44585</v>
      </c>
      <c r="B3146">
        <v>3.43</v>
      </c>
      <c r="C3146">
        <v>6.05</v>
      </c>
      <c r="D3146">
        <v>-24.03</v>
      </c>
      <c r="E3146">
        <v>24.3</v>
      </c>
      <c r="F3146">
        <v>-5.77</v>
      </c>
      <c r="G3146">
        <v>-12.11</v>
      </c>
      <c r="H3146">
        <v>-11.42</v>
      </c>
      <c r="I3146">
        <v>-97.38</v>
      </c>
    </row>
    <row r="3147" spans="1:9">
      <c r="A3147" s="14">
        <v>44586</v>
      </c>
      <c r="B3147">
        <v>3.22</v>
      </c>
      <c r="C3147">
        <v>6.2</v>
      </c>
      <c r="D3147">
        <v>-24.38</v>
      </c>
      <c r="E3147">
        <v>24.53</v>
      </c>
      <c r="F3147">
        <v>-5.6</v>
      </c>
      <c r="G3147">
        <v>-12.05</v>
      </c>
      <c r="H3147">
        <v>-11.45</v>
      </c>
      <c r="I3147">
        <v>-99.99</v>
      </c>
    </row>
    <row r="3148" spans="1:9">
      <c r="A3148" s="14">
        <v>44587</v>
      </c>
      <c r="B3148">
        <v>3.34</v>
      </c>
      <c r="C3148">
        <v>2.0299999999999998</v>
      </c>
      <c r="D3148">
        <v>-24.68</v>
      </c>
      <c r="E3148">
        <v>24.67</v>
      </c>
      <c r="F3148">
        <v>-5.27</v>
      </c>
      <c r="G3148">
        <v>-12.34</v>
      </c>
      <c r="H3148">
        <v>-11.34</v>
      </c>
      <c r="I3148">
        <v>-101.09</v>
      </c>
    </row>
    <row r="3149" spans="1:9">
      <c r="A3149" s="14">
        <v>44588</v>
      </c>
      <c r="B3149">
        <v>3.28</v>
      </c>
      <c r="C3149">
        <v>2.38</v>
      </c>
      <c r="D3149">
        <v>-24.46</v>
      </c>
      <c r="E3149">
        <v>24.29</v>
      </c>
      <c r="F3149">
        <v>-5.63</v>
      </c>
      <c r="G3149">
        <v>-12.5</v>
      </c>
      <c r="H3149">
        <v>-11.4</v>
      </c>
      <c r="I3149">
        <v>-104.4</v>
      </c>
    </row>
    <row r="3150" spans="1:9">
      <c r="A3150" s="14">
        <v>44589</v>
      </c>
      <c r="B3150">
        <v>3.51</v>
      </c>
      <c r="C3150">
        <v>2.76</v>
      </c>
      <c r="D3150">
        <v>-25.17</v>
      </c>
      <c r="E3150">
        <v>24.94</v>
      </c>
      <c r="F3150">
        <v>-6.27</v>
      </c>
      <c r="G3150">
        <v>-12.98</v>
      </c>
      <c r="H3150">
        <v>-11.35</v>
      </c>
      <c r="I3150">
        <v>-109.79</v>
      </c>
    </row>
    <row r="3151" spans="1:9">
      <c r="A3151" s="14">
        <v>44592</v>
      </c>
      <c r="B3151">
        <v>3.75</v>
      </c>
      <c r="C3151">
        <v>2.66</v>
      </c>
      <c r="D3151">
        <v>-25.2</v>
      </c>
      <c r="E3151">
        <v>25.11</v>
      </c>
      <c r="F3151">
        <v>-6.38</v>
      </c>
      <c r="G3151">
        <v>-13.1</v>
      </c>
      <c r="H3151">
        <v>-11.41</v>
      </c>
      <c r="I3151">
        <v>-106.51</v>
      </c>
    </row>
    <row r="3152" spans="1:9">
      <c r="A3152" s="14">
        <v>44593</v>
      </c>
      <c r="B3152">
        <v>4.17</v>
      </c>
      <c r="C3152">
        <v>2.86</v>
      </c>
      <c r="D3152">
        <v>-24.81</v>
      </c>
      <c r="E3152">
        <v>25.06</v>
      </c>
      <c r="F3152">
        <v>-6.68</v>
      </c>
      <c r="G3152">
        <v>-13.68</v>
      </c>
      <c r="H3152">
        <v>-11.21</v>
      </c>
      <c r="I3152">
        <v>-105.63</v>
      </c>
    </row>
    <row r="3153" spans="1:9">
      <c r="A3153" s="14">
        <v>44594</v>
      </c>
      <c r="B3153">
        <v>4.79</v>
      </c>
      <c r="C3153">
        <v>2.91</v>
      </c>
      <c r="D3153">
        <v>-24.53</v>
      </c>
      <c r="E3153">
        <v>24.87</v>
      </c>
      <c r="F3153">
        <v>-6.97</v>
      </c>
      <c r="G3153">
        <v>-13.39</v>
      </c>
      <c r="H3153">
        <v>-11.29</v>
      </c>
      <c r="I3153">
        <v>-103.61</v>
      </c>
    </row>
    <row r="3154" spans="1:9">
      <c r="A3154" s="14">
        <v>44595</v>
      </c>
      <c r="B3154">
        <v>5.03</v>
      </c>
      <c r="C3154">
        <v>2.9</v>
      </c>
      <c r="D3154">
        <v>-25.69</v>
      </c>
      <c r="E3154">
        <v>26.49</v>
      </c>
      <c r="F3154">
        <v>-9.32</v>
      </c>
      <c r="G3154">
        <v>-14.1</v>
      </c>
      <c r="H3154">
        <v>-11.13</v>
      </c>
      <c r="I3154">
        <v>-110.63</v>
      </c>
    </row>
    <row r="3155" spans="1:9">
      <c r="A3155" s="14">
        <v>44596</v>
      </c>
      <c r="B3155">
        <v>5.31</v>
      </c>
      <c r="C3155">
        <v>2.59</v>
      </c>
      <c r="D3155">
        <v>-26.57</v>
      </c>
      <c r="E3155">
        <v>27.24</v>
      </c>
      <c r="F3155">
        <v>-9.39</v>
      </c>
      <c r="G3155">
        <v>-15.59</v>
      </c>
      <c r="H3155">
        <v>-10.95</v>
      </c>
      <c r="I3155">
        <v>-118.6</v>
      </c>
    </row>
    <row r="3156" spans="1:9">
      <c r="A3156" s="14">
        <v>44599</v>
      </c>
      <c r="B3156">
        <v>5.63</v>
      </c>
      <c r="C3156">
        <v>2.88</v>
      </c>
      <c r="D3156">
        <v>-25.95</v>
      </c>
      <c r="E3156">
        <v>26.67</v>
      </c>
      <c r="F3156">
        <v>-9.49</v>
      </c>
      <c r="G3156">
        <v>-15.11</v>
      </c>
      <c r="H3156">
        <v>-11.15</v>
      </c>
      <c r="I3156">
        <v>-115.88</v>
      </c>
    </row>
    <row r="3157" spans="1:9">
      <c r="A3157" s="14">
        <v>44600</v>
      </c>
      <c r="B3157">
        <v>5.25</v>
      </c>
      <c r="C3157">
        <v>2.46</v>
      </c>
      <c r="D3157">
        <v>-26.34</v>
      </c>
      <c r="E3157">
        <v>27</v>
      </c>
      <c r="F3157">
        <v>-8.9499999999999993</v>
      </c>
      <c r="G3157">
        <v>-15.73</v>
      </c>
      <c r="H3157">
        <v>-10.93</v>
      </c>
      <c r="I3157">
        <v>-119.55</v>
      </c>
    </row>
    <row r="3158" spans="1:9">
      <c r="A3158" s="14">
        <v>44601</v>
      </c>
      <c r="B3158">
        <v>5.49</v>
      </c>
      <c r="C3158">
        <v>2.21</v>
      </c>
      <c r="D3158">
        <v>-26.38</v>
      </c>
      <c r="E3158">
        <v>26.99</v>
      </c>
      <c r="F3158">
        <v>-8.7799999999999994</v>
      </c>
      <c r="G3158">
        <v>-16.920000000000002</v>
      </c>
      <c r="H3158">
        <v>-11.23</v>
      </c>
      <c r="I3158">
        <v>-119.57</v>
      </c>
    </row>
    <row r="3159" spans="1:9">
      <c r="A3159" s="14">
        <v>44602</v>
      </c>
      <c r="B3159">
        <v>7.75</v>
      </c>
      <c r="C3159">
        <v>-0.28999999999999998</v>
      </c>
      <c r="D3159">
        <v>-30.48</v>
      </c>
      <c r="E3159">
        <v>31.64</v>
      </c>
      <c r="F3159">
        <v>-6.97</v>
      </c>
      <c r="G3159">
        <v>-20.75</v>
      </c>
      <c r="H3159">
        <v>-9.51</v>
      </c>
      <c r="I3159">
        <v>-146.43</v>
      </c>
    </row>
    <row r="3160" spans="1:9">
      <c r="A3160" s="14">
        <v>44603</v>
      </c>
      <c r="B3160">
        <v>7.29</v>
      </c>
      <c r="C3160">
        <v>1.1299999999999999</v>
      </c>
      <c r="D3160">
        <v>-28.97</v>
      </c>
      <c r="E3160">
        <v>29.95</v>
      </c>
      <c r="F3160">
        <v>-8.44</v>
      </c>
      <c r="G3160">
        <v>-19.12</v>
      </c>
      <c r="H3160">
        <v>-10.06</v>
      </c>
      <c r="I3160">
        <v>-149.63</v>
      </c>
    </row>
    <row r="3161" spans="1:9">
      <c r="A3161" s="14">
        <v>44606</v>
      </c>
      <c r="B3161">
        <v>6.63</v>
      </c>
      <c r="C3161">
        <v>1.44</v>
      </c>
      <c r="D3161">
        <v>-29.21</v>
      </c>
      <c r="E3161">
        <v>29.92</v>
      </c>
      <c r="F3161">
        <v>-8.49</v>
      </c>
      <c r="G3161">
        <v>-19.11</v>
      </c>
      <c r="H3161">
        <v>-10.19</v>
      </c>
      <c r="I3161">
        <v>-151.93</v>
      </c>
    </row>
    <row r="3162" spans="1:9">
      <c r="A3162" s="14">
        <v>44607</v>
      </c>
      <c r="B3162">
        <v>6.89</v>
      </c>
      <c r="C3162">
        <v>1.71</v>
      </c>
      <c r="D3162">
        <v>-28.9</v>
      </c>
      <c r="E3162">
        <v>29.69</v>
      </c>
      <c r="F3162">
        <v>-8.6300000000000008</v>
      </c>
      <c r="G3162">
        <v>-19.190000000000001</v>
      </c>
      <c r="H3162">
        <v>-10.130000000000001</v>
      </c>
      <c r="I3162">
        <v>-146.32</v>
      </c>
    </row>
    <row r="3163" spans="1:9">
      <c r="A3163" s="14">
        <v>44608</v>
      </c>
      <c r="B3163">
        <v>7.07</v>
      </c>
      <c r="C3163">
        <v>2.4</v>
      </c>
      <c r="D3163">
        <v>-28.82</v>
      </c>
      <c r="E3163">
        <v>29.76</v>
      </c>
      <c r="F3163">
        <v>-8.59</v>
      </c>
      <c r="G3163">
        <v>-18.899999999999999</v>
      </c>
      <c r="H3163">
        <v>-10.79</v>
      </c>
      <c r="I3163">
        <v>-145.07</v>
      </c>
    </row>
    <row r="3164" spans="1:9">
      <c r="A3164" s="14">
        <v>44609</v>
      </c>
      <c r="B3164">
        <v>7.15</v>
      </c>
      <c r="C3164">
        <v>2.42</v>
      </c>
      <c r="D3164">
        <v>-29.75</v>
      </c>
      <c r="E3164">
        <v>31.02</v>
      </c>
      <c r="F3164">
        <v>-8.6199999999999992</v>
      </c>
      <c r="G3164">
        <v>-19.5</v>
      </c>
      <c r="H3164">
        <v>-10.8</v>
      </c>
      <c r="I3164">
        <v>-149.57</v>
      </c>
    </row>
    <row r="3165" spans="1:9">
      <c r="A3165" s="14">
        <v>44610</v>
      </c>
      <c r="B3165">
        <v>6.88</v>
      </c>
      <c r="C3165">
        <v>2.71</v>
      </c>
      <c r="D3165">
        <v>-29.64</v>
      </c>
      <c r="E3165">
        <v>30.78</v>
      </c>
      <c r="F3165">
        <v>-8.4</v>
      </c>
      <c r="G3165">
        <v>-19.329999999999998</v>
      </c>
      <c r="H3165">
        <v>-10.99</v>
      </c>
      <c r="I3165">
        <v>-153.29</v>
      </c>
    </row>
    <row r="3166" spans="1:9">
      <c r="A3166" s="14">
        <v>44613</v>
      </c>
      <c r="B3166">
        <v>6.88</v>
      </c>
      <c r="C3166">
        <v>2.75</v>
      </c>
      <c r="D3166">
        <v>-29.04</v>
      </c>
      <c r="E3166">
        <v>30.38</v>
      </c>
      <c r="F3166">
        <v>-8.74</v>
      </c>
      <c r="G3166">
        <v>-19.07</v>
      </c>
      <c r="H3166">
        <v>-11.25</v>
      </c>
      <c r="I3166">
        <v>-149.25</v>
      </c>
    </row>
    <row r="3167" spans="1:9">
      <c r="A3167" s="14">
        <v>44614</v>
      </c>
      <c r="B3167">
        <v>7.57</v>
      </c>
      <c r="C3167">
        <v>1.64</v>
      </c>
      <c r="D3167">
        <v>-30.2</v>
      </c>
      <c r="E3167">
        <v>31.84</v>
      </c>
      <c r="F3167">
        <v>-6.4</v>
      </c>
      <c r="G3167">
        <v>-20.77</v>
      </c>
      <c r="H3167">
        <v>-11.59</v>
      </c>
      <c r="I3167">
        <v>-159.75</v>
      </c>
    </row>
    <row r="3168" spans="1:9">
      <c r="A3168" s="14">
        <v>44615</v>
      </c>
      <c r="B3168">
        <v>8.0500000000000007</v>
      </c>
      <c r="C3168">
        <v>1.72</v>
      </c>
      <c r="D3168">
        <v>-29.74</v>
      </c>
      <c r="E3168">
        <v>31.54</v>
      </c>
      <c r="F3168">
        <v>-5.84</v>
      </c>
      <c r="G3168">
        <v>-20.53</v>
      </c>
      <c r="H3168">
        <v>-10.31</v>
      </c>
      <c r="I3168">
        <v>-160.02000000000001</v>
      </c>
    </row>
    <row r="3169" spans="1:9">
      <c r="A3169" s="14">
        <v>44616</v>
      </c>
      <c r="B3169">
        <v>8.11</v>
      </c>
      <c r="C3169">
        <v>0.88</v>
      </c>
      <c r="D3169">
        <v>-31.97</v>
      </c>
      <c r="E3169">
        <v>33.76</v>
      </c>
      <c r="F3169">
        <v>-5.57</v>
      </c>
      <c r="G3169">
        <v>-22.81</v>
      </c>
      <c r="H3169">
        <v>-10.41</v>
      </c>
      <c r="I3169">
        <v>-179.7</v>
      </c>
    </row>
    <row r="3170" spans="1:9">
      <c r="A3170" s="14">
        <v>44617</v>
      </c>
      <c r="B3170">
        <v>8.2899999999999991</v>
      </c>
      <c r="C3170">
        <v>0.56000000000000005</v>
      </c>
      <c r="D3170">
        <v>-32.42</v>
      </c>
      <c r="E3170">
        <v>34.840000000000003</v>
      </c>
      <c r="F3170">
        <v>-4.87</v>
      </c>
      <c r="G3170">
        <v>-22.7</v>
      </c>
      <c r="H3170">
        <v>-10.46</v>
      </c>
      <c r="I3170">
        <v>-182.81</v>
      </c>
    </row>
    <row r="3171" spans="1:9">
      <c r="A3171" s="14">
        <v>44620</v>
      </c>
      <c r="B3171">
        <v>10.02</v>
      </c>
      <c r="C3171">
        <v>-2.2400000000000002</v>
      </c>
      <c r="D3171">
        <v>-35.22</v>
      </c>
      <c r="E3171">
        <v>39.42</v>
      </c>
      <c r="F3171">
        <v>-0.22</v>
      </c>
      <c r="G3171">
        <v>-24.58</v>
      </c>
      <c r="H3171">
        <v>-9.39</v>
      </c>
      <c r="I3171">
        <v>-220.23</v>
      </c>
    </row>
    <row r="3172" spans="1:9">
      <c r="A3172" s="14">
        <v>44621</v>
      </c>
      <c r="B3172">
        <v>9.2799999999999994</v>
      </c>
      <c r="C3172">
        <v>-2.13</v>
      </c>
      <c r="D3172">
        <v>-34.549999999999997</v>
      </c>
      <c r="E3172">
        <v>37.299999999999997</v>
      </c>
      <c r="F3172">
        <v>-1.27</v>
      </c>
      <c r="G3172">
        <v>-24.15</v>
      </c>
      <c r="H3172">
        <v>-10.4</v>
      </c>
      <c r="I3172">
        <v>-208.3</v>
      </c>
    </row>
    <row r="3173" spans="1:9">
      <c r="A3173" s="14">
        <v>44622</v>
      </c>
      <c r="B3173">
        <v>9.93</v>
      </c>
      <c r="C3173">
        <v>0.75</v>
      </c>
      <c r="D3173">
        <v>-34.47</v>
      </c>
      <c r="E3173">
        <v>35.9</v>
      </c>
      <c r="F3173">
        <v>-6.08</v>
      </c>
      <c r="G3173">
        <v>-23.48</v>
      </c>
      <c r="H3173">
        <v>-10.64</v>
      </c>
      <c r="I3173">
        <v>-210.34</v>
      </c>
    </row>
    <row r="3174" spans="1:9">
      <c r="A3174" s="14">
        <v>44623</v>
      </c>
      <c r="B3174">
        <v>9.6199999999999992</v>
      </c>
      <c r="C3174">
        <v>0.38</v>
      </c>
      <c r="D3174">
        <v>-32.17</v>
      </c>
      <c r="E3174">
        <v>34.58</v>
      </c>
      <c r="F3174">
        <v>-6.84</v>
      </c>
      <c r="G3174">
        <v>-22.97</v>
      </c>
      <c r="H3174">
        <v>-11.1</v>
      </c>
      <c r="I3174">
        <v>-195</v>
      </c>
    </row>
    <row r="3175" spans="1:9">
      <c r="A3175" s="14">
        <v>44624</v>
      </c>
      <c r="B3175">
        <v>10.73</v>
      </c>
      <c r="C3175">
        <v>-1.47</v>
      </c>
      <c r="D3175">
        <v>-36.08</v>
      </c>
      <c r="E3175">
        <v>37.65</v>
      </c>
      <c r="F3175">
        <v>-3.72</v>
      </c>
      <c r="G3175">
        <v>-27.74</v>
      </c>
      <c r="H3175">
        <v>-10.6</v>
      </c>
      <c r="I3175">
        <v>-238.38</v>
      </c>
    </row>
    <row r="3176" spans="1:9">
      <c r="A3176" s="14">
        <v>44627</v>
      </c>
      <c r="B3176">
        <v>10.54</v>
      </c>
      <c r="C3176">
        <v>-1.42</v>
      </c>
      <c r="D3176">
        <v>-36.18</v>
      </c>
      <c r="E3176">
        <v>37.31</v>
      </c>
      <c r="F3176">
        <v>-5.81</v>
      </c>
      <c r="G3176">
        <v>-26.33</v>
      </c>
      <c r="H3176">
        <v>-10.6</v>
      </c>
      <c r="I3176">
        <v>-238</v>
      </c>
    </row>
    <row r="3177" spans="1:9">
      <c r="A3177" s="14">
        <v>44628</v>
      </c>
      <c r="B3177">
        <v>9.5</v>
      </c>
      <c r="C3177">
        <v>-1.1599999999999999</v>
      </c>
      <c r="D3177">
        <v>-35.51</v>
      </c>
      <c r="E3177">
        <v>36.83</v>
      </c>
      <c r="F3177">
        <v>-6.7</v>
      </c>
      <c r="G3177">
        <v>-25.65</v>
      </c>
      <c r="H3177">
        <v>-11.89</v>
      </c>
      <c r="I3177">
        <v>-222.82</v>
      </c>
    </row>
    <row r="3178" spans="1:9">
      <c r="A3178" s="14">
        <v>44629</v>
      </c>
      <c r="B3178">
        <v>9.07</v>
      </c>
      <c r="C3178">
        <v>-1</v>
      </c>
      <c r="D3178">
        <v>-34.47</v>
      </c>
      <c r="E3178">
        <v>36.380000000000003</v>
      </c>
      <c r="F3178">
        <v>-7.27</v>
      </c>
      <c r="G3178">
        <v>-25.08</v>
      </c>
      <c r="H3178">
        <v>-12.12</v>
      </c>
      <c r="I3178">
        <v>-209</v>
      </c>
    </row>
    <row r="3179" spans="1:9">
      <c r="A3179" s="14">
        <v>44630</v>
      </c>
      <c r="B3179">
        <v>9.68</v>
      </c>
      <c r="C3179">
        <v>-1.58</v>
      </c>
      <c r="D3179">
        <v>-34.880000000000003</v>
      </c>
      <c r="E3179">
        <v>36.79</v>
      </c>
      <c r="F3179">
        <v>-6.58</v>
      </c>
      <c r="G3179">
        <v>-25.5</v>
      </c>
      <c r="H3179">
        <v>-11.88</v>
      </c>
      <c r="I3179">
        <v>-213.75</v>
      </c>
    </row>
    <row r="3180" spans="1:9">
      <c r="A3180" s="14">
        <v>44631</v>
      </c>
      <c r="B3180">
        <v>10.039999999999999</v>
      </c>
      <c r="C3180">
        <v>-1.68</v>
      </c>
      <c r="D3180">
        <v>-35.31</v>
      </c>
      <c r="E3180">
        <v>37.06</v>
      </c>
      <c r="F3180">
        <v>-6.21</v>
      </c>
      <c r="G3180">
        <v>-25.64</v>
      </c>
      <c r="H3180">
        <v>-11.84</v>
      </c>
      <c r="I3180">
        <v>-220.26</v>
      </c>
    </row>
    <row r="3181" spans="1:9">
      <c r="A3181" s="14">
        <v>44634</v>
      </c>
      <c r="B3181">
        <v>10.1</v>
      </c>
      <c r="C3181">
        <v>-1.45</v>
      </c>
      <c r="D3181">
        <v>-35.42</v>
      </c>
      <c r="E3181">
        <v>37.159999999999997</v>
      </c>
      <c r="F3181">
        <v>-6.63</v>
      </c>
      <c r="G3181">
        <v>-25.59</v>
      </c>
      <c r="H3181">
        <v>-11.67</v>
      </c>
      <c r="I3181">
        <v>-218.99</v>
      </c>
    </row>
    <row r="3182" spans="1:9">
      <c r="A3182" s="14">
        <v>44635</v>
      </c>
      <c r="B3182">
        <v>10.45</v>
      </c>
      <c r="C3182">
        <v>-1.51</v>
      </c>
      <c r="D3182">
        <v>-36.33</v>
      </c>
      <c r="E3182">
        <v>38.47</v>
      </c>
      <c r="F3182">
        <v>-6.74</v>
      </c>
      <c r="G3182">
        <v>-25.7</v>
      </c>
      <c r="H3182">
        <v>-11.55</v>
      </c>
      <c r="I3182">
        <v>-232.65</v>
      </c>
    </row>
    <row r="3183" spans="1:9">
      <c r="A3183" s="14">
        <v>44636</v>
      </c>
      <c r="B3183">
        <v>10.02</v>
      </c>
      <c r="C3183">
        <v>0.18</v>
      </c>
      <c r="D3183">
        <v>-36.94</v>
      </c>
      <c r="E3183">
        <v>38.86</v>
      </c>
      <c r="F3183">
        <v>-8.9</v>
      </c>
      <c r="G3183">
        <v>-26.26</v>
      </c>
      <c r="H3183">
        <v>-12.16</v>
      </c>
      <c r="I3183">
        <v>-239</v>
      </c>
    </row>
    <row r="3184" spans="1:9">
      <c r="A3184" s="14">
        <v>44637</v>
      </c>
      <c r="B3184">
        <v>9.65</v>
      </c>
      <c r="C3184">
        <v>0.22</v>
      </c>
      <c r="D3184">
        <v>-35.03</v>
      </c>
      <c r="E3184">
        <v>37.26</v>
      </c>
      <c r="F3184">
        <v>-7.09</v>
      </c>
      <c r="G3184">
        <v>-25.05</v>
      </c>
      <c r="H3184">
        <v>-12.03</v>
      </c>
      <c r="I3184">
        <v>-208.33</v>
      </c>
    </row>
    <row r="3185" spans="1:9">
      <c r="A3185" s="14">
        <v>44638</v>
      </c>
      <c r="B3185">
        <v>9.52</v>
      </c>
      <c r="C3185">
        <v>0.16</v>
      </c>
      <c r="D3185">
        <v>-35.380000000000003</v>
      </c>
      <c r="E3185">
        <v>37.630000000000003</v>
      </c>
      <c r="F3185">
        <v>-6.21</v>
      </c>
      <c r="G3185">
        <v>-25.66</v>
      </c>
      <c r="H3185">
        <v>-11.95</v>
      </c>
      <c r="I3185">
        <v>-218.35</v>
      </c>
    </row>
    <row r="3186" spans="1:9">
      <c r="A3186" s="14">
        <v>44641</v>
      </c>
      <c r="B3186">
        <v>10.3</v>
      </c>
      <c r="C3186">
        <v>0.73</v>
      </c>
      <c r="D3186">
        <v>-35.659999999999997</v>
      </c>
      <c r="E3186">
        <v>37.799999999999997</v>
      </c>
      <c r="F3186">
        <v>-5.68</v>
      </c>
      <c r="G3186">
        <v>-26.4</v>
      </c>
      <c r="H3186">
        <v>-11.74</v>
      </c>
      <c r="I3186">
        <v>-217.13</v>
      </c>
    </row>
    <row r="3187" spans="1:9">
      <c r="A3187" s="14">
        <v>44642</v>
      </c>
      <c r="B3187">
        <v>10.62</v>
      </c>
      <c r="C3187">
        <v>1.54</v>
      </c>
      <c r="D3187">
        <v>-36.270000000000003</v>
      </c>
      <c r="E3187">
        <v>38.67</v>
      </c>
      <c r="F3187">
        <v>-5.23</v>
      </c>
      <c r="G3187">
        <v>-27.67</v>
      </c>
      <c r="H3187">
        <v>-11.85</v>
      </c>
      <c r="I3187">
        <v>-232.57</v>
      </c>
    </row>
    <row r="3188" spans="1:9">
      <c r="A3188" s="14">
        <v>44643</v>
      </c>
      <c r="B3188">
        <v>10.58</v>
      </c>
      <c r="C3188">
        <v>1.67</v>
      </c>
      <c r="D3188">
        <v>-37.81</v>
      </c>
      <c r="E3188">
        <v>40.28</v>
      </c>
      <c r="F3188">
        <v>-4.54</v>
      </c>
      <c r="G3188">
        <v>-29.78</v>
      </c>
      <c r="H3188">
        <v>-11.29</v>
      </c>
      <c r="I3188">
        <v>-233.63</v>
      </c>
    </row>
    <row r="3189" spans="1:9">
      <c r="A3189" s="14">
        <v>44644</v>
      </c>
      <c r="B3189">
        <v>10.82</v>
      </c>
      <c r="C3189">
        <v>1.43</v>
      </c>
      <c r="D3189">
        <v>-37.75</v>
      </c>
      <c r="E3189">
        <v>40.69</v>
      </c>
      <c r="F3189">
        <v>-3.65</v>
      </c>
      <c r="G3189">
        <v>-30.65</v>
      </c>
      <c r="H3189">
        <v>-11.07</v>
      </c>
      <c r="I3189">
        <v>-231</v>
      </c>
    </row>
    <row r="3190" spans="1:9">
      <c r="A3190" s="14">
        <v>44645</v>
      </c>
      <c r="B3190">
        <v>10.94</v>
      </c>
      <c r="C3190">
        <v>2.2799999999999998</v>
      </c>
      <c r="D3190">
        <v>-38.299999999999997</v>
      </c>
      <c r="E3190">
        <v>41.21</v>
      </c>
      <c r="F3190">
        <v>-3.09</v>
      </c>
      <c r="G3190">
        <v>-31.65</v>
      </c>
      <c r="H3190">
        <v>-11.08</v>
      </c>
      <c r="I3190">
        <v>-230.63</v>
      </c>
    </row>
    <row r="3191" spans="1:9">
      <c r="A3191" s="14">
        <v>44648</v>
      </c>
      <c r="B3191">
        <v>11.16</v>
      </c>
      <c r="C3191">
        <v>2.58</v>
      </c>
      <c r="D3191">
        <v>-38.76</v>
      </c>
      <c r="E3191">
        <v>41.75</v>
      </c>
      <c r="F3191">
        <v>-2.0699999999999998</v>
      </c>
      <c r="G3191">
        <v>-32.85</v>
      </c>
      <c r="H3191">
        <v>-11.34</v>
      </c>
      <c r="I3191">
        <v>-237.78</v>
      </c>
    </row>
    <row r="3192" spans="1:9">
      <c r="A3192" s="14">
        <v>44649</v>
      </c>
      <c r="B3192">
        <v>11</v>
      </c>
      <c r="C3192">
        <v>2.9</v>
      </c>
      <c r="D3192">
        <v>-37.200000000000003</v>
      </c>
      <c r="E3192">
        <v>40.42</v>
      </c>
      <c r="F3192">
        <v>-3.21</v>
      </c>
      <c r="G3192">
        <v>-31.26</v>
      </c>
      <c r="H3192">
        <v>-11.7</v>
      </c>
      <c r="I3192">
        <v>-224.57</v>
      </c>
    </row>
    <row r="3193" spans="1:9">
      <c r="A3193" s="14">
        <v>44650</v>
      </c>
      <c r="B3193">
        <v>11.34</v>
      </c>
      <c r="C3193">
        <v>3.13</v>
      </c>
      <c r="D3193">
        <v>-36.68</v>
      </c>
      <c r="E3193">
        <v>40.35</v>
      </c>
      <c r="F3193">
        <v>-3.49</v>
      </c>
      <c r="G3193">
        <v>-31.35</v>
      </c>
      <c r="H3193">
        <v>-12</v>
      </c>
      <c r="I3193">
        <v>-221.53</v>
      </c>
    </row>
    <row r="3194" spans="1:9">
      <c r="A3194" s="14">
        <v>44651</v>
      </c>
      <c r="B3194">
        <v>12.43</v>
      </c>
      <c r="C3194">
        <v>2.99</v>
      </c>
      <c r="D3194">
        <v>-37.65</v>
      </c>
      <c r="E3194">
        <v>41.1</v>
      </c>
      <c r="F3194">
        <v>-3.52</v>
      </c>
      <c r="G3194">
        <v>-32.06</v>
      </c>
      <c r="H3194">
        <v>-11.02</v>
      </c>
      <c r="I3194">
        <v>-228.89</v>
      </c>
    </row>
    <row r="3195" spans="1:9">
      <c r="A3195" s="14">
        <v>44652</v>
      </c>
      <c r="B3195">
        <v>12.22</v>
      </c>
      <c r="C3195">
        <v>3.16</v>
      </c>
      <c r="D3195">
        <v>-37.549999999999997</v>
      </c>
      <c r="E3195">
        <v>40.97</v>
      </c>
      <c r="F3195">
        <v>-2.74</v>
      </c>
      <c r="G3195">
        <v>-31.73</v>
      </c>
      <c r="H3195">
        <v>-10.86</v>
      </c>
      <c r="I3195">
        <v>-229.43</v>
      </c>
    </row>
    <row r="3196" spans="1:9">
      <c r="A3196" s="14">
        <v>44655</v>
      </c>
      <c r="B3196">
        <v>12.62</v>
      </c>
      <c r="C3196">
        <v>3.39</v>
      </c>
      <c r="D3196">
        <v>-37.89</v>
      </c>
      <c r="E3196">
        <v>41.04</v>
      </c>
      <c r="F3196">
        <v>-2.0699999999999998</v>
      </c>
      <c r="G3196">
        <v>-32.049999999999997</v>
      </c>
      <c r="H3196">
        <v>-10.6</v>
      </c>
      <c r="I3196">
        <v>-231.68</v>
      </c>
    </row>
    <row r="3197" spans="1:9">
      <c r="A3197" s="14">
        <v>44656</v>
      </c>
      <c r="B3197">
        <v>11.51</v>
      </c>
      <c r="C3197">
        <v>3.88</v>
      </c>
      <c r="D3197">
        <v>-38.67</v>
      </c>
      <c r="E3197">
        <v>41.59</v>
      </c>
      <c r="F3197">
        <v>-1.94</v>
      </c>
      <c r="G3197">
        <v>-32.68</v>
      </c>
      <c r="H3197">
        <v>-10.7</v>
      </c>
      <c r="I3197">
        <v>-238.28</v>
      </c>
    </row>
    <row r="3198" spans="1:9">
      <c r="A3198" s="14">
        <v>44657</v>
      </c>
      <c r="B3198">
        <v>11.18</v>
      </c>
      <c r="C3198">
        <v>3.61</v>
      </c>
      <c r="D3198">
        <v>-39.49</v>
      </c>
      <c r="E3198">
        <v>42.1</v>
      </c>
      <c r="F3198">
        <v>-1.05</v>
      </c>
      <c r="G3198">
        <v>-34.92</v>
      </c>
      <c r="H3198">
        <v>-10.71</v>
      </c>
      <c r="I3198">
        <v>-244.55</v>
      </c>
    </row>
    <row r="3199" spans="1:9">
      <c r="A3199" s="14">
        <v>44658</v>
      </c>
      <c r="B3199">
        <v>12.1</v>
      </c>
      <c r="C3199">
        <v>3.41</v>
      </c>
      <c r="D3199">
        <v>-40.200000000000003</v>
      </c>
      <c r="E3199">
        <v>42.86</v>
      </c>
      <c r="F3199">
        <v>-0.52</v>
      </c>
      <c r="G3199">
        <v>-36.06</v>
      </c>
      <c r="H3199">
        <v>-9.99</v>
      </c>
      <c r="I3199">
        <v>-248.63</v>
      </c>
    </row>
    <row r="3200" spans="1:9">
      <c r="A3200" s="14">
        <v>44659</v>
      </c>
      <c r="B3200">
        <v>12.43</v>
      </c>
      <c r="C3200">
        <v>3.53</v>
      </c>
      <c r="D3200">
        <v>-40.72</v>
      </c>
      <c r="E3200">
        <v>43.37</v>
      </c>
      <c r="F3200">
        <v>-0.16</v>
      </c>
      <c r="G3200">
        <v>-37.6</v>
      </c>
      <c r="H3200">
        <v>-9.66</v>
      </c>
      <c r="I3200">
        <v>-250.7</v>
      </c>
    </row>
    <row r="3201" spans="1:9">
      <c r="A3201" s="14">
        <v>44662</v>
      </c>
      <c r="B3201">
        <v>12.76</v>
      </c>
      <c r="C3201">
        <v>3.27</v>
      </c>
      <c r="D3201">
        <v>-40.93</v>
      </c>
      <c r="E3201">
        <v>43.83</v>
      </c>
      <c r="F3201">
        <v>-0.02</v>
      </c>
      <c r="G3201">
        <v>-38.159999999999997</v>
      </c>
      <c r="H3201">
        <v>-9.8000000000000007</v>
      </c>
      <c r="I3201">
        <v>-253.45</v>
      </c>
    </row>
    <row r="3202" spans="1:9">
      <c r="A3202" s="14">
        <v>44663</v>
      </c>
      <c r="B3202">
        <v>12.66</v>
      </c>
      <c r="C3202">
        <v>2.9</v>
      </c>
      <c r="D3202">
        <v>-40.57</v>
      </c>
      <c r="E3202">
        <v>43.28</v>
      </c>
      <c r="F3202">
        <v>-0.59</v>
      </c>
      <c r="G3202">
        <v>-37.54</v>
      </c>
      <c r="H3202">
        <v>-10.130000000000001</v>
      </c>
      <c r="I3202">
        <v>-253.95</v>
      </c>
    </row>
    <row r="3203" spans="1:9">
      <c r="A3203" s="14">
        <v>44664</v>
      </c>
      <c r="B3203">
        <v>12.74</v>
      </c>
      <c r="C3203">
        <v>4.5599999999999996</v>
      </c>
      <c r="D3203">
        <v>-41.69</v>
      </c>
      <c r="E3203">
        <v>44.69</v>
      </c>
      <c r="F3203">
        <v>-0.47</v>
      </c>
      <c r="G3203">
        <v>-37.840000000000003</v>
      </c>
      <c r="H3203">
        <v>-10.28</v>
      </c>
      <c r="I3203">
        <v>-259.08</v>
      </c>
    </row>
    <row r="3204" spans="1:9">
      <c r="A3204" s="14">
        <v>44665</v>
      </c>
      <c r="B3204">
        <v>12.71</v>
      </c>
      <c r="C3204">
        <v>4.7699999999999996</v>
      </c>
      <c r="D3204">
        <v>-42.89</v>
      </c>
      <c r="E3204">
        <v>45.56</v>
      </c>
      <c r="F3204">
        <v>0.01</v>
      </c>
      <c r="G3204">
        <v>-39.85</v>
      </c>
      <c r="H3204">
        <v>-10.32</v>
      </c>
      <c r="I3204">
        <v>-246.82</v>
      </c>
    </row>
    <row r="3205" spans="1:9">
      <c r="A3205" s="14">
        <v>44666</v>
      </c>
      <c r="B3205">
        <v>12.7</v>
      </c>
      <c r="C3205">
        <v>4.7300000000000004</v>
      </c>
      <c r="D3205">
        <v>-42.97</v>
      </c>
      <c r="E3205">
        <v>45.57</v>
      </c>
      <c r="F3205">
        <v>0.05</v>
      </c>
      <c r="G3205">
        <v>-39.72</v>
      </c>
      <c r="H3205">
        <v>-10.1</v>
      </c>
      <c r="I3205">
        <v>-246.41</v>
      </c>
    </row>
    <row r="3206" spans="1:9">
      <c r="A3206" s="14">
        <v>44669</v>
      </c>
      <c r="B3206">
        <v>12.53</v>
      </c>
      <c r="C3206">
        <v>4.76</v>
      </c>
      <c r="D3206">
        <v>-42.93</v>
      </c>
      <c r="E3206">
        <v>45.46</v>
      </c>
      <c r="F3206">
        <v>0</v>
      </c>
      <c r="G3206">
        <v>-39.979999999999997</v>
      </c>
      <c r="H3206">
        <v>-10.38</v>
      </c>
      <c r="I3206">
        <v>-247.18</v>
      </c>
    </row>
    <row r="3207" spans="1:9">
      <c r="A3207" s="14">
        <v>44670</v>
      </c>
      <c r="B3207">
        <v>12.95</v>
      </c>
      <c r="C3207">
        <v>5.0599999999999996</v>
      </c>
      <c r="D3207">
        <v>-43.79</v>
      </c>
      <c r="E3207">
        <v>45.94</v>
      </c>
      <c r="F3207">
        <v>0.42</v>
      </c>
      <c r="G3207">
        <v>-41.39</v>
      </c>
      <c r="H3207">
        <v>-9.89</v>
      </c>
      <c r="I3207">
        <v>-249.63</v>
      </c>
    </row>
    <row r="3208" spans="1:9">
      <c r="A3208" s="14">
        <v>44671</v>
      </c>
      <c r="B3208">
        <v>12.79</v>
      </c>
      <c r="C3208">
        <v>5.32</v>
      </c>
      <c r="D3208">
        <v>-43.7</v>
      </c>
      <c r="E3208">
        <v>46.14</v>
      </c>
      <c r="F3208">
        <v>0.47</v>
      </c>
      <c r="G3208">
        <v>-41.37</v>
      </c>
      <c r="H3208">
        <v>-9.76</v>
      </c>
      <c r="I3208">
        <v>-245.15</v>
      </c>
    </row>
    <row r="3209" spans="1:9">
      <c r="A3209" s="14">
        <v>44672</v>
      </c>
      <c r="B3209">
        <v>12.53</v>
      </c>
      <c r="C3209">
        <v>6.26</v>
      </c>
      <c r="D3209">
        <v>-44.72</v>
      </c>
      <c r="E3209">
        <v>47.38</v>
      </c>
      <c r="F3209">
        <v>-1.35</v>
      </c>
      <c r="G3209">
        <v>-43.1</v>
      </c>
      <c r="H3209">
        <v>-9.98</v>
      </c>
      <c r="I3209">
        <v>-250.5</v>
      </c>
    </row>
    <row r="3210" spans="1:9">
      <c r="A3210" s="14">
        <v>44673</v>
      </c>
      <c r="B3210">
        <v>10.42</v>
      </c>
      <c r="C3210">
        <v>7.67</v>
      </c>
      <c r="D3210">
        <v>-45.39</v>
      </c>
      <c r="E3210">
        <v>47.87</v>
      </c>
      <c r="F3210">
        <v>0.63</v>
      </c>
      <c r="G3210">
        <v>-43.83</v>
      </c>
      <c r="H3210">
        <v>-10.119999999999999</v>
      </c>
      <c r="I3210">
        <v>-265.19</v>
      </c>
    </row>
    <row r="3211" spans="1:9">
      <c r="A3211" s="14">
        <v>44676</v>
      </c>
      <c r="B3211">
        <v>11.03</v>
      </c>
      <c r="C3211">
        <v>6.23</v>
      </c>
      <c r="D3211">
        <v>-46.76</v>
      </c>
      <c r="E3211">
        <v>48.72</v>
      </c>
      <c r="F3211">
        <v>2.2799999999999998</v>
      </c>
      <c r="G3211">
        <v>-45</v>
      </c>
      <c r="H3211">
        <v>-9.73</v>
      </c>
      <c r="I3211">
        <v>-269.37</v>
      </c>
    </row>
    <row r="3212" spans="1:9">
      <c r="A3212" s="14">
        <v>44677</v>
      </c>
      <c r="B3212">
        <v>10.68</v>
      </c>
      <c r="C3212">
        <v>5.86</v>
      </c>
      <c r="D3212">
        <v>-46.98</v>
      </c>
      <c r="E3212">
        <v>48.28</v>
      </c>
      <c r="F3212">
        <v>2.5099999999999998</v>
      </c>
      <c r="G3212">
        <v>-45.95</v>
      </c>
      <c r="H3212">
        <v>-8.89</v>
      </c>
      <c r="I3212">
        <v>-278.04000000000002</v>
      </c>
    </row>
    <row r="3213" spans="1:9">
      <c r="A3213" s="14">
        <v>44678</v>
      </c>
      <c r="B3213">
        <v>8.65</v>
      </c>
      <c r="C3213">
        <v>5.9</v>
      </c>
      <c r="D3213">
        <v>-47.7</v>
      </c>
      <c r="E3213">
        <v>48.56</v>
      </c>
      <c r="F3213">
        <v>3.26</v>
      </c>
      <c r="G3213">
        <v>-48.6</v>
      </c>
      <c r="H3213">
        <v>-8.6</v>
      </c>
      <c r="I3213">
        <v>-286</v>
      </c>
    </row>
    <row r="3214" spans="1:9">
      <c r="A3214" s="14">
        <v>44679</v>
      </c>
      <c r="B3214">
        <v>9.42</v>
      </c>
      <c r="C3214">
        <v>5.66</v>
      </c>
      <c r="D3214">
        <v>-49.59</v>
      </c>
      <c r="E3214">
        <v>49.95</v>
      </c>
      <c r="F3214">
        <v>4.45</v>
      </c>
      <c r="G3214">
        <v>-53.04</v>
      </c>
      <c r="H3214">
        <v>-7.55</v>
      </c>
      <c r="I3214">
        <v>-264.3</v>
      </c>
    </row>
    <row r="3215" spans="1:9">
      <c r="A3215" s="14">
        <v>44680</v>
      </c>
      <c r="B3215">
        <v>11.07</v>
      </c>
      <c r="C3215">
        <v>4.43</v>
      </c>
      <c r="D3215">
        <v>-51.08</v>
      </c>
      <c r="E3215">
        <v>51.28</v>
      </c>
      <c r="F3215">
        <v>5.68</v>
      </c>
      <c r="G3215">
        <v>-53.7</v>
      </c>
      <c r="H3215">
        <v>-5.4</v>
      </c>
      <c r="I3215">
        <v>-270.2</v>
      </c>
    </row>
    <row r="3216" spans="1:9">
      <c r="A3216" s="14">
        <v>44683</v>
      </c>
      <c r="B3216">
        <v>11.96</v>
      </c>
      <c r="C3216">
        <v>4.95</v>
      </c>
      <c r="D3216">
        <v>-51.16</v>
      </c>
      <c r="E3216">
        <v>50.77</v>
      </c>
      <c r="F3216">
        <v>4.76</v>
      </c>
      <c r="G3216">
        <v>-53.46</v>
      </c>
      <c r="H3216">
        <v>-5.89</v>
      </c>
      <c r="I3216">
        <v>-271.27</v>
      </c>
    </row>
    <row r="3217" spans="1:9">
      <c r="A3217" s="14">
        <v>44684</v>
      </c>
      <c r="B3217">
        <v>10.34</v>
      </c>
      <c r="C3217">
        <v>4.1900000000000004</v>
      </c>
      <c r="D3217">
        <v>-51.69</v>
      </c>
      <c r="E3217">
        <v>51.57</v>
      </c>
      <c r="F3217">
        <v>5.12</v>
      </c>
      <c r="G3217">
        <v>-53.79</v>
      </c>
      <c r="H3217">
        <v>-7.49</v>
      </c>
      <c r="I3217">
        <v>-266.17</v>
      </c>
    </row>
    <row r="3218" spans="1:9">
      <c r="A3218" s="14">
        <v>44685</v>
      </c>
      <c r="B3218">
        <v>9.59</v>
      </c>
      <c r="C3218">
        <v>3.62</v>
      </c>
      <c r="D3218">
        <v>-51.87</v>
      </c>
      <c r="E3218">
        <v>52.62</v>
      </c>
      <c r="F3218">
        <v>5.27</v>
      </c>
      <c r="G3218">
        <v>-52.4</v>
      </c>
      <c r="H3218">
        <v>-7.89</v>
      </c>
      <c r="I3218">
        <v>-268.88</v>
      </c>
    </row>
    <row r="3219" spans="1:9">
      <c r="A3219" s="14">
        <v>44686</v>
      </c>
      <c r="B3219">
        <v>9.3000000000000007</v>
      </c>
      <c r="C3219">
        <v>3.5</v>
      </c>
      <c r="D3219">
        <v>-51.8</v>
      </c>
      <c r="E3219">
        <v>51.43</v>
      </c>
      <c r="F3219">
        <v>7.34</v>
      </c>
      <c r="G3219">
        <v>-52.58</v>
      </c>
      <c r="H3219">
        <v>-6.88</v>
      </c>
      <c r="I3219">
        <v>-266.32</v>
      </c>
    </row>
    <row r="3220" spans="1:9">
      <c r="A3220" s="14">
        <v>44687</v>
      </c>
      <c r="B3220">
        <v>9.32</v>
      </c>
      <c r="C3220">
        <v>3.9</v>
      </c>
      <c r="D3220">
        <v>-52.11</v>
      </c>
      <c r="E3220">
        <v>50.9</v>
      </c>
      <c r="F3220">
        <v>6.77</v>
      </c>
      <c r="G3220">
        <v>-52.57</v>
      </c>
      <c r="H3220">
        <v>-6.65</v>
      </c>
      <c r="I3220">
        <v>-264.69</v>
      </c>
    </row>
    <row r="3221" spans="1:9">
      <c r="A3221" s="14">
        <v>44690</v>
      </c>
      <c r="B3221">
        <v>9.23</v>
      </c>
      <c r="C3221">
        <v>4.07</v>
      </c>
      <c r="D3221">
        <v>-52.1</v>
      </c>
      <c r="E3221">
        <v>50.72</v>
      </c>
      <c r="F3221">
        <v>6.32</v>
      </c>
      <c r="G3221">
        <v>-52.81</v>
      </c>
      <c r="H3221">
        <v>-8.23</v>
      </c>
      <c r="I3221">
        <v>-267.36</v>
      </c>
    </row>
    <row r="3222" spans="1:9">
      <c r="A3222" s="14">
        <v>44691</v>
      </c>
      <c r="B3222">
        <v>10.14</v>
      </c>
      <c r="C3222">
        <v>3.19</v>
      </c>
      <c r="D3222">
        <v>-52.58</v>
      </c>
      <c r="E3222">
        <v>51.05</v>
      </c>
      <c r="F3222">
        <v>6.74</v>
      </c>
      <c r="G3222">
        <v>-52.94</v>
      </c>
      <c r="H3222">
        <v>-7.93</v>
      </c>
      <c r="I3222">
        <v>-273.92</v>
      </c>
    </row>
    <row r="3223" spans="1:9">
      <c r="A3223" s="14">
        <v>44692</v>
      </c>
      <c r="B3223">
        <v>10.1</v>
      </c>
      <c r="C3223">
        <v>3.01</v>
      </c>
      <c r="D3223">
        <v>-54.22</v>
      </c>
      <c r="E3223">
        <v>52.76</v>
      </c>
      <c r="F3223">
        <v>7.88</v>
      </c>
      <c r="G3223">
        <v>-55.14</v>
      </c>
      <c r="H3223">
        <v>-7.75</v>
      </c>
      <c r="I3223">
        <v>-285.20999999999998</v>
      </c>
    </row>
    <row r="3224" spans="1:9">
      <c r="A3224" s="14">
        <v>44693</v>
      </c>
      <c r="B3224">
        <v>10.49</v>
      </c>
      <c r="C3224">
        <v>2.4</v>
      </c>
      <c r="D3224">
        <v>-54.83</v>
      </c>
      <c r="E3224">
        <v>52.52</v>
      </c>
      <c r="F3224">
        <v>8.7799999999999994</v>
      </c>
      <c r="G3224">
        <v>-55.32</v>
      </c>
      <c r="H3224">
        <v>-6.43</v>
      </c>
      <c r="I3224">
        <v>-290.41000000000003</v>
      </c>
    </row>
    <row r="3225" spans="1:9">
      <c r="A3225" s="14">
        <v>44694</v>
      </c>
      <c r="B3225">
        <v>10.199999999999999</v>
      </c>
      <c r="C3225">
        <v>2.2400000000000002</v>
      </c>
      <c r="D3225">
        <v>-54.59</v>
      </c>
      <c r="E3225">
        <v>52.59</v>
      </c>
      <c r="F3225">
        <v>8.76</v>
      </c>
      <c r="G3225">
        <v>-55.2</v>
      </c>
      <c r="H3225">
        <v>-6.84</v>
      </c>
      <c r="I3225">
        <v>-292.93</v>
      </c>
    </row>
    <row r="3226" spans="1:9">
      <c r="A3226" s="14">
        <v>44697</v>
      </c>
      <c r="B3226">
        <v>10.15</v>
      </c>
      <c r="C3226">
        <v>1.94</v>
      </c>
      <c r="D3226">
        <v>-54.46</v>
      </c>
      <c r="E3226">
        <v>52.44</v>
      </c>
      <c r="F3226">
        <v>8.48</v>
      </c>
      <c r="G3226">
        <v>-54.38</v>
      </c>
      <c r="H3226">
        <v>-6.69</v>
      </c>
      <c r="I3226">
        <v>-290.14999999999998</v>
      </c>
    </row>
    <row r="3227" spans="1:9">
      <c r="A3227" s="14">
        <v>44698</v>
      </c>
      <c r="B3227">
        <v>9.48</v>
      </c>
      <c r="C3227">
        <v>2.4</v>
      </c>
      <c r="D3227">
        <v>-53.83</v>
      </c>
      <c r="E3227">
        <v>52.54</v>
      </c>
      <c r="F3227">
        <v>7.01</v>
      </c>
      <c r="G3227">
        <v>-54.59</v>
      </c>
      <c r="H3227">
        <v>-7.12</v>
      </c>
      <c r="I3227">
        <v>-286</v>
      </c>
    </row>
    <row r="3228" spans="1:9">
      <c r="A3228" s="14">
        <v>44699</v>
      </c>
      <c r="B3228">
        <v>9.11</v>
      </c>
      <c r="C3228">
        <v>2.98</v>
      </c>
      <c r="D3228">
        <v>-54.95</v>
      </c>
      <c r="E3228">
        <v>53.4</v>
      </c>
      <c r="F3228">
        <v>7.13</v>
      </c>
      <c r="G3228">
        <v>-55.97</v>
      </c>
      <c r="H3228">
        <v>-6.92</v>
      </c>
      <c r="I3228">
        <v>-292.8</v>
      </c>
    </row>
    <row r="3229" spans="1:9">
      <c r="A3229" s="14">
        <v>44700</v>
      </c>
      <c r="B3229">
        <v>9.8000000000000007</v>
      </c>
      <c r="C3229">
        <v>3.32</v>
      </c>
      <c r="D3229">
        <v>-53.69</v>
      </c>
      <c r="E3229">
        <v>53.23</v>
      </c>
      <c r="F3229">
        <v>7.45</v>
      </c>
      <c r="G3229">
        <v>-55.29</v>
      </c>
      <c r="H3229">
        <v>-7.95</v>
      </c>
      <c r="I3229">
        <v>-289.61</v>
      </c>
    </row>
    <row r="3230" spans="1:9">
      <c r="A3230" s="14">
        <v>44701</v>
      </c>
      <c r="B3230">
        <v>9.89</v>
      </c>
      <c r="C3230">
        <v>3.62</v>
      </c>
      <c r="D3230">
        <v>-54.07</v>
      </c>
      <c r="E3230">
        <v>53.54</v>
      </c>
      <c r="F3230">
        <v>7.83</v>
      </c>
      <c r="G3230">
        <v>-55.15</v>
      </c>
      <c r="H3230">
        <v>-8.76</v>
      </c>
      <c r="I3230">
        <v>-290.16000000000003</v>
      </c>
    </row>
    <row r="3231" spans="1:9">
      <c r="A3231" s="14">
        <v>44704</v>
      </c>
      <c r="B3231">
        <v>9.9700000000000006</v>
      </c>
      <c r="C3231">
        <v>3.15</v>
      </c>
      <c r="D3231">
        <v>-53.92</v>
      </c>
      <c r="E3231">
        <v>54.71</v>
      </c>
      <c r="F3231">
        <v>9.14</v>
      </c>
      <c r="G3231">
        <v>-55.71</v>
      </c>
      <c r="H3231">
        <v>-8.99</v>
      </c>
      <c r="I3231">
        <v>-292.01</v>
      </c>
    </row>
    <row r="3232" spans="1:9">
      <c r="A3232" s="14">
        <v>44705</v>
      </c>
      <c r="B3232">
        <v>9.9700000000000006</v>
      </c>
      <c r="C3232">
        <v>3.29</v>
      </c>
      <c r="D3232">
        <v>-55.38</v>
      </c>
      <c r="E3232">
        <v>54.82</v>
      </c>
      <c r="F3232">
        <v>9.86</v>
      </c>
      <c r="G3232">
        <v>-55.71</v>
      </c>
      <c r="H3232">
        <v>-8.58</v>
      </c>
      <c r="I3232">
        <v>-298.66000000000003</v>
      </c>
    </row>
    <row r="3233" spans="1:9">
      <c r="A3233" s="14">
        <v>44706</v>
      </c>
      <c r="B3233">
        <v>9.89</v>
      </c>
      <c r="C3233">
        <v>3.69</v>
      </c>
      <c r="D3233">
        <v>-53.97</v>
      </c>
      <c r="E3233">
        <v>55.9</v>
      </c>
      <c r="F3233">
        <v>10.199999999999999</v>
      </c>
      <c r="G3233">
        <v>-57.79</v>
      </c>
      <c r="H3233">
        <v>-9.44</v>
      </c>
      <c r="I3233">
        <v>-306.14</v>
      </c>
    </row>
    <row r="3234" spans="1:9">
      <c r="A3234" s="14">
        <v>44707</v>
      </c>
      <c r="B3234">
        <v>9.17</v>
      </c>
      <c r="C3234">
        <v>3.75</v>
      </c>
      <c r="D3234">
        <v>-53.63</v>
      </c>
      <c r="E3234">
        <v>55.31</v>
      </c>
      <c r="F3234">
        <v>9.41</v>
      </c>
      <c r="G3234">
        <v>-57.65</v>
      </c>
      <c r="H3234">
        <v>-9.4600000000000009</v>
      </c>
      <c r="I3234">
        <v>-304.35000000000002</v>
      </c>
    </row>
    <row r="3235" spans="1:9">
      <c r="A3235" s="14">
        <v>44708</v>
      </c>
      <c r="B3235">
        <v>9.0299999999999994</v>
      </c>
      <c r="C3235">
        <v>4.3499999999999996</v>
      </c>
      <c r="D3235">
        <v>-52.33</v>
      </c>
      <c r="E3235">
        <v>54.83</v>
      </c>
      <c r="F3235">
        <v>8.89</v>
      </c>
      <c r="G3235">
        <v>-57.26</v>
      </c>
      <c r="H3235">
        <v>-9.77</v>
      </c>
      <c r="I3235">
        <v>-303.52</v>
      </c>
    </row>
    <row r="3236" spans="1:9">
      <c r="A3236" s="14">
        <v>44711</v>
      </c>
      <c r="B3236">
        <v>9.31</v>
      </c>
      <c r="C3236">
        <v>4.28</v>
      </c>
      <c r="D3236">
        <v>-52.75</v>
      </c>
      <c r="E3236">
        <v>55.17</v>
      </c>
      <c r="F3236">
        <v>8.26</v>
      </c>
      <c r="G3236">
        <v>-57.55</v>
      </c>
      <c r="H3236">
        <v>-10.14</v>
      </c>
      <c r="I3236">
        <v>-302.62</v>
      </c>
    </row>
    <row r="3237" spans="1:9">
      <c r="A3237" s="14">
        <v>44712</v>
      </c>
      <c r="B3237">
        <v>8.89</v>
      </c>
      <c r="C3237">
        <v>4.91</v>
      </c>
      <c r="D3237">
        <v>-53.24</v>
      </c>
      <c r="E3237">
        <v>55.03</v>
      </c>
      <c r="F3237">
        <v>9.06</v>
      </c>
      <c r="G3237">
        <v>-57.32</v>
      </c>
      <c r="H3237">
        <v>-10.130000000000001</v>
      </c>
      <c r="I3237">
        <v>-303.25</v>
      </c>
    </row>
    <row r="3238" spans="1:9">
      <c r="A3238" s="14">
        <v>44713</v>
      </c>
      <c r="B3238">
        <v>8.57</v>
      </c>
      <c r="C3238">
        <v>5.58</v>
      </c>
      <c r="D3238">
        <v>-55.72</v>
      </c>
      <c r="E3238">
        <v>56.66</v>
      </c>
      <c r="F3238">
        <v>9.08</v>
      </c>
      <c r="G3238">
        <v>-60.46</v>
      </c>
      <c r="H3238">
        <v>-9.93</v>
      </c>
      <c r="I3238">
        <v>-309.95999999999998</v>
      </c>
    </row>
    <row r="3239" spans="1:9">
      <c r="A3239" s="14">
        <v>44714</v>
      </c>
      <c r="B3239">
        <v>8.48</v>
      </c>
      <c r="C3239">
        <v>5.51</v>
      </c>
      <c r="D3239">
        <v>-53.55</v>
      </c>
      <c r="E3239">
        <v>55.88</v>
      </c>
      <c r="F3239">
        <v>9.0399999999999991</v>
      </c>
      <c r="G3239">
        <v>-59.74</v>
      </c>
      <c r="H3239">
        <v>-10.199999999999999</v>
      </c>
      <c r="I3239">
        <v>-305.45</v>
      </c>
    </row>
    <row r="3240" spans="1:9">
      <c r="A3240" s="14">
        <v>44715</v>
      </c>
      <c r="B3240">
        <v>8.43</v>
      </c>
      <c r="C3240">
        <v>5.45</v>
      </c>
      <c r="D3240">
        <v>-53.88</v>
      </c>
      <c r="E3240">
        <v>56.06</v>
      </c>
      <c r="F3240">
        <v>8.85</v>
      </c>
      <c r="G3240">
        <v>-60.77</v>
      </c>
      <c r="H3240">
        <v>-10.62</v>
      </c>
      <c r="I3240">
        <v>-306.76</v>
      </c>
    </row>
    <row r="3241" spans="1:9">
      <c r="A3241" s="14">
        <v>44718</v>
      </c>
      <c r="B3241">
        <v>8.94</v>
      </c>
      <c r="C3241">
        <v>5.65</v>
      </c>
      <c r="D3241">
        <v>-54.33</v>
      </c>
      <c r="E3241">
        <v>55.93</v>
      </c>
      <c r="F3241">
        <v>9.25</v>
      </c>
      <c r="G3241">
        <v>-61.27</v>
      </c>
      <c r="H3241">
        <v>-10.86</v>
      </c>
      <c r="I3241">
        <v>-307.45999999999998</v>
      </c>
    </row>
    <row r="3242" spans="1:9">
      <c r="A3242" s="14">
        <v>44719</v>
      </c>
      <c r="B3242">
        <v>5.43</v>
      </c>
      <c r="C3242">
        <v>5.4</v>
      </c>
      <c r="D3242">
        <v>-55.41</v>
      </c>
      <c r="E3242">
        <v>56.25</v>
      </c>
      <c r="F3242">
        <v>9.5299999999999994</v>
      </c>
      <c r="G3242">
        <v>-62.17</v>
      </c>
      <c r="H3242">
        <v>-11.65</v>
      </c>
      <c r="I3242">
        <v>-305.79000000000002</v>
      </c>
    </row>
    <row r="3243" spans="1:9">
      <c r="A3243" s="14">
        <v>44720</v>
      </c>
      <c r="B3243">
        <v>4.72</v>
      </c>
      <c r="C3243">
        <v>5.59</v>
      </c>
      <c r="D3243">
        <v>-57.92</v>
      </c>
      <c r="E3243">
        <v>57.55</v>
      </c>
      <c r="F3243">
        <v>9.26</v>
      </c>
      <c r="G3243">
        <v>-64.760000000000005</v>
      </c>
      <c r="H3243">
        <v>-12.2</v>
      </c>
      <c r="I3243">
        <v>-308.58</v>
      </c>
    </row>
    <row r="3244" spans="1:9">
      <c r="A3244" s="14">
        <v>44721</v>
      </c>
      <c r="B3244">
        <v>4.2</v>
      </c>
      <c r="C3244">
        <v>5.92</v>
      </c>
      <c r="D3244">
        <v>-57.52</v>
      </c>
      <c r="E3244">
        <v>57.57</v>
      </c>
      <c r="F3244">
        <v>7.89</v>
      </c>
      <c r="G3244">
        <v>-63.92</v>
      </c>
      <c r="H3244">
        <v>-12.89</v>
      </c>
      <c r="I3244">
        <v>-311.63</v>
      </c>
    </row>
    <row r="3245" spans="1:9">
      <c r="A3245" s="14">
        <v>44722</v>
      </c>
      <c r="B3245">
        <v>3.74</v>
      </c>
      <c r="C3245">
        <v>4.6100000000000003</v>
      </c>
      <c r="D3245">
        <v>-58.74</v>
      </c>
      <c r="E3245">
        <v>58.97</v>
      </c>
      <c r="F3245">
        <v>7.98</v>
      </c>
      <c r="G3245">
        <v>-65.900000000000006</v>
      </c>
      <c r="H3245">
        <v>-12.74</v>
      </c>
      <c r="I3245">
        <v>-323.52</v>
      </c>
    </row>
    <row r="3246" spans="1:9">
      <c r="A3246" s="14">
        <v>44725</v>
      </c>
      <c r="B3246">
        <v>6.74</v>
      </c>
      <c r="C3246">
        <v>-1.03</v>
      </c>
      <c r="D3246">
        <v>-64.5</v>
      </c>
      <c r="E3246">
        <v>65.14</v>
      </c>
      <c r="F3246">
        <v>17.18</v>
      </c>
      <c r="G3246">
        <v>-75.010000000000005</v>
      </c>
      <c r="H3246">
        <v>-8.69</v>
      </c>
      <c r="I3246">
        <v>-339.15</v>
      </c>
    </row>
    <row r="3247" spans="1:9">
      <c r="A3247" s="14">
        <v>44726</v>
      </c>
      <c r="B3247">
        <v>5.25</v>
      </c>
      <c r="C3247">
        <v>-1.65</v>
      </c>
      <c r="D3247">
        <v>-67.930000000000007</v>
      </c>
      <c r="E3247">
        <v>66.489999999999995</v>
      </c>
      <c r="F3247">
        <v>18.59</v>
      </c>
      <c r="G3247">
        <v>-78.56</v>
      </c>
      <c r="H3247">
        <v>-9.32</v>
      </c>
      <c r="I3247">
        <v>-396.49</v>
      </c>
    </row>
    <row r="3248" spans="1:9">
      <c r="A3248" s="14">
        <v>44727</v>
      </c>
      <c r="B3248">
        <v>3.6</v>
      </c>
      <c r="C3248">
        <v>-2.72</v>
      </c>
      <c r="D3248">
        <v>-70.23</v>
      </c>
      <c r="E3248">
        <v>67.790000000000006</v>
      </c>
      <c r="F3248">
        <v>18.27</v>
      </c>
      <c r="G3248">
        <v>-82.66</v>
      </c>
      <c r="H3248">
        <v>-10.56</v>
      </c>
      <c r="I3248">
        <v>-411.39</v>
      </c>
    </row>
    <row r="3249" spans="1:9">
      <c r="A3249" s="14">
        <v>44728</v>
      </c>
      <c r="B3249">
        <v>3.07</v>
      </c>
      <c r="C3249">
        <v>-2.85</v>
      </c>
      <c r="D3249">
        <v>-60.1</v>
      </c>
      <c r="E3249">
        <v>66.09</v>
      </c>
      <c r="F3249">
        <v>18.309999999999999</v>
      </c>
      <c r="G3249">
        <v>-78.56</v>
      </c>
      <c r="H3249">
        <v>-11.17</v>
      </c>
      <c r="I3249">
        <v>-389.34</v>
      </c>
    </row>
    <row r="3250" spans="1:9">
      <c r="A3250" s="14">
        <v>44729</v>
      </c>
      <c r="B3250">
        <v>2.0499999999999998</v>
      </c>
      <c r="C3250">
        <v>-1.86</v>
      </c>
      <c r="D3250">
        <v>-59.71</v>
      </c>
      <c r="E3250">
        <v>66.099999999999994</v>
      </c>
      <c r="F3250">
        <v>18.87</v>
      </c>
      <c r="G3250">
        <v>-80.989999999999995</v>
      </c>
      <c r="H3250">
        <v>-10.72</v>
      </c>
      <c r="I3250">
        <v>-391.61</v>
      </c>
    </row>
    <row r="3251" spans="1:9">
      <c r="A3251" s="14">
        <v>44732</v>
      </c>
      <c r="B3251">
        <v>2.12</v>
      </c>
      <c r="C3251">
        <v>-1.82</v>
      </c>
      <c r="D3251">
        <v>-59.51</v>
      </c>
      <c r="E3251">
        <v>66.63</v>
      </c>
      <c r="F3251">
        <v>19.39</v>
      </c>
      <c r="G3251">
        <v>-82.57</v>
      </c>
      <c r="H3251">
        <v>-10.55</v>
      </c>
      <c r="I3251">
        <v>-393.04</v>
      </c>
    </row>
    <row r="3252" spans="1:9">
      <c r="A3252" s="14">
        <v>44733</v>
      </c>
      <c r="B3252">
        <v>4.26</v>
      </c>
      <c r="C3252">
        <v>-1.72</v>
      </c>
      <c r="D3252">
        <v>-60</v>
      </c>
      <c r="E3252">
        <v>67.930000000000007</v>
      </c>
      <c r="F3252">
        <v>19.52</v>
      </c>
      <c r="G3252">
        <v>-88.22</v>
      </c>
      <c r="H3252">
        <v>-9.76</v>
      </c>
      <c r="I3252">
        <v>-402.38</v>
      </c>
    </row>
    <row r="3253" spans="1:9">
      <c r="A3253" s="14">
        <v>44734</v>
      </c>
      <c r="B3253">
        <v>5.23</v>
      </c>
      <c r="C3253">
        <v>-1.57</v>
      </c>
      <c r="D3253">
        <v>-62.16</v>
      </c>
      <c r="E3253">
        <v>70.52</v>
      </c>
      <c r="F3253">
        <v>20.84</v>
      </c>
      <c r="G3253">
        <v>-87.42</v>
      </c>
      <c r="H3253">
        <v>-8.0500000000000007</v>
      </c>
      <c r="I3253">
        <v>-414.68</v>
      </c>
    </row>
    <row r="3254" spans="1:9">
      <c r="A3254" s="14">
        <v>44735</v>
      </c>
      <c r="B3254">
        <v>3.87</v>
      </c>
      <c r="C3254">
        <v>-2.5299999999999998</v>
      </c>
      <c r="D3254">
        <v>-61.16</v>
      </c>
      <c r="E3254">
        <v>68.739999999999995</v>
      </c>
      <c r="F3254">
        <v>21.36</v>
      </c>
      <c r="G3254">
        <v>-84.65</v>
      </c>
      <c r="H3254">
        <v>-7.97</v>
      </c>
      <c r="I3254">
        <v>-405.49</v>
      </c>
    </row>
    <row r="3255" spans="1:9">
      <c r="A3255" s="14">
        <v>44736</v>
      </c>
      <c r="B3255">
        <v>4.34</v>
      </c>
      <c r="C3255">
        <v>-1.23</v>
      </c>
      <c r="D3255">
        <v>-60.73</v>
      </c>
      <c r="E3255">
        <v>68.63</v>
      </c>
      <c r="F3255">
        <v>21.27</v>
      </c>
      <c r="G3255">
        <v>-84.72</v>
      </c>
      <c r="H3255">
        <v>-7.95</v>
      </c>
      <c r="I3255">
        <v>-400.39</v>
      </c>
    </row>
    <row r="3256" spans="1:9">
      <c r="A3256" s="14">
        <v>44739</v>
      </c>
      <c r="B3256">
        <v>5.47</v>
      </c>
      <c r="C3256">
        <v>-1.65</v>
      </c>
      <c r="D3256">
        <v>-61.13</v>
      </c>
      <c r="E3256">
        <v>69.099999999999994</v>
      </c>
      <c r="F3256">
        <v>21.52</v>
      </c>
      <c r="G3256">
        <v>-85.99</v>
      </c>
      <c r="H3256">
        <v>-7.09</v>
      </c>
      <c r="I3256">
        <v>-388.11</v>
      </c>
    </row>
    <row r="3257" spans="1:9">
      <c r="A3257" s="14">
        <v>44740</v>
      </c>
      <c r="B3257">
        <v>5.92</v>
      </c>
      <c r="C3257">
        <v>-1.77</v>
      </c>
      <c r="D3257">
        <v>-61.54</v>
      </c>
      <c r="E3257">
        <v>68.5</v>
      </c>
      <c r="F3257">
        <v>20.38</v>
      </c>
      <c r="G3257">
        <v>-86.92</v>
      </c>
      <c r="H3257">
        <v>-7.13</v>
      </c>
      <c r="I3257">
        <v>-383.92</v>
      </c>
    </row>
    <row r="3258" spans="1:9">
      <c r="A3258" s="14">
        <v>44741</v>
      </c>
      <c r="B3258">
        <v>6.09</v>
      </c>
      <c r="C3258">
        <v>-1.17</v>
      </c>
      <c r="D3258">
        <v>-63.79</v>
      </c>
      <c r="E3258">
        <v>70.260000000000005</v>
      </c>
      <c r="F3258">
        <v>21.19</v>
      </c>
      <c r="G3258">
        <v>-91.11</v>
      </c>
      <c r="H3258">
        <v>-7.11</v>
      </c>
      <c r="I3258">
        <v>-408.36</v>
      </c>
    </row>
    <row r="3259" spans="1:9">
      <c r="A3259" s="14">
        <v>44742</v>
      </c>
      <c r="B3259">
        <v>5.2</v>
      </c>
      <c r="C3259">
        <v>-1.63</v>
      </c>
      <c r="D3259">
        <v>-63.72</v>
      </c>
      <c r="E3259">
        <v>69.510000000000005</v>
      </c>
      <c r="F3259">
        <v>21.73</v>
      </c>
      <c r="G3259">
        <v>-89.69</v>
      </c>
      <c r="H3259">
        <v>-6.85</v>
      </c>
      <c r="I3259">
        <v>-407.4</v>
      </c>
    </row>
    <row r="3260" spans="1:9">
      <c r="A3260" s="14">
        <v>44743</v>
      </c>
      <c r="B3260">
        <v>5.91</v>
      </c>
      <c r="C3260">
        <v>-2.08</v>
      </c>
      <c r="D3260">
        <v>-63.23</v>
      </c>
      <c r="E3260">
        <v>69.180000000000007</v>
      </c>
      <c r="F3260">
        <v>21.8</v>
      </c>
      <c r="G3260">
        <v>-88.55</v>
      </c>
      <c r="H3260">
        <v>-5.64</v>
      </c>
      <c r="I3260">
        <v>-406.27</v>
      </c>
    </row>
    <row r="3261" spans="1:9">
      <c r="A3261" s="14">
        <v>44746</v>
      </c>
      <c r="B3261">
        <v>5.94</v>
      </c>
      <c r="C3261">
        <v>-2</v>
      </c>
      <c r="D3261">
        <v>-63.57</v>
      </c>
      <c r="E3261">
        <v>69.61</v>
      </c>
      <c r="F3261">
        <v>22.14</v>
      </c>
      <c r="G3261">
        <v>-88.92</v>
      </c>
      <c r="H3261">
        <v>-5.39</v>
      </c>
      <c r="I3261">
        <v>-410.81</v>
      </c>
    </row>
    <row r="3262" spans="1:9">
      <c r="A3262" s="14">
        <v>44747</v>
      </c>
      <c r="B3262">
        <v>6.31</v>
      </c>
      <c r="C3262">
        <v>-1.74</v>
      </c>
      <c r="D3262">
        <v>-63.69</v>
      </c>
      <c r="E3262">
        <v>68.290000000000006</v>
      </c>
      <c r="F3262">
        <v>21.43</v>
      </c>
      <c r="G3262">
        <v>-88.87</v>
      </c>
      <c r="H3262">
        <v>-5.9</v>
      </c>
      <c r="I3262">
        <v>-415.08</v>
      </c>
    </row>
    <row r="3263" spans="1:9">
      <c r="A3263" s="14">
        <v>44748</v>
      </c>
      <c r="B3263">
        <v>6.85</v>
      </c>
      <c r="C3263">
        <v>-2.0299999999999998</v>
      </c>
      <c r="D3263">
        <v>-67.150000000000006</v>
      </c>
      <c r="E3263">
        <v>71.010000000000005</v>
      </c>
      <c r="F3263">
        <v>23.09</v>
      </c>
      <c r="G3263">
        <v>-93.86</v>
      </c>
      <c r="H3263">
        <v>-5.51</v>
      </c>
      <c r="I3263">
        <v>-434.19</v>
      </c>
    </row>
    <row r="3264" spans="1:9">
      <c r="A3264" s="14">
        <v>44749</v>
      </c>
      <c r="B3264">
        <v>6.47</v>
      </c>
      <c r="C3264">
        <v>-1.48</v>
      </c>
      <c r="D3264">
        <v>-64.900000000000006</v>
      </c>
      <c r="E3264">
        <v>67.42</v>
      </c>
      <c r="F3264">
        <v>21.52</v>
      </c>
      <c r="G3264">
        <v>-90.89</v>
      </c>
      <c r="H3264">
        <v>-6.02</v>
      </c>
      <c r="I3264">
        <v>-428.33</v>
      </c>
    </row>
    <row r="3265" spans="1:9">
      <c r="A3265" s="14">
        <v>44750</v>
      </c>
      <c r="B3265">
        <v>6.89</v>
      </c>
      <c r="C3265">
        <v>-1.81</v>
      </c>
      <c r="D3265">
        <v>-66.010000000000005</v>
      </c>
      <c r="E3265">
        <v>68.37</v>
      </c>
      <c r="F3265">
        <v>22.78</v>
      </c>
      <c r="G3265">
        <v>-92.67</v>
      </c>
      <c r="H3265">
        <v>-6.02</v>
      </c>
      <c r="I3265">
        <v>-431.61</v>
      </c>
    </row>
    <row r="3266" spans="1:9">
      <c r="A3266" s="14">
        <v>44753</v>
      </c>
      <c r="B3266">
        <v>6.88</v>
      </c>
      <c r="C3266">
        <v>-1.39</v>
      </c>
      <c r="D3266">
        <v>-66.75</v>
      </c>
      <c r="E3266">
        <v>67.430000000000007</v>
      </c>
      <c r="F3266">
        <v>23.15</v>
      </c>
      <c r="G3266">
        <v>-94.02</v>
      </c>
      <c r="H3266">
        <v>-5.86</v>
      </c>
      <c r="I3266">
        <v>-439.16</v>
      </c>
    </row>
    <row r="3267" spans="1:9">
      <c r="A3267" s="14">
        <v>44754</v>
      </c>
      <c r="B3267">
        <v>7.8</v>
      </c>
      <c r="C3267">
        <v>-1.75</v>
      </c>
      <c r="D3267">
        <v>-67.63</v>
      </c>
      <c r="E3267">
        <v>68.25</v>
      </c>
      <c r="F3267">
        <v>23.85</v>
      </c>
      <c r="G3267">
        <v>-95.04</v>
      </c>
      <c r="H3267">
        <v>-6.01</v>
      </c>
      <c r="I3267">
        <v>-444.42</v>
      </c>
    </row>
    <row r="3268" spans="1:9">
      <c r="A3268" s="14">
        <v>44755</v>
      </c>
      <c r="B3268">
        <v>9.23</v>
      </c>
      <c r="C3268">
        <v>-0.05</v>
      </c>
      <c r="D3268">
        <v>-73.42</v>
      </c>
      <c r="E3268">
        <v>73.64</v>
      </c>
      <c r="F3268">
        <v>28.38</v>
      </c>
      <c r="G3268">
        <v>-105.4</v>
      </c>
      <c r="H3268">
        <v>-4</v>
      </c>
      <c r="I3268">
        <v>-467.07</v>
      </c>
    </row>
    <row r="3269" spans="1:9">
      <c r="A3269" s="14">
        <v>44756</v>
      </c>
      <c r="B3269">
        <v>7.37</v>
      </c>
      <c r="C3269">
        <v>1.62</v>
      </c>
      <c r="D3269">
        <v>-70.78</v>
      </c>
      <c r="E3269">
        <v>70</v>
      </c>
      <c r="F3269">
        <v>24.89</v>
      </c>
      <c r="G3269">
        <v>-104.89</v>
      </c>
      <c r="H3269">
        <v>-4.18</v>
      </c>
      <c r="I3269">
        <v>-457.33</v>
      </c>
    </row>
    <row r="3270" spans="1:9">
      <c r="A3270" s="14">
        <v>44757</v>
      </c>
      <c r="B3270">
        <v>6.85</v>
      </c>
      <c r="C3270">
        <v>2.14</v>
      </c>
      <c r="D3270">
        <v>-69.81</v>
      </c>
      <c r="E3270">
        <v>70.260000000000005</v>
      </c>
      <c r="F3270">
        <v>24.4</v>
      </c>
      <c r="G3270">
        <v>-102.5</v>
      </c>
      <c r="H3270">
        <v>-4.51</v>
      </c>
      <c r="I3270">
        <v>-424.26</v>
      </c>
    </row>
    <row r="3271" spans="1:9">
      <c r="A3271" s="14">
        <v>44760</v>
      </c>
      <c r="B3271">
        <v>6.69</v>
      </c>
      <c r="C3271">
        <v>2.39</v>
      </c>
      <c r="D3271">
        <v>-68.900000000000006</v>
      </c>
      <c r="E3271">
        <v>70.599999999999994</v>
      </c>
      <c r="F3271">
        <v>24.92</v>
      </c>
      <c r="G3271">
        <v>-101.92</v>
      </c>
      <c r="H3271">
        <v>-5.07</v>
      </c>
      <c r="I3271">
        <v>-400.65</v>
      </c>
    </row>
    <row r="3272" spans="1:9">
      <c r="A3272" s="14">
        <v>44761</v>
      </c>
      <c r="B3272">
        <v>6.41</v>
      </c>
      <c r="C3272">
        <v>2.5</v>
      </c>
      <c r="D3272">
        <v>-68.38</v>
      </c>
      <c r="E3272">
        <v>69.72</v>
      </c>
      <c r="F3272">
        <v>25.92</v>
      </c>
      <c r="G3272">
        <v>-102.15</v>
      </c>
      <c r="H3272">
        <v>-5.34</v>
      </c>
      <c r="I3272">
        <v>-366.7</v>
      </c>
    </row>
    <row r="3273" spans="1:9">
      <c r="A3273" s="14">
        <v>44762</v>
      </c>
      <c r="B3273">
        <v>6.29</v>
      </c>
      <c r="C3273">
        <v>3</v>
      </c>
      <c r="D3273">
        <v>-70.2</v>
      </c>
      <c r="E3273">
        <v>71.319999999999993</v>
      </c>
      <c r="F3273">
        <v>27.06</v>
      </c>
      <c r="G3273">
        <v>-104.47</v>
      </c>
      <c r="H3273">
        <v>-5.95</v>
      </c>
      <c r="I3273">
        <v>-364.37</v>
      </c>
    </row>
    <row r="3274" spans="1:9">
      <c r="A3274" s="14">
        <v>44763</v>
      </c>
      <c r="B3274">
        <v>6.25</v>
      </c>
      <c r="C3274">
        <v>3.03</v>
      </c>
      <c r="D3274">
        <v>-68.55</v>
      </c>
      <c r="E3274">
        <v>67.91</v>
      </c>
      <c r="F3274">
        <v>26.51</v>
      </c>
      <c r="G3274">
        <v>-103.25</v>
      </c>
      <c r="H3274">
        <v>-6.49</v>
      </c>
      <c r="I3274">
        <v>-341.54</v>
      </c>
    </row>
    <row r="3275" spans="1:9">
      <c r="A3275" s="14">
        <v>44764</v>
      </c>
      <c r="B3275">
        <v>6.67</v>
      </c>
      <c r="C3275">
        <v>2.17</v>
      </c>
      <c r="D3275">
        <v>-69.61</v>
      </c>
      <c r="E3275">
        <v>68.47</v>
      </c>
      <c r="F3275">
        <v>26.97</v>
      </c>
      <c r="G3275">
        <v>-103.49</v>
      </c>
      <c r="H3275">
        <v>-6.39</v>
      </c>
      <c r="I3275">
        <v>-371.16</v>
      </c>
    </row>
    <row r="3276" spans="1:9">
      <c r="A3276" s="14">
        <v>44767</v>
      </c>
      <c r="B3276">
        <v>6.63</v>
      </c>
      <c r="C3276">
        <v>1.98</v>
      </c>
      <c r="D3276">
        <v>-70.63</v>
      </c>
      <c r="E3276">
        <v>69.150000000000006</v>
      </c>
      <c r="F3276">
        <v>27.75</v>
      </c>
      <c r="G3276">
        <v>-104.95</v>
      </c>
      <c r="H3276">
        <v>-5.63</v>
      </c>
      <c r="I3276">
        <v>-402.39</v>
      </c>
    </row>
    <row r="3277" spans="1:9">
      <c r="A3277" s="14">
        <v>44768</v>
      </c>
      <c r="B3277">
        <v>6.27</v>
      </c>
      <c r="C3277">
        <v>1.8</v>
      </c>
      <c r="D3277">
        <v>-71.06</v>
      </c>
      <c r="E3277">
        <v>68.739999999999995</v>
      </c>
      <c r="F3277">
        <v>27.9</v>
      </c>
      <c r="G3277">
        <v>-105.18</v>
      </c>
      <c r="H3277">
        <v>-5.38</v>
      </c>
      <c r="I3277">
        <v>-412.33</v>
      </c>
    </row>
    <row r="3278" spans="1:9">
      <c r="A3278" s="14">
        <v>44769</v>
      </c>
      <c r="B3278">
        <v>8.82</v>
      </c>
      <c r="C3278">
        <v>1.76</v>
      </c>
      <c r="D3278">
        <v>-71.099999999999994</v>
      </c>
      <c r="E3278">
        <v>69.209999999999994</v>
      </c>
      <c r="F3278">
        <v>27.41</v>
      </c>
      <c r="G3278">
        <v>-106.43</v>
      </c>
      <c r="H3278">
        <v>-5.45</v>
      </c>
      <c r="I3278">
        <v>-407.5</v>
      </c>
    </row>
    <row r="3279" spans="1:9">
      <c r="A3279" s="14">
        <v>44770</v>
      </c>
      <c r="B3279">
        <v>8.85</v>
      </c>
      <c r="C3279">
        <v>2.41</v>
      </c>
      <c r="D3279">
        <v>-67.66</v>
      </c>
      <c r="E3279">
        <v>67.31</v>
      </c>
      <c r="F3279">
        <v>26.72</v>
      </c>
      <c r="G3279">
        <v>-101.61</v>
      </c>
      <c r="H3279">
        <v>-4.67</v>
      </c>
      <c r="I3279">
        <v>-382.05</v>
      </c>
    </row>
    <row r="3280" spans="1:9">
      <c r="A3280" s="14">
        <v>44771</v>
      </c>
      <c r="B3280">
        <v>8.9700000000000006</v>
      </c>
      <c r="C3280">
        <v>3.66</v>
      </c>
      <c r="D3280">
        <v>-67.349999999999994</v>
      </c>
      <c r="E3280">
        <v>67.45</v>
      </c>
      <c r="F3280">
        <v>26.78</v>
      </c>
      <c r="G3280">
        <v>-100.08</v>
      </c>
      <c r="H3280">
        <v>-3.98</v>
      </c>
      <c r="I3280">
        <v>-380.05</v>
      </c>
    </row>
    <row r="3281" spans="1:9">
      <c r="A3281" s="14">
        <v>44774</v>
      </c>
      <c r="B3281">
        <v>9.0299999999999994</v>
      </c>
      <c r="C3281">
        <v>3.83</v>
      </c>
      <c r="D3281">
        <v>-67</v>
      </c>
      <c r="E3281">
        <v>67.12</v>
      </c>
      <c r="F3281">
        <v>26.33</v>
      </c>
      <c r="G3281">
        <v>-99.51</v>
      </c>
      <c r="H3281">
        <v>-3.8</v>
      </c>
      <c r="I3281">
        <v>-382.69</v>
      </c>
    </row>
    <row r="3282" spans="1:9">
      <c r="A3282" s="14">
        <v>44775</v>
      </c>
      <c r="B3282">
        <v>10.32</v>
      </c>
      <c r="C3282">
        <v>3.31</v>
      </c>
      <c r="D3282">
        <v>-67.489999999999995</v>
      </c>
      <c r="E3282">
        <v>67.22</v>
      </c>
      <c r="F3282">
        <v>26.69</v>
      </c>
      <c r="G3282">
        <v>-101.66</v>
      </c>
      <c r="H3282">
        <v>-3.2</v>
      </c>
      <c r="I3282">
        <v>-392.31</v>
      </c>
    </row>
    <row r="3283" spans="1:9">
      <c r="A3283" s="14">
        <v>44776</v>
      </c>
      <c r="B3283">
        <v>10.15</v>
      </c>
      <c r="C3283">
        <v>4.33</v>
      </c>
      <c r="D3283">
        <v>-69.45</v>
      </c>
      <c r="E3283">
        <v>68.45</v>
      </c>
      <c r="F3283">
        <v>26.47</v>
      </c>
      <c r="G3283">
        <v>-104.6</v>
      </c>
      <c r="H3283">
        <v>-3.25</v>
      </c>
      <c r="I3283">
        <v>-402.23</v>
      </c>
    </row>
    <row r="3284" spans="1:9">
      <c r="A3284" s="14">
        <v>44777</v>
      </c>
      <c r="B3284">
        <v>9.5</v>
      </c>
      <c r="C3284">
        <v>4.91</v>
      </c>
      <c r="D3284">
        <v>-67.94</v>
      </c>
      <c r="E3284">
        <v>66.790000000000006</v>
      </c>
      <c r="F3284">
        <v>24.19</v>
      </c>
      <c r="G3284">
        <v>-101.61</v>
      </c>
      <c r="H3284">
        <v>-3.38</v>
      </c>
      <c r="I3284">
        <v>-390.22</v>
      </c>
    </row>
    <row r="3285" spans="1:9">
      <c r="A3285" s="14">
        <v>44778</v>
      </c>
      <c r="B3285">
        <v>9.58</v>
      </c>
      <c r="C3285">
        <v>3.81</v>
      </c>
      <c r="D3285">
        <v>-70.510000000000005</v>
      </c>
      <c r="E3285">
        <v>67.87</v>
      </c>
      <c r="F3285">
        <v>25.52</v>
      </c>
      <c r="G3285">
        <v>-104.78</v>
      </c>
      <c r="H3285">
        <v>-3.12</v>
      </c>
      <c r="I3285">
        <v>-400.1</v>
      </c>
    </row>
    <row r="3286" spans="1:9">
      <c r="A3286" s="14">
        <v>44781</v>
      </c>
      <c r="B3286">
        <v>10.23</v>
      </c>
      <c r="C3286">
        <v>4</v>
      </c>
      <c r="D3286">
        <v>-70.88</v>
      </c>
      <c r="E3286">
        <v>68.14</v>
      </c>
      <c r="F3286">
        <v>26.22</v>
      </c>
      <c r="G3286">
        <v>-105.55</v>
      </c>
      <c r="H3286">
        <v>-2.99</v>
      </c>
      <c r="I3286">
        <v>-401.04</v>
      </c>
    </row>
    <row r="3287" spans="1:9">
      <c r="A3287" s="14">
        <v>44782</v>
      </c>
      <c r="B3287">
        <v>11.1</v>
      </c>
      <c r="C3287">
        <v>3.65</v>
      </c>
      <c r="D3287">
        <v>-73.930000000000007</v>
      </c>
      <c r="E3287">
        <v>70.650000000000006</v>
      </c>
      <c r="F3287">
        <v>27.04</v>
      </c>
      <c r="G3287">
        <v>-109.02</v>
      </c>
      <c r="H3287">
        <v>-2.06</v>
      </c>
      <c r="I3287">
        <v>-416</v>
      </c>
    </row>
    <row r="3288" spans="1:9">
      <c r="A3288" s="14">
        <v>44783</v>
      </c>
      <c r="B3288">
        <v>9.77</v>
      </c>
      <c r="C3288">
        <v>3.72</v>
      </c>
      <c r="D3288">
        <v>-71.77</v>
      </c>
      <c r="E3288">
        <v>69.55</v>
      </c>
      <c r="F3288">
        <v>25.76</v>
      </c>
      <c r="G3288">
        <v>-104.75</v>
      </c>
      <c r="H3288">
        <v>-2.65</v>
      </c>
      <c r="I3288">
        <v>-392.97</v>
      </c>
    </row>
    <row r="3289" spans="1:9">
      <c r="A3289" s="14">
        <v>44784</v>
      </c>
      <c r="B3289">
        <v>8.67</v>
      </c>
      <c r="C3289">
        <v>3.67</v>
      </c>
      <c r="D3289">
        <v>-70.180000000000007</v>
      </c>
      <c r="E3289">
        <v>68.400000000000006</v>
      </c>
      <c r="F3289">
        <v>25.08</v>
      </c>
      <c r="G3289">
        <v>-104.57</v>
      </c>
      <c r="H3289">
        <v>-2.66</v>
      </c>
      <c r="I3289">
        <v>-383.72</v>
      </c>
    </row>
    <row r="3290" spans="1:9">
      <c r="A3290" s="14">
        <v>44785</v>
      </c>
      <c r="B3290">
        <v>8.59</v>
      </c>
      <c r="C3290">
        <v>3.65</v>
      </c>
      <c r="D3290">
        <v>-70.73</v>
      </c>
      <c r="E3290">
        <v>68.739999999999995</v>
      </c>
      <c r="F3290">
        <v>25.06</v>
      </c>
      <c r="G3290">
        <v>-104.8</v>
      </c>
      <c r="H3290">
        <v>-2.73</v>
      </c>
      <c r="I3290">
        <v>-428.91</v>
      </c>
    </row>
    <row r="3291" spans="1:9">
      <c r="A3291" s="14">
        <v>44788</v>
      </c>
      <c r="B3291">
        <v>9.0500000000000007</v>
      </c>
      <c r="C3291">
        <v>3.65</v>
      </c>
      <c r="D3291">
        <v>-71.39</v>
      </c>
      <c r="E3291">
        <v>68.16</v>
      </c>
      <c r="F3291">
        <v>24.63</v>
      </c>
      <c r="G3291">
        <v>-104.6</v>
      </c>
      <c r="H3291">
        <v>-2.7</v>
      </c>
      <c r="I3291">
        <v>-442.45</v>
      </c>
    </row>
    <row r="3292" spans="1:9">
      <c r="A3292" s="14">
        <v>44789</v>
      </c>
      <c r="B3292">
        <v>9.85</v>
      </c>
      <c r="C3292">
        <v>6.01</v>
      </c>
      <c r="D3292">
        <v>-72.069999999999993</v>
      </c>
      <c r="E3292">
        <v>67.790000000000006</v>
      </c>
      <c r="F3292">
        <v>24.38</v>
      </c>
      <c r="G3292">
        <v>-104.85</v>
      </c>
      <c r="H3292">
        <v>-2.38</v>
      </c>
      <c r="I3292">
        <v>-446.98</v>
      </c>
    </row>
    <row r="3293" spans="1:9">
      <c r="A3293" s="14">
        <v>44790</v>
      </c>
      <c r="B3293">
        <v>9.5399999999999991</v>
      </c>
      <c r="C3293">
        <v>6.49</v>
      </c>
      <c r="D3293">
        <v>-73.2</v>
      </c>
      <c r="E3293">
        <v>67.94</v>
      </c>
      <c r="F3293">
        <v>21.23</v>
      </c>
      <c r="G3293">
        <v>-108.6</v>
      </c>
      <c r="H3293">
        <v>-2.25</v>
      </c>
      <c r="I3293">
        <v>-462.17</v>
      </c>
    </row>
    <row r="3294" spans="1:9">
      <c r="A3294" s="14">
        <v>44791</v>
      </c>
      <c r="B3294">
        <v>9.18</v>
      </c>
      <c r="C3294">
        <v>6.15</v>
      </c>
      <c r="D3294">
        <v>-72.38</v>
      </c>
      <c r="E3294">
        <v>65.430000000000007</v>
      </c>
      <c r="F3294">
        <v>20.6</v>
      </c>
      <c r="G3294">
        <v>-108</v>
      </c>
      <c r="H3294">
        <v>-2.29</v>
      </c>
      <c r="I3294">
        <v>-453.32</v>
      </c>
    </row>
    <row r="3295" spans="1:9">
      <c r="A3295" s="14">
        <v>44792</v>
      </c>
      <c r="B3295">
        <v>8.51</v>
      </c>
      <c r="C3295">
        <v>6.36</v>
      </c>
      <c r="D3295">
        <v>-72.73</v>
      </c>
      <c r="E3295">
        <v>65.03</v>
      </c>
      <c r="F3295">
        <v>20.71</v>
      </c>
      <c r="G3295">
        <v>-112.1</v>
      </c>
      <c r="H3295">
        <v>-2.38</v>
      </c>
      <c r="I3295">
        <v>-456.16</v>
      </c>
    </row>
    <row r="3296" spans="1:9">
      <c r="A3296" s="14">
        <v>44795</v>
      </c>
      <c r="B3296">
        <v>7.9</v>
      </c>
      <c r="C3296">
        <v>6.25</v>
      </c>
      <c r="D3296">
        <v>-74.959999999999994</v>
      </c>
      <c r="E3296">
        <v>65.760000000000005</v>
      </c>
      <c r="F3296">
        <v>21.07</v>
      </c>
      <c r="G3296">
        <v>-112.88</v>
      </c>
      <c r="H3296">
        <v>-2.5499999999999998</v>
      </c>
      <c r="I3296">
        <v>-476.74</v>
      </c>
    </row>
    <row r="3297" spans="1:9">
      <c r="A3297" s="14">
        <v>44796</v>
      </c>
      <c r="B3297">
        <v>7.17</v>
      </c>
      <c r="C3297">
        <v>6.65</v>
      </c>
      <c r="D3297">
        <v>-73.88</v>
      </c>
      <c r="E3297">
        <v>64.900000000000006</v>
      </c>
      <c r="F3297">
        <v>20.97</v>
      </c>
      <c r="G3297">
        <v>-111.24</v>
      </c>
      <c r="H3297">
        <v>-2.36</v>
      </c>
      <c r="I3297">
        <v>-477.27</v>
      </c>
    </row>
    <row r="3298" spans="1:9">
      <c r="A3298" s="14">
        <v>44797</v>
      </c>
      <c r="B3298">
        <v>7.8</v>
      </c>
      <c r="C3298">
        <v>5.75</v>
      </c>
      <c r="D3298">
        <v>-76.45</v>
      </c>
      <c r="E3298">
        <v>66.03</v>
      </c>
      <c r="F3298">
        <v>21.24</v>
      </c>
      <c r="G3298">
        <v>-114.76</v>
      </c>
      <c r="H3298">
        <v>-1.81</v>
      </c>
      <c r="I3298">
        <v>-494.56</v>
      </c>
    </row>
    <row r="3299" spans="1:9">
      <c r="A3299" s="14">
        <v>44798</v>
      </c>
      <c r="B3299">
        <v>8.11</v>
      </c>
      <c r="C3299">
        <v>6.22</v>
      </c>
      <c r="D3299">
        <v>-74.97</v>
      </c>
      <c r="E3299">
        <v>65.150000000000006</v>
      </c>
      <c r="F3299">
        <v>21.68</v>
      </c>
      <c r="G3299">
        <v>-113.1</v>
      </c>
      <c r="H3299">
        <v>-1.53</v>
      </c>
      <c r="I3299">
        <v>-487.64</v>
      </c>
    </row>
    <row r="3300" spans="1:9">
      <c r="A3300" s="14">
        <v>44799</v>
      </c>
      <c r="B3300">
        <v>8.35</v>
      </c>
      <c r="C3300">
        <v>5.82</v>
      </c>
      <c r="D3300">
        <v>-74.09</v>
      </c>
      <c r="E3300">
        <v>62.85</v>
      </c>
      <c r="F3300">
        <v>20.149999999999999</v>
      </c>
      <c r="G3300">
        <v>-113.95</v>
      </c>
      <c r="H3300">
        <v>-1.0900000000000001</v>
      </c>
      <c r="I3300">
        <v>-475.93</v>
      </c>
    </row>
    <row r="3301" spans="1:9">
      <c r="A3301" s="14">
        <v>44802</v>
      </c>
      <c r="B3301">
        <v>8.32</v>
      </c>
      <c r="C3301">
        <v>5.52</v>
      </c>
      <c r="D3301">
        <v>-72.930000000000007</v>
      </c>
      <c r="E3301">
        <v>61.65</v>
      </c>
      <c r="F3301">
        <v>20.3</v>
      </c>
      <c r="G3301">
        <v>-115.07</v>
      </c>
      <c r="H3301">
        <v>-0.81</v>
      </c>
      <c r="I3301">
        <v>-473.02</v>
      </c>
    </row>
    <row r="3302" spans="1:9">
      <c r="A3302" s="14">
        <v>44803</v>
      </c>
      <c r="B3302">
        <v>8.4499999999999993</v>
      </c>
      <c r="C3302">
        <v>5.55</v>
      </c>
      <c r="D3302">
        <v>-72.91</v>
      </c>
      <c r="E3302">
        <v>61.57</v>
      </c>
      <c r="F3302">
        <v>19.75</v>
      </c>
      <c r="G3302">
        <v>-115.05</v>
      </c>
      <c r="H3302">
        <v>-0.99</v>
      </c>
      <c r="I3302">
        <v>-472.47</v>
      </c>
    </row>
    <row r="3303" spans="1:9">
      <c r="A3303" s="14">
        <v>44804</v>
      </c>
      <c r="B3303">
        <v>8.82</v>
      </c>
      <c r="C3303">
        <v>5</v>
      </c>
      <c r="D3303">
        <v>-74.040000000000006</v>
      </c>
      <c r="E3303">
        <v>61.86</v>
      </c>
      <c r="F3303">
        <v>19.78</v>
      </c>
      <c r="G3303">
        <v>-115.5</v>
      </c>
      <c r="H3303">
        <v>-1.03</v>
      </c>
      <c r="I3303">
        <v>-473.92</v>
      </c>
    </row>
    <row r="3304" spans="1:9">
      <c r="A3304" s="14">
        <v>44805</v>
      </c>
      <c r="B3304">
        <v>8.76</v>
      </c>
      <c r="C3304">
        <v>5.61</v>
      </c>
      <c r="D3304">
        <v>-73.7</v>
      </c>
      <c r="E3304">
        <v>61.25</v>
      </c>
      <c r="F3304">
        <v>18.079999999999998</v>
      </c>
      <c r="G3304">
        <v>-117.79</v>
      </c>
      <c r="H3304">
        <v>-1.06</v>
      </c>
      <c r="I3304">
        <v>-470.47</v>
      </c>
    </row>
    <row r="3305" spans="1:9">
      <c r="A3305" s="14">
        <v>44806</v>
      </c>
      <c r="B3305">
        <v>9.08</v>
      </c>
      <c r="C3305">
        <v>6.8</v>
      </c>
      <c r="D3305">
        <v>-72.08</v>
      </c>
      <c r="E3305">
        <v>60.46</v>
      </c>
      <c r="F3305">
        <v>17.05</v>
      </c>
      <c r="G3305">
        <v>-116.03</v>
      </c>
      <c r="H3305">
        <v>-1.62</v>
      </c>
      <c r="I3305">
        <v>-460.61</v>
      </c>
    </row>
    <row r="3306" spans="1:9">
      <c r="A3306" s="14">
        <v>44809</v>
      </c>
      <c r="B3306">
        <v>8.7799999999999994</v>
      </c>
      <c r="C3306">
        <v>6.6</v>
      </c>
      <c r="D3306">
        <v>-72.430000000000007</v>
      </c>
      <c r="E3306">
        <v>60.41</v>
      </c>
      <c r="F3306">
        <v>15.34</v>
      </c>
      <c r="G3306">
        <v>-117.25</v>
      </c>
      <c r="H3306">
        <v>-1.25</v>
      </c>
      <c r="I3306">
        <v>-462.46</v>
      </c>
    </row>
    <row r="3307" spans="1:9">
      <c r="A3307" s="14">
        <v>44810</v>
      </c>
      <c r="B3307">
        <v>8.41</v>
      </c>
      <c r="C3307">
        <v>5.52</v>
      </c>
      <c r="D3307">
        <v>-73.63</v>
      </c>
      <c r="E3307">
        <v>62.2</v>
      </c>
      <c r="F3307">
        <v>17.010000000000002</v>
      </c>
      <c r="G3307">
        <v>-121.1</v>
      </c>
      <c r="H3307">
        <v>-1.2</v>
      </c>
      <c r="I3307">
        <v>-477.73</v>
      </c>
    </row>
    <row r="3308" spans="1:9">
      <c r="A3308" s="14">
        <v>44811</v>
      </c>
      <c r="B3308">
        <v>9.64</v>
      </c>
      <c r="C3308">
        <v>6.01</v>
      </c>
      <c r="D3308">
        <v>-75.040000000000006</v>
      </c>
      <c r="E3308">
        <v>63.87</v>
      </c>
      <c r="F3308">
        <v>19.059999999999999</v>
      </c>
      <c r="G3308">
        <v>-125.44</v>
      </c>
      <c r="H3308">
        <v>-1.05</v>
      </c>
      <c r="I3308">
        <v>-496.43</v>
      </c>
    </row>
    <row r="3309" spans="1:9">
      <c r="A3309" s="14">
        <v>44812</v>
      </c>
      <c r="B3309">
        <v>10.28</v>
      </c>
      <c r="C3309">
        <v>5.67</v>
      </c>
      <c r="D3309">
        <v>-71.540000000000006</v>
      </c>
      <c r="E3309">
        <v>60.71</v>
      </c>
      <c r="F3309">
        <v>18.62</v>
      </c>
      <c r="G3309">
        <v>-126.81</v>
      </c>
      <c r="H3309">
        <v>-0.62</v>
      </c>
      <c r="I3309">
        <v>-493.73</v>
      </c>
    </row>
    <row r="3310" spans="1:9">
      <c r="A3310" s="14">
        <v>44813</v>
      </c>
      <c r="B3310">
        <v>10.75</v>
      </c>
      <c r="C3310">
        <v>4.4000000000000004</v>
      </c>
      <c r="D3310">
        <v>-69.89</v>
      </c>
      <c r="E3310">
        <v>61.4</v>
      </c>
      <c r="F3310">
        <v>20.010000000000002</v>
      </c>
      <c r="G3310">
        <v>-125.93</v>
      </c>
      <c r="H3310">
        <v>-0.03</v>
      </c>
      <c r="I3310">
        <v>-477.89</v>
      </c>
    </row>
    <row r="3311" spans="1:9">
      <c r="A3311" s="14">
        <v>44816</v>
      </c>
      <c r="B3311">
        <v>10.96</v>
      </c>
      <c r="C3311">
        <v>3.69</v>
      </c>
      <c r="D3311">
        <v>-70.08</v>
      </c>
      <c r="E3311">
        <v>62.57</v>
      </c>
      <c r="F3311">
        <v>21.08</v>
      </c>
      <c r="G3311">
        <v>-127.24</v>
      </c>
      <c r="H3311">
        <v>0.18</v>
      </c>
      <c r="I3311">
        <v>-476.4</v>
      </c>
    </row>
    <row r="3312" spans="1:9">
      <c r="A3312" s="14">
        <v>44817</v>
      </c>
      <c r="B3312">
        <v>12.19</v>
      </c>
      <c r="C3312">
        <v>0.42</v>
      </c>
      <c r="D3312">
        <v>-75.05</v>
      </c>
      <c r="E3312">
        <v>65.41</v>
      </c>
      <c r="F3312">
        <v>23.65</v>
      </c>
      <c r="G3312">
        <v>-135.06</v>
      </c>
      <c r="H3312">
        <v>1.84</v>
      </c>
      <c r="I3312">
        <v>-516.04</v>
      </c>
    </row>
    <row r="3313" spans="1:9">
      <c r="A3313" s="14">
        <v>44818</v>
      </c>
      <c r="B3313">
        <v>11.05</v>
      </c>
      <c r="C3313">
        <v>0.02</v>
      </c>
      <c r="D3313">
        <v>-76.209999999999994</v>
      </c>
      <c r="E3313">
        <v>66</v>
      </c>
      <c r="F3313">
        <v>23.7</v>
      </c>
      <c r="G3313">
        <v>-134.30000000000001</v>
      </c>
      <c r="H3313">
        <v>2.68</v>
      </c>
      <c r="I3313">
        <v>-513.04</v>
      </c>
    </row>
    <row r="3314" spans="1:9">
      <c r="A3314" s="14">
        <v>44819</v>
      </c>
      <c r="B3314">
        <v>11.67</v>
      </c>
      <c r="C3314">
        <v>0.5</v>
      </c>
      <c r="D3314">
        <v>-75.02</v>
      </c>
      <c r="E3314">
        <v>65.56</v>
      </c>
      <c r="F3314">
        <v>23.86</v>
      </c>
      <c r="G3314">
        <v>-136.31</v>
      </c>
      <c r="H3314">
        <v>3.16</v>
      </c>
      <c r="I3314">
        <v>-505.5</v>
      </c>
    </row>
    <row r="3315" spans="1:9">
      <c r="A3315" s="14">
        <v>44820</v>
      </c>
      <c r="B3315">
        <v>11.7</v>
      </c>
      <c r="C3315">
        <v>-0.84</v>
      </c>
      <c r="D3315">
        <v>-75.45</v>
      </c>
      <c r="E3315">
        <v>65.66</v>
      </c>
      <c r="F3315">
        <v>24.03</v>
      </c>
      <c r="G3315">
        <v>-136.47</v>
      </c>
      <c r="H3315">
        <v>2.4900000000000002</v>
      </c>
      <c r="I3315">
        <v>-493</v>
      </c>
    </row>
    <row r="3316" spans="1:9">
      <c r="A3316" s="14">
        <v>44823</v>
      </c>
      <c r="B3316">
        <v>11.42</v>
      </c>
      <c r="C3316">
        <v>-0.98</v>
      </c>
      <c r="D3316">
        <v>-75.760000000000005</v>
      </c>
      <c r="E3316">
        <v>66.33</v>
      </c>
      <c r="F3316">
        <v>24.06</v>
      </c>
      <c r="G3316">
        <v>-136.81</v>
      </c>
      <c r="H3316">
        <v>2.5299999999999998</v>
      </c>
      <c r="I3316">
        <v>-491.65</v>
      </c>
    </row>
    <row r="3317" spans="1:9">
      <c r="A3317" s="14">
        <v>44824</v>
      </c>
      <c r="B3317">
        <v>11.46</v>
      </c>
      <c r="C3317">
        <v>-1.39</v>
      </c>
      <c r="D3317">
        <v>-75.849999999999994</v>
      </c>
      <c r="E3317">
        <v>66.45</v>
      </c>
      <c r="F3317">
        <v>23.36</v>
      </c>
      <c r="G3317">
        <v>-137.97</v>
      </c>
      <c r="H3317">
        <v>1.97</v>
      </c>
      <c r="I3317">
        <v>-483.01</v>
      </c>
    </row>
    <row r="3318" spans="1:9">
      <c r="A3318" s="14">
        <v>44825</v>
      </c>
      <c r="B3318">
        <v>10.67</v>
      </c>
      <c r="C3318">
        <v>-1.03</v>
      </c>
      <c r="D3318">
        <v>-75.75</v>
      </c>
      <c r="E3318">
        <v>65.459999999999994</v>
      </c>
      <c r="F3318">
        <v>22.56</v>
      </c>
      <c r="G3318">
        <v>-141.52000000000001</v>
      </c>
      <c r="H3318">
        <v>1.51</v>
      </c>
      <c r="I3318">
        <v>-504.11</v>
      </c>
    </row>
    <row r="3319" spans="1:9">
      <c r="A3319" s="14">
        <v>44826</v>
      </c>
      <c r="B3319">
        <v>10.8</v>
      </c>
      <c r="C3319">
        <v>-0.6</v>
      </c>
      <c r="D3319">
        <v>-81.64</v>
      </c>
      <c r="E3319">
        <v>65.349999999999994</v>
      </c>
      <c r="F3319">
        <v>25.97</v>
      </c>
      <c r="G3319">
        <v>-137.41999999999999</v>
      </c>
      <c r="H3319">
        <v>1.78</v>
      </c>
      <c r="I3319">
        <v>-506.92</v>
      </c>
    </row>
    <row r="3320" spans="1:9">
      <c r="A3320" s="14">
        <v>44827</v>
      </c>
      <c r="B3320">
        <v>10.44</v>
      </c>
      <c r="C3320">
        <v>-2</v>
      </c>
      <c r="D3320">
        <v>-82.04</v>
      </c>
      <c r="E3320">
        <v>64.28</v>
      </c>
      <c r="F3320">
        <v>15.4</v>
      </c>
      <c r="G3320">
        <v>-138.32</v>
      </c>
      <c r="H3320">
        <v>1.62</v>
      </c>
      <c r="I3320">
        <v>-513.5</v>
      </c>
    </row>
    <row r="3321" spans="1:9">
      <c r="A3321" s="14">
        <v>44830</v>
      </c>
      <c r="B3321">
        <v>10.28</v>
      </c>
      <c r="C3321">
        <v>-2.4500000000000002</v>
      </c>
      <c r="D3321">
        <v>-83.8</v>
      </c>
      <c r="E3321">
        <v>64.010000000000005</v>
      </c>
      <c r="F3321">
        <v>7.46</v>
      </c>
      <c r="G3321">
        <v>-140.36000000000001</v>
      </c>
      <c r="H3321">
        <v>1.61</v>
      </c>
      <c r="I3321">
        <v>-522.36</v>
      </c>
    </row>
    <row r="3322" spans="1:9">
      <c r="A3322" s="14">
        <v>44831</v>
      </c>
      <c r="B3322">
        <v>9.84</v>
      </c>
      <c r="C3322">
        <v>-2.17</v>
      </c>
      <c r="D3322">
        <v>-83.3</v>
      </c>
      <c r="E3322">
        <v>62.76</v>
      </c>
      <c r="F3322">
        <v>4.57</v>
      </c>
      <c r="G3322">
        <v>-139.91999999999999</v>
      </c>
      <c r="H3322">
        <v>1.9</v>
      </c>
      <c r="I3322">
        <v>-516.5</v>
      </c>
    </row>
    <row r="3323" spans="1:9">
      <c r="A3323" s="14">
        <v>44832</v>
      </c>
      <c r="B3323">
        <v>9.9499999999999993</v>
      </c>
      <c r="C3323">
        <v>-2.56</v>
      </c>
      <c r="D3323">
        <v>-82.65</v>
      </c>
      <c r="E3323">
        <v>63.59</v>
      </c>
      <c r="F3323">
        <v>2.69</v>
      </c>
      <c r="G3323">
        <v>-139.49</v>
      </c>
      <c r="H3323">
        <v>2.2799999999999998</v>
      </c>
      <c r="I3323">
        <v>-515.74</v>
      </c>
    </row>
    <row r="3324" spans="1:9">
      <c r="A3324" s="14">
        <v>44833</v>
      </c>
      <c r="B3324">
        <v>11.75</v>
      </c>
      <c r="C3324">
        <v>-8.19</v>
      </c>
      <c r="D3324">
        <v>-95.02</v>
      </c>
      <c r="E3324">
        <v>76.069999999999993</v>
      </c>
      <c r="F3324">
        <v>14.76</v>
      </c>
      <c r="G3324">
        <v>-160.96</v>
      </c>
      <c r="H3324">
        <v>2.9</v>
      </c>
      <c r="I3324">
        <v>-732.75</v>
      </c>
    </row>
    <row r="3325" spans="1:9">
      <c r="A3325" s="14">
        <v>44834</v>
      </c>
      <c r="B3325">
        <v>11.59</v>
      </c>
      <c r="C3325">
        <v>-8.32</v>
      </c>
      <c r="D3325">
        <v>-97.74</v>
      </c>
      <c r="E3325">
        <v>75.540000000000006</v>
      </c>
      <c r="F3325">
        <v>16.899999999999999</v>
      </c>
      <c r="G3325">
        <v>-159.79</v>
      </c>
      <c r="H3325">
        <v>3.26</v>
      </c>
      <c r="I3325">
        <v>-720</v>
      </c>
    </row>
    <row r="3326" spans="1:9">
      <c r="A3326" s="14">
        <v>44837</v>
      </c>
      <c r="B3326">
        <v>11.79</v>
      </c>
      <c r="C3326">
        <v>-9.01</v>
      </c>
      <c r="D3326">
        <v>-99.42</v>
      </c>
      <c r="E3326">
        <v>76.61</v>
      </c>
      <c r="F3326">
        <v>22.73</v>
      </c>
      <c r="G3326">
        <v>-160.93</v>
      </c>
      <c r="H3326">
        <v>3.32</v>
      </c>
      <c r="I3326">
        <v>-708.01</v>
      </c>
    </row>
    <row r="3327" spans="1:9">
      <c r="A3327" s="14">
        <v>44838</v>
      </c>
      <c r="B3327">
        <v>17.45</v>
      </c>
      <c r="C3327">
        <v>-11.85</v>
      </c>
      <c r="D3327">
        <v>-99.83</v>
      </c>
      <c r="E3327">
        <v>78.010000000000005</v>
      </c>
      <c r="F3327">
        <v>24.8</v>
      </c>
      <c r="G3327">
        <v>-160.91999999999999</v>
      </c>
      <c r="H3327">
        <v>4.09</v>
      </c>
      <c r="I3327">
        <v>-726.25</v>
      </c>
    </row>
    <row r="3328" spans="1:9">
      <c r="A3328" s="14">
        <v>44839</v>
      </c>
      <c r="B3328">
        <v>18.079999999999998</v>
      </c>
      <c r="C3328">
        <v>-10.16</v>
      </c>
      <c r="D3328">
        <v>-99.45</v>
      </c>
      <c r="E3328">
        <v>77.58</v>
      </c>
      <c r="F3328">
        <v>23.03</v>
      </c>
      <c r="G3328">
        <v>-167.75</v>
      </c>
      <c r="H3328">
        <v>4.95</v>
      </c>
      <c r="I3328">
        <v>-728.72</v>
      </c>
    </row>
    <row r="3329" spans="1:9">
      <c r="A3329" s="14">
        <v>44840</v>
      </c>
      <c r="B3329">
        <v>17.350000000000001</v>
      </c>
      <c r="C3329">
        <v>-6.82</v>
      </c>
      <c r="D3329">
        <v>-97.03</v>
      </c>
      <c r="E3329">
        <v>75.12</v>
      </c>
      <c r="F3329">
        <v>19.420000000000002</v>
      </c>
      <c r="G3329">
        <v>-163.72</v>
      </c>
      <c r="H3329">
        <v>4.8600000000000003</v>
      </c>
      <c r="I3329">
        <v>-722.92</v>
      </c>
    </row>
    <row r="3330" spans="1:9">
      <c r="A3330" s="14">
        <v>44841</v>
      </c>
      <c r="B3330">
        <v>17.149999999999999</v>
      </c>
      <c r="C3330">
        <v>-7.4</v>
      </c>
      <c r="D3330">
        <v>-99.36</v>
      </c>
      <c r="E3330">
        <v>75.27</v>
      </c>
      <c r="F3330">
        <v>21.25</v>
      </c>
      <c r="G3330">
        <v>-165.37</v>
      </c>
      <c r="H3330">
        <v>4.59</v>
      </c>
      <c r="I3330">
        <v>-734.85</v>
      </c>
    </row>
    <row r="3331" spans="1:9">
      <c r="A3331" s="14">
        <v>44844</v>
      </c>
      <c r="B3331">
        <v>17.5</v>
      </c>
      <c r="C3331">
        <v>-7.44</v>
      </c>
      <c r="D3331">
        <v>-102.13</v>
      </c>
      <c r="E3331">
        <v>75.209999999999994</v>
      </c>
      <c r="F3331">
        <v>21</v>
      </c>
      <c r="G3331">
        <v>-165.85</v>
      </c>
      <c r="H3331">
        <v>4.91</v>
      </c>
      <c r="I3331">
        <v>-746.98</v>
      </c>
    </row>
    <row r="3332" spans="1:9">
      <c r="A3332" s="14">
        <v>44845</v>
      </c>
      <c r="B3332">
        <v>18.190000000000001</v>
      </c>
      <c r="C3332">
        <v>-10.15</v>
      </c>
      <c r="D3332">
        <v>-104.02</v>
      </c>
      <c r="E3332">
        <v>76.48</v>
      </c>
      <c r="F3332">
        <v>22.39</v>
      </c>
      <c r="G3332">
        <v>-167.84</v>
      </c>
      <c r="H3332">
        <v>4.7699999999999996</v>
      </c>
      <c r="I3332">
        <v>-786.14</v>
      </c>
    </row>
    <row r="3333" spans="1:9">
      <c r="A3333" s="14">
        <v>44846</v>
      </c>
      <c r="B3333">
        <v>19.89</v>
      </c>
      <c r="C3333">
        <v>-11.88</v>
      </c>
      <c r="D3333">
        <v>-108.46</v>
      </c>
      <c r="E3333">
        <v>79.94</v>
      </c>
      <c r="F3333">
        <v>24</v>
      </c>
      <c r="G3333">
        <v>-177.16</v>
      </c>
      <c r="H3333">
        <v>4.8099999999999996</v>
      </c>
      <c r="I3333">
        <v>-812.08</v>
      </c>
    </row>
    <row r="3334" spans="1:9">
      <c r="A3334" s="14">
        <v>44847</v>
      </c>
      <c r="B3334">
        <v>20.51</v>
      </c>
      <c r="C3334">
        <v>-14.09</v>
      </c>
      <c r="D3334">
        <v>-108.44</v>
      </c>
      <c r="E3334">
        <v>79.59</v>
      </c>
      <c r="F3334">
        <v>24.71</v>
      </c>
      <c r="G3334">
        <v>-175.64</v>
      </c>
      <c r="H3334">
        <v>5.14</v>
      </c>
      <c r="I3334">
        <v>-815.48</v>
      </c>
    </row>
    <row r="3335" spans="1:9">
      <c r="A3335" s="14">
        <v>44848</v>
      </c>
      <c r="B3335">
        <v>20.36</v>
      </c>
      <c r="C3335">
        <v>-13.75</v>
      </c>
      <c r="D3335">
        <v>-107.88</v>
      </c>
      <c r="E3335">
        <v>78.849999999999994</v>
      </c>
      <c r="F3335">
        <v>24.21</v>
      </c>
      <c r="G3335">
        <v>-176.57</v>
      </c>
      <c r="H3335">
        <v>5.09</v>
      </c>
      <c r="I3335">
        <v>-824.36</v>
      </c>
    </row>
    <row r="3336" spans="1:9">
      <c r="A3336" s="14">
        <v>44851</v>
      </c>
      <c r="B3336">
        <v>20.77</v>
      </c>
      <c r="C3336">
        <v>-14.06</v>
      </c>
      <c r="D3336">
        <v>-106.96</v>
      </c>
      <c r="E3336">
        <v>78.8</v>
      </c>
      <c r="F3336">
        <v>26.74</v>
      </c>
      <c r="G3336">
        <v>-176.83</v>
      </c>
      <c r="H3336">
        <v>5.32</v>
      </c>
      <c r="I3336">
        <v>-818.14</v>
      </c>
    </row>
    <row r="3337" spans="1:9">
      <c r="A3337" s="14">
        <v>44852</v>
      </c>
      <c r="B3337">
        <v>20.91</v>
      </c>
      <c r="C3337">
        <v>-13.84</v>
      </c>
      <c r="D3337">
        <v>-105.79</v>
      </c>
      <c r="E3337">
        <v>77.88</v>
      </c>
      <c r="F3337">
        <v>26.37</v>
      </c>
      <c r="G3337">
        <v>-176.2</v>
      </c>
      <c r="H3337">
        <v>4.54</v>
      </c>
      <c r="I3337">
        <v>-801.42</v>
      </c>
    </row>
    <row r="3338" spans="1:9">
      <c r="A3338" s="14">
        <v>44853</v>
      </c>
      <c r="B3338">
        <v>20.9</v>
      </c>
      <c r="C3338">
        <v>-9.7899999999999991</v>
      </c>
      <c r="D3338">
        <v>-107.95</v>
      </c>
      <c r="E3338">
        <v>77.69</v>
      </c>
      <c r="F3338">
        <v>28.18</v>
      </c>
      <c r="G3338">
        <v>-183.02</v>
      </c>
      <c r="H3338">
        <v>4.26</v>
      </c>
      <c r="I3338">
        <v>-821.58</v>
      </c>
    </row>
    <row r="3339" spans="1:9">
      <c r="A3339" s="14">
        <v>44854</v>
      </c>
      <c r="B3339">
        <v>20.6</v>
      </c>
      <c r="C3339">
        <v>-9.69</v>
      </c>
      <c r="D3339">
        <v>-107.41</v>
      </c>
      <c r="E3339">
        <v>76.900000000000006</v>
      </c>
      <c r="F3339">
        <v>29.24</v>
      </c>
      <c r="G3339">
        <v>-182.64</v>
      </c>
      <c r="H3339">
        <v>4.5999999999999996</v>
      </c>
      <c r="I3339">
        <v>-814.56</v>
      </c>
    </row>
    <row r="3340" spans="1:9">
      <c r="A3340" s="14">
        <v>44855</v>
      </c>
      <c r="B3340">
        <v>19.55</v>
      </c>
      <c r="C3340">
        <v>-10.38</v>
      </c>
      <c r="D3340">
        <v>-108.1</v>
      </c>
      <c r="E3340">
        <v>77.540000000000006</v>
      </c>
      <c r="F3340">
        <v>28.42</v>
      </c>
      <c r="G3340">
        <v>-179.4</v>
      </c>
      <c r="H3340">
        <v>4.5</v>
      </c>
      <c r="I3340">
        <v>-816.04</v>
      </c>
    </row>
    <row r="3341" spans="1:9">
      <c r="A3341" s="14">
        <v>44858</v>
      </c>
      <c r="B3341">
        <v>19.559999999999999</v>
      </c>
      <c r="C3341">
        <v>-11.15</v>
      </c>
      <c r="D3341">
        <v>-108.97</v>
      </c>
      <c r="E3341">
        <v>77.12</v>
      </c>
      <c r="F3341">
        <v>31.03</v>
      </c>
      <c r="G3341">
        <v>-179.68</v>
      </c>
      <c r="H3341">
        <v>4.6500000000000004</v>
      </c>
      <c r="I3341">
        <v>-813.32</v>
      </c>
    </row>
    <row r="3342" spans="1:9">
      <c r="A3342" s="14">
        <v>44859</v>
      </c>
      <c r="B3342">
        <v>19.96</v>
      </c>
      <c r="C3342">
        <v>-11.41</v>
      </c>
      <c r="D3342">
        <v>-108.03</v>
      </c>
      <c r="E3342">
        <v>76.92</v>
      </c>
      <c r="F3342">
        <v>31.95</v>
      </c>
      <c r="G3342">
        <v>-178.64</v>
      </c>
      <c r="H3342">
        <v>6</v>
      </c>
      <c r="I3342">
        <v>-794.28</v>
      </c>
    </row>
    <row r="3343" spans="1:9">
      <c r="A3343" s="14">
        <v>44860</v>
      </c>
      <c r="B3343">
        <v>20.52</v>
      </c>
      <c r="C3343">
        <v>-16.68</v>
      </c>
      <c r="D3343">
        <v>-107.44</v>
      </c>
      <c r="E3343">
        <v>77.34</v>
      </c>
      <c r="F3343">
        <v>33.630000000000003</v>
      </c>
      <c r="G3343">
        <v>-179.76</v>
      </c>
      <c r="H3343">
        <v>5.91</v>
      </c>
      <c r="I3343">
        <v>-786.29</v>
      </c>
    </row>
    <row r="3344" spans="1:9">
      <c r="A3344" s="14">
        <v>44861</v>
      </c>
      <c r="B3344">
        <v>19.96</v>
      </c>
      <c r="C3344">
        <v>-15.74</v>
      </c>
      <c r="D3344">
        <v>-106.01</v>
      </c>
      <c r="E3344">
        <v>73.989999999999995</v>
      </c>
      <c r="F3344">
        <v>33.299999999999997</v>
      </c>
      <c r="G3344">
        <v>-174.64</v>
      </c>
      <c r="H3344">
        <v>6.85</v>
      </c>
      <c r="I3344">
        <v>-786.5</v>
      </c>
    </row>
    <row r="3345" spans="1:9">
      <c r="A3345" s="14">
        <v>44862</v>
      </c>
      <c r="B3345">
        <v>20.12</v>
      </c>
      <c r="C3345">
        <v>-16.54</v>
      </c>
      <c r="D3345">
        <v>-107.78</v>
      </c>
      <c r="E3345">
        <v>74.63</v>
      </c>
      <c r="F3345">
        <v>34.11</v>
      </c>
      <c r="G3345">
        <v>-177.9</v>
      </c>
      <c r="H3345">
        <v>7.41</v>
      </c>
      <c r="I3345">
        <v>-807.63</v>
      </c>
    </row>
    <row r="3346" spans="1:9">
      <c r="A3346" s="14">
        <v>44865</v>
      </c>
      <c r="B3346">
        <v>20.7</v>
      </c>
      <c r="C3346">
        <v>-17.309999999999999</v>
      </c>
      <c r="D3346">
        <v>-110.38</v>
      </c>
      <c r="E3346">
        <v>75.31</v>
      </c>
      <c r="F3346">
        <v>35.64</v>
      </c>
      <c r="G3346">
        <v>-181.03</v>
      </c>
      <c r="H3346">
        <v>8.5</v>
      </c>
      <c r="I3346">
        <v>-821.79</v>
      </c>
    </row>
    <row r="3347" spans="1:9">
      <c r="A3347" s="14">
        <v>44866</v>
      </c>
      <c r="B3347">
        <v>21.97</v>
      </c>
      <c r="C3347">
        <v>-17.100000000000001</v>
      </c>
      <c r="D3347">
        <v>-110.7</v>
      </c>
      <c r="E3347">
        <v>75.3</v>
      </c>
      <c r="F3347">
        <v>36.450000000000003</v>
      </c>
      <c r="G3347">
        <v>-185.2</v>
      </c>
      <c r="H3347">
        <v>9.14</v>
      </c>
      <c r="I3347">
        <v>-830.88</v>
      </c>
    </row>
    <row r="3348" spans="1:9">
      <c r="A3348" s="14">
        <v>44867</v>
      </c>
      <c r="B3348">
        <v>23.44</v>
      </c>
      <c r="C3348">
        <v>-16.18</v>
      </c>
      <c r="D3348">
        <v>-112.18</v>
      </c>
      <c r="E3348">
        <v>76.569999999999993</v>
      </c>
      <c r="F3348">
        <v>37.520000000000003</v>
      </c>
      <c r="G3348">
        <v>-182.38</v>
      </c>
      <c r="H3348">
        <v>8.75</v>
      </c>
      <c r="I3348">
        <v>-847</v>
      </c>
    </row>
    <row r="3349" spans="1:9">
      <c r="A3349" s="14">
        <v>44868</v>
      </c>
      <c r="B3349">
        <v>23.35</v>
      </c>
      <c r="C3349">
        <v>-17.579999999999998</v>
      </c>
      <c r="D3349">
        <v>-113.88</v>
      </c>
      <c r="E3349">
        <v>74.92</v>
      </c>
      <c r="F3349">
        <v>35.79</v>
      </c>
      <c r="G3349">
        <v>-183.2</v>
      </c>
      <c r="H3349">
        <v>8.9600000000000009</v>
      </c>
      <c r="I3349">
        <v>-846.77</v>
      </c>
    </row>
    <row r="3350" spans="1:9">
      <c r="A3350" s="14">
        <v>44869</v>
      </c>
      <c r="B3350">
        <v>24.15</v>
      </c>
      <c r="C3350">
        <v>-16.72</v>
      </c>
      <c r="D3350">
        <v>-112.99</v>
      </c>
      <c r="E3350">
        <v>75.55</v>
      </c>
      <c r="F3350">
        <v>36.71</v>
      </c>
      <c r="G3350">
        <v>-180.6</v>
      </c>
      <c r="H3350">
        <v>9.4</v>
      </c>
      <c r="I3350">
        <v>-837.64</v>
      </c>
    </row>
    <row r="3351" spans="1:9">
      <c r="A3351" s="14">
        <v>44872</v>
      </c>
      <c r="B3351">
        <v>23.88</v>
      </c>
      <c r="C3351">
        <v>-17.260000000000002</v>
      </c>
      <c r="D3351">
        <v>-113.35</v>
      </c>
      <c r="E3351">
        <v>75.94</v>
      </c>
      <c r="F3351">
        <v>37.729999999999997</v>
      </c>
      <c r="G3351">
        <v>-180.54</v>
      </c>
      <c r="H3351">
        <v>9.5</v>
      </c>
      <c r="I3351">
        <v>-813.29</v>
      </c>
    </row>
    <row r="3352" spans="1:9">
      <c r="A3352" s="14">
        <v>44873</v>
      </c>
      <c r="B3352">
        <v>24.83</v>
      </c>
      <c r="C3352">
        <v>-17.39</v>
      </c>
      <c r="D3352">
        <v>-114.51</v>
      </c>
      <c r="E3352">
        <v>76.69</v>
      </c>
      <c r="F3352">
        <v>37.97</v>
      </c>
      <c r="G3352">
        <v>-180.83</v>
      </c>
      <c r="H3352">
        <v>9.31</v>
      </c>
      <c r="I3352">
        <v>-799.78</v>
      </c>
    </row>
    <row r="3353" spans="1:9">
      <c r="A3353" s="14">
        <v>44874</v>
      </c>
      <c r="B3353">
        <v>24.8</v>
      </c>
      <c r="C3353">
        <v>-18.420000000000002</v>
      </c>
      <c r="D3353">
        <v>-112.93</v>
      </c>
      <c r="E3353">
        <v>76.3</v>
      </c>
      <c r="F3353">
        <v>37.15</v>
      </c>
      <c r="G3353">
        <v>-184.76</v>
      </c>
      <c r="H3353">
        <v>9.3800000000000008</v>
      </c>
      <c r="I3353">
        <v>-809.19</v>
      </c>
    </row>
    <row r="3354" spans="1:9">
      <c r="A3354" s="14">
        <v>44875</v>
      </c>
      <c r="B3354">
        <v>24.7</v>
      </c>
      <c r="C3354">
        <v>-18.25</v>
      </c>
      <c r="D3354">
        <v>-105.21</v>
      </c>
      <c r="E3354">
        <v>75.81</v>
      </c>
      <c r="F3354">
        <v>36.17</v>
      </c>
      <c r="G3354">
        <v>-175.36</v>
      </c>
      <c r="H3354">
        <v>10.44</v>
      </c>
      <c r="I3354">
        <v>-769.64</v>
      </c>
    </row>
    <row r="3355" spans="1:9">
      <c r="A3355" s="14">
        <v>44876</v>
      </c>
      <c r="B3355">
        <v>24.58</v>
      </c>
      <c r="C3355">
        <v>-18.059999999999999</v>
      </c>
      <c r="D3355">
        <v>-102.72</v>
      </c>
      <c r="E3355">
        <v>76.760000000000005</v>
      </c>
      <c r="F3355">
        <v>36.39</v>
      </c>
      <c r="G3355">
        <v>-170.87</v>
      </c>
      <c r="H3355">
        <v>10.35</v>
      </c>
      <c r="I3355">
        <v>-763.41</v>
      </c>
    </row>
    <row r="3356" spans="1:9">
      <c r="A3356" s="14">
        <v>44879</v>
      </c>
      <c r="B3356">
        <v>24.25</v>
      </c>
      <c r="C3356">
        <v>-18.16</v>
      </c>
      <c r="D3356">
        <v>-103.76</v>
      </c>
      <c r="E3356">
        <v>77.08</v>
      </c>
      <c r="F3356">
        <v>35.58</v>
      </c>
      <c r="G3356">
        <v>-174.3</v>
      </c>
      <c r="H3356">
        <v>10.32</v>
      </c>
      <c r="I3356">
        <v>-768</v>
      </c>
    </row>
    <row r="3357" spans="1:9">
      <c r="A3357" s="14">
        <v>44880</v>
      </c>
      <c r="B3357">
        <v>24.43</v>
      </c>
      <c r="C3357">
        <v>-18.55</v>
      </c>
      <c r="D3357">
        <v>-103.71</v>
      </c>
      <c r="E3357">
        <v>76.94</v>
      </c>
      <c r="F3357">
        <v>34.99</v>
      </c>
      <c r="G3357">
        <v>-172.52</v>
      </c>
      <c r="H3357">
        <v>11.49</v>
      </c>
      <c r="I3357">
        <v>-762.32</v>
      </c>
    </row>
    <row r="3358" spans="1:9">
      <c r="A3358" s="14">
        <v>44881</v>
      </c>
      <c r="B3358">
        <v>24.97</v>
      </c>
      <c r="C3358">
        <v>-18.05</v>
      </c>
      <c r="D3358">
        <v>-108.35</v>
      </c>
      <c r="E3358">
        <v>79.91</v>
      </c>
      <c r="F3358">
        <v>35.26</v>
      </c>
      <c r="G3358">
        <v>-178.87</v>
      </c>
      <c r="H3358">
        <v>10.68</v>
      </c>
      <c r="I3358">
        <v>-774.18</v>
      </c>
    </row>
    <row r="3359" spans="1:9">
      <c r="A3359" s="14">
        <v>44882</v>
      </c>
      <c r="B3359">
        <v>24.04</v>
      </c>
      <c r="C3359">
        <v>-19.2</v>
      </c>
      <c r="D3359">
        <v>-106.78</v>
      </c>
      <c r="E3359">
        <v>77.77</v>
      </c>
      <c r="F3359">
        <v>34.07</v>
      </c>
      <c r="G3359">
        <v>-175.18</v>
      </c>
      <c r="H3359">
        <v>10.3</v>
      </c>
      <c r="I3359">
        <v>-753.45</v>
      </c>
    </row>
    <row r="3360" spans="1:9">
      <c r="A3360" s="14">
        <v>44883</v>
      </c>
      <c r="B3360">
        <v>24.26</v>
      </c>
      <c r="C3360">
        <v>-20.05</v>
      </c>
      <c r="D3360">
        <v>-107.99</v>
      </c>
      <c r="E3360">
        <v>78.06</v>
      </c>
      <c r="F3360">
        <v>34.32</v>
      </c>
      <c r="G3360">
        <v>-175.19</v>
      </c>
      <c r="H3360">
        <v>9.93</v>
      </c>
      <c r="I3360">
        <v>-756.5</v>
      </c>
    </row>
    <row r="3361" spans="1:9">
      <c r="A3361" s="14">
        <v>44886</v>
      </c>
      <c r="B3361">
        <v>24.74</v>
      </c>
      <c r="C3361">
        <v>-20.85</v>
      </c>
      <c r="D3361">
        <v>-108.85</v>
      </c>
      <c r="E3361">
        <v>77.37</v>
      </c>
      <c r="F3361">
        <v>34.81</v>
      </c>
      <c r="G3361">
        <v>-181.85</v>
      </c>
      <c r="H3361">
        <v>9.08</v>
      </c>
      <c r="I3361">
        <v>-768</v>
      </c>
    </row>
    <row r="3362" spans="1:9">
      <c r="A3362" s="14">
        <v>44887</v>
      </c>
      <c r="B3362">
        <v>25.35</v>
      </c>
      <c r="C3362">
        <v>-21.59</v>
      </c>
      <c r="D3362">
        <v>-109.35</v>
      </c>
      <c r="E3362">
        <v>77.92</v>
      </c>
      <c r="F3362">
        <v>35.21</v>
      </c>
      <c r="G3362">
        <v>-180.05</v>
      </c>
      <c r="H3362">
        <v>8.85</v>
      </c>
      <c r="I3362">
        <v>-764.08</v>
      </c>
    </row>
    <row r="3363" spans="1:9">
      <c r="A3363" s="14">
        <v>44888</v>
      </c>
      <c r="B3363">
        <v>24.59</v>
      </c>
      <c r="C3363">
        <v>-19.600000000000001</v>
      </c>
      <c r="D3363">
        <v>-105.68</v>
      </c>
      <c r="E3363">
        <v>76.349999999999994</v>
      </c>
      <c r="F3363">
        <v>32.86</v>
      </c>
      <c r="G3363">
        <v>-175.45</v>
      </c>
      <c r="H3363">
        <v>8.1300000000000008</v>
      </c>
      <c r="I3363">
        <v>-706.45</v>
      </c>
    </row>
    <row r="3364" spans="1:9">
      <c r="A3364" s="14">
        <v>44889</v>
      </c>
      <c r="B3364">
        <v>24.2</v>
      </c>
      <c r="C3364">
        <v>-20.010000000000002</v>
      </c>
      <c r="D3364">
        <v>-104.09</v>
      </c>
      <c r="E3364">
        <v>75.8</v>
      </c>
      <c r="F3364">
        <v>32.79</v>
      </c>
      <c r="G3364">
        <v>-171.03</v>
      </c>
      <c r="H3364">
        <v>8.4700000000000006</v>
      </c>
      <c r="I3364">
        <v>-705</v>
      </c>
    </row>
    <row r="3365" spans="1:9">
      <c r="A3365" s="14">
        <v>44890</v>
      </c>
      <c r="B3365">
        <v>24.25</v>
      </c>
      <c r="C3365">
        <v>-20.2</v>
      </c>
      <c r="D3365">
        <v>-104.07</v>
      </c>
      <c r="E3365">
        <v>74.45</v>
      </c>
      <c r="F3365">
        <v>33.36</v>
      </c>
      <c r="G3365">
        <v>-170.34</v>
      </c>
      <c r="H3365">
        <v>8.09</v>
      </c>
      <c r="I3365">
        <v>-689.5</v>
      </c>
    </row>
    <row r="3366" spans="1:9">
      <c r="A3366" s="14">
        <v>44893</v>
      </c>
      <c r="B3366">
        <v>25.19</v>
      </c>
      <c r="C3366">
        <v>-20.52</v>
      </c>
      <c r="D3366">
        <v>-104.21</v>
      </c>
      <c r="E3366">
        <v>73.27</v>
      </c>
      <c r="F3366">
        <v>33.61</v>
      </c>
      <c r="G3366">
        <v>-169.76</v>
      </c>
      <c r="H3366">
        <v>8.15</v>
      </c>
      <c r="I3366">
        <v>-691.05</v>
      </c>
    </row>
    <row r="3367" spans="1:9">
      <c r="A3367" s="14">
        <v>44894</v>
      </c>
      <c r="B3367">
        <v>25.3</v>
      </c>
      <c r="C3367">
        <v>-19.079999999999998</v>
      </c>
      <c r="D3367">
        <v>-102.95</v>
      </c>
      <c r="E3367">
        <v>72.34</v>
      </c>
      <c r="F3367">
        <v>31.51</v>
      </c>
      <c r="G3367">
        <v>-166.79</v>
      </c>
      <c r="H3367">
        <v>7.97</v>
      </c>
      <c r="I3367">
        <v>-665.85</v>
      </c>
    </row>
    <row r="3368" spans="1:9">
      <c r="A3368" s="14">
        <v>44895</v>
      </c>
      <c r="B3368">
        <v>26.38</v>
      </c>
      <c r="C3368">
        <v>-18.88</v>
      </c>
      <c r="D3368">
        <v>-102.98</v>
      </c>
      <c r="E3368">
        <v>71.930000000000007</v>
      </c>
      <c r="F3368">
        <v>32.049999999999997</v>
      </c>
      <c r="G3368">
        <v>-165.35</v>
      </c>
      <c r="H3368">
        <v>8.34</v>
      </c>
      <c r="I3368">
        <v>-630</v>
      </c>
    </row>
    <row r="3369" spans="1:9">
      <c r="A3369" s="14">
        <v>44896</v>
      </c>
      <c r="B3369">
        <v>26.65</v>
      </c>
      <c r="C3369">
        <v>-19.690000000000001</v>
      </c>
      <c r="D3369">
        <v>-102.21</v>
      </c>
      <c r="E3369">
        <v>73.5</v>
      </c>
      <c r="F3369">
        <v>32.93</v>
      </c>
      <c r="G3369">
        <v>-165.39</v>
      </c>
      <c r="H3369">
        <v>8.4600000000000009</v>
      </c>
      <c r="I3369">
        <v>-625</v>
      </c>
    </row>
    <row r="3370" spans="1:9">
      <c r="A3370" s="14">
        <v>44897</v>
      </c>
      <c r="B3370">
        <v>26.56</v>
      </c>
      <c r="C3370">
        <v>-20.13</v>
      </c>
      <c r="D3370">
        <v>-99.85</v>
      </c>
      <c r="E3370">
        <v>73.510000000000005</v>
      </c>
      <c r="F3370">
        <v>32.869999999999997</v>
      </c>
      <c r="G3370">
        <v>-163.36000000000001</v>
      </c>
      <c r="H3370">
        <v>8.64</v>
      </c>
      <c r="I3370">
        <v>-626.82000000000005</v>
      </c>
    </row>
    <row r="3371" spans="1:9">
      <c r="A3371" s="14">
        <v>44900</v>
      </c>
      <c r="B3371">
        <v>27.27</v>
      </c>
      <c r="C3371">
        <v>-19.350000000000001</v>
      </c>
      <c r="D3371">
        <v>-99.7</v>
      </c>
      <c r="E3371">
        <v>73.19</v>
      </c>
      <c r="F3371">
        <v>32.119999999999997</v>
      </c>
      <c r="G3371">
        <v>-166</v>
      </c>
      <c r="H3371">
        <v>8.93</v>
      </c>
      <c r="I3371">
        <v>-635</v>
      </c>
    </row>
    <row r="3372" spans="1:9">
      <c r="A3372" s="14">
        <v>44901</v>
      </c>
      <c r="B3372">
        <v>25.99</v>
      </c>
      <c r="C3372">
        <v>-19.18</v>
      </c>
      <c r="D3372">
        <v>-100.73</v>
      </c>
      <c r="E3372">
        <v>72.790000000000006</v>
      </c>
      <c r="F3372">
        <v>31.63</v>
      </c>
      <c r="G3372">
        <v>-166.61</v>
      </c>
      <c r="H3372">
        <v>8.84</v>
      </c>
      <c r="I3372">
        <v>-647.5</v>
      </c>
    </row>
    <row r="3373" spans="1:9">
      <c r="A3373" s="14">
        <v>44902</v>
      </c>
      <c r="B3373">
        <v>25.43</v>
      </c>
      <c r="C3373">
        <v>-13.94</v>
      </c>
      <c r="D3373">
        <v>-101.24</v>
      </c>
      <c r="E3373">
        <v>72.790000000000006</v>
      </c>
      <c r="F3373">
        <v>31.56</v>
      </c>
      <c r="G3373">
        <v>-166.68</v>
      </c>
      <c r="H3373">
        <v>8.6300000000000008</v>
      </c>
      <c r="I3373">
        <v>-651.03</v>
      </c>
    </row>
    <row r="3374" spans="1:9">
      <c r="A3374" s="14">
        <v>44903</v>
      </c>
      <c r="B3374">
        <v>25.25</v>
      </c>
      <c r="C3374">
        <v>-14.32</v>
      </c>
      <c r="D3374">
        <v>-100.27</v>
      </c>
      <c r="E3374">
        <v>73.03</v>
      </c>
      <c r="F3374">
        <v>31.49</v>
      </c>
      <c r="G3374">
        <v>-167.98</v>
      </c>
      <c r="H3374">
        <v>8.4600000000000009</v>
      </c>
      <c r="I3374">
        <v>-639</v>
      </c>
    </row>
    <row r="3375" spans="1:9">
      <c r="A3375" s="14">
        <v>44904</v>
      </c>
      <c r="B3375">
        <v>25.24</v>
      </c>
      <c r="C3375">
        <v>-15.1</v>
      </c>
      <c r="D3375">
        <v>-97.44</v>
      </c>
      <c r="E3375">
        <v>71.84</v>
      </c>
      <c r="F3375">
        <v>31.21</v>
      </c>
      <c r="G3375">
        <v>-165.77</v>
      </c>
      <c r="H3375">
        <v>8.4600000000000009</v>
      </c>
      <c r="I3375">
        <v>-622.08000000000004</v>
      </c>
    </row>
    <row r="3376" spans="1:9">
      <c r="A3376" s="14">
        <v>44907</v>
      </c>
      <c r="B3376">
        <v>25.51</v>
      </c>
      <c r="C3376">
        <v>-15.84</v>
      </c>
      <c r="D3376">
        <v>-98.26</v>
      </c>
      <c r="E3376">
        <v>72.599999999999994</v>
      </c>
      <c r="F3376">
        <v>31.63</v>
      </c>
      <c r="G3376">
        <v>-167.4</v>
      </c>
      <c r="H3376">
        <v>8.1300000000000008</v>
      </c>
      <c r="I3376">
        <v>-621</v>
      </c>
    </row>
    <row r="3377" spans="1:9">
      <c r="A3377" s="14">
        <v>44908</v>
      </c>
      <c r="B3377">
        <v>25.65</v>
      </c>
      <c r="C3377">
        <v>-15.88</v>
      </c>
      <c r="D3377">
        <v>-100.61</v>
      </c>
      <c r="E3377">
        <v>73.569999999999993</v>
      </c>
      <c r="F3377">
        <v>31.31</v>
      </c>
      <c r="G3377">
        <v>-164.61</v>
      </c>
      <c r="H3377">
        <v>7.91</v>
      </c>
      <c r="I3377">
        <v>-616.39</v>
      </c>
    </row>
    <row r="3378" spans="1:9">
      <c r="A3378" s="14">
        <v>44909</v>
      </c>
      <c r="B3378">
        <v>25.48</v>
      </c>
      <c r="C3378">
        <v>-15.85</v>
      </c>
      <c r="D3378">
        <v>-99.92</v>
      </c>
      <c r="E3378">
        <v>73.31</v>
      </c>
      <c r="F3378">
        <v>32.42</v>
      </c>
      <c r="G3378">
        <v>-164.58</v>
      </c>
      <c r="H3378">
        <v>7.95</v>
      </c>
      <c r="I3378">
        <v>-622.77</v>
      </c>
    </row>
    <row r="3379" spans="1:9">
      <c r="A3379" s="14">
        <v>44910</v>
      </c>
      <c r="B3379">
        <v>24.68</v>
      </c>
      <c r="C3379">
        <v>-14.45</v>
      </c>
      <c r="D3379">
        <v>-97.23</v>
      </c>
      <c r="E3379">
        <v>72.55</v>
      </c>
      <c r="F3379">
        <v>31.56</v>
      </c>
      <c r="G3379">
        <v>-167.78</v>
      </c>
      <c r="H3379">
        <v>7.57</v>
      </c>
      <c r="I3379">
        <v>-625.25</v>
      </c>
    </row>
    <row r="3380" spans="1:9">
      <c r="A3380" s="14">
        <v>44911</v>
      </c>
      <c r="B3380">
        <v>24.33</v>
      </c>
      <c r="C3380">
        <v>-14.45</v>
      </c>
      <c r="D3380">
        <v>-96.39</v>
      </c>
      <c r="E3380">
        <v>71.459999999999994</v>
      </c>
      <c r="F3380">
        <v>30.68</v>
      </c>
      <c r="G3380">
        <v>-165.32</v>
      </c>
      <c r="H3380">
        <v>7.45</v>
      </c>
      <c r="I3380">
        <v>-612</v>
      </c>
    </row>
    <row r="3381" spans="1:9">
      <c r="A3381" s="14">
        <v>44914</v>
      </c>
      <c r="B3381">
        <v>23.8</v>
      </c>
      <c r="C3381">
        <v>-13.17</v>
      </c>
      <c r="D3381">
        <v>-95.39</v>
      </c>
      <c r="E3381">
        <v>71.97</v>
      </c>
      <c r="F3381">
        <v>29.96</v>
      </c>
      <c r="G3381">
        <v>-168.54</v>
      </c>
      <c r="H3381">
        <v>7.22</v>
      </c>
      <c r="I3381">
        <v>-616.86</v>
      </c>
    </row>
    <row r="3382" spans="1:9">
      <c r="A3382" s="14">
        <v>44915</v>
      </c>
      <c r="B3382">
        <v>23.92</v>
      </c>
      <c r="C3382">
        <v>-11.39</v>
      </c>
      <c r="D3382">
        <v>-94.79</v>
      </c>
      <c r="E3382">
        <v>71.38</v>
      </c>
      <c r="F3382">
        <v>28.87</v>
      </c>
      <c r="G3382">
        <v>-161.94</v>
      </c>
      <c r="H3382">
        <v>7.01</v>
      </c>
      <c r="I3382">
        <v>-629.21</v>
      </c>
    </row>
    <row r="3383" spans="1:9">
      <c r="A3383" s="14">
        <v>44916</v>
      </c>
      <c r="B3383">
        <v>23.64</v>
      </c>
      <c r="C3383">
        <v>-9.5500000000000007</v>
      </c>
      <c r="D3383">
        <v>-93.86</v>
      </c>
      <c r="E3383">
        <v>70.180000000000007</v>
      </c>
      <c r="F3383">
        <v>27.61</v>
      </c>
      <c r="G3383">
        <v>-161.38</v>
      </c>
      <c r="H3383">
        <v>6.52</v>
      </c>
      <c r="I3383">
        <v>-612.5</v>
      </c>
    </row>
    <row r="3384" spans="1:9">
      <c r="A3384" s="14">
        <v>44917</v>
      </c>
      <c r="B3384">
        <v>23.7</v>
      </c>
      <c r="C3384">
        <v>-10.07</v>
      </c>
      <c r="D3384">
        <v>-93.64</v>
      </c>
      <c r="E3384">
        <v>70.510000000000005</v>
      </c>
      <c r="F3384">
        <v>27.29</v>
      </c>
      <c r="G3384">
        <v>-161.68</v>
      </c>
      <c r="H3384">
        <v>6.27</v>
      </c>
      <c r="I3384">
        <v>-618.22</v>
      </c>
    </row>
    <row r="3385" spans="1:9">
      <c r="A3385" s="14">
        <v>44918</v>
      </c>
      <c r="B3385">
        <v>24.32</v>
      </c>
      <c r="C3385">
        <v>-10.26</v>
      </c>
      <c r="D3385">
        <v>-93.6</v>
      </c>
      <c r="E3385">
        <v>70.17</v>
      </c>
      <c r="F3385">
        <v>27.6</v>
      </c>
      <c r="G3385">
        <v>-162.01</v>
      </c>
      <c r="H3385">
        <v>6.4</v>
      </c>
      <c r="I3385">
        <v>-623.5</v>
      </c>
    </row>
    <row r="3386" spans="1:9">
      <c r="A3386" s="14">
        <v>44921</v>
      </c>
      <c r="B3386">
        <v>24.28</v>
      </c>
      <c r="C3386">
        <v>-9.91</v>
      </c>
      <c r="D3386">
        <v>-94.05</v>
      </c>
      <c r="E3386">
        <v>70.180000000000007</v>
      </c>
      <c r="F3386">
        <v>27.65</v>
      </c>
      <c r="G3386">
        <v>-162.26</v>
      </c>
      <c r="H3386">
        <v>6.43</v>
      </c>
      <c r="I3386">
        <v>-623.17999999999995</v>
      </c>
    </row>
    <row r="3387" spans="1:9">
      <c r="A3387" s="14">
        <v>44922</v>
      </c>
      <c r="B3387">
        <v>24.44</v>
      </c>
      <c r="C3387">
        <v>-10.3</v>
      </c>
      <c r="D3387">
        <v>-92.82</v>
      </c>
      <c r="E3387">
        <v>70.08</v>
      </c>
      <c r="F3387">
        <v>27.82</v>
      </c>
      <c r="G3387">
        <v>-162.66</v>
      </c>
      <c r="H3387">
        <v>6.47</v>
      </c>
      <c r="I3387">
        <v>-617</v>
      </c>
    </row>
    <row r="3388" spans="1:9">
      <c r="A3388" s="14">
        <v>44923</v>
      </c>
      <c r="B3388">
        <v>24.3</v>
      </c>
      <c r="C3388">
        <v>-10.17</v>
      </c>
      <c r="D3388">
        <v>-92.79</v>
      </c>
      <c r="E3388">
        <v>69.13</v>
      </c>
      <c r="F3388">
        <v>26.89</v>
      </c>
      <c r="G3388">
        <v>-166.65</v>
      </c>
      <c r="H3388">
        <v>5.67</v>
      </c>
      <c r="I3388">
        <v>-603.97</v>
      </c>
    </row>
    <row r="3389" spans="1:9">
      <c r="A3389" s="14">
        <v>44924</v>
      </c>
      <c r="B3389">
        <v>24.27</v>
      </c>
      <c r="C3389">
        <v>-10.25</v>
      </c>
      <c r="D3389">
        <v>-90.19</v>
      </c>
      <c r="E3389">
        <v>67.19</v>
      </c>
      <c r="F3389">
        <v>26.83</v>
      </c>
      <c r="G3389">
        <v>-162.69999999999999</v>
      </c>
      <c r="H3389">
        <v>5.49</v>
      </c>
      <c r="I3389">
        <v>-538.02</v>
      </c>
    </row>
    <row r="3390" spans="1:9">
      <c r="A3390" s="14">
        <v>44925</v>
      </c>
      <c r="B3390">
        <v>24.91</v>
      </c>
      <c r="C3390">
        <v>-10.45</v>
      </c>
      <c r="D3390">
        <v>-90.35</v>
      </c>
      <c r="E3390">
        <v>67.09</v>
      </c>
      <c r="F3390">
        <v>26.91</v>
      </c>
      <c r="G3390">
        <v>-161.37</v>
      </c>
      <c r="H3390">
        <v>5.29</v>
      </c>
      <c r="I3390">
        <v>-534</v>
      </c>
    </row>
    <row r="3391" spans="1:9">
      <c r="A3391" s="14">
        <v>44928</v>
      </c>
      <c r="B3391">
        <v>24.99</v>
      </c>
      <c r="C3391">
        <v>-11.66</v>
      </c>
      <c r="D3391">
        <v>-90.38</v>
      </c>
      <c r="E3391">
        <v>68.02</v>
      </c>
      <c r="F3391">
        <v>27.13</v>
      </c>
      <c r="G3391">
        <v>-160.77000000000001</v>
      </c>
      <c r="H3391">
        <v>5.59</v>
      </c>
      <c r="I3391">
        <v>-533.25</v>
      </c>
    </row>
    <row r="3392" spans="1:9">
      <c r="A3392" s="14">
        <v>44929</v>
      </c>
      <c r="B3392">
        <v>25.27</v>
      </c>
      <c r="C3392">
        <v>-10.039999999999999</v>
      </c>
      <c r="D3392">
        <v>-90.47</v>
      </c>
      <c r="E3392">
        <v>65.150000000000006</v>
      </c>
      <c r="F3392">
        <v>26.55</v>
      </c>
      <c r="G3392">
        <v>-159.37</v>
      </c>
      <c r="H3392">
        <v>5.17</v>
      </c>
      <c r="I3392">
        <v>-524.54</v>
      </c>
    </row>
    <row r="3393" spans="1:9">
      <c r="A3393" s="14">
        <v>44930</v>
      </c>
      <c r="B3393">
        <v>25.47</v>
      </c>
      <c r="C3393">
        <v>-9.82</v>
      </c>
      <c r="D3393">
        <v>-89.91</v>
      </c>
      <c r="E3393">
        <v>65.34</v>
      </c>
      <c r="F3393">
        <v>26.97</v>
      </c>
      <c r="G3393">
        <v>-161.77000000000001</v>
      </c>
      <c r="H3393">
        <v>5.15</v>
      </c>
      <c r="I3393">
        <v>-534.54</v>
      </c>
    </row>
    <row r="3394" spans="1:9">
      <c r="A3394" s="14">
        <v>44931</v>
      </c>
      <c r="B3394">
        <v>25.18</v>
      </c>
      <c r="C3394">
        <v>-11.47</v>
      </c>
      <c r="D3394">
        <v>-92.93</v>
      </c>
      <c r="E3394">
        <v>66.47</v>
      </c>
      <c r="F3394">
        <v>27.47</v>
      </c>
      <c r="G3394">
        <v>-164.59</v>
      </c>
      <c r="H3394">
        <v>5.0999999999999996</v>
      </c>
      <c r="I3394">
        <v>-543.19000000000005</v>
      </c>
    </row>
    <row r="3395" spans="1:9">
      <c r="A3395" s="14">
        <v>44932</v>
      </c>
      <c r="B3395">
        <v>25.34</v>
      </c>
      <c r="C3395">
        <v>-10.1</v>
      </c>
      <c r="D3395">
        <v>-91.21</v>
      </c>
      <c r="E3395">
        <v>65.5</v>
      </c>
      <c r="F3395">
        <v>27.49</v>
      </c>
      <c r="G3395">
        <v>-162.1</v>
      </c>
      <c r="H3395">
        <v>5.12</v>
      </c>
      <c r="I3395">
        <v>-529.91</v>
      </c>
    </row>
    <row r="3396" spans="1:9">
      <c r="A3396" s="14">
        <v>44935</v>
      </c>
      <c r="B3396">
        <v>24.64</v>
      </c>
      <c r="C3396">
        <v>-9.4700000000000006</v>
      </c>
      <c r="D3396">
        <v>-90.19</v>
      </c>
      <c r="E3396">
        <v>64.83</v>
      </c>
      <c r="F3396">
        <v>26.43</v>
      </c>
      <c r="G3396">
        <v>-161.28</v>
      </c>
      <c r="H3396">
        <v>4.9400000000000004</v>
      </c>
      <c r="I3396">
        <v>-516.35</v>
      </c>
    </row>
    <row r="3397" spans="1:9">
      <c r="A3397" s="14">
        <v>44936</v>
      </c>
      <c r="B3397">
        <v>24.5</v>
      </c>
      <c r="C3397">
        <v>-10.23</v>
      </c>
      <c r="D3397">
        <v>-90.2</v>
      </c>
      <c r="E3397">
        <v>64.989999999999995</v>
      </c>
      <c r="F3397">
        <v>26.55</v>
      </c>
      <c r="G3397">
        <v>-162.11000000000001</v>
      </c>
      <c r="H3397">
        <v>4.84</v>
      </c>
      <c r="I3397">
        <v>-521.51</v>
      </c>
    </row>
    <row r="3398" spans="1:9">
      <c r="A3398" s="14">
        <v>44937</v>
      </c>
      <c r="B3398">
        <v>24.53</v>
      </c>
      <c r="C3398">
        <v>-10.66</v>
      </c>
      <c r="D3398">
        <v>-90.62</v>
      </c>
      <c r="E3398">
        <v>65.430000000000007</v>
      </c>
      <c r="F3398">
        <v>27.17</v>
      </c>
      <c r="G3398">
        <v>-161.59</v>
      </c>
      <c r="H3398">
        <v>4.5999999999999996</v>
      </c>
      <c r="I3398">
        <v>-525.58000000000004</v>
      </c>
    </row>
    <row r="3399" spans="1:9">
      <c r="A3399" s="14">
        <v>44938</v>
      </c>
      <c r="B3399">
        <v>24.55</v>
      </c>
      <c r="C3399">
        <v>-9.74</v>
      </c>
      <c r="D3399">
        <v>-89.52</v>
      </c>
      <c r="E3399">
        <v>64.47</v>
      </c>
      <c r="F3399">
        <v>25.99</v>
      </c>
      <c r="G3399">
        <v>-156.44999999999999</v>
      </c>
      <c r="H3399">
        <v>4.2</v>
      </c>
      <c r="I3399">
        <v>-521</v>
      </c>
    </row>
    <row r="3400" spans="1:9">
      <c r="A3400" s="14">
        <v>44939</v>
      </c>
      <c r="B3400">
        <v>24.74</v>
      </c>
      <c r="C3400">
        <v>-9.9700000000000006</v>
      </c>
      <c r="D3400">
        <v>-89.1</v>
      </c>
      <c r="E3400">
        <v>64.040000000000006</v>
      </c>
      <c r="F3400">
        <v>25.86</v>
      </c>
      <c r="G3400">
        <v>-155.37</v>
      </c>
      <c r="H3400">
        <v>3.97</v>
      </c>
      <c r="I3400">
        <v>-507</v>
      </c>
    </row>
    <row r="3401" spans="1:9">
      <c r="A3401" s="14">
        <v>44942</v>
      </c>
      <c r="B3401">
        <v>24.64</v>
      </c>
      <c r="C3401">
        <v>-10.33</v>
      </c>
      <c r="D3401">
        <v>-89.43</v>
      </c>
      <c r="E3401">
        <v>63.83</v>
      </c>
      <c r="F3401">
        <v>25.96</v>
      </c>
      <c r="G3401">
        <v>-156.65</v>
      </c>
      <c r="H3401">
        <v>4.3499999999999996</v>
      </c>
      <c r="I3401">
        <v>-506.48</v>
      </c>
    </row>
    <row r="3402" spans="1:9">
      <c r="A3402" s="14">
        <v>44943</v>
      </c>
      <c r="B3402">
        <v>24.76</v>
      </c>
      <c r="C3402">
        <v>-10.26</v>
      </c>
      <c r="D3402">
        <v>-89.54</v>
      </c>
      <c r="E3402">
        <v>63.72</v>
      </c>
      <c r="F3402">
        <v>25.1</v>
      </c>
      <c r="G3402">
        <v>-157.82</v>
      </c>
      <c r="H3402">
        <v>4.1900000000000004</v>
      </c>
      <c r="I3402">
        <v>-513.5</v>
      </c>
    </row>
    <row r="3403" spans="1:9">
      <c r="A3403" s="14">
        <v>44944</v>
      </c>
      <c r="B3403">
        <v>24.7</v>
      </c>
      <c r="C3403">
        <v>-10.54</v>
      </c>
      <c r="D3403">
        <v>-88.69</v>
      </c>
      <c r="E3403">
        <v>63.14</v>
      </c>
      <c r="F3403">
        <v>24.18</v>
      </c>
      <c r="G3403">
        <v>-158.26</v>
      </c>
      <c r="H3403">
        <v>3.64</v>
      </c>
      <c r="I3403">
        <v>-508.17</v>
      </c>
    </row>
    <row r="3404" spans="1:9">
      <c r="A3404" s="14">
        <v>44945</v>
      </c>
      <c r="B3404">
        <v>25.14</v>
      </c>
      <c r="C3404">
        <v>-10.87</v>
      </c>
      <c r="D3404">
        <v>-88.44</v>
      </c>
      <c r="E3404">
        <v>63.23</v>
      </c>
      <c r="F3404">
        <v>24.23</v>
      </c>
      <c r="G3404">
        <v>-159.49</v>
      </c>
      <c r="H3404">
        <v>3.05</v>
      </c>
      <c r="I3404">
        <v>-508.72</v>
      </c>
    </row>
    <row r="3405" spans="1:9">
      <c r="A3405" s="14">
        <v>44946</v>
      </c>
      <c r="B3405">
        <v>25.14</v>
      </c>
      <c r="C3405">
        <v>-10.75</v>
      </c>
      <c r="D3405">
        <v>-87.87</v>
      </c>
      <c r="E3405">
        <v>62.42</v>
      </c>
      <c r="F3405">
        <v>23.9</v>
      </c>
      <c r="G3405">
        <v>-159.38999999999999</v>
      </c>
      <c r="H3405">
        <v>2.16</v>
      </c>
      <c r="I3405">
        <v>-505</v>
      </c>
    </row>
    <row r="3406" spans="1:9">
      <c r="A3406" s="14">
        <v>44949</v>
      </c>
      <c r="B3406">
        <v>25.43</v>
      </c>
      <c r="C3406">
        <v>-10.17</v>
      </c>
      <c r="D3406">
        <v>-87.35</v>
      </c>
      <c r="E3406">
        <v>62.35</v>
      </c>
      <c r="F3406">
        <v>23.92</v>
      </c>
      <c r="G3406">
        <v>-161.04</v>
      </c>
      <c r="H3406">
        <v>1.98</v>
      </c>
      <c r="I3406">
        <v>-500</v>
      </c>
    </row>
    <row r="3407" spans="1:9">
      <c r="A3407" s="14">
        <v>44950</v>
      </c>
      <c r="B3407">
        <v>25.76</v>
      </c>
      <c r="C3407">
        <v>-10.43</v>
      </c>
      <c r="D3407">
        <v>-87.9</v>
      </c>
      <c r="E3407">
        <v>62.34</v>
      </c>
      <c r="F3407">
        <v>24.28</v>
      </c>
      <c r="G3407">
        <v>-160.80000000000001</v>
      </c>
      <c r="H3407">
        <v>2</v>
      </c>
      <c r="I3407">
        <v>-499.52</v>
      </c>
    </row>
    <row r="3408" spans="1:9">
      <c r="A3408" s="14">
        <v>44951</v>
      </c>
      <c r="B3408">
        <v>24.11</v>
      </c>
      <c r="C3408">
        <v>-9.6300000000000008</v>
      </c>
      <c r="D3408">
        <v>-87.33</v>
      </c>
      <c r="E3408">
        <v>61.92</v>
      </c>
      <c r="F3408">
        <v>24.27</v>
      </c>
      <c r="G3408">
        <v>-160.28</v>
      </c>
      <c r="H3408">
        <v>3.01</v>
      </c>
      <c r="I3408">
        <v>-496.6</v>
      </c>
    </row>
    <row r="3409" spans="1:9">
      <c r="A3409" s="14">
        <v>44952</v>
      </c>
      <c r="B3409">
        <v>23.78</v>
      </c>
      <c r="C3409">
        <v>-9.34</v>
      </c>
      <c r="D3409">
        <v>-85.25</v>
      </c>
      <c r="E3409">
        <v>60.1</v>
      </c>
      <c r="F3409">
        <v>23.48</v>
      </c>
      <c r="G3409">
        <v>-157.29</v>
      </c>
      <c r="H3409">
        <v>3.09</v>
      </c>
      <c r="I3409">
        <v>-485</v>
      </c>
    </row>
    <row r="3410" spans="1:9">
      <c r="A3410" s="14">
        <v>44953</v>
      </c>
      <c r="B3410">
        <v>23.64</v>
      </c>
      <c r="C3410">
        <v>-9.25</v>
      </c>
      <c r="D3410">
        <v>-84.38</v>
      </c>
      <c r="E3410">
        <v>58.95</v>
      </c>
      <c r="F3410">
        <v>22.97</v>
      </c>
      <c r="G3410">
        <v>-155.35</v>
      </c>
      <c r="H3410">
        <v>2.57</v>
      </c>
      <c r="I3410">
        <v>-478.38</v>
      </c>
    </row>
    <row r="3411" spans="1:9">
      <c r="A3411" s="14">
        <v>44956</v>
      </c>
      <c r="B3411">
        <v>23.86</v>
      </c>
      <c r="C3411">
        <v>-9.52</v>
      </c>
      <c r="D3411">
        <v>-88.05</v>
      </c>
      <c r="E3411">
        <v>60.63</v>
      </c>
      <c r="F3411">
        <v>23.79</v>
      </c>
      <c r="G3411">
        <v>-160.88999999999999</v>
      </c>
      <c r="H3411">
        <v>2.3199999999999998</v>
      </c>
      <c r="I3411">
        <v>-500.5</v>
      </c>
    </row>
    <row r="3412" spans="1:9">
      <c r="A3412" s="14">
        <v>44957</v>
      </c>
      <c r="B3412">
        <v>23.8</v>
      </c>
      <c r="C3412">
        <v>-9.2899999999999991</v>
      </c>
      <c r="D3412">
        <v>-86.18</v>
      </c>
      <c r="E3412">
        <v>59.48</v>
      </c>
      <c r="F3412">
        <v>23.45</v>
      </c>
      <c r="G3412">
        <v>-159.83000000000001</v>
      </c>
      <c r="H3412">
        <v>2.19</v>
      </c>
      <c r="I3412">
        <v>-505.38</v>
      </c>
    </row>
    <row r="3413" spans="1:9">
      <c r="A3413" s="14">
        <v>44958</v>
      </c>
      <c r="B3413">
        <v>24.36</v>
      </c>
      <c r="C3413">
        <v>-8.92</v>
      </c>
      <c r="D3413">
        <v>-84.86</v>
      </c>
      <c r="E3413">
        <v>59.47</v>
      </c>
      <c r="F3413">
        <v>23.36</v>
      </c>
      <c r="G3413">
        <v>-167.51</v>
      </c>
      <c r="H3413">
        <v>2.65</v>
      </c>
      <c r="I3413">
        <v>-497.21</v>
      </c>
    </row>
    <row r="3414" spans="1:9">
      <c r="A3414" s="14">
        <v>44959</v>
      </c>
      <c r="B3414">
        <v>24.51</v>
      </c>
      <c r="C3414">
        <v>-9.06</v>
      </c>
      <c r="D3414">
        <v>-86.46</v>
      </c>
      <c r="E3414">
        <v>59.55</v>
      </c>
      <c r="F3414">
        <v>23.21</v>
      </c>
      <c r="G3414">
        <v>-161.62</v>
      </c>
      <c r="H3414">
        <v>2.94</v>
      </c>
      <c r="I3414">
        <v>-502</v>
      </c>
    </row>
    <row r="3415" spans="1:9">
      <c r="A3415" s="14">
        <v>44960</v>
      </c>
      <c r="B3415">
        <v>23.94</v>
      </c>
      <c r="C3415">
        <v>-9.91</v>
      </c>
      <c r="D3415">
        <v>-86.6</v>
      </c>
      <c r="E3415">
        <v>57.99</v>
      </c>
      <c r="F3415">
        <v>22.84</v>
      </c>
      <c r="G3415">
        <v>-163.37</v>
      </c>
      <c r="H3415">
        <v>3.06</v>
      </c>
      <c r="I3415">
        <v>-507.5</v>
      </c>
    </row>
    <row r="3416" spans="1:9">
      <c r="A3416" s="14">
        <v>44963</v>
      </c>
      <c r="B3416">
        <v>23.59</v>
      </c>
      <c r="C3416">
        <v>-9.68</v>
      </c>
      <c r="D3416">
        <v>-85.49</v>
      </c>
      <c r="E3416">
        <v>56.8</v>
      </c>
      <c r="F3416">
        <v>22.95</v>
      </c>
      <c r="G3416">
        <v>-163.34</v>
      </c>
      <c r="H3416">
        <v>2.94</v>
      </c>
      <c r="I3416">
        <v>-501.98</v>
      </c>
    </row>
    <row r="3417" spans="1:9">
      <c r="A3417" s="14">
        <v>44964</v>
      </c>
      <c r="B3417">
        <v>22.55</v>
      </c>
      <c r="C3417">
        <v>-10.23</v>
      </c>
      <c r="D3417">
        <v>-85.56</v>
      </c>
      <c r="E3417">
        <v>56.95</v>
      </c>
      <c r="F3417">
        <v>22.64</v>
      </c>
      <c r="G3417">
        <v>-161.66999999999999</v>
      </c>
      <c r="H3417">
        <v>2.5099999999999998</v>
      </c>
      <c r="I3417">
        <v>-498.85</v>
      </c>
    </row>
    <row r="3418" spans="1:9">
      <c r="A3418" s="14">
        <v>44965</v>
      </c>
      <c r="B3418">
        <v>22.37</v>
      </c>
      <c r="C3418">
        <v>-10.73</v>
      </c>
      <c r="D3418">
        <v>-85.58</v>
      </c>
      <c r="E3418">
        <v>56.81</v>
      </c>
      <c r="F3418">
        <v>22.69</v>
      </c>
      <c r="G3418">
        <v>-162.96</v>
      </c>
      <c r="H3418">
        <v>2.2000000000000002</v>
      </c>
      <c r="I3418">
        <v>-494</v>
      </c>
    </row>
    <row r="3419" spans="1:9">
      <c r="A3419" s="14">
        <v>44966</v>
      </c>
      <c r="B3419">
        <v>22.48</v>
      </c>
      <c r="C3419">
        <v>-11.13</v>
      </c>
      <c r="D3419">
        <v>-87.53</v>
      </c>
      <c r="E3419">
        <v>57.71</v>
      </c>
      <c r="F3419">
        <v>23.49</v>
      </c>
      <c r="G3419">
        <v>-167.4</v>
      </c>
      <c r="H3419">
        <v>1.84</v>
      </c>
      <c r="I3419">
        <v>-466.76</v>
      </c>
    </row>
    <row r="3420" spans="1:9">
      <c r="A3420" s="14">
        <v>44967</v>
      </c>
      <c r="B3420">
        <v>22.03</v>
      </c>
      <c r="C3420">
        <v>-11.1</v>
      </c>
      <c r="D3420">
        <v>-86.31</v>
      </c>
      <c r="E3420">
        <v>56.44</v>
      </c>
      <c r="F3420">
        <v>22.72</v>
      </c>
      <c r="G3420">
        <v>-165.77</v>
      </c>
      <c r="H3420">
        <v>1.7</v>
      </c>
      <c r="I3420">
        <v>-458</v>
      </c>
    </row>
    <row r="3421" spans="1:9">
      <c r="A3421" s="14">
        <v>44970</v>
      </c>
      <c r="B3421">
        <v>21.92</v>
      </c>
      <c r="C3421">
        <v>-11.11</v>
      </c>
      <c r="D3421">
        <v>-85</v>
      </c>
      <c r="E3421">
        <v>56.13</v>
      </c>
      <c r="F3421">
        <v>22.66</v>
      </c>
      <c r="G3421">
        <v>-165.65</v>
      </c>
      <c r="H3421">
        <v>1.55</v>
      </c>
      <c r="I3421">
        <v>-450.75</v>
      </c>
    </row>
    <row r="3422" spans="1:9">
      <c r="A3422" s="14">
        <v>44971</v>
      </c>
      <c r="B3422">
        <v>22.1</v>
      </c>
      <c r="C3422">
        <v>-10.98</v>
      </c>
      <c r="D3422">
        <v>-85.52</v>
      </c>
      <c r="E3422">
        <v>56.11</v>
      </c>
      <c r="F3422">
        <v>21.68</v>
      </c>
      <c r="G3422">
        <v>-166.57</v>
      </c>
      <c r="H3422">
        <v>1.73</v>
      </c>
      <c r="I3422">
        <v>-463</v>
      </c>
    </row>
    <row r="3423" spans="1:9">
      <c r="A3423" s="14">
        <v>44972</v>
      </c>
      <c r="B3423">
        <v>22.03</v>
      </c>
      <c r="C3423">
        <v>-11.2</v>
      </c>
      <c r="D3423">
        <v>-86.06</v>
      </c>
      <c r="E3423">
        <v>55.66</v>
      </c>
      <c r="F3423">
        <v>22.74</v>
      </c>
      <c r="G3423">
        <v>-167.71</v>
      </c>
      <c r="H3423">
        <v>1.59</v>
      </c>
      <c r="I3423">
        <v>-464.91</v>
      </c>
    </row>
    <row r="3424" spans="1:9">
      <c r="A3424" s="14">
        <v>44973</v>
      </c>
      <c r="B3424">
        <v>22.15</v>
      </c>
      <c r="C3424">
        <v>-11.63</v>
      </c>
      <c r="D3424">
        <v>-86.92</v>
      </c>
      <c r="E3424">
        <v>55.79</v>
      </c>
      <c r="F3424">
        <v>23.19</v>
      </c>
      <c r="G3424">
        <v>-170.19</v>
      </c>
      <c r="H3424">
        <v>1.78</v>
      </c>
      <c r="I3424">
        <v>-476.15</v>
      </c>
    </row>
    <row r="3425" spans="1:9">
      <c r="A3425" s="14">
        <v>44974</v>
      </c>
      <c r="B3425">
        <v>22.14</v>
      </c>
      <c r="C3425">
        <v>-12.45</v>
      </c>
      <c r="D3425">
        <v>-86.82</v>
      </c>
      <c r="E3425">
        <v>55.77</v>
      </c>
      <c r="F3425">
        <v>23.05</v>
      </c>
      <c r="G3425">
        <v>-170.59</v>
      </c>
      <c r="H3425">
        <v>2.25</v>
      </c>
      <c r="I3425">
        <v>-475.78</v>
      </c>
    </row>
    <row r="3426" spans="1:9">
      <c r="A3426" s="14">
        <v>44977</v>
      </c>
      <c r="B3426">
        <v>21.89</v>
      </c>
      <c r="C3426">
        <v>-12.56</v>
      </c>
      <c r="D3426">
        <v>-85.8</v>
      </c>
      <c r="E3426">
        <v>55.15</v>
      </c>
      <c r="F3426">
        <v>22.93</v>
      </c>
      <c r="G3426">
        <v>-168.74</v>
      </c>
      <c r="H3426">
        <v>2.14</v>
      </c>
      <c r="I3426">
        <v>-458.5</v>
      </c>
    </row>
    <row r="3427" spans="1:9">
      <c r="A3427" s="14">
        <v>44978</v>
      </c>
      <c r="B3427">
        <v>21.25</v>
      </c>
      <c r="C3427">
        <v>-13.6</v>
      </c>
      <c r="D3427">
        <v>-86.19</v>
      </c>
      <c r="E3427">
        <v>55.09</v>
      </c>
      <c r="F3427">
        <v>22.38</v>
      </c>
      <c r="G3427">
        <v>-170.05</v>
      </c>
      <c r="H3427">
        <v>1.3</v>
      </c>
      <c r="I3427">
        <v>-453</v>
      </c>
    </row>
    <row r="3428" spans="1:9">
      <c r="A3428" s="14">
        <v>44979</v>
      </c>
      <c r="B3428">
        <v>21.86</v>
      </c>
      <c r="C3428">
        <v>-14.32</v>
      </c>
      <c r="D3428">
        <v>-86.54</v>
      </c>
      <c r="E3428">
        <v>55.02</v>
      </c>
      <c r="F3428">
        <v>22.4</v>
      </c>
      <c r="G3428">
        <v>-177.03</v>
      </c>
      <c r="H3428">
        <v>1.19</v>
      </c>
      <c r="I3428">
        <v>-461.96</v>
      </c>
    </row>
    <row r="3429" spans="1:9">
      <c r="A3429" s="14">
        <v>44980</v>
      </c>
      <c r="B3429">
        <v>22.33</v>
      </c>
      <c r="C3429">
        <v>-14.92</v>
      </c>
      <c r="D3429">
        <v>-90.51</v>
      </c>
      <c r="E3429">
        <v>56.62</v>
      </c>
      <c r="F3429">
        <v>23.2</v>
      </c>
      <c r="G3429">
        <v>-176.88</v>
      </c>
      <c r="H3429">
        <v>0.48</v>
      </c>
      <c r="I3429">
        <v>-482</v>
      </c>
    </row>
    <row r="3430" spans="1:9">
      <c r="A3430" s="14">
        <v>44981</v>
      </c>
      <c r="B3430">
        <v>22.02</v>
      </c>
      <c r="C3430">
        <v>-15.51</v>
      </c>
      <c r="D3430">
        <v>-91.97</v>
      </c>
      <c r="E3430">
        <v>56.39</v>
      </c>
      <c r="F3430">
        <v>22.04</v>
      </c>
      <c r="G3430">
        <v>-180.2</v>
      </c>
      <c r="H3430">
        <v>-0.18</v>
      </c>
      <c r="I3430">
        <v>-493.54</v>
      </c>
    </row>
    <row r="3431" spans="1:9">
      <c r="A3431" s="14">
        <v>44984</v>
      </c>
      <c r="B3431">
        <v>21.57</v>
      </c>
      <c r="C3431">
        <v>-15.43</v>
      </c>
      <c r="D3431">
        <v>-92.22</v>
      </c>
      <c r="E3431">
        <v>56.65</v>
      </c>
      <c r="F3431">
        <v>21.52</v>
      </c>
      <c r="G3431">
        <v>-179.12</v>
      </c>
      <c r="H3431">
        <v>0.08</v>
      </c>
      <c r="I3431">
        <v>-491.55</v>
      </c>
    </row>
    <row r="3432" spans="1:9">
      <c r="A3432" s="14">
        <v>44985</v>
      </c>
      <c r="B3432">
        <v>21.6</v>
      </c>
      <c r="C3432">
        <v>-15.86</v>
      </c>
      <c r="D3432">
        <v>-92.23</v>
      </c>
      <c r="E3432">
        <v>56.27</v>
      </c>
      <c r="F3432">
        <v>21.58</v>
      </c>
      <c r="G3432">
        <v>-179.16</v>
      </c>
      <c r="H3432">
        <v>-0.02</v>
      </c>
      <c r="I3432">
        <v>-498.57</v>
      </c>
    </row>
    <row r="3433" spans="1:9">
      <c r="A3433" s="14">
        <v>44986</v>
      </c>
      <c r="B3433">
        <v>22.39</v>
      </c>
      <c r="C3433">
        <v>-15.58</v>
      </c>
      <c r="D3433">
        <v>-93.42</v>
      </c>
      <c r="E3433">
        <v>57.5</v>
      </c>
      <c r="F3433">
        <v>23.35</v>
      </c>
      <c r="G3433">
        <v>-183.15</v>
      </c>
      <c r="H3433">
        <v>0.1</v>
      </c>
      <c r="I3433">
        <v>-510</v>
      </c>
    </row>
    <row r="3434" spans="1:9">
      <c r="A3434" s="14">
        <v>44987</v>
      </c>
      <c r="B3434">
        <v>22.15</v>
      </c>
      <c r="C3434">
        <v>-15.95</v>
      </c>
      <c r="D3434">
        <v>-91.25</v>
      </c>
      <c r="E3434">
        <v>55.23</v>
      </c>
      <c r="F3434">
        <v>23.31</v>
      </c>
      <c r="G3434">
        <v>-180.15</v>
      </c>
      <c r="H3434">
        <v>-0.25</v>
      </c>
      <c r="I3434">
        <v>-503.36</v>
      </c>
    </row>
    <row r="3435" spans="1:9">
      <c r="A3435" s="14">
        <v>44988</v>
      </c>
      <c r="B3435">
        <v>22.42</v>
      </c>
      <c r="C3435">
        <v>-16.75</v>
      </c>
      <c r="D3435">
        <v>-90.55</v>
      </c>
      <c r="E3435">
        <v>55.75</v>
      </c>
      <c r="F3435">
        <v>23.84</v>
      </c>
      <c r="G3435">
        <v>-179.76</v>
      </c>
      <c r="H3435">
        <v>-0.54</v>
      </c>
      <c r="I3435">
        <v>-490.11</v>
      </c>
    </row>
    <row r="3436" spans="1:9">
      <c r="A3436" s="14">
        <v>44991</v>
      </c>
      <c r="B3436">
        <v>22.6</v>
      </c>
      <c r="C3436">
        <v>-17.45</v>
      </c>
      <c r="D3436">
        <v>-88.21</v>
      </c>
      <c r="E3436">
        <v>56.25</v>
      </c>
      <c r="F3436">
        <v>23.91</v>
      </c>
      <c r="G3436">
        <v>-179.83</v>
      </c>
      <c r="H3436">
        <v>-0.78</v>
      </c>
      <c r="I3436">
        <v>-482</v>
      </c>
    </row>
    <row r="3437" spans="1:9">
      <c r="A3437" s="14">
        <v>44992</v>
      </c>
      <c r="B3437">
        <v>23.7</v>
      </c>
      <c r="C3437">
        <v>-20.190000000000001</v>
      </c>
      <c r="D3437">
        <v>-91.94</v>
      </c>
      <c r="E3437">
        <v>58.24</v>
      </c>
      <c r="F3437">
        <v>25.78</v>
      </c>
      <c r="G3437">
        <v>-185.4</v>
      </c>
      <c r="H3437">
        <v>-0.68</v>
      </c>
      <c r="I3437">
        <v>-504.02</v>
      </c>
    </row>
    <row r="3438" spans="1:9">
      <c r="A3438" s="14">
        <v>44993</v>
      </c>
      <c r="B3438">
        <v>24.78</v>
      </c>
      <c r="C3438">
        <v>-21.89</v>
      </c>
      <c r="D3438">
        <v>-94.78</v>
      </c>
      <c r="E3438">
        <v>60.36</v>
      </c>
      <c r="F3438">
        <v>27.53</v>
      </c>
      <c r="G3438">
        <v>-190.76</v>
      </c>
      <c r="H3438">
        <v>-0.66</v>
      </c>
      <c r="I3438">
        <v>-526.75</v>
      </c>
    </row>
    <row r="3439" spans="1:9">
      <c r="A3439" s="14">
        <v>44994</v>
      </c>
      <c r="B3439">
        <v>24.05</v>
      </c>
      <c r="C3439">
        <v>-21.76</v>
      </c>
      <c r="D3439">
        <v>-92.49</v>
      </c>
      <c r="E3439">
        <v>58.24</v>
      </c>
      <c r="F3439">
        <v>26.26</v>
      </c>
      <c r="G3439">
        <v>-184.93</v>
      </c>
      <c r="H3439">
        <v>-1.21</v>
      </c>
      <c r="I3439">
        <v>-515.70000000000005</v>
      </c>
    </row>
    <row r="3440" spans="1:9">
      <c r="A3440" s="14">
        <v>44995</v>
      </c>
      <c r="B3440">
        <v>23.95</v>
      </c>
      <c r="C3440">
        <v>-20.91</v>
      </c>
      <c r="D3440">
        <v>-93.63</v>
      </c>
      <c r="E3440">
        <v>61.93</v>
      </c>
      <c r="F3440">
        <v>26.94</v>
      </c>
      <c r="G3440">
        <v>-185.96</v>
      </c>
      <c r="H3440">
        <v>-1.23</v>
      </c>
      <c r="I3440">
        <v>-524</v>
      </c>
    </row>
    <row r="3441" spans="1:9">
      <c r="A3441" s="14">
        <v>44998</v>
      </c>
      <c r="B3441">
        <v>22.4</v>
      </c>
      <c r="C3441">
        <v>-18.36</v>
      </c>
      <c r="D3441">
        <v>-97.46</v>
      </c>
      <c r="E3441">
        <v>64.09</v>
      </c>
      <c r="F3441">
        <v>24.59</v>
      </c>
      <c r="G3441">
        <v>-180.46</v>
      </c>
      <c r="H3441">
        <v>-2.0499999999999998</v>
      </c>
      <c r="I3441">
        <v>-541</v>
      </c>
    </row>
    <row r="3442" spans="1:9">
      <c r="A3442" s="14">
        <v>44999</v>
      </c>
      <c r="B3442">
        <v>23.15</v>
      </c>
      <c r="C3442">
        <v>-18.760000000000002</v>
      </c>
      <c r="D3442">
        <v>-92.74</v>
      </c>
      <c r="E3442">
        <v>60.28</v>
      </c>
      <c r="F3442">
        <v>25.81</v>
      </c>
      <c r="G3442">
        <v>-181.09</v>
      </c>
      <c r="H3442">
        <v>-1.43</v>
      </c>
      <c r="I3442">
        <v>-496</v>
      </c>
    </row>
    <row r="3443" spans="1:9">
      <c r="A3443" s="14">
        <v>45000</v>
      </c>
      <c r="B3443">
        <v>22.77</v>
      </c>
      <c r="C3443">
        <v>-19.59</v>
      </c>
      <c r="D3443">
        <v>-104.86</v>
      </c>
      <c r="E3443">
        <v>64.599999999999994</v>
      </c>
      <c r="F3443">
        <v>25.75</v>
      </c>
      <c r="G3443">
        <v>-188.99</v>
      </c>
      <c r="H3443">
        <v>-1.7</v>
      </c>
      <c r="I3443">
        <v>-526</v>
      </c>
    </row>
    <row r="3444" spans="1:9">
      <c r="A3444" s="14">
        <v>45001</v>
      </c>
      <c r="B3444">
        <v>22.43</v>
      </c>
      <c r="C3444">
        <v>-19.32</v>
      </c>
      <c r="D3444">
        <v>-95.47</v>
      </c>
      <c r="E3444">
        <v>58.47</v>
      </c>
      <c r="F3444">
        <v>24.9</v>
      </c>
      <c r="G3444">
        <v>-180.66</v>
      </c>
      <c r="H3444">
        <v>-2.0699999999999998</v>
      </c>
      <c r="I3444">
        <v>-513</v>
      </c>
    </row>
    <row r="3445" spans="1:9">
      <c r="A3445" s="14">
        <v>45002</v>
      </c>
      <c r="B3445">
        <v>22.35</v>
      </c>
      <c r="C3445">
        <v>-19.59</v>
      </c>
      <c r="D3445">
        <v>-97.3</v>
      </c>
      <c r="E3445">
        <v>58.21</v>
      </c>
      <c r="F3445">
        <v>24.6</v>
      </c>
      <c r="G3445">
        <v>-176.81</v>
      </c>
      <c r="H3445">
        <v>-3.34</v>
      </c>
      <c r="I3445">
        <v>-501</v>
      </c>
    </row>
    <row r="3446" spans="1:9">
      <c r="A3446" s="14">
        <v>45005</v>
      </c>
      <c r="B3446">
        <v>22.8</v>
      </c>
      <c r="C3446">
        <v>-18.100000000000001</v>
      </c>
      <c r="D3446">
        <v>-100.43</v>
      </c>
      <c r="E3446">
        <v>59.18</v>
      </c>
      <c r="F3446">
        <v>25.76</v>
      </c>
      <c r="G3446">
        <v>-176.39</v>
      </c>
      <c r="H3446">
        <v>-3.8</v>
      </c>
      <c r="I3446">
        <v>-498.66</v>
      </c>
    </row>
    <row r="3447" spans="1:9">
      <c r="A3447" s="14">
        <v>45006</v>
      </c>
      <c r="B3447">
        <v>22.94</v>
      </c>
      <c r="C3447">
        <v>-19.32</v>
      </c>
      <c r="D3447">
        <v>-93.37</v>
      </c>
      <c r="E3447">
        <v>57.22</v>
      </c>
      <c r="F3447">
        <v>25.51</v>
      </c>
      <c r="G3447">
        <v>-177.16</v>
      </c>
      <c r="H3447">
        <v>-4.03</v>
      </c>
      <c r="I3447">
        <v>-499.15</v>
      </c>
    </row>
    <row r="3448" spans="1:9">
      <c r="A3448" s="14">
        <v>45007</v>
      </c>
      <c r="B3448">
        <v>23.28</v>
      </c>
      <c r="C3448">
        <v>-20.100000000000001</v>
      </c>
      <c r="D3448">
        <v>-95.79</v>
      </c>
      <c r="E3448">
        <v>57.67</v>
      </c>
      <c r="F3448">
        <v>22.1</v>
      </c>
      <c r="G3448">
        <v>-178.42</v>
      </c>
      <c r="H3448">
        <v>-2.5299999999999998</v>
      </c>
      <c r="I3448">
        <v>-494.6</v>
      </c>
    </row>
    <row r="3449" spans="1:9">
      <c r="A3449" s="14">
        <v>45008</v>
      </c>
      <c r="B3449">
        <v>22.22</v>
      </c>
      <c r="C3449">
        <v>-20.38</v>
      </c>
      <c r="D3449">
        <v>-89.29</v>
      </c>
      <c r="E3449">
        <v>55.92</v>
      </c>
      <c r="F3449">
        <v>20.43</v>
      </c>
      <c r="G3449">
        <v>-174.15</v>
      </c>
      <c r="H3449">
        <v>-1.1499999999999999</v>
      </c>
      <c r="I3449">
        <v>-482.24</v>
      </c>
    </row>
    <row r="3450" spans="1:9">
      <c r="A3450" s="14">
        <v>45009</v>
      </c>
      <c r="B3450">
        <v>21.88</v>
      </c>
      <c r="C3450">
        <v>-20.22</v>
      </c>
      <c r="D3450">
        <v>-91.41</v>
      </c>
      <c r="E3450">
        <v>57.32</v>
      </c>
      <c r="F3450">
        <v>21.3</v>
      </c>
      <c r="G3450">
        <v>-173.94</v>
      </c>
      <c r="H3450">
        <v>-1.18</v>
      </c>
      <c r="I3450">
        <v>-510.58</v>
      </c>
    </row>
    <row r="3451" spans="1:9">
      <c r="A3451" s="14">
        <v>45012</v>
      </c>
      <c r="B3451">
        <v>22.65</v>
      </c>
      <c r="C3451">
        <v>-20.48</v>
      </c>
      <c r="D3451">
        <v>-89.74</v>
      </c>
      <c r="E3451">
        <v>57.28</v>
      </c>
      <c r="F3451">
        <v>21.92</v>
      </c>
      <c r="G3451">
        <v>-175.98</v>
      </c>
      <c r="H3451">
        <v>-1.03</v>
      </c>
      <c r="I3451">
        <v>-494.86</v>
      </c>
    </row>
    <row r="3452" spans="1:9">
      <c r="A3452" s="14">
        <v>45013</v>
      </c>
      <c r="B3452">
        <v>22.6</v>
      </c>
      <c r="C3452">
        <v>-19.82</v>
      </c>
      <c r="D3452">
        <v>-90.9</v>
      </c>
      <c r="E3452">
        <v>57</v>
      </c>
      <c r="F3452">
        <v>21.34</v>
      </c>
      <c r="G3452">
        <v>-174.73</v>
      </c>
      <c r="H3452">
        <v>-0.88</v>
      </c>
      <c r="I3452">
        <v>-496.23</v>
      </c>
    </row>
    <row r="3453" spans="1:9">
      <c r="A3453" s="14">
        <v>45014</v>
      </c>
      <c r="B3453">
        <v>22.34</v>
      </c>
      <c r="C3453">
        <v>-19.52</v>
      </c>
      <c r="D3453">
        <v>-90</v>
      </c>
      <c r="E3453">
        <v>56.75</v>
      </c>
      <c r="F3453">
        <v>20.59</v>
      </c>
      <c r="G3453">
        <v>-175.36</v>
      </c>
      <c r="H3453">
        <v>-0.42</v>
      </c>
      <c r="I3453">
        <v>-493.99</v>
      </c>
    </row>
    <row r="3454" spans="1:9">
      <c r="A3454" s="14">
        <v>45015</v>
      </c>
      <c r="B3454">
        <v>22.35</v>
      </c>
      <c r="C3454">
        <v>-19.62</v>
      </c>
      <c r="D3454">
        <v>-89.08</v>
      </c>
      <c r="E3454">
        <v>56.35</v>
      </c>
      <c r="F3454">
        <v>21.31</v>
      </c>
      <c r="G3454">
        <v>-176.05</v>
      </c>
      <c r="H3454">
        <v>-0.64</v>
      </c>
      <c r="I3454">
        <v>-488.5</v>
      </c>
    </row>
    <row r="3455" spans="1:9">
      <c r="A3455" s="14">
        <v>45016</v>
      </c>
      <c r="B3455">
        <v>22.51</v>
      </c>
      <c r="C3455">
        <v>-20.25</v>
      </c>
      <c r="D3455">
        <v>-89.75</v>
      </c>
      <c r="E3455">
        <v>56.03</v>
      </c>
      <c r="F3455">
        <v>21.87</v>
      </c>
      <c r="G3455">
        <v>-177.84</v>
      </c>
      <c r="H3455">
        <v>-0.55000000000000004</v>
      </c>
      <c r="I3455">
        <v>-489.44</v>
      </c>
    </row>
    <row r="3456" spans="1:9">
      <c r="A3456" s="14">
        <v>45019</v>
      </c>
      <c r="B3456">
        <v>22.51</v>
      </c>
      <c r="C3456">
        <v>-19.82</v>
      </c>
      <c r="D3456">
        <v>-89.06</v>
      </c>
      <c r="E3456">
        <v>55.63</v>
      </c>
      <c r="F3456">
        <v>22.31</v>
      </c>
      <c r="G3456">
        <v>-175.88</v>
      </c>
      <c r="H3456">
        <v>-0.75</v>
      </c>
      <c r="I3456">
        <v>-482.62</v>
      </c>
    </row>
    <row r="3457" spans="1:9">
      <c r="A3457" s="14">
        <v>45020</v>
      </c>
      <c r="B3457">
        <v>23.32</v>
      </c>
      <c r="C3457">
        <v>-18.45</v>
      </c>
      <c r="D3457">
        <v>-88.31</v>
      </c>
      <c r="E3457">
        <v>54.55</v>
      </c>
      <c r="F3457">
        <v>21.23</v>
      </c>
      <c r="G3457">
        <v>-173.79</v>
      </c>
      <c r="H3457">
        <v>-1.03</v>
      </c>
      <c r="I3457">
        <v>-473.65</v>
      </c>
    </row>
    <row r="3458" spans="1:9">
      <c r="A3458" s="14">
        <v>45021</v>
      </c>
      <c r="B3458">
        <v>23.79</v>
      </c>
      <c r="C3458">
        <v>-19.52</v>
      </c>
      <c r="D3458">
        <v>-88.31</v>
      </c>
      <c r="E3458">
        <v>54.99</v>
      </c>
      <c r="F3458">
        <v>21.51</v>
      </c>
      <c r="G3458">
        <v>-173.82</v>
      </c>
      <c r="H3458">
        <v>-4</v>
      </c>
      <c r="I3458">
        <v>-473.4</v>
      </c>
    </row>
    <row r="3459" spans="1:9">
      <c r="A3459" s="14">
        <v>45022</v>
      </c>
      <c r="B3459">
        <v>23.7</v>
      </c>
      <c r="C3459">
        <v>-19.55</v>
      </c>
      <c r="D3459">
        <v>-88.55</v>
      </c>
      <c r="E3459">
        <v>55.12</v>
      </c>
      <c r="F3459">
        <v>22.27</v>
      </c>
      <c r="G3459">
        <v>-175.1</v>
      </c>
      <c r="H3459">
        <v>-3.89</v>
      </c>
      <c r="I3459">
        <v>-479</v>
      </c>
    </row>
    <row r="3460" spans="1:9">
      <c r="A3460" s="14">
        <v>45023</v>
      </c>
      <c r="B3460">
        <v>23.93</v>
      </c>
      <c r="C3460">
        <v>-21.05</v>
      </c>
      <c r="D3460">
        <v>-89.38</v>
      </c>
      <c r="E3460">
        <v>56.4</v>
      </c>
      <c r="F3460">
        <v>23.72</v>
      </c>
      <c r="G3460">
        <v>-177.13</v>
      </c>
      <c r="H3460">
        <v>-3.18</v>
      </c>
      <c r="I3460">
        <v>-482.81</v>
      </c>
    </row>
    <row r="3461" spans="1:9">
      <c r="A3461" s="14">
        <v>45026</v>
      </c>
      <c r="B3461">
        <v>23.83</v>
      </c>
      <c r="C3461">
        <v>-20.72</v>
      </c>
      <c r="D3461">
        <v>-89.71</v>
      </c>
      <c r="E3461">
        <v>56.42</v>
      </c>
      <c r="F3461">
        <v>23.88</v>
      </c>
      <c r="G3461">
        <v>-179.41</v>
      </c>
      <c r="H3461">
        <v>-3.84</v>
      </c>
      <c r="I3461">
        <v>-479.25</v>
      </c>
    </row>
    <row r="3462" spans="1:9">
      <c r="A3462" s="14">
        <v>45027</v>
      </c>
      <c r="B3462">
        <v>24.7</v>
      </c>
      <c r="C3462">
        <v>-20.95</v>
      </c>
      <c r="D3462">
        <v>-89.44</v>
      </c>
      <c r="E3462">
        <v>55.01</v>
      </c>
      <c r="F3462">
        <v>22.87</v>
      </c>
      <c r="G3462">
        <v>-179</v>
      </c>
      <c r="H3462">
        <v>-4.12</v>
      </c>
      <c r="I3462">
        <v>-480.35</v>
      </c>
    </row>
    <row r="3463" spans="1:9">
      <c r="A3463" s="14">
        <v>45028</v>
      </c>
      <c r="B3463">
        <v>24.69</v>
      </c>
      <c r="C3463">
        <v>-20.55</v>
      </c>
      <c r="D3463">
        <v>-89.16</v>
      </c>
      <c r="E3463">
        <v>54.87</v>
      </c>
      <c r="F3463">
        <v>22.75</v>
      </c>
      <c r="G3463">
        <v>-178.9</v>
      </c>
      <c r="H3463">
        <v>-3.99</v>
      </c>
      <c r="I3463">
        <v>-473</v>
      </c>
    </row>
    <row r="3464" spans="1:9">
      <c r="A3464" s="14">
        <v>45029</v>
      </c>
      <c r="B3464">
        <v>24.72</v>
      </c>
      <c r="C3464">
        <v>-20.56</v>
      </c>
      <c r="D3464">
        <v>-87.62</v>
      </c>
      <c r="E3464">
        <v>54.06</v>
      </c>
      <c r="F3464">
        <v>22.36</v>
      </c>
      <c r="G3464">
        <v>-179.55</v>
      </c>
      <c r="H3464">
        <v>-3.9</v>
      </c>
      <c r="I3464">
        <v>-463.23</v>
      </c>
    </row>
    <row r="3465" spans="1:9">
      <c r="A3465" s="14">
        <v>45030</v>
      </c>
      <c r="B3465">
        <v>24.49</v>
      </c>
      <c r="C3465">
        <v>-21.65</v>
      </c>
      <c r="D3465">
        <v>-88.65</v>
      </c>
      <c r="E3465">
        <v>54.04</v>
      </c>
      <c r="F3465">
        <v>23.08</v>
      </c>
      <c r="G3465">
        <v>-180.16</v>
      </c>
      <c r="H3465">
        <v>-3.52</v>
      </c>
      <c r="I3465">
        <v>-470.65</v>
      </c>
    </row>
    <row r="3466" spans="1:9">
      <c r="A3466" s="14">
        <v>45033</v>
      </c>
      <c r="B3466">
        <v>25.13</v>
      </c>
      <c r="C3466">
        <v>-22.47</v>
      </c>
      <c r="D3466">
        <v>-89.15</v>
      </c>
      <c r="E3466">
        <v>54.34</v>
      </c>
      <c r="F3466">
        <v>23.9</v>
      </c>
      <c r="G3466">
        <v>-181.35</v>
      </c>
      <c r="H3466">
        <v>-3.12</v>
      </c>
      <c r="I3466">
        <v>-475</v>
      </c>
    </row>
    <row r="3467" spans="1:9">
      <c r="A3467" s="14">
        <v>45034</v>
      </c>
      <c r="B3467">
        <v>24.87</v>
      </c>
      <c r="C3467">
        <v>-22.85</v>
      </c>
      <c r="D3467">
        <v>-88.93</v>
      </c>
      <c r="E3467">
        <v>54.56</v>
      </c>
      <c r="F3467">
        <v>22.95</v>
      </c>
      <c r="G3467">
        <v>-181.08</v>
      </c>
      <c r="H3467">
        <v>-3.45</v>
      </c>
      <c r="I3467">
        <v>-474.29</v>
      </c>
    </row>
    <row r="3468" spans="1:9">
      <c r="A3468" s="14">
        <v>45035</v>
      </c>
      <c r="B3468">
        <v>24.95</v>
      </c>
      <c r="C3468">
        <v>-22.75</v>
      </c>
      <c r="D3468">
        <v>-89.15</v>
      </c>
      <c r="E3468">
        <v>53.95</v>
      </c>
      <c r="F3468">
        <v>21.39</v>
      </c>
      <c r="G3468">
        <v>-182.34</v>
      </c>
      <c r="H3468">
        <v>-3.42</v>
      </c>
      <c r="I3468">
        <v>-474.04</v>
      </c>
    </row>
    <row r="3469" spans="1:9">
      <c r="A3469" s="14">
        <v>45036</v>
      </c>
      <c r="B3469">
        <v>24.94</v>
      </c>
      <c r="C3469">
        <v>-22.89</v>
      </c>
      <c r="D3469">
        <v>-89.32</v>
      </c>
      <c r="E3469">
        <v>53.47</v>
      </c>
      <c r="F3469">
        <v>20.77</v>
      </c>
      <c r="G3469">
        <v>-182.62</v>
      </c>
      <c r="H3469">
        <v>-3.72</v>
      </c>
      <c r="I3469">
        <v>-464.83</v>
      </c>
    </row>
    <row r="3470" spans="1:9">
      <c r="A3470" s="14">
        <v>45037</v>
      </c>
      <c r="B3470">
        <v>24.83</v>
      </c>
      <c r="C3470">
        <v>-23.9</v>
      </c>
      <c r="D3470">
        <v>-89.84</v>
      </c>
      <c r="E3470">
        <v>54.29</v>
      </c>
      <c r="F3470">
        <v>21.25</v>
      </c>
      <c r="G3470">
        <v>-182.67</v>
      </c>
      <c r="H3470">
        <v>-3.25</v>
      </c>
      <c r="I3470">
        <v>-468.44</v>
      </c>
    </row>
    <row r="3471" spans="1:9">
      <c r="A3471" s="14">
        <v>45040</v>
      </c>
      <c r="B3471">
        <v>24.65</v>
      </c>
      <c r="C3471">
        <v>-23.98</v>
      </c>
      <c r="D3471">
        <v>-88.67</v>
      </c>
      <c r="E3471">
        <v>54.39</v>
      </c>
      <c r="F3471">
        <v>21.26</v>
      </c>
      <c r="G3471">
        <v>-182.5</v>
      </c>
      <c r="H3471">
        <v>-3.24</v>
      </c>
      <c r="I3471">
        <v>-464</v>
      </c>
    </row>
    <row r="3472" spans="1:9">
      <c r="A3472" s="14">
        <v>45041</v>
      </c>
      <c r="B3472">
        <v>24.6</v>
      </c>
      <c r="C3472">
        <v>-23.45</v>
      </c>
      <c r="D3472">
        <v>-89</v>
      </c>
      <c r="E3472">
        <v>54.36</v>
      </c>
      <c r="F3472">
        <v>20.58</v>
      </c>
      <c r="G3472">
        <v>-181.21</v>
      </c>
      <c r="H3472">
        <v>-3.53</v>
      </c>
      <c r="I3472">
        <v>-462.4</v>
      </c>
    </row>
    <row r="3473" spans="1:9">
      <c r="A3473" s="14">
        <v>45042</v>
      </c>
      <c r="B3473">
        <v>26.04</v>
      </c>
      <c r="C3473">
        <v>-23.92</v>
      </c>
      <c r="D3473">
        <v>-92.63</v>
      </c>
      <c r="E3473">
        <v>57.22</v>
      </c>
      <c r="F3473">
        <v>21.98</v>
      </c>
      <c r="G3473">
        <v>-188.1</v>
      </c>
      <c r="H3473">
        <v>-2.97</v>
      </c>
      <c r="I3473">
        <v>-484</v>
      </c>
    </row>
    <row r="3474" spans="1:9">
      <c r="A3474" s="14">
        <v>45043</v>
      </c>
      <c r="B3474">
        <v>25.56</v>
      </c>
      <c r="C3474">
        <v>-24.49</v>
      </c>
      <c r="D3474">
        <v>-90.56</v>
      </c>
      <c r="E3474">
        <v>55.62</v>
      </c>
      <c r="F3474">
        <v>22</v>
      </c>
      <c r="G3474">
        <v>-184.93</v>
      </c>
      <c r="H3474">
        <v>-3.26</v>
      </c>
      <c r="I3474">
        <v>-472.3</v>
      </c>
    </row>
    <row r="3475" spans="1:9">
      <c r="A3475" s="14">
        <v>45044</v>
      </c>
      <c r="B3475">
        <v>25.73</v>
      </c>
      <c r="C3475">
        <v>-24.09</v>
      </c>
      <c r="D3475">
        <v>-91.16</v>
      </c>
      <c r="E3475">
        <v>55.73</v>
      </c>
      <c r="F3475">
        <v>21.7</v>
      </c>
      <c r="G3475">
        <v>-188.77</v>
      </c>
      <c r="H3475">
        <v>-3.24</v>
      </c>
      <c r="I3475">
        <v>-468.35</v>
      </c>
    </row>
    <row r="3476" spans="1:9">
      <c r="A3476" s="14">
        <v>45047</v>
      </c>
      <c r="B3476">
        <v>26.11</v>
      </c>
      <c r="C3476">
        <v>-24.97</v>
      </c>
      <c r="D3476">
        <v>-91.68</v>
      </c>
      <c r="E3476">
        <v>56.54</v>
      </c>
      <c r="F3476">
        <v>22.57</v>
      </c>
      <c r="G3476">
        <v>-190.83</v>
      </c>
      <c r="H3476">
        <v>-2.4</v>
      </c>
      <c r="I3476">
        <v>-473.84</v>
      </c>
    </row>
    <row r="3477" spans="1:9">
      <c r="A3477" s="14">
        <v>45048</v>
      </c>
      <c r="B3477">
        <v>22.73</v>
      </c>
      <c r="C3477">
        <v>-25.04</v>
      </c>
      <c r="D3477">
        <v>-91.32</v>
      </c>
      <c r="E3477">
        <v>56.06</v>
      </c>
      <c r="F3477">
        <v>21.56</v>
      </c>
      <c r="G3477">
        <v>-189.24</v>
      </c>
      <c r="H3477">
        <v>-3.52</v>
      </c>
      <c r="I3477">
        <v>-470.4</v>
      </c>
    </row>
    <row r="3478" spans="1:9">
      <c r="A3478" s="14">
        <v>45049</v>
      </c>
      <c r="B3478">
        <v>22.99</v>
      </c>
      <c r="C3478">
        <v>-24.9</v>
      </c>
      <c r="D3478">
        <v>-92.4</v>
      </c>
      <c r="E3478">
        <v>56.96</v>
      </c>
      <c r="F3478">
        <v>21.92</v>
      </c>
      <c r="G3478">
        <v>-187.26</v>
      </c>
      <c r="H3478">
        <v>-3.97</v>
      </c>
      <c r="I3478">
        <v>-480.88</v>
      </c>
    </row>
    <row r="3479" spans="1:9">
      <c r="A3479" s="14">
        <v>45050</v>
      </c>
      <c r="B3479">
        <v>22.56</v>
      </c>
      <c r="C3479">
        <v>-26.55</v>
      </c>
      <c r="D3479">
        <v>-90.79</v>
      </c>
      <c r="E3479">
        <v>57.45</v>
      </c>
      <c r="F3479">
        <v>23.17</v>
      </c>
      <c r="G3479">
        <v>-187.25</v>
      </c>
      <c r="H3479">
        <v>-3.61</v>
      </c>
      <c r="I3479">
        <v>-471</v>
      </c>
    </row>
    <row r="3480" spans="1:9">
      <c r="A3480" s="14">
        <v>45051</v>
      </c>
      <c r="B3480">
        <v>23.23</v>
      </c>
      <c r="C3480">
        <v>-25.37</v>
      </c>
      <c r="D3480">
        <v>-90.53</v>
      </c>
      <c r="E3480">
        <v>56.69</v>
      </c>
      <c r="F3480">
        <v>22.17</v>
      </c>
      <c r="G3480">
        <v>-188.02</v>
      </c>
      <c r="H3480">
        <v>-3.37</v>
      </c>
      <c r="I3480">
        <v>-474</v>
      </c>
    </row>
    <row r="3481" spans="1:9">
      <c r="A3481" s="14">
        <v>45054</v>
      </c>
      <c r="B3481">
        <v>23.31</v>
      </c>
      <c r="C3481">
        <v>-25.31</v>
      </c>
      <c r="D3481">
        <v>-89.8</v>
      </c>
      <c r="E3481">
        <v>55.71</v>
      </c>
      <c r="F3481">
        <v>22.36</v>
      </c>
      <c r="G3481">
        <v>-187.03</v>
      </c>
      <c r="H3481">
        <v>-3.48</v>
      </c>
      <c r="I3481">
        <v>-465.41</v>
      </c>
    </row>
    <row r="3482" spans="1:9">
      <c r="A3482" s="14">
        <v>45055</v>
      </c>
      <c r="B3482">
        <v>23.45</v>
      </c>
      <c r="C3482">
        <v>-25.79</v>
      </c>
      <c r="D3482">
        <v>-90.79</v>
      </c>
      <c r="E3482">
        <v>55.58</v>
      </c>
      <c r="F3482">
        <v>21.98</v>
      </c>
      <c r="G3482">
        <v>-193.6</v>
      </c>
      <c r="H3482">
        <v>-3.1</v>
      </c>
      <c r="I3482">
        <v>-463</v>
      </c>
    </row>
    <row r="3483" spans="1:9">
      <c r="A3483" s="14">
        <v>45056</v>
      </c>
      <c r="B3483">
        <v>23.8</v>
      </c>
      <c r="C3483">
        <v>-25.81</v>
      </c>
      <c r="D3483">
        <v>-91.43</v>
      </c>
      <c r="E3483">
        <v>55.99</v>
      </c>
      <c r="F3483">
        <v>21.24</v>
      </c>
      <c r="G3483">
        <v>-190.46</v>
      </c>
      <c r="H3483">
        <v>-3.21</v>
      </c>
      <c r="I3483">
        <v>-468.9</v>
      </c>
    </row>
    <row r="3484" spans="1:9">
      <c r="A3484" s="14">
        <v>45057</v>
      </c>
      <c r="B3484">
        <v>22.95</v>
      </c>
      <c r="C3484">
        <v>-26.91</v>
      </c>
      <c r="D3484">
        <v>-90.36</v>
      </c>
      <c r="E3484">
        <v>55.07</v>
      </c>
      <c r="F3484">
        <v>20.97</v>
      </c>
      <c r="G3484">
        <v>-187.34</v>
      </c>
      <c r="H3484">
        <v>-2.84</v>
      </c>
      <c r="I3484">
        <v>-465.82</v>
      </c>
    </row>
    <row r="3485" spans="1:9">
      <c r="A3485" s="14">
        <v>45058</v>
      </c>
      <c r="B3485">
        <v>22.77</v>
      </c>
      <c r="C3485">
        <v>-26.67</v>
      </c>
      <c r="D3485">
        <v>-90.6</v>
      </c>
      <c r="E3485">
        <v>54.53</v>
      </c>
      <c r="F3485">
        <v>20.75</v>
      </c>
      <c r="G3485">
        <v>-188.84</v>
      </c>
      <c r="H3485">
        <v>-2.25</v>
      </c>
      <c r="I3485">
        <v>-467.5</v>
      </c>
    </row>
    <row r="3486" spans="1:9">
      <c r="A3486" s="14">
        <v>45061</v>
      </c>
      <c r="B3486">
        <v>22.35</v>
      </c>
      <c r="C3486">
        <v>-26.04</v>
      </c>
      <c r="D3486">
        <v>-90.19</v>
      </c>
      <c r="E3486">
        <v>54.57</v>
      </c>
      <c r="F3486">
        <v>20.74</v>
      </c>
      <c r="G3486">
        <v>-189.02</v>
      </c>
      <c r="H3486">
        <v>-2.46</v>
      </c>
      <c r="I3486">
        <v>-468</v>
      </c>
    </row>
    <row r="3487" spans="1:9">
      <c r="A3487" s="14">
        <v>45062</v>
      </c>
      <c r="B3487">
        <v>22.2</v>
      </c>
      <c r="C3487">
        <v>-24.85</v>
      </c>
      <c r="D3487">
        <v>-92.38</v>
      </c>
      <c r="E3487">
        <v>54.61</v>
      </c>
      <c r="F3487">
        <v>20.98</v>
      </c>
      <c r="G3487">
        <v>-189.79</v>
      </c>
      <c r="H3487">
        <v>-3.14</v>
      </c>
      <c r="I3487">
        <v>-478</v>
      </c>
    </row>
    <row r="3488" spans="1:9">
      <c r="A3488" s="14">
        <v>45063</v>
      </c>
      <c r="B3488">
        <v>22.77</v>
      </c>
      <c r="C3488">
        <v>-24.9</v>
      </c>
      <c r="D3488">
        <v>-90.8</v>
      </c>
      <c r="E3488">
        <v>56.11</v>
      </c>
      <c r="F3488">
        <v>21.8</v>
      </c>
      <c r="G3488">
        <v>-196.87</v>
      </c>
      <c r="H3488">
        <v>-3.75</v>
      </c>
      <c r="I3488">
        <v>-475.66</v>
      </c>
    </row>
    <row r="3489" spans="1:9">
      <c r="A3489" s="14">
        <v>45064</v>
      </c>
      <c r="B3489">
        <v>22.35</v>
      </c>
      <c r="C3489">
        <v>-26.25</v>
      </c>
      <c r="D3489">
        <v>-91.75</v>
      </c>
      <c r="E3489">
        <v>54.66</v>
      </c>
      <c r="F3489">
        <v>21.4</v>
      </c>
      <c r="G3489">
        <v>-195.04</v>
      </c>
      <c r="H3489">
        <v>-4.45</v>
      </c>
      <c r="I3489">
        <v>-478.14</v>
      </c>
    </row>
    <row r="3490" spans="1:9">
      <c r="A3490" s="14">
        <v>45065</v>
      </c>
      <c r="B3490">
        <v>22.06</v>
      </c>
      <c r="C3490">
        <v>-26.18</v>
      </c>
      <c r="D3490">
        <v>-90.18</v>
      </c>
      <c r="E3490">
        <v>53.83</v>
      </c>
      <c r="F3490">
        <v>20.51</v>
      </c>
      <c r="G3490">
        <v>-192.87</v>
      </c>
      <c r="H3490">
        <v>-6.51</v>
      </c>
      <c r="I3490">
        <v>-477.4</v>
      </c>
    </row>
    <row r="3491" spans="1:9">
      <c r="A3491" s="14">
        <v>45068</v>
      </c>
      <c r="B3491">
        <v>22.05</v>
      </c>
      <c r="C3491">
        <v>-26.85</v>
      </c>
      <c r="D3491">
        <v>-89.39</v>
      </c>
      <c r="E3491">
        <v>54.28</v>
      </c>
      <c r="F3491">
        <v>20.48</v>
      </c>
      <c r="G3491">
        <v>-194.29</v>
      </c>
      <c r="H3491">
        <v>-6.72</v>
      </c>
      <c r="I3491">
        <v>-480</v>
      </c>
    </row>
    <row r="3492" spans="1:9">
      <c r="A3492" s="14">
        <v>45069</v>
      </c>
      <c r="B3492">
        <v>22.17</v>
      </c>
      <c r="C3492">
        <v>-27.18</v>
      </c>
      <c r="D3492">
        <v>-90.3</v>
      </c>
      <c r="E3492">
        <v>54.49</v>
      </c>
      <c r="F3492">
        <v>20.86</v>
      </c>
      <c r="G3492">
        <v>-194.88</v>
      </c>
      <c r="H3492">
        <v>-7.09</v>
      </c>
      <c r="I3492">
        <v>-487.26</v>
      </c>
    </row>
    <row r="3493" spans="1:9">
      <c r="A3493" s="14">
        <v>45070</v>
      </c>
      <c r="B3493">
        <v>23.23</v>
      </c>
      <c r="C3493">
        <v>-29.28</v>
      </c>
      <c r="D3493">
        <v>-93.53</v>
      </c>
      <c r="E3493">
        <v>56.92</v>
      </c>
      <c r="F3493">
        <v>19.440000000000001</v>
      </c>
      <c r="G3493">
        <v>-203.45</v>
      </c>
      <c r="H3493">
        <v>-3.52</v>
      </c>
      <c r="I3493">
        <v>-513.22</v>
      </c>
    </row>
    <row r="3494" spans="1:9">
      <c r="A3494" s="14">
        <v>45071</v>
      </c>
      <c r="B3494">
        <v>23.75</v>
      </c>
      <c r="C3494">
        <v>-30.45</v>
      </c>
      <c r="D3494">
        <v>-92.55</v>
      </c>
      <c r="E3494">
        <v>56.48</v>
      </c>
      <c r="F3494">
        <v>19.12</v>
      </c>
      <c r="G3494">
        <v>-201.55</v>
      </c>
      <c r="H3494">
        <v>-2.57</v>
      </c>
      <c r="I3494">
        <v>-518.74</v>
      </c>
    </row>
    <row r="3495" spans="1:9">
      <c r="A3495" s="14">
        <v>45072</v>
      </c>
      <c r="B3495">
        <v>23.76</v>
      </c>
      <c r="C3495">
        <v>-30.35</v>
      </c>
      <c r="D3495">
        <v>-93.03</v>
      </c>
      <c r="E3495">
        <v>56.98</v>
      </c>
      <c r="F3495">
        <v>19.95</v>
      </c>
      <c r="G3495">
        <v>-203.16</v>
      </c>
      <c r="H3495">
        <v>-2.36</v>
      </c>
      <c r="I3495">
        <v>-520.29999999999995</v>
      </c>
    </row>
    <row r="3496" spans="1:9">
      <c r="A3496" s="14">
        <v>45075</v>
      </c>
      <c r="B3496">
        <v>23.72</v>
      </c>
      <c r="C3496">
        <v>-30.25</v>
      </c>
      <c r="D3496">
        <v>-92.56</v>
      </c>
      <c r="E3496">
        <v>56.12</v>
      </c>
      <c r="F3496">
        <v>19.32</v>
      </c>
      <c r="G3496">
        <v>-201.46</v>
      </c>
      <c r="H3496">
        <v>-2.0299999999999998</v>
      </c>
      <c r="I3496">
        <v>-519.12</v>
      </c>
    </row>
    <row r="3497" spans="1:9">
      <c r="A3497" s="14">
        <v>45076</v>
      </c>
      <c r="B3497">
        <v>23.1</v>
      </c>
      <c r="C3497">
        <v>-31.09</v>
      </c>
      <c r="D3497">
        <v>-93.57</v>
      </c>
      <c r="E3497">
        <v>57.23</v>
      </c>
      <c r="F3497">
        <v>20.440000000000001</v>
      </c>
      <c r="G3497">
        <v>-201.39</v>
      </c>
      <c r="H3497">
        <v>-2.13</v>
      </c>
      <c r="I3497">
        <v>-527.35</v>
      </c>
    </row>
    <row r="3498" spans="1:9">
      <c r="A3498" s="14">
        <v>45077</v>
      </c>
      <c r="B3498">
        <v>22.8</v>
      </c>
      <c r="C3498">
        <v>-28.55</v>
      </c>
      <c r="D3498">
        <v>-95.74</v>
      </c>
      <c r="E3498">
        <v>57.07</v>
      </c>
      <c r="F3498">
        <v>19.93</v>
      </c>
      <c r="G3498">
        <v>-205.18</v>
      </c>
      <c r="H3498">
        <v>-2.4900000000000002</v>
      </c>
      <c r="I3498">
        <v>-542.89</v>
      </c>
    </row>
    <row r="3499" spans="1:9">
      <c r="A3499" s="14">
        <v>45078</v>
      </c>
      <c r="B3499">
        <v>21.3</v>
      </c>
      <c r="C3499">
        <v>-28.31</v>
      </c>
      <c r="D3499">
        <v>-91.06</v>
      </c>
      <c r="E3499">
        <v>54.78</v>
      </c>
      <c r="F3499">
        <v>18.760000000000002</v>
      </c>
      <c r="G3499">
        <v>-197.35</v>
      </c>
      <c r="H3499">
        <v>-2.27</v>
      </c>
      <c r="I3499">
        <v>-512.5</v>
      </c>
    </row>
    <row r="3500" spans="1:9">
      <c r="A3500" s="14">
        <v>45079</v>
      </c>
      <c r="B3500">
        <v>21.27</v>
      </c>
      <c r="C3500">
        <v>-27.44</v>
      </c>
      <c r="D3500">
        <v>-92.07</v>
      </c>
      <c r="E3500">
        <v>55.19</v>
      </c>
      <c r="F3500">
        <v>18.899999999999999</v>
      </c>
      <c r="G3500">
        <v>-199.71</v>
      </c>
      <c r="H3500">
        <v>-2.13</v>
      </c>
      <c r="I3500">
        <v>-518</v>
      </c>
    </row>
    <row r="3501" spans="1:9">
      <c r="A3501" s="14">
        <v>45082</v>
      </c>
      <c r="B3501">
        <v>21.85</v>
      </c>
      <c r="C3501">
        <v>-27.06</v>
      </c>
      <c r="D3501">
        <v>-91.72</v>
      </c>
      <c r="E3501">
        <v>54.97</v>
      </c>
      <c r="F3501">
        <v>18.239999999999998</v>
      </c>
      <c r="G3501">
        <v>-198.91</v>
      </c>
      <c r="H3501">
        <v>-2.27</v>
      </c>
      <c r="I3501">
        <v>-520</v>
      </c>
    </row>
    <row r="3502" spans="1:9">
      <c r="A3502" s="14">
        <v>45083</v>
      </c>
      <c r="B3502">
        <v>19.27</v>
      </c>
      <c r="C3502">
        <v>-25.86</v>
      </c>
      <c r="D3502">
        <v>-91.71</v>
      </c>
      <c r="E3502">
        <v>54.96</v>
      </c>
      <c r="F3502">
        <v>18.66</v>
      </c>
      <c r="G3502">
        <v>-199.49</v>
      </c>
      <c r="H3502">
        <v>-2.1</v>
      </c>
      <c r="I3502">
        <v>-523.04</v>
      </c>
    </row>
    <row r="3503" spans="1:9">
      <c r="A3503" s="14">
        <v>45084</v>
      </c>
      <c r="B3503">
        <v>19.149999999999999</v>
      </c>
      <c r="C3503">
        <v>-20.079999999999998</v>
      </c>
      <c r="D3503">
        <v>-93.25</v>
      </c>
      <c r="E3503">
        <v>55.72</v>
      </c>
      <c r="F3503">
        <v>18.96</v>
      </c>
      <c r="G3503">
        <v>-204.42</v>
      </c>
      <c r="H3503">
        <v>-2.5499999999999998</v>
      </c>
      <c r="I3503">
        <v>-532.86</v>
      </c>
    </row>
    <row r="3504" spans="1:9">
      <c r="A3504" s="14">
        <v>45085</v>
      </c>
      <c r="B3504">
        <v>18.350000000000001</v>
      </c>
      <c r="C3504">
        <v>-19.309999999999999</v>
      </c>
      <c r="D3504">
        <v>-87.85</v>
      </c>
      <c r="E3504">
        <v>54.33</v>
      </c>
      <c r="F3504">
        <v>18.52</v>
      </c>
      <c r="G3504">
        <v>-198.35</v>
      </c>
      <c r="H3504">
        <v>-3.01</v>
      </c>
      <c r="I3504">
        <v>-512.13</v>
      </c>
    </row>
    <row r="3505" spans="1:9">
      <c r="A3505" s="14">
        <v>45086</v>
      </c>
      <c r="B3505">
        <v>18.399999999999999</v>
      </c>
      <c r="C3505">
        <v>-20.260000000000002</v>
      </c>
      <c r="D3505">
        <v>-87.57</v>
      </c>
      <c r="E3505">
        <v>54.69</v>
      </c>
      <c r="F3505">
        <v>18.309999999999999</v>
      </c>
      <c r="G3505">
        <v>-199.01</v>
      </c>
      <c r="H3505">
        <v>-2.68</v>
      </c>
      <c r="I3505">
        <v>-513.51</v>
      </c>
    </row>
    <row r="3506" spans="1:9">
      <c r="A3506" s="14">
        <v>45089</v>
      </c>
      <c r="B3506">
        <v>18.2</v>
      </c>
      <c r="C3506">
        <v>-20.7</v>
      </c>
      <c r="D3506">
        <v>-88.31</v>
      </c>
      <c r="E3506">
        <v>55.01</v>
      </c>
      <c r="F3506">
        <v>18.3</v>
      </c>
      <c r="G3506">
        <v>-199.6</v>
      </c>
      <c r="H3506">
        <v>-2.73</v>
      </c>
      <c r="I3506">
        <v>-513.85</v>
      </c>
    </row>
    <row r="3507" spans="1:9">
      <c r="A3507" s="14">
        <v>45090</v>
      </c>
      <c r="B3507">
        <v>16.809999999999999</v>
      </c>
      <c r="C3507">
        <v>-19.350000000000001</v>
      </c>
      <c r="D3507">
        <v>-87.19</v>
      </c>
      <c r="E3507">
        <v>53.81</v>
      </c>
      <c r="F3507">
        <v>16.48</v>
      </c>
      <c r="G3507">
        <v>-199.17</v>
      </c>
      <c r="H3507">
        <v>-3.19</v>
      </c>
      <c r="I3507">
        <v>-494.78</v>
      </c>
    </row>
    <row r="3508" spans="1:9">
      <c r="A3508" s="14">
        <v>45091</v>
      </c>
      <c r="B3508">
        <v>16.489999999999998</v>
      </c>
      <c r="C3508">
        <v>-18.07</v>
      </c>
      <c r="D3508">
        <v>-88</v>
      </c>
      <c r="E3508">
        <v>53.64</v>
      </c>
      <c r="F3508">
        <v>15.3</v>
      </c>
      <c r="G3508">
        <v>-204.4</v>
      </c>
      <c r="H3508">
        <v>-3.57</v>
      </c>
      <c r="I3508">
        <v>-497.24</v>
      </c>
    </row>
    <row r="3509" spans="1:9">
      <c r="A3509" s="14">
        <v>45092</v>
      </c>
      <c r="B3509">
        <v>14.85</v>
      </c>
      <c r="C3509">
        <v>-18.3</v>
      </c>
      <c r="D3509">
        <v>-84.13</v>
      </c>
      <c r="E3509">
        <v>51.89</v>
      </c>
      <c r="F3509">
        <v>13.97</v>
      </c>
      <c r="G3509">
        <v>-197.95</v>
      </c>
      <c r="H3509">
        <v>-3.43</v>
      </c>
      <c r="I3509">
        <v>-471.83</v>
      </c>
    </row>
    <row r="3510" spans="1:9">
      <c r="A3510" s="14">
        <v>45093</v>
      </c>
      <c r="B3510">
        <v>15.64</v>
      </c>
      <c r="C3510">
        <v>-17.72</v>
      </c>
      <c r="D3510">
        <v>-84.45</v>
      </c>
      <c r="E3510">
        <v>51.4</v>
      </c>
      <c r="F3510">
        <v>13.61</v>
      </c>
      <c r="G3510">
        <v>-199.64</v>
      </c>
      <c r="H3510">
        <v>-3.43</v>
      </c>
      <c r="I3510">
        <v>-465</v>
      </c>
    </row>
    <row r="3511" spans="1:9">
      <c r="A3511" s="14">
        <v>45096</v>
      </c>
      <c r="B3511">
        <v>15.88</v>
      </c>
      <c r="C3511">
        <v>-17.399999999999999</v>
      </c>
      <c r="D3511">
        <v>-84.61</v>
      </c>
      <c r="E3511">
        <v>51.4</v>
      </c>
      <c r="F3511">
        <v>12.78</v>
      </c>
      <c r="G3511">
        <v>-200.04</v>
      </c>
      <c r="H3511">
        <v>-3.16</v>
      </c>
      <c r="I3511">
        <v>-465.32</v>
      </c>
    </row>
    <row r="3512" spans="1:9">
      <c r="A3512" s="14">
        <v>45097</v>
      </c>
      <c r="B3512">
        <v>16.739999999999998</v>
      </c>
      <c r="C3512">
        <v>-17.86</v>
      </c>
      <c r="D3512">
        <v>-84.61</v>
      </c>
      <c r="E3512">
        <v>51.69</v>
      </c>
      <c r="F3512">
        <v>12.82</v>
      </c>
      <c r="G3512">
        <v>-200.29</v>
      </c>
      <c r="H3512">
        <v>-2.93</v>
      </c>
      <c r="I3512">
        <v>-470.7</v>
      </c>
    </row>
    <row r="3513" spans="1:9">
      <c r="A3513" s="14">
        <v>45098</v>
      </c>
      <c r="B3513">
        <v>17.579999999999998</v>
      </c>
      <c r="C3513">
        <v>-17.559999999999999</v>
      </c>
      <c r="D3513">
        <v>-85.46</v>
      </c>
      <c r="E3513">
        <v>52.41</v>
      </c>
      <c r="F3513">
        <v>9.9700000000000006</v>
      </c>
      <c r="G3513">
        <v>-205.3</v>
      </c>
      <c r="H3513">
        <v>-2.88</v>
      </c>
      <c r="I3513">
        <v>-470</v>
      </c>
    </row>
    <row r="3514" spans="1:9">
      <c r="A3514" s="14">
        <v>45099</v>
      </c>
      <c r="B3514">
        <v>16.03</v>
      </c>
      <c r="C3514">
        <v>-17.45</v>
      </c>
      <c r="D3514">
        <v>-86.32</v>
      </c>
      <c r="E3514">
        <v>50.82</v>
      </c>
      <c r="F3514">
        <v>3.88</v>
      </c>
      <c r="G3514">
        <v>-202.76</v>
      </c>
      <c r="H3514">
        <v>-2.7</v>
      </c>
      <c r="I3514">
        <v>-458.5</v>
      </c>
    </row>
    <row r="3515" spans="1:9">
      <c r="A3515" s="14">
        <v>45100</v>
      </c>
      <c r="B3515">
        <v>15.89</v>
      </c>
      <c r="C3515">
        <v>-17.149999999999999</v>
      </c>
      <c r="D3515">
        <v>-86.2</v>
      </c>
      <c r="E3515">
        <v>50.34</v>
      </c>
      <c r="F3515">
        <v>3.32</v>
      </c>
      <c r="G3515">
        <v>-203.61</v>
      </c>
      <c r="H3515">
        <v>-2.84</v>
      </c>
      <c r="I3515">
        <v>-457</v>
      </c>
    </row>
    <row r="3516" spans="1:9">
      <c r="A3516" s="14">
        <v>45103</v>
      </c>
      <c r="B3516">
        <v>16.3</v>
      </c>
      <c r="C3516">
        <v>-18.100000000000001</v>
      </c>
      <c r="D3516">
        <v>-86.03</v>
      </c>
      <c r="E3516">
        <v>50.44</v>
      </c>
      <c r="F3516">
        <v>3.46</v>
      </c>
      <c r="G3516">
        <v>-203.51</v>
      </c>
      <c r="H3516">
        <v>-2.64</v>
      </c>
      <c r="I3516">
        <v>-453</v>
      </c>
    </row>
    <row r="3517" spans="1:9">
      <c r="A3517" s="14">
        <v>45104</v>
      </c>
      <c r="B3517">
        <v>16.61</v>
      </c>
      <c r="C3517">
        <v>-18.71</v>
      </c>
      <c r="D3517">
        <v>-85.58</v>
      </c>
      <c r="E3517">
        <v>50.33</v>
      </c>
      <c r="F3517">
        <v>2.63</v>
      </c>
      <c r="G3517">
        <v>-203.97</v>
      </c>
      <c r="H3517">
        <v>-2.63</v>
      </c>
      <c r="I3517">
        <v>-453</v>
      </c>
    </row>
    <row r="3518" spans="1:9">
      <c r="A3518" s="14">
        <v>45105</v>
      </c>
      <c r="B3518">
        <v>16.61</v>
      </c>
      <c r="C3518">
        <v>-18.53</v>
      </c>
      <c r="D3518">
        <v>-85.1</v>
      </c>
      <c r="E3518">
        <v>49.81</v>
      </c>
      <c r="F3518">
        <v>2.63</v>
      </c>
      <c r="G3518">
        <v>-202.14</v>
      </c>
      <c r="H3518">
        <v>-2.56</v>
      </c>
      <c r="I3518">
        <v>-450.47</v>
      </c>
    </row>
    <row r="3519" spans="1:9">
      <c r="A3519" s="14">
        <v>45106</v>
      </c>
      <c r="B3519">
        <v>16.61</v>
      </c>
      <c r="C3519">
        <v>-17.75</v>
      </c>
      <c r="D3519">
        <v>-86.82</v>
      </c>
      <c r="E3519">
        <v>50.53</v>
      </c>
      <c r="F3519">
        <v>2.72</v>
      </c>
      <c r="G3519">
        <v>-206.05</v>
      </c>
      <c r="H3519">
        <v>-2.37</v>
      </c>
      <c r="I3519">
        <v>-479</v>
      </c>
    </row>
    <row r="3520" spans="1:9">
      <c r="A3520" s="14">
        <v>45107</v>
      </c>
      <c r="B3520">
        <v>16.940000000000001</v>
      </c>
      <c r="C3520">
        <v>-18.95</v>
      </c>
      <c r="D3520">
        <v>-86.27</v>
      </c>
      <c r="E3520">
        <v>50.26</v>
      </c>
      <c r="F3520">
        <v>2.2400000000000002</v>
      </c>
      <c r="G3520">
        <v>-205.19</v>
      </c>
      <c r="H3520">
        <v>-2.4300000000000002</v>
      </c>
      <c r="I3520">
        <v>-473</v>
      </c>
    </row>
    <row r="3521" spans="1:9">
      <c r="A3521" s="14">
        <v>45110</v>
      </c>
      <c r="B3521">
        <v>18.05</v>
      </c>
      <c r="C3521">
        <v>-19.04</v>
      </c>
      <c r="D3521">
        <v>-85.89</v>
      </c>
      <c r="E3521">
        <v>49.8</v>
      </c>
      <c r="F3521">
        <v>2.2799999999999998</v>
      </c>
      <c r="G3521">
        <v>-205.7</v>
      </c>
      <c r="H3521">
        <v>-2.36</v>
      </c>
      <c r="I3521">
        <v>-473</v>
      </c>
    </row>
    <row r="3522" spans="1:9">
      <c r="A3522" s="14">
        <v>45111</v>
      </c>
      <c r="B3522">
        <v>18.989999999999998</v>
      </c>
      <c r="C3522">
        <v>-18.72</v>
      </c>
      <c r="D3522">
        <v>-85.49</v>
      </c>
      <c r="E3522">
        <v>49.5</v>
      </c>
      <c r="F3522">
        <v>2.11</v>
      </c>
      <c r="G3522">
        <v>-205.08</v>
      </c>
      <c r="H3522">
        <v>-2.56</v>
      </c>
      <c r="I3522">
        <v>-475</v>
      </c>
    </row>
    <row r="3523" spans="1:9">
      <c r="A3523" s="14">
        <v>45112</v>
      </c>
      <c r="B3523">
        <v>19.87</v>
      </c>
      <c r="C3523">
        <v>-18.84</v>
      </c>
      <c r="D3523">
        <v>-88.5</v>
      </c>
      <c r="E3523">
        <v>50.97</v>
      </c>
      <c r="F3523">
        <v>1.1499999999999999</v>
      </c>
      <c r="G3523">
        <v>-211.34</v>
      </c>
      <c r="H3523">
        <v>-2.41</v>
      </c>
      <c r="I3523">
        <v>-488.34</v>
      </c>
    </row>
    <row r="3524" spans="1:9">
      <c r="A3524" s="14">
        <v>45113</v>
      </c>
      <c r="B3524">
        <v>18.899999999999999</v>
      </c>
      <c r="C3524">
        <v>-19.75</v>
      </c>
      <c r="D3524">
        <v>-86.16</v>
      </c>
      <c r="E3524">
        <v>50.04</v>
      </c>
      <c r="F3524">
        <v>0.77</v>
      </c>
      <c r="G3524">
        <v>-204.9</v>
      </c>
      <c r="H3524">
        <v>-2.19</v>
      </c>
      <c r="I3524">
        <v>-487.5</v>
      </c>
    </row>
    <row r="3525" spans="1:9">
      <c r="A3525" s="14">
        <v>45114</v>
      </c>
      <c r="B3525">
        <v>18.96</v>
      </c>
      <c r="C3525">
        <v>-18.260000000000002</v>
      </c>
      <c r="D3525">
        <v>-86.38</v>
      </c>
      <c r="E3525">
        <v>50.63</v>
      </c>
      <c r="F3525">
        <v>1</v>
      </c>
      <c r="G3525">
        <v>-202.73</v>
      </c>
      <c r="H3525">
        <v>-2.19</v>
      </c>
      <c r="I3525">
        <v>-487</v>
      </c>
    </row>
    <row r="3526" spans="1:9">
      <c r="A3526" s="14">
        <v>45117</v>
      </c>
      <c r="B3526">
        <v>19.05</v>
      </c>
      <c r="C3526">
        <v>-18.690000000000001</v>
      </c>
      <c r="D3526">
        <v>-86.13</v>
      </c>
      <c r="E3526">
        <v>50.47</v>
      </c>
      <c r="F3526">
        <v>1.17</v>
      </c>
      <c r="G3526">
        <v>-201.75</v>
      </c>
      <c r="H3526">
        <v>-2.15</v>
      </c>
      <c r="I3526">
        <v>-480.73</v>
      </c>
    </row>
    <row r="3527" spans="1:9">
      <c r="A3527" s="14">
        <v>45118</v>
      </c>
      <c r="B3527">
        <v>19.46</v>
      </c>
      <c r="C3527">
        <v>-17.690000000000001</v>
      </c>
      <c r="D3527">
        <v>-85.14</v>
      </c>
      <c r="E3527">
        <v>50.1</v>
      </c>
      <c r="F3527">
        <v>0.93</v>
      </c>
      <c r="G3527">
        <v>-200.18</v>
      </c>
      <c r="H3527">
        <v>-1.85</v>
      </c>
      <c r="I3527">
        <v>-469.75</v>
      </c>
    </row>
    <row r="3528" spans="1:9">
      <c r="A3528" s="14">
        <v>45119</v>
      </c>
      <c r="B3528">
        <v>20.2</v>
      </c>
      <c r="C3528">
        <v>-15.87</v>
      </c>
      <c r="D3528">
        <v>-85.68</v>
      </c>
      <c r="E3528">
        <v>51.13</v>
      </c>
      <c r="F3528">
        <v>1.6</v>
      </c>
      <c r="G3528">
        <v>-201.56</v>
      </c>
      <c r="H3528">
        <v>-1.32</v>
      </c>
      <c r="I3528">
        <v>-466.18</v>
      </c>
    </row>
    <row r="3529" spans="1:9">
      <c r="A3529" s="14">
        <v>45120</v>
      </c>
      <c r="B3529">
        <v>20.190000000000001</v>
      </c>
      <c r="C3529">
        <v>-15.41</v>
      </c>
      <c r="D3529">
        <v>-82.38</v>
      </c>
      <c r="E3529">
        <v>50.27</v>
      </c>
      <c r="F3529">
        <v>1.02</v>
      </c>
      <c r="G3529">
        <v>-196.56</v>
      </c>
      <c r="H3529">
        <v>-1.51</v>
      </c>
      <c r="I3529">
        <v>-448</v>
      </c>
    </row>
    <row r="3530" spans="1:9">
      <c r="A3530" s="14">
        <v>45121</v>
      </c>
      <c r="B3530">
        <v>20.14</v>
      </c>
      <c r="C3530">
        <v>-15.47</v>
      </c>
      <c r="D3530">
        <v>-82.97</v>
      </c>
      <c r="E3530">
        <v>50.4</v>
      </c>
      <c r="F3530">
        <v>0.48</v>
      </c>
      <c r="G3530">
        <v>-198.2</v>
      </c>
      <c r="H3530">
        <v>-1.41</v>
      </c>
      <c r="I3530">
        <v>-448.49</v>
      </c>
    </row>
    <row r="3531" spans="1:9">
      <c r="A3531" s="14">
        <v>45124</v>
      </c>
      <c r="B3531">
        <v>20.100000000000001</v>
      </c>
      <c r="C3531">
        <v>-15.45</v>
      </c>
      <c r="D3531">
        <v>-82.92</v>
      </c>
      <c r="E3531">
        <v>50.65</v>
      </c>
      <c r="F3531">
        <v>0.67</v>
      </c>
      <c r="G3531">
        <v>-198.13</v>
      </c>
      <c r="H3531">
        <v>-1.57</v>
      </c>
      <c r="I3531">
        <v>-449.37</v>
      </c>
    </row>
    <row r="3532" spans="1:9">
      <c r="A3532" s="14">
        <v>45125</v>
      </c>
      <c r="B3532">
        <v>20.260000000000002</v>
      </c>
      <c r="C3532">
        <v>-15.91</v>
      </c>
      <c r="D3532">
        <v>-82.73</v>
      </c>
      <c r="E3532">
        <v>50.89</v>
      </c>
      <c r="F3532">
        <v>0.75</v>
      </c>
      <c r="G3532">
        <v>-198.34</v>
      </c>
      <c r="H3532">
        <v>-1.58</v>
      </c>
      <c r="I3532">
        <v>-448.83</v>
      </c>
    </row>
    <row r="3533" spans="1:9">
      <c r="A3533" s="14">
        <v>45126</v>
      </c>
      <c r="B3533">
        <v>20.71</v>
      </c>
      <c r="C3533">
        <v>-15.97</v>
      </c>
      <c r="D3533">
        <v>-84.55</v>
      </c>
      <c r="E3533">
        <v>51.14</v>
      </c>
      <c r="F3533">
        <v>2.88</v>
      </c>
      <c r="G3533">
        <v>-203.25</v>
      </c>
      <c r="H3533">
        <v>-1.36</v>
      </c>
      <c r="I3533">
        <v>-452.98</v>
      </c>
    </row>
    <row r="3534" spans="1:9">
      <c r="A3534" s="14">
        <v>45127</v>
      </c>
      <c r="B3534">
        <v>19</v>
      </c>
      <c r="C3534">
        <v>-15.76</v>
      </c>
      <c r="D3534">
        <v>-83.4</v>
      </c>
      <c r="E3534">
        <v>49.75</v>
      </c>
      <c r="F3534">
        <v>2.4</v>
      </c>
      <c r="G3534">
        <v>-200.5</v>
      </c>
      <c r="H3534">
        <v>-0.9</v>
      </c>
      <c r="I3534">
        <v>-445</v>
      </c>
    </row>
    <row r="3535" spans="1:9">
      <c r="A3535" s="14">
        <v>45128</v>
      </c>
      <c r="B3535">
        <v>18.46</v>
      </c>
      <c r="C3535">
        <v>-15.74</v>
      </c>
      <c r="D3535">
        <v>-83.15</v>
      </c>
      <c r="E3535">
        <v>49.81</v>
      </c>
      <c r="F3535">
        <v>2.0299999999999998</v>
      </c>
      <c r="G3535">
        <v>-203.07</v>
      </c>
      <c r="H3535">
        <v>-0.77</v>
      </c>
      <c r="I3535">
        <v>-442.5</v>
      </c>
    </row>
    <row r="3536" spans="1:9">
      <c r="A3536" s="14">
        <v>45131</v>
      </c>
      <c r="B3536">
        <v>19.04</v>
      </c>
      <c r="C3536">
        <v>-15.68</v>
      </c>
      <c r="D3536">
        <v>-83.68</v>
      </c>
      <c r="E3536">
        <v>49.72</v>
      </c>
      <c r="F3536">
        <v>2.82</v>
      </c>
      <c r="G3536">
        <v>-203.15</v>
      </c>
      <c r="H3536">
        <v>-0.5</v>
      </c>
      <c r="I3536">
        <v>-441.63</v>
      </c>
    </row>
    <row r="3537" spans="1:9">
      <c r="A3537" s="14">
        <v>45132</v>
      </c>
      <c r="B3537">
        <v>19.649999999999999</v>
      </c>
      <c r="C3537">
        <v>-15.84</v>
      </c>
      <c r="D3537">
        <v>-83.71</v>
      </c>
      <c r="E3537">
        <v>49.76</v>
      </c>
      <c r="F3537">
        <v>2.38</v>
      </c>
      <c r="G3537">
        <v>-202.38</v>
      </c>
      <c r="H3537">
        <v>-0.14000000000000001</v>
      </c>
      <c r="I3537">
        <v>-440.39</v>
      </c>
    </row>
    <row r="3538" spans="1:9">
      <c r="A3538" s="14">
        <v>45133</v>
      </c>
      <c r="B3538">
        <v>21.29</v>
      </c>
      <c r="C3538">
        <v>-16.3</v>
      </c>
      <c r="D3538">
        <v>-85.33</v>
      </c>
      <c r="E3538">
        <v>50.9</v>
      </c>
      <c r="F3538">
        <v>2.48</v>
      </c>
      <c r="G3538">
        <v>-205.89</v>
      </c>
      <c r="H3538">
        <v>0.01</v>
      </c>
      <c r="I3538">
        <v>-444.36</v>
      </c>
    </row>
    <row r="3539" spans="1:9">
      <c r="A3539" s="14">
        <v>45134</v>
      </c>
      <c r="B3539">
        <v>20.73</v>
      </c>
      <c r="C3539">
        <v>-15.88</v>
      </c>
      <c r="D3539">
        <v>-84.53</v>
      </c>
      <c r="E3539">
        <v>49.56</v>
      </c>
      <c r="F3539">
        <v>2.76</v>
      </c>
      <c r="G3539">
        <v>-200.09</v>
      </c>
      <c r="H3539">
        <v>0.12</v>
      </c>
      <c r="I3539">
        <v>-442.1</v>
      </c>
    </row>
    <row r="3540" spans="1:9">
      <c r="A3540" s="14">
        <v>45135</v>
      </c>
      <c r="B3540">
        <v>20.84</v>
      </c>
      <c r="C3540">
        <v>-15.78</v>
      </c>
      <c r="D3540">
        <v>-84.82</v>
      </c>
      <c r="E3540">
        <v>49.96</v>
      </c>
      <c r="F3540">
        <v>2.87</v>
      </c>
      <c r="G3540">
        <v>-201.86</v>
      </c>
      <c r="H3540">
        <v>0.3</v>
      </c>
      <c r="I3540">
        <v>-447.42</v>
      </c>
    </row>
    <row r="3541" spans="1:9">
      <c r="A3541" s="14">
        <v>45138</v>
      </c>
      <c r="B3541">
        <v>20.71</v>
      </c>
      <c r="C3541">
        <v>-15.62</v>
      </c>
      <c r="D3541">
        <v>-85.19</v>
      </c>
      <c r="E3541">
        <v>49.49</v>
      </c>
      <c r="F3541">
        <v>2.57</v>
      </c>
      <c r="G3541">
        <v>-203.45</v>
      </c>
      <c r="H3541">
        <v>0.34</v>
      </c>
      <c r="I3541">
        <v>-443.93</v>
      </c>
    </row>
    <row r="3542" spans="1:9">
      <c r="A3542" s="14">
        <v>45139</v>
      </c>
      <c r="B3542">
        <v>21.53</v>
      </c>
      <c r="C3542">
        <v>-15.25</v>
      </c>
      <c r="D3542">
        <v>-85.65</v>
      </c>
      <c r="E3542">
        <v>49.18</v>
      </c>
      <c r="F3542">
        <v>2.31</v>
      </c>
      <c r="G3542">
        <v>-211.8</v>
      </c>
      <c r="H3542">
        <v>0.39</v>
      </c>
      <c r="I3542">
        <v>-445.74</v>
      </c>
    </row>
    <row r="3543" spans="1:9">
      <c r="A3543" s="14">
        <v>45140</v>
      </c>
      <c r="B3543">
        <v>22.04</v>
      </c>
      <c r="C3543">
        <v>-14.83</v>
      </c>
      <c r="D3543">
        <v>-87.87</v>
      </c>
      <c r="E3543">
        <v>50.08</v>
      </c>
      <c r="F3543">
        <v>2.79</v>
      </c>
      <c r="G3543">
        <v>-209.72</v>
      </c>
      <c r="H3543">
        <v>0.5</v>
      </c>
      <c r="I3543">
        <v>-457.11</v>
      </c>
    </row>
    <row r="3544" spans="1:9">
      <c r="A3544" s="14">
        <v>45141</v>
      </c>
      <c r="B3544">
        <v>21.05</v>
      </c>
      <c r="C3544">
        <v>-15.51</v>
      </c>
      <c r="D3544">
        <v>-85.28</v>
      </c>
      <c r="E3544">
        <v>49.2</v>
      </c>
      <c r="F3544">
        <v>4.8499999999999996</v>
      </c>
      <c r="G3544">
        <v>-204.7</v>
      </c>
      <c r="H3544">
        <v>0.56000000000000005</v>
      </c>
      <c r="I3544">
        <v>-448.27</v>
      </c>
    </row>
    <row r="3545" spans="1:9">
      <c r="A3545" s="14">
        <v>45142</v>
      </c>
      <c r="B3545">
        <v>20.88</v>
      </c>
      <c r="C3545">
        <v>-15.98</v>
      </c>
      <c r="D3545">
        <v>-85.07</v>
      </c>
      <c r="E3545">
        <v>49.29</v>
      </c>
      <c r="F3545">
        <v>4.78</v>
      </c>
      <c r="G3545">
        <v>-203.93</v>
      </c>
      <c r="H3545">
        <v>0.49</v>
      </c>
      <c r="I3545">
        <v>-442.13</v>
      </c>
    </row>
    <row r="3546" spans="1:9">
      <c r="A3546" s="14">
        <v>45145</v>
      </c>
      <c r="B3546">
        <v>21.08</v>
      </c>
      <c r="C3546">
        <v>-16.07</v>
      </c>
      <c r="D3546">
        <v>-85.58</v>
      </c>
      <c r="E3546">
        <v>49.18</v>
      </c>
      <c r="F3546">
        <v>4.58</v>
      </c>
      <c r="G3546">
        <v>-205.23</v>
      </c>
      <c r="H3546">
        <v>0.38</v>
      </c>
      <c r="I3546">
        <v>-441.4</v>
      </c>
    </row>
    <row r="3547" spans="1:9">
      <c r="A3547" s="14">
        <v>45146</v>
      </c>
      <c r="B3547">
        <v>21.38</v>
      </c>
      <c r="C3547">
        <v>-16.350000000000001</v>
      </c>
      <c r="D3547">
        <v>-85.85</v>
      </c>
      <c r="E3547">
        <v>49.05</v>
      </c>
      <c r="F3547">
        <v>4.53</v>
      </c>
      <c r="G3547">
        <v>-206.53</v>
      </c>
      <c r="H3547">
        <v>0.49</v>
      </c>
      <c r="I3547">
        <v>-443.44</v>
      </c>
    </row>
    <row r="3548" spans="1:9">
      <c r="A3548" s="14">
        <v>45147</v>
      </c>
      <c r="B3548">
        <v>21.66</v>
      </c>
      <c r="C3548">
        <v>-16.55</v>
      </c>
      <c r="D3548">
        <v>-87.56</v>
      </c>
      <c r="E3548">
        <v>49.87</v>
      </c>
      <c r="F3548">
        <v>4.45</v>
      </c>
      <c r="G3548">
        <v>-207.74</v>
      </c>
      <c r="H3548">
        <v>0.61</v>
      </c>
      <c r="I3548">
        <v>-449.7</v>
      </c>
    </row>
    <row r="3549" spans="1:9">
      <c r="A3549" s="14">
        <v>45148</v>
      </c>
      <c r="B3549">
        <v>20.86</v>
      </c>
      <c r="C3549">
        <v>-17</v>
      </c>
      <c r="D3549">
        <v>-85.3</v>
      </c>
      <c r="E3549">
        <v>48.24</v>
      </c>
      <c r="F3549">
        <v>4.0199999999999996</v>
      </c>
      <c r="G3549">
        <v>-208.7</v>
      </c>
      <c r="H3549">
        <v>0.55000000000000004</v>
      </c>
      <c r="I3549">
        <v>-435.4</v>
      </c>
    </row>
    <row r="3550" spans="1:9">
      <c r="A3550" s="14">
        <v>45149</v>
      </c>
      <c r="B3550">
        <v>20.81</v>
      </c>
      <c r="C3550">
        <v>-16.39</v>
      </c>
      <c r="D3550">
        <v>-85.22</v>
      </c>
      <c r="E3550">
        <v>48.08</v>
      </c>
      <c r="F3550">
        <v>3.63</v>
      </c>
      <c r="G3550">
        <v>-209.1</v>
      </c>
      <c r="H3550">
        <v>0.6</v>
      </c>
      <c r="I3550">
        <v>-442.78</v>
      </c>
    </row>
    <row r="3551" spans="1:9">
      <c r="A3551" s="14">
        <v>45152</v>
      </c>
      <c r="B3551">
        <v>20.48</v>
      </c>
      <c r="C3551">
        <v>-16.350000000000001</v>
      </c>
      <c r="D3551">
        <v>-85.77</v>
      </c>
      <c r="E3551">
        <v>47.62</v>
      </c>
      <c r="F3551">
        <v>3.08</v>
      </c>
      <c r="G3551">
        <v>-209.92</v>
      </c>
      <c r="H3551">
        <v>0.61</v>
      </c>
      <c r="I3551">
        <v>-444.11</v>
      </c>
    </row>
    <row r="3552" spans="1:9">
      <c r="A3552" s="14">
        <v>45153</v>
      </c>
      <c r="B3552">
        <v>20.54</v>
      </c>
      <c r="C3552">
        <v>-15.76</v>
      </c>
      <c r="D3552">
        <v>-85.76</v>
      </c>
      <c r="E3552">
        <v>47.49</v>
      </c>
      <c r="F3552">
        <v>1.32</v>
      </c>
      <c r="G3552">
        <v>-209.75</v>
      </c>
      <c r="H3552">
        <v>0.49</v>
      </c>
      <c r="I3552">
        <v>-445.54</v>
      </c>
    </row>
    <row r="3553" spans="1:9">
      <c r="A3553" s="14">
        <v>45154</v>
      </c>
      <c r="B3553">
        <v>20.69</v>
      </c>
      <c r="C3553">
        <v>-16.09</v>
      </c>
      <c r="D3553">
        <v>-88</v>
      </c>
      <c r="E3553">
        <v>48.15</v>
      </c>
      <c r="F3553">
        <v>0.89</v>
      </c>
      <c r="G3553">
        <v>-215.34</v>
      </c>
      <c r="H3553">
        <v>0.35</v>
      </c>
      <c r="I3553">
        <v>-455</v>
      </c>
    </row>
    <row r="3554" spans="1:9">
      <c r="A3554" s="14">
        <v>45155</v>
      </c>
      <c r="B3554">
        <v>20.64</v>
      </c>
      <c r="C3554">
        <v>-16.55</v>
      </c>
      <c r="D3554">
        <v>-85.42</v>
      </c>
      <c r="E3554">
        <v>47.06</v>
      </c>
      <c r="F3554">
        <v>0.36</v>
      </c>
      <c r="G3554">
        <v>-210.51</v>
      </c>
      <c r="H3554">
        <v>-0.24</v>
      </c>
      <c r="I3554">
        <v>-449.33</v>
      </c>
    </row>
    <row r="3555" spans="1:9">
      <c r="A3555" s="14">
        <v>45156</v>
      </c>
      <c r="B3555">
        <v>20.8</v>
      </c>
      <c r="C3555">
        <v>-16.16</v>
      </c>
      <c r="D3555">
        <v>-86</v>
      </c>
      <c r="E3555">
        <v>47.55</v>
      </c>
      <c r="F3555">
        <v>0.68</v>
      </c>
      <c r="G3555">
        <v>-211.1</v>
      </c>
      <c r="H3555">
        <v>-0.19</v>
      </c>
      <c r="I3555">
        <v>-451</v>
      </c>
    </row>
    <row r="3556" spans="1:9">
      <c r="A3556" s="14">
        <v>45159</v>
      </c>
      <c r="B3556">
        <v>21.34</v>
      </c>
      <c r="C3556">
        <v>-16.61</v>
      </c>
      <c r="D3556">
        <v>-86.95</v>
      </c>
      <c r="E3556">
        <v>48.3</v>
      </c>
      <c r="F3556">
        <v>0.94</v>
      </c>
      <c r="G3556">
        <v>-215.16</v>
      </c>
      <c r="H3556">
        <v>-0.01</v>
      </c>
      <c r="I3556">
        <v>-457.97</v>
      </c>
    </row>
    <row r="3557" spans="1:9">
      <c r="A3557" s="14">
        <v>45160</v>
      </c>
      <c r="B3557">
        <v>21.56</v>
      </c>
      <c r="C3557">
        <v>-16.95</v>
      </c>
      <c r="D3557">
        <v>-86.01</v>
      </c>
      <c r="E3557">
        <v>47.62</v>
      </c>
      <c r="F3557">
        <v>1</v>
      </c>
      <c r="G3557">
        <v>-211.95</v>
      </c>
      <c r="H3557">
        <v>0.33</v>
      </c>
      <c r="I3557">
        <v>-454.17</v>
      </c>
    </row>
    <row r="3558" spans="1:9">
      <c r="A3558" s="14">
        <v>45161</v>
      </c>
      <c r="B3558">
        <v>22.1</v>
      </c>
      <c r="C3558">
        <v>-17.190000000000001</v>
      </c>
      <c r="D3558">
        <v>-87.69</v>
      </c>
      <c r="E3558">
        <v>49.19</v>
      </c>
      <c r="F3558">
        <v>1.66</v>
      </c>
      <c r="G3558">
        <v>-214.83</v>
      </c>
      <c r="H3558">
        <v>0.56999999999999995</v>
      </c>
      <c r="I3558">
        <v>-460.2</v>
      </c>
    </row>
    <row r="3559" spans="1:9">
      <c r="A3559" s="14">
        <v>45162</v>
      </c>
      <c r="B3559">
        <v>21.4</v>
      </c>
      <c r="C3559">
        <v>-17.77</v>
      </c>
      <c r="D3559">
        <v>-86.56</v>
      </c>
      <c r="E3559">
        <v>48.46</v>
      </c>
      <c r="F3559">
        <v>1.63</v>
      </c>
      <c r="G3559">
        <v>-212.53</v>
      </c>
      <c r="H3559">
        <v>0.69</v>
      </c>
      <c r="I3559">
        <v>-456</v>
      </c>
    </row>
    <row r="3560" spans="1:9">
      <c r="A3560" s="14">
        <v>45163</v>
      </c>
      <c r="B3560">
        <v>21.54</v>
      </c>
      <c r="C3560">
        <v>-17.600000000000001</v>
      </c>
      <c r="D3560">
        <v>-86.58</v>
      </c>
      <c r="E3560">
        <v>48.71</v>
      </c>
      <c r="F3560">
        <v>1.99</v>
      </c>
      <c r="G3560">
        <v>-214.01</v>
      </c>
      <c r="H3560">
        <v>0.77</v>
      </c>
      <c r="I3560">
        <v>-461</v>
      </c>
    </row>
    <row r="3561" spans="1:9">
      <c r="A3561" s="14">
        <v>45166</v>
      </c>
      <c r="B3561">
        <v>21.8</v>
      </c>
      <c r="C3561">
        <v>-17.940000000000001</v>
      </c>
      <c r="D3561">
        <v>-86.71</v>
      </c>
      <c r="E3561">
        <v>48.71</v>
      </c>
      <c r="F3561">
        <v>2.2400000000000002</v>
      </c>
      <c r="G3561">
        <v>-214.23</v>
      </c>
      <c r="H3561">
        <v>0.92</v>
      </c>
      <c r="I3561">
        <v>-463.45</v>
      </c>
    </row>
    <row r="3562" spans="1:9">
      <c r="A3562" s="14">
        <v>45167</v>
      </c>
      <c r="B3562">
        <v>21.58</v>
      </c>
      <c r="C3562">
        <v>-17.260000000000002</v>
      </c>
      <c r="D3562">
        <v>-85.28</v>
      </c>
      <c r="E3562">
        <v>47.79</v>
      </c>
      <c r="F3562">
        <v>1.5</v>
      </c>
      <c r="G3562">
        <v>-210.85</v>
      </c>
      <c r="H3562">
        <v>0.91</v>
      </c>
      <c r="I3562">
        <v>-458.5</v>
      </c>
    </row>
    <row r="3563" spans="1:9">
      <c r="A3563" s="14">
        <v>45168</v>
      </c>
      <c r="B3563">
        <v>21.51</v>
      </c>
      <c r="C3563">
        <v>-17.07</v>
      </c>
      <c r="D3563">
        <v>-84.89</v>
      </c>
      <c r="E3563">
        <v>47.07</v>
      </c>
      <c r="F3563">
        <v>1.22</v>
      </c>
      <c r="G3563">
        <v>-211.25</v>
      </c>
      <c r="H3563">
        <v>1.02</v>
      </c>
      <c r="I3563">
        <v>-455.09</v>
      </c>
    </row>
    <row r="3564" spans="1:9">
      <c r="A3564" s="14">
        <v>45169</v>
      </c>
      <c r="B3564">
        <v>21.26</v>
      </c>
      <c r="C3564">
        <v>-17.149999999999999</v>
      </c>
      <c r="D3564">
        <v>-85.72</v>
      </c>
      <c r="E3564">
        <v>47.77</v>
      </c>
      <c r="F3564">
        <v>1.85</v>
      </c>
      <c r="G3564">
        <v>-210</v>
      </c>
      <c r="H3564">
        <v>1.07</v>
      </c>
      <c r="I3564">
        <v>-454.8</v>
      </c>
    </row>
    <row r="3565" spans="1:9">
      <c r="A3565" s="14">
        <v>45170</v>
      </c>
      <c r="B3565">
        <v>20.99</v>
      </c>
      <c r="C3565">
        <v>-17.89</v>
      </c>
      <c r="D3565">
        <v>-85.36</v>
      </c>
      <c r="E3565">
        <v>47.64</v>
      </c>
      <c r="F3565">
        <v>1.58</v>
      </c>
      <c r="G3565">
        <v>-210.4</v>
      </c>
      <c r="H3565">
        <v>0.95</v>
      </c>
      <c r="I3565">
        <v>-454.37</v>
      </c>
    </row>
    <row r="3566" spans="1:9">
      <c r="A3566" s="14">
        <v>45173</v>
      </c>
      <c r="B3566">
        <v>20.99</v>
      </c>
      <c r="C3566">
        <v>-18.05</v>
      </c>
      <c r="D3566">
        <v>-85.31</v>
      </c>
      <c r="E3566">
        <v>47.34</v>
      </c>
      <c r="F3566">
        <v>1.29</v>
      </c>
      <c r="G3566">
        <v>-210.73</v>
      </c>
      <c r="H3566">
        <v>0.89</v>
      </c>
      <c r="I3566">
        <v>-454</v>
      </c>
    </row>
    <row r="3567" spans="1:9">
      <c r="A3567" s="14">
        <v>45174</v>
      </c>
      <c r="B3567">
        <v>20.85</v>
      </c>
      <c r="C3567">
        <v>-17.8</v>
      </c>
      <c r="D3567">
        <v>-85.52</v>
      </c>
      <c r="E3567">
        <v>47.36</v>
      </c>
      <c r="F3567">
        <v>1.29</v>
      </c>
      <c r="G3567">
        <v>-212.99</v>
      </c>
      <c r="H3567">
        <v>0.65</v>
      </c>
      <c r="I3567">
        <v>-458.33</v>
      </c>
    </row>
    <row r="3568" spans="1:9">
      <c r="A3568" s="14">
        <v>45175</v>
      </c>
      <c r="B3568">
        <v>20.85</v>
      </c>
      <c r="C3568">
        <v>-18.27</v>
      </c>
      <c r="D3568">
        <v>-85.75</v>
      </c>
      <c r="E3568">
        <v>47.03</v>
      </c>
      <c r="F3568">
        <v>1.68</v>
      </c>
      <c r="G3568">
        <v>-213.27</v>
      </c>
      <c r="H3568">
        <v>0.66</v>
      </c>
      <c r="I3568">
        <v>-459</v>
      </c>
    </row>
    <row r="3569" spans="1:9">
      <c r="A3569" s="14">
        <v>45176</v>
      </c>
      <c r="B3569">
        <v>20.86</v>
      </c>
      <c r="C3569">
        <v>-18.3</v>
      </c>
      <c r="D3569">
        <v>-85.95</v>
      </c>
      <c r="E3569">
        <v>46.73</v>
      </c>
      <c r="F3569">
        <v>1.53</v>
      </c>
      <c r="G3569">
        <v>-213</v>
      </c>
      <c r="H3569">
        <v>0.78</v>
      </c>
      <c r="I3569">
        <v>-453.27</v>
      </c>
    </row>
    <row r="3570" spans="1:9">
      <c r="A3570" s="14">
        <v>45177</v>
      </c>
      <c r="B3570">
        <v>20.58</v>
      </c>
      <c r="C3570">
        <v>-18.36</v>
      </c>
      <c r="D3570">
        <v>-85.7</v>
      </c>
      <c r="E3570">
        <v>46.43</v>
      </c>
      <c r="F3570">
        <v>1.59</v>
      </c>
      <c r="G3570">
        <v>-213.76</v>
      </c>
      <c r="H3570">
        <v>0.92</v>
      </c>
      <c r="I3570">
        <v>-451</v>
      </c>
    </row>
    <row r="3571" spans="1:9">
      <c r="A3571" s="14">
        <v>45180</v>
      </c>
      <c r="B3571">
        <v>20.52</v>
      </c>
      <c r="C3571">
        <v>-18.03</v>
      </c>
      <c r="D3571">
        <v>-85.54</v>
      </c>
      <c r="E3571">
        <v>46.44</v>
      </c>
      <c r="F3571">
        <v>1.4</v>
      </c>
      <c r="G3571">
        <v>-211.61</v>
      </c>
      <c r="H3571">
        <v>0.84</v>
      </c>
      <c r="I3571">
        <v>-448.61</v>
      </c>
    </row>
    <row r="3572" spans="1:9">
      <c r="A3572" s="14">
        <v>45181</v>
      </c>
      <c r="B3572">
        <v>20.72</v>
      </c>
      <c r="C3572">
        <v>-17.91</v>
      </c>
      <c r="D3572">
        <v>-85.36</v>
      </c>
      <c r="E3572">
        <v>45.16</v>
      </c>
      <c r="F3572">
        <v>1.34</v>
      </c>
      <c r="G3572">
        <v>-212.06</v>
      </c>
      <c r="H3572">
        <v>0.77</v>
      </c>
      <c r="I3572">
        <v>-444</v>
      </c>
    </row>
    <row r="3573" spans="1:9">
      <c r="A3573" s="14">
        <v>45182</v>
      </c>
      <c r="B3573">
        <v>20.56</v>
      </c>
      <c r="C3573">
        <v>-17.82</v>
      </c>
      <c r="D3573">
        <v>-84.78</v>
      </c>
      <c r="E3573">
        <v>44.33</v>
      </c>
      <c r="F3573">
        <v>1.46</v>
      </c>
      <c r="G3573">
        <v>-212.38</v>
      </c>
      <c r="H3573">
        <v>0.53</v>
      </c>
      <c r="I3573">
        <v>-439.81</v>
      </c>
    </row>
    <row r="3574" spans="1:9">
      <c r="A3574" s="14">
        <v>45183</v>
      </c>
      <c r="B3574">
        <v>20.65</v>
      </c>
      <c r="C3574">
        <v>-17.77</v>
      </c>
      <c r="D3574">
        <v>-84.26</v>
      </c>
      <c r="E3574">
        <v>42.31</v>
      </c>
      <c r="F3574">
        <v>0.98</v>
      </c>
      <c r="G3574">
        <v>-212.7</v>
      </c>
      <c r="H3574">
        <v>0.57999999999999996</v>
      </c>
      <c r="I3574">
        <v>-435.59</v>
      </c>
    </row>
    <row r="3575" spans="1:9">
      <c r="A3575" s="14">
        <v>45184</v>
      </c>
      <c r="B3575">
        <v>20.61</v>
      </c>
      <c r="C3575">
        <v>-18.04</v>
      </c>
      <c r="D3575">
        <v>-84.28</v>
      </c>
      <c r="E3575">
        <v>41.93</v>
      </c>
      <c r="F3575">
        <v>0.13</v>
      </c>
      <c r="G3575">
        <v>-213.35</v>
      </c>
      <c r="H3575">
        <v>0.53</v>
      </c>
      <c r="I3575">
        <v>-431.17</v>
      </c>
    </row>
    <row r="3576" spans="1:9">
      <c r="A3576" s="14">
        <v>45187</v>
      </c>
      <c r="B3576">
        <v>20.399999999999999</v>
      </c>
      <c r="C3576">
        <v>-17.28</v>
      </c>
      <c r="D3576">
        <v>-83.86</v>
      </c>
      <c r="E3576">
        <v>41.66</v>
      </c>
      <c r="F3576">
        <v>-7.0000000000000007E-2</v>
      </c>
      <c r="G3576">
        <v>-213.48</v>
      </c>
      <c r="H3576">
        <v>0.34</v>
      </c>
      <c r="I3576">
        <v>-427.7</v>
      </c>
    </row>
    <row r="3577" spans="1:9">
      <c r="A3577" s="14">
        <v>45188</v>
      </c>
      <c r="B3577">
        <v>20.350000000000001</v>
      </c>
      <c r="C3577">
        <v>-15.61</v>
      </c>
      <c r="D3577">
        <v>-83.84</v>
      </c>
      <c r="E3577">
        <v>41.72</v>
      </c>
      <c r="F3577">
        <v>-0.27</v>
      </c>
      <c r="G3577">
        <v>-214.67</v>
      </c>
      <c r="H3577">
        <v>0.23</v>
      </c>
      <c r="I3577">
        <v>-425.13</v>
      </c>
    </row>
    <row r="3578" spans="1:9">
      <c r="A3578" s="14">
        <v>45189</v>
      </c>
      <c r="B3578">
        <v>19.88</v>
      </c>
      <c r="C3578">
        <v>-15.62</v>
      </c>
      <c r="D3578">
        <v>-83.84</v>
      </c>
      <c r="E3578">
        <v>41.82</v>
      </c>
      <c r="F3578">
        <v>2.63</v>
      </c>
      <c r="G3578">
        <v>-214.65</v>
      </c>
      <c r="H3578">
        <v>0.09</v>
      </c>
      <c r="I3578">
        <v>-419.9</v>
      </c>
    </row>
    <row r="3579" spans="1:9">
      <c r="A3579" s="14">
        <v>45190</v>
      </c>
      <c r="B3579">
        <v>20.05</v>
      </c>
      <c r="C3579">
        <v>-15.85</v>
      </c>
      <c r="D3579">
        <v>-90.11</v>
      </c>
      <c r="E3579">
        <v>42.72</v>
      </c>
      <c r="F3579">
        <v>5.41</v>
      </c>
      <c r="G3579">
        <v>-214.58</v>
      </c>
      <c r="H3579">
        <v>-0.1</v>
      </c>
      <c r="I3579">
        <v>-428.28</v>
      </c>
    </row>
    <row r="3580" spans="1:9">
      <c r="A3580" s="14">
        <v>45191</v>
      </c>
      <c r="B3580">
        <v>20.02</v>
      </c>
      <c r="C3580">
        <v>-16.149999999999999</v>
      </c>
      <c r="D3580">
        <v>-89.5</v>
      </c>
      <c r="E3580">
        <v>42.07</v>
      </c>
      <c r="F3580">
        <v>5.57</v>
      </c>
      <c r="G3580">
        <v>-213.6</v>
      </c>
      <c r="H3580">
        <v>-0.16</v>
      </c>
      <c r="I3580">
        <v>-422.22</v>
      </c>
    </row>
    <row r="3581" spans="1:9">
      <c r="A3581" s="14">
        <v>45194</v>
      </c>
      <c r="B3581">
        <v>20.22</v>
      </c>
      <c r="C3581">
        <v>-16.260000000000002</v>
      </c>
      <c r="D3581">
        <v>-89.01</v>
      </c>
      <c r="E3581">
        <v>41.4</v>
      </c>
      <c r="F3581">
        <v>5.58</v>
      </c>
      <c r="G3581">
        <v>-214.66</v>
      </c>
      <c r="H3581">
        <v>0.02</v>
      </c>
      <c r="I3581">
        <v>-420.44</v>
      </c>
    </row>
    <row r="3582" spans="1:9">
      <c r="A3582" s="14">
        <v>45195</v>
      </c>
      <c r="B3582">
        <v>19.899999999999999</v>
      </c>
      <c r="C3582">
        <v>-15.93</v>
      </c>
      <c r="D3582">
        <v>-88.92</v>
      </c>
      <c r="E3582">
        <v>41.22</v>
      </c>
      <c r="F3582">
        <v>5.45</v>
      </c>
      <c r="G3582">
        <v>-215.3</v>
      </c>
      <c r="H3582">
        <v>0.28000000000000003</v>
      </c>
      <c r="I3582">
        <v>-413.17</v>
      </c>
    </row>
    <row r="3583" spans="1:9">
      <c r="A3583" s="14">
        <v>45196</v>
      </c>
      <c r="B3583">
        <v>19.77</v>
      </c>
      <c r="C3583">
        <v>-15.99</v>
      </c>
      <c r="D3583">
        <v>-89.82</v>
      </c>
      <c r="E3583">
        <v>41.56</v>
      </c>
      <c r="F3583">
        <v>5.63</v>
      </c>
      <c r="G3583">
        <v>-218.73</v>
      </c>
      <c r="H3583">
        <v>0.3</v>
      </c>
      <c r="I3583">
        <v>-406.81</v>
      </c>
    </row>
    <row r="3584" spans="1:9">
      <c r="A3584" s="14">
        <v>45197</v>
      </c>
      <c r="B3584">
        <v>21.09</v>
      </c>
      <c r="C3584">
        <v>-16.3</v>
      </c>
      <c r="D3584">
        <v>-97.52</v>
      </c>
      <c r="E3584">
        <v>48.55</v>
      </c>
      <c r="F3584">
        <v>8.6300000000000008</v>
      </c>
      <c r="G3584">
        <v>-233.67</v>
      </c>
      <c r="H3584">
        <v>0.11</v>
      </c>
      <c r="I3584">
        <v>-557</v>
      </c>
    </row>
    <row r="3585" spans="1:9">
      <c r="A3585" s="14">
        <v>45198</v>
      </c>
      <c r="B3585">
        <v>20.97</v>
      </c>
      <c r="C3585">
        <v>-21.16</v>
      </c>
      <c r="D3585">
        <v>-96.2</v>
      </c>
      <c r="E3585">
        <v>48.46</v>
      </c>
      <c r="F3585">
        <v>8.8699999999999992</v>
      </c>
      <c r="G3585">
        <v>-230.59</v>
      </c>
      <c r="H3585">
        <v>0.15</v>
      </c>
      <c r="I3585">
        <v>-550.78</v>
      </c>
    </row>
    <row r="3586" spans="1:9">
      <c r="A3586" s="14">
        <v>45201</v>
      </c>
      <c r="B3586">
        <v>21.35</v>
      </c>
      <c r="C3586">
        <v>-21.43</v>
      </c>
      <c r="D3586">
        <v>-96.01</v>
      </c>
      <c r="E3586">
        <v>47.65</v>
      </c>
      <c r="F3586">
        <v>9.01</v>
      </c>
      <c r="G3586">
        <v>-229.78</v>
      </c>
      <c r="H3586">
        <v>0.49</v>
      </c>
      <c r="I3586">
        <v>-554</v>
      </c>
    </row>
    <row r="3587" spans="1:9">
      <c r="A3587" s="14">
        <v>45202</v>
      </c>
      <c r="B3587">
        <v>21.82</v>
      </c>
      <c r="C3587">
        <v>-21.53</v>
      </c>
      <c r="D3587">
        <v>-95.61</v>
      </c>
      <c r="E3587">
        <v>46.78</v>
      </c>
      <c r="F3587">
        <v>8.68</v>
      </c>
      <c r="G3587">
        <v>-225.99</v>
      </c>
      <c r="H3587">
        <v>0.55000000000000004</v>
      </c>
      <c r="I3587">
        <v>-528.26</v>
      </c>
    </row>
    <row r="3588" spans="1:9">
      <c r="A3588" s="14">
        <v>45203</v>
      </c>
      <c r="B3588">
        <v>22.54</v>
      </c>
      <c r="C3588">
        <v>-21.95</v>
      </c>
      <c r="D3588">
        <v>-97.55</v>
      </c>
      <c r="E3588">
        <v>48.21</v>
      </c>
      <c r="F3588">
        <v>8.64</v>
      </c>
      <c r="G3588">
        <v>-234.14</v>
      </c>
      <c r="H3588">
        <v>0.96</v>
      </c>
      <c r="I3588">
        <v>-529.33000000000004</v>
      </c>
    </row>
    <row r="3589" spans="1:9">
      <c r="A3589" s="14">
        <v>45204</v>
      </c>
      <c r="B3589">
        <v>22.15</v>
      </c>
      <c r="C3589">
        <v>-21.88</v>
      </c>
      <c r="D3589">
        <v>-94.75</v>
      </c>
      <c r="E3589">
        <v>47.26</v>
      </c>
      <c r="F3589">
        <v>8.65</v>
      </c>
      <c r="G3589">
        <v>-224.91</v>
      </c>
      <c r="H3589">
        <v>0.94</v>
      </c>
      <c r="I3589">
        <v>-505.88</v>
      </c>
    </row>
    <row r="3590" spans="1:9">
      <c r="A3590" s="14">
        <v>45205</v>
      </c>
      <c r="B3590">
        <v>22.45</v>
      </c>
      <c r="C3590">
        <v>-20.81</v>
      </c>
      <c r="D3590">
        <v>-95.05</v>
      </c>
      <c r="E3590">
        <v>47.61</v>
      </c>
      <c r="F3590">
        <v>9.1</v>
      </c>
      <c r="G3590">
        <v>-226.37</v>
      </c>
      <c r="H3590">
        <v>1.1100000000000001</v>
      </c>
      <c r="I3590">
        <v>-504</v>
      </c>
    </row>
    <row r="3591" spans="1:9">
      <c r="A3591" s="14">
        <v>45208</v>
      </c>
      <c r="B3591">
        <v>22.6</v>
      </c>
      <c r="C3591">
        <v>-20.45</v>
      </c>
      <c r="D3591">
        <v>-95.21</v>
      </c>
      <c r="E3591">
        <v>47.66</v>
      </c>
      <c r="F3591">
        <v>9.01</v>
      </c>
      <c r="G3591">
        <v>-225.83</v>
      </c>
      <c r="H3591">
        <v>1.1299999999999999</v>
      </c>
      <c r="I3591">
        <v>-506.8</v>
      </c>
    </row>
    <row r="3592" spans="1:9">
      <c r="A3592" s="14">
        <v>45209</v>
      </c>
      <c r="B3592">
        <v>23.05</v>
      </c>
      <c r="C3592">
        <v>-21.45</v>
      </c>
      <c r="D3592">
        <v>-94.05</v>
      </c>
      <c r="E3592">
        <v>47.49</v>
      </c>
      <c r="F3592">
        <v>9.14</v>
      </c>
      <c r="G3592">
        <v>-225.96</v>
      </c>
      <c r="H3592">
        <v>1.17</v>
      </c>
      <c r="I3592">
        <v>-498.72</v>
      </c>
    </row>
    <row r="3593" spans="1:9">
      <c r="A3593" s="14">
        <v>45210</v>
      </c>
      <c r="B3593">
        <v>23.68</v>
      </c>
      <c r="C3593">
        <v>-21.49</v>
      </c>
      <c r="D3593">
        <v>-96.26</v>
      </c>
      <c r="E3593">
        <v>48.02</v>
      </c>
      <c r="F3593">
        <v>9.1</v>
      </c>
      <c r="G3593">
        <v>-232.54</v>
      </c>
      <c r="H3593">
        <v>1.2</v>
      </c>
      <c r="I3593">
        <v>-504.61</v>
      </c>
    </row>
    <row r="3594" spans="1:9">
      <c r="A3594" s="14">
        <v>45211</v>
      </c>
      <c r="B3594">
        <v>22.83</v>
      </c>
      <c r="C3594">
        <v>-21.52</v>
      </c>
      <c r="D3594">
        <v>-94.15</v>
      </c>
      <c r="E3594">
        <v>46.35</v>
      </c>
      <c r="F3594">
        <v>8.92</v>
      </c>
      <c r="G3594">
        <v>-226.17</v>
      </c>
      <c r="H3594">
        <v>1.19</v>
      </c>
      <c r="I3594">
        <v>-494.02</v>
      </c>
    </row>
    <row r="3595" spans="1:9">
      <c r="A3595" s="14">
        <v>45212</v>
      </c>
      <c r="B3595">
        <v>22.58</v>
      </c>
      <c r="C3595">
        <v>-20.16</v>
      </c>
      <c r="D3595">
        <v>-93.86</v>
      </c>
      <c r="E3595">
        <v>46.66</v>
      </c>
      <c r="F3595">
        <v>8.64</v>
      </c>
      <c r="G3595">
        <v>-226.72</v>
      </c>
      <c r="H3595">
        <v>1.08</v>
      </c>
      <c r="I3595">
        <v>-491.5</v>
      </c>
    </row>
    <row r="3596" spans="1:9">
      <c r="A3596" s="14">
        <v>45215</v>
      </c>
      <c r="B3596">
        <v>22.1</v>
      </c>
      <c r="C3596">
        <v>-19.559999999999999</v>
      </c>
      <c r="D3596">
        <v>-93.68</v>
      </c>
      <c r="E3596">
        <v>46.81</v>
      </c>
      <c r="F3596">
        <v>8.5399999999999991</v>
      </c>
      <c r="G3596">
        <v>-226.51</v>
      </c>
      <c r="H3596">
        <v>1.1000000000000001</v>
      </c>
      <c r="I3596">
        <v>-486.16</v>
      </c>
    </row>
    <row r="3597" spans="1:9">
      <c r="A3597" s="14">
        <v>45216</v>
      </c>
      <c r="B3597">
        <v>21.69</v>
      </c>
      <c r="C3597">
        <v>-21.98</v>
      </c>
      <c r="D3597">
        <v>-93.49</v>
      </c>
      <c r="E3597">
        <v>46.91</v>
      </c>
      <c r="F3597">
        <v>9.07</v>
      </c>
      <c r="G3597">
        <v>-226.94</v>
      </c>
      <c r="H3597">
        <v>1.27</v>
      </c>
      <c r="I3597">
        <v>-480.75</v>
      </c>
    </row>
    <row r="3598" spans="1:9">
      <c r="A3598" s="14">
        <v>45217</v>
      </c>
      <c r="B3598">
        <v>21.95</v>
      </c>
      <c r="C3598">
        <v>-21.31</v>
      </c>
      <c r="D3598">
        <v>-95.11</v>
      </c>
      <c r="E3598">
        <v>47.24</v>
      </c>
      <c r="F3598">
        <v>8.49</v>
      </c>
      <c r="G3598">
        <v>-231.79</v>
      </c>
      <c r="H3598">
        <v>1.27</v>
      </c>
      <c r="I3598">
        <v>-480.3</v>
      </c>
    </row>
    <row r="3599" spans="1:9">
      <c r="A3599" s="14">
        <v>45218</v>
      </c>
      <c r="B3599">
        <v>21.29</v>
      </c>
      <c r="C3599">
        <v>-20.77</v>
      </c>
      <c r="D3599">
        <v>-92.15</v>
      </c>
      <c r="E3599">
        <v>45.89</v>
      </c>
      <c r="F3599">
        <v>7.89</v>
      </c>
      <c r="G3599">
        <v>-226.31</v>
      </c>
      <c r="H3599">
        <v>1.21</v>
      </c>
      <c r="I3599">
        <v>-461.16</v>
      </c>
    </row>
    <row r="3600" spans="1:9">
      <c r="A3600" s="14">
        <v>45219</v>
      </c>
      <c r="B3600">
        <v>21.16</v>
      </c>
      <c r="C3600">
        <v>-20.84</v>
      </c>
      <c r="D3600">
        <v>-91.99</v>
      </c>
      <c r="E3600">
        <v>45.94</v>
      </c>
      <c r="F3600">
        <v>8.43</v>
      </c>
      <c r="G3600">
        <v>-226.14</v>
      </c>
      <c r="H3600">
        <v>1.17</v>
      </c>
      <c r="I3600">
        <v>-457</v>
      </c>
    </row>
    <row r="3601" spans="1:9">
      <c r="A3601" s="14">
        <v>45222</v>
      </c>
      <c r="B3601">
        <v>20.91</v>
      </c>
      <c r="C3601">
        <v>-20.51</v>
      </c>
      <c r="D3601">
        <v>-91.72</v>
      </c>
      <c r="E3601">
        <v>46.18</v>
      </c>
      <c r="F3601">
        <v>8.52</v>
      </c>
      <c r="G3601">
        <v>-226.29</v>
      </c>
      <c r="H3601">
        <v>1.1399999999999999</v>
      </c>
      <c r="I3601">
        <v>-456.74</v>
      </c>
    </row>
    <row r="3602" spans="1:9">
      <c r="A3602" s="14">
        <v>45223</v>
      </c>
      <c r="B3602">
        <v>21.24</v>
      </c>
      <c r="C3602">
        <v>-20.75</v>
      </c>
      <c r="D3602">
        <v>-91.9</v>
      </c>
      <c r="E3602">
        <v>45.77</v>
      </c>
      <c r="F3602">
        <v>8.89</v>
      </c>
      <c r="G3602">
        <v>-226.25</v>
      </c>
      <c r="H3602">
        <v>1.1000000000000001</v>
      </c>
      <c r="I3602">
        <v>-461.03</v>
      </c>
    </row>
    <row r="3603" spans="1:9">
      <c r="A3603" s="14">
        <v>45224</v>
      </c>
      <c r="B3603">
        <v>19.93</v>
      </c>
      <c r="C3603">
        <v>-21.55</v>
      </c>
      <c r="D3603">
        <v>-93.89</v>
      </c>
      <c r="E3603">
        <v>46.34</v>
      </c>
      <c r="F3603">
        <v>8.7899999999999991</v>
      </c>
      <c r="G3603">
        <v>-231.67</v>
      </c>
      <c r="H3603">
        <v>1.27</v>
      </c>
      <c r="I3603">
        <v>-470.18</v>
      </c>
    </row>
    <row r="3604" spans="1:9">
      <c r="A3604" s="14">
        <v>45225</v>
      </c>
      <c r="B3604">
        <v>19.87</v>
      </c>
      <c r="C3604">
        <v>-21.92</v>
      </c>
      <c r="D3604">
        <v>-92.22</v>
      </c>
      <c r="E3604">
        <v>45.4</v>
      </c>
      <c r="F3604">
        <v>8.67</v>
      </c>
      <c r="G3604">
        <v>-227.08</v>
      </c>
      <c r="H3604">
        <v>1.35</v>
      </c>
      <c r="I3604">
        <v>-470.82</v>
      </c>
    </row>
    <row r="3605" spans="1:9">
      <c r="A3605" s="14">
        <v>45226</v>
      </c>
      <c r="B3605">
        <v>19.600000000000001</v>
      </c>
      <c r="C3605">
        <v>-21.98</v>
      </c>
      <c r="D3605">
        <v>-92.93</v>
      </c>
      <c r="E3605">
        <v>45.76</v>
      </c>
      <c r="F3605">
        <v>8.76</v>
      </c>
      <c r="G3605">
        <v>-226.85</v>
      </c>
      <c r="H3605">
        <v>1.39</v>
      </c>
      <c r="I3605">
        <v>-474.92</v>
      </c>
    </row>
    <row r="3606" spans="1:9">
      <c r="A3606" s="14">
        <v>45229</v>
      </c>
      <c r="B3606">
        <v>19.3</v>
      </c>
      <c r="C3606">
        <v>-22.22</v>
      </c>
      <c r="D3606">
        <v>-93.6</v>
      </c>
      <c r="E3606">
        <v>46.19</v>
      </c>
      <c r="F3606">
        <v>9.11</v>
      </c>
      <c r="G3606">
        <v>-226.08</v>
      </c>
      <c r="H3606">
        <v>1.62</v>
      </c>
      <c r="I3606">
        <v>-481.48</v>
      </c>
    </row>
    <row r="3607" spans="1:9">
      <c r="A3607" s="14">
        <v>45230</v>
      </c>
      <c r="B3607">
        <v>19.11</v>
      </c>
      <c r="C3607">
        <v>-22.32</v>
      </c>
      <c r="D3607">
        <v>-94.43</v>
      </c>
      <c r="E3607">
        <v>46.19</v>
      </c>
      <c r="F3607">
        <v>9.0299999999999994</v>
      </c>
      <c r="G3607">
        <v>-229.51</v>
      </c>
      <c r="H3607">
        <v>1.78</v>
      </c>
      <c r="I3607">
        <v>-489.7</v>
      </c>
    </row>
    <row r="3608" spans="1:9">
      <c r="A3608" s="14">
        <v>45231</v>
      </c>
      <c r="B3608">
        <v>19.46</v>
      </c>
      <c r="C3608">
        <v>-21.69</v>
      </c>
      <c r="D3608">
        <v>-95.21</v>
      </c>
      <c r="E3608">
        <v>46.39</v>
      </c>
      <c r="F3608">
        <v>8.1300000000000008</v>
      </c>
      <c r="G3608">
        <v>-227.82</v>
      </c>
      <c r="H3608">
        <v>1.73</v>
      </c>
      <c r="I3608">
        <v>-493.19</v>
      </c>
    </row>
    <row r="3609" spans="1:9">
      <c r="A3609" s="14">
        <v>45232</v>
      </c>
      <c r="B3609">
        <v>19.32</v>
      </c>
      <c r="C3609">
        <v>-21.6</v>
      </c>
      <c r="D3609">
        <v>-92.14</v>
      </c>
      <c r="E3609">
        <v>45.04</v>
      </c>
      <c r="F3609">
        <v>8.02</v>
      </c>
      <c r="G3609">
        <v>-225.58</v>
      </c>
      <c r="H3609">
        <v>1.75</v>
      </c>
      <c r="I3609">
        <v>-479.71</v>
      </c>
    </row>
    <row r="3610" spans="1:9">
      <c r="A3610" s="14">
        <v>45233</v>
      </c>
      <c r="B3610">
        <v>19.37</v>
      </c>
      <c r="C3610">
        <v>-20.86</v>
      </c>
      <c r="D3610">
        <v>-90.42</v>
      </c>
      <c r="E3610">
        <v>44.86</v>
      </c>
      <c r="F3610">
        <v>7.65</v>
      </c>
      <c r="G3610">
        <v>-222.9</v>
      </c>
      <c r="H3610">
        <v>1.56</v>
      </c>
      <c r="I3610">
        <v>-464</v>
      </c>
    </row>
    <row r="3611" spans="1:9">
      <c r="A3611" s="14">
        <v>45236</v>
      </c>
      <c r="B3611">
        <v>19.04</v>
      </c>
      <c r="C3611">
        <v>-21.15</v>
      </c>
      <c r="D3611">
        <v>-90.84</v>
      </c>
      <c r="E3611">
        <v>44.87</v>
      </c>
      <c r="F3611">
        <v>7.75</v>
      </c>
      <c r="G3611">
        <v>-223.68</v>
      </c>
      <c r="H3611">
        <v>1.61</v>
      </c>
      <c r="I3611">
        <v>-460.28</v>
      </c>
    </row>
    <row r="3612" spans="1:9">
      <c r="A3612" s="14">
        <v>45237</v>
      </c>
      <c r="B3612">
        <v>18.45</v>
      </c>
      <c r="C3612">
        <v>-21.65</v>
      </c>
      <c r="D3612">
        <v>-91.13</v>
      </c>
      <c r="E3612">
        <v>44.89</v>
      </c>
      <c r="F3612">
        <v>7.97</v>
      </c>
      <c r="G3612">
        <v>-224.4</v>
      </c>
      <c r="H3612">
        <v>1.62</v>
      </c>
      <c r="I3612">
        <v>-460</v>
      </c>
    </row>
    <row r="3613" spans="1:9">
      <c r="A3613" s="14">
        <v>45238</v>
      </c>
      <c r="B3613">
        <v>18.54</v>
      </c>
      <c r="C3613">
        <v>-21.41</v>
      </c>
      <c r="D3613">
        <v>-92.48</v>
      </c>
      <c r="E3613">
        <v>45.35</v>
      </c>
      <c r="F3613">
        <v>7.86</v>
      </c>
      <c r="G3613">
        <v>-231.53</v>
      </c>
      <c r="H3613">
        <v>1.75</v>
      </c>
      <c r="I3613">
        <v>-462</v>
      </c>
    </row>
    <row r="3614" spans="1:9">
      <c r="A3614" s="14">
        <v>45239</v>
      </c>
      <c r="B3614">
        <v>17.95</v>
      </c>
      <c r="C3614">
        <v>-21.25</v>
      </c>
      <c r="D3614">
        <v>-90.47</v>
      </c>
      <c r="E3614">
        <v>44.08</v>
      </c>
      <c r="F3614">
        <v>7.82</v>
      </c>
      <c r="G3614">
        <v>-225.02</v>
      </c>
      <c r="H3614">
        <v>1.79</v>
      </c>
      <c r="I3614">
        <v>-446.48</v>
      </c>
    </row>
    <row r="3615" spans="1:9">
      <c r="A3615" s="14">
        <v>45240</v>
      </c>
      <c r="B3615">
        <v>17.829999999999998</v>
      </c>
      <c r="C3615">
        <v>-21.15</v>
      </c>
      <c r="D3615">
        <v>-90.72</v>
      </c>
      <c r="E3615">
        <v>44.34</v>
      </c>
      <c r="F3615">
        <v>7.8</v>
      </c>
      <c r="G3615">
        <v>-225.54</v>
      </c>
      <c r="H3615">
        <v>1.84</v>
      </c>
      <c r="I3615">
        <v>-441</v>
      </c>
    </row>
    <row r="3616" spans="1:9">
      <c r="A3616" s="14">
        <v>45243</v>
      </c>
      <c r="B3616">
        <v>17.95</v>
      </c>
      <c r="C3616">
        <v>-21</v>
      </c>
      <c r="D3616">
        <v>-91.48</v>
      </c>
      <c r="E3616">
        <v>44.76</v>
      </c>
      <c r="F3616">
        <v>8.35</v>
      </c>
      <c r="G3616">
        <v>-225.99</v>
      </c>
      <c r="H3616">
        <v>1.94</v>
      </c>
      <c r="I3616">
        <v>-441.11</v>
      </c>
    </row>
    <row r="3617" spans="1:9">
      <c r="A3617" s="14">
        <v>45244</v>
      </c>
      <c r="B3617">
        <v>18.37</v>
      </c>
      <c r="C3617">
        <v>-20.74</v>
      </c>
      <c r="D3617">
        <v>-90.1</v>
      </c>
      <c r="E3617">
        <v>44.87</v>
      </c>
      <c r="F3617">
        <v>8.41</v>
      </c>
      <c r="G3617">
        <v>-222.5</v>
      </c>
      <c r="H3617">
        <v>1.78</v>
      </c>
      <c r="I3617">
        <v>-432.5</v>
      </c>
    </row>
    <row r="3618" spans="1:9">
      <c r="A3618" s="14">
        <v>45245</v>
      </c>
      <c r="B3618">
        <v>18.62</v>
      </c>
      <c r="C3618">
        <v>-20.75</v>
      </c>
      <c r="D3618">
        <v>-92.9</v>
      </c>
      <c r="E3618">
        <v>46.17</v>
      </c>
      <c r="F3618">
        <v>8.59</v>
      </c>
      <c r="G3618">
        <v>-231.02</v>
      </c>
      <c r="H3618">
        <v>1.72</v>
      </c>
      <c r="I3618">
        <v>-442</v>
      </c>
    </row>
    <row r="3619" spans="1:9">
      <c r="A3619" s="14">
        <v>45246</v>
      </c>
      <c r="B3619">
        <v>17.920000000000002</v>
      </c>
      <c r="C3619">
        <v>-20.47</v>
      </c>
      <c r="D3619">
        <v>-88.96</v>
      </c>
      <c r="E3619">
        <v>44.03</v>
      </c>
      <c r="F3619">
        <v>7.95</v>
      </c>
      <c r="G3619">
        <v>-221.69</v>
      </c>
      <c r="H3619">
        <v>1.68</v>
      </c>
      <c r="I3619">
        <v>-429</v>
      </c>
    </row>
    <row r="3620" spans="1:9">
      <c r="A3620" s="14">
        <v>45247</v>
      </c>
      <c r="B3620">
        <v>17.82</v>
      </c>
      <c r="C3620">
        <v>-19.25</v>
      </c>
      <c r="D3620">
        <v>-88.74</v>
      </c>
      <c r="E3620">
        <v>44.15</v>
      </c>
      <c r="F3620">
        <v>7.98</v>
      </c>
      <c r="G3620">
        <v>-219.35</v>
      </c>
      <c r="H3620">
        <v>1.67</v>
      </c>
      <c r="I3620">
        <v>-417.89</v>
      </c>
    </row>
    <row r="3621" spans="1:9">
      <c r="A3621" s="14">
        <v>45250</v>
      </c>
      <c r="B3621">
        <v>18</v>
      </c>
      <c r="C3621">
        <v>-19.45</v>
      </c>
      <c r="D3621">
        <v>-88.38</v>
      </c>
      <c r="E3621">
        <v>44.21</v>
      </c>
      <c r="F3621">
        <v>8.0500000000000007</v>
      </c>
      <c r="G3621">
        <v>-218.35</v>
      </c>
      <c r="H3621">
        <v>1.56</v>
      </c>
      <c r="I3621">
        <v>-409.5</v>
      </c>
    </row>
    <row r="3622" spans="1:9">
      <c r="A3622" s="14">
        <v>45251</v>
      </c>
      <c r="B3622">
        <v>18.32</v>
      </c>
      <c r="C3622">
        <v>-19.93</v>
      </c>
      <c r="D3622">
        <v>-90.4</v>
      </c>
      <c r="E3622">
        <v>45.57</v>
      </c>
      <c r="F3622">
        <v>8.81</v>
      </c>
      <c r="G3622">
        <v>-223.44</v>
      </c>
      <c r="H3622">
        <v>1.4</v>
      </c>
      <c r="I3622">
        <v>-415.5</v>
      </c>
    </row>
    <row r="3623" spans="1:9">
      <c r="A3623" s="14">
        <v>45252</v>
      </c>
      <c r="B3623">
        <v>17.98</v>
      </c>
      <c r="C3623">
        <v>-20.239999999999998</v>
      </c>
      <c r="D3623">
        <v>-90.55</v>
      </c>
      <c r="E3623">
        <v>45.39</v>
      </c>
      <c r="F3623">
        <v>9.16</v>
      </c>
      <c r="G3623">
        <v>-220.87</v>
      </c>
      <c r="H3623">
        <v>1.5</v>
      </c>
      <c r="I3623">
        <v>-415.54</v>
      </c>
    </row>
    <row r="3624" spans="1:9">
      <c r="A3624" s="14">
        <v>45253</v>
      </c>
      <c r="B3624">
        <v>17.7</v>
      </c>
      <c r="C3624">
        <v>-19.93</v>
      </c>
      <c r="D3624">
        <v>-88.6</v>
      </c>
      <c r="E3624">
        <v>44.47</v>
      </c>
      <c r="F3624">
        <v>8.5</v>
      </c>
      <c r="G3624">
        <v>-220.56</v>
      </c>
      <c r="H3624">
        <v>1.51</v>
      </c>
      <c r="I3624">
        <v>-427.23</v>
      </c>
    </row>
    <row r="3625" spans="1:9">
      <c r="A3625" s="14">
        <v>45254</v>
      </c>
      <c r="B3625">
        <v>17.760000000000002</v>
      </c>
      <c r="C3625">
        <v>-19.600000000000001</v>
      </c>
      <c r="D3625">
        <v>-88.43</v>
      </c>
      <c r="E3625">
        <v>44.96</v>
      </c>
      <c r="F3625">
        <v>8.5299999999999994</v>
      </c>
      <c r="G3625">
        <v>-219.74</v>
      </c>
      <c r="H3625">
        <v>1.46</v>
      </c>
      <c r="I3625">
        <v>-431.05</v>
      </c>
    </row>
    <row r="3626" spans="1:9">
      <c r="A3626" s="14">
        <v>45257</v>
      </c>
      <c r="B3626">
        <v>18.010000000000002</v>
      </c>
      <c r="C3626">
        <v>-19.16</v>
      </c>
      <c r="D3626">
        <v>-88.19</v>
      </c>
      <c r="E3626">
        <v>44.91</v>
      </c>
      <c r="F3626">
        <v>8.76</v>
      </c>
      <c r="G3626">
        <v>-218.65</v>
      </c>
      <c r="H3626">
        <v>1.41</v>
      </c>
      <c r="I3626">
        <v>-428.59</v>
      </c>
    </row>
    <row r="3627" spans="1:9">
      <c r="A3627" s="14">
        <v>45258</v>
      </c>
      <c r="B3627">
        <v>17.87</v>
      </c>
      <c r="C3627">
        <v>-19.32</v>
      </c>
      <c r="D3627">
        <v>-87.25</v>
      </c>
      <c r="E3627">
        <v>44.38</v>
      </c>
      <c r="F3627">
        <v>8.59</v>
      </c>
      <c r="G3627">
        <v>-214.74</v>
      </c>
      <c r="H3627">
        <v>1.3</v>
      </c>
      <c r="I3627">
        <v>-421.74</v>
      </c>
    </row>
    <row r="3628" spans="1:9">
      <c r="A3628" s="14">
        <v>45259</v>
      </c>
      <c r="B3628">
        <v>18.100000000000001</v>
      </c>
      <c r="C3628">
        <v>-19.399999999999999</v>
      </c>
      <c r="D3628">
        <v>-86.81</v>
      </c>
      <c r="E3628">
        <v>43.9</v>
      </c>
      <c r="F3628">
        <v>8.6999999999999993</v>
      </c>
      <c r="G3628">
        <v>-213.39</v>
      </c>
      <c r="H3628">
        <v>1.38</v>
      </c>
      <c r="I3628">
        <v>-422.63</v>
      </c>
    </row>
    <row r="3629" spans="1:9">
      <c r="A3629" s="14">
        <v>45260</v>
      </c>
      <c r="B3629">
        <v>17.899999999999999</v>
      </c>
      <c r="C3629">
        <v>-18.690000000000001</v>
      </c>
      <c r="D3629">
        <v>-86.24</v>
      </c>
      <c r="E3629">
        <v>43.26</v>
      </c>
      <c r="F3629">
        <v>8.19</v>
      </c>
      <c r="G3629">
        <v>-213.6</v>
      </c>
      <c r="H3629">
        <v>1.5</v>
      </c>
      <c r="I3629">
        <v>-428.75</v>
      </c>
    </row>
    <row r="3630" spans="1:9">
      <c r="A3630" s="14">
        <v>45261</v>
      </c>
      <c r="B3630">
        <v>18.18</v>
      </c>
      <c r="C3630">
        <v>-18.7</v>
      </c>
      <c r="D3630">
        <v>-86</v>
      </c>
      <c r="E3630">
        <v>43.36</v>
      </c>
      <c r="F3630">
        <v>7.99</v>
      </c>
      <c r="G3630">
        <v>-211.92</v>
      </c>
      <c r="H3630">
        <v>1.35</v>
      </c>
      <c r="I3630">
        <v>-431.18</v>
      </c>
    </row>
    <row r="3631" spans="1:9">
      <c r="A3631" s="14">
        <v>45264</v>
      </c>
      <c r="B3631">
        <v>18.12</v>
      </c>
      <c r="C3631">
        <v>-18.350000000000001</v>
      </c>
      <c r="D3631">
        <v>-86.28</v>
      </c>
      <c r="E3631">
        <v>43.16</v>
      </c>
      <c r="F3631">
        <v>8.2799999999999994</v>
      </c>
      <c r="G3631">
        <v>-212.34</v>
      </c>
      <c r="H3631">
        <v>1.42</v>
      </c>
      <c r="I3631">
        <v>-430.77</v>
      </c>
    </row>
    <row r="3632" spans="1:9">
      <c r="A3632" s="14">
        <v>45265</v>
      </c>
      <c r="B3632">
        <v>18.61</v>
      </c>
      <c r="C3632">
        <v>-18.260000000000002</v>
      </c>
      <c r="D3632">
        <v>-86.06</v>
      </c>
      <c r="E3632">
        <v>42.97</v>
      </c>
      <c r="F3632">
        <v>8.5399999999999991</v>
      </c>
      <c r="G3632">
        <v>-212.07</v>
      </c>
      <c r="H3632">
        <v>1.43</v>
      </c>
      <c r="I3632">
        <v>-430.06</v>
      </c>
    </row>
    <row r="3633" spans="1:9">
      <c r="A3633" s="14">
        <v>45266</v>
      </c>
      <c r="B3633">
        <v>18.91</v>
      </c>
      <c r="C3633">
        <v>-17.79</v>
      </c>
      <c r="D3633">
        <v>-86.1</v>
      </c>
      <c r="E3633">
        <v>42.09</v>
      </c>
      <c r="F3633">
        <v>8.34</v>
      </c>
      <c r="G3633">
        <v>-211.29</v>
      </c>
      <c r="H3633">
        <v>1.55</v>
      </c>
      <c r="I3633">
        <v>-426.53</v>
      </c>
    </row>
    <row r="3634" spans="1:9">
      <c r="A3634" s="14">
        <v>45267</v>
      </c>
      <c r="B3634">
        <v>18.190000000000001</v>
      </c>
      <c r="C3634">
        <v>-17.36</v>
      </c>
      <c r="D3634">
        <v>-85.44</v>
      </c>
      <c r="E3634">
        <v>42.13</v>
      </c>
      <c r="F3634">
        <v>8.23</v>
      </c>
      <c r="G3634">
        <v>-206.59</v>
      </c>
      <c r="H3634">
        <v>1.61</v>
      </c>
      <c r="I3634">
        <v>-423.03</v>
      </c>
    </row>
    <row r="3635" spans="1:9">
      <c r="A3635" s="14">
        <v>45268</v>
      </c>
      <c r="B3635">
        <v>18.239999999999998</v>
      </c>
      <c r="C3635">
        <v>-17.739999999999998</v>
      </c>
      <c r="D3635">
        <v>-86.03</v>
      </c>
      <c r="E3635">
        <v>42.25</v>
      </c>
      <c r="F3635">
        <v>8.48</v>
      </c>
      <c r="G3635">
        <v>-208.88</v>
      </c>
      <c r="H3635">
        <v>1.68</v>
      </c>
      <c r="I3635">
        <v>-427.18</v>
      </c>
    </row>
    <row r="3636" spans="1:9">
      <c r="A3636" s="14">
        <v>45271</v>
      </c>
      <c r="B3636">
        <v>18.5</v>
      </c>
      <c r="C3636">
        <v>-17.89</v>
      </c>
      <c r="D3636">
        <v>-85.94</v>
      </c>
      <c r="E3636">
        <v>42.61</v>
      </c>
      <c r="F3636">
        <v>8.57</v>
      </c>
      <c r="G3636">
        <v>-212.52</v>
      </c>
      <c r="H3636">
        <v>1.82</v>
      </c>
      <c r="I3636">
        <v>-428.5</v>
      </c>
    </row>
    <row r="3637" spans="1:9">
      <c r="A3637" s="14">
        <v>45272</v>
      </c>
      <c r="B3637">
        <v>18.600000000000001</v>
      </c>
      <c r="C3637">
        <v>-17.95</v>
      </c>
      <c r="D3637">
        <v>-84.84</v>
      </c>
      <c r="E3637">
        <v>42.6</v>
      </c>
      <c r="F3637">
        <v>8.9600000000000009</v>
      </c>
      <c r="G3637">
        <v>-210.98</v>
      </c>
      <c r="H3637">
        <v>1.88</v>
      </c>
      <c r="I3637">
        <v>-422.61</v>
      </c>
    </row>
    <row r="3638" spans="1:9">
      <c r="A3638" s="14">
        <v>45273</v>
      </c>
      <c r="B3638">
        <v>18.63</v>
      </c>
      <c r="C3638">
        <v>-17.25</v>
      </c>
      <c r="D3638">
        <v>-84.34</v>
      </c>
      <c r="E3638">
        <v>42.24</v>
      </c>
      <c r="F3638">
        <v>8.18</v>
      </c>
      <c r="G3638">
        <v>-206.2</v>
      </c>
      <c r="H3638">
        <v>1.83</v>
      </c>
      <c r="I3638">
        <v>-407.71</v>
      </c>
    </row>
    <row r="3639" spans="1:9">
      <c r="A3639" s="14">
        <v>45274</v>
      </c>
      <c r="B3639">
        <v>18.79</v>
      </c>
      <c r="C3639">
        <v>-17.05</v>
      </c>
      <c r="D3639">
        <v>-82.8</v>
      </c>
      <c r="E3639">
        <v>42.73</v>
      </c>
      <c r="F3639">
        <v>7.82</v>
      </c>
      <c r="G3639">
        <v>-204.1</v>
      </c>
      <c r="H3639">
        <v>1.59</v>
      </c>
      <c r="I3639">
        <v>-383.36</v>
      </c>
    </row>
    <row r="3640" spans="1:9">
      <c r="A3640" s="14">
        <v>45275</v>
      </c>
      <c r="B3640">
        <v>18.97</v>
      </c>
      <c r="C3640">
        <v>-17.38</v>
      </c>
      <c r="D3640">
        <v>-83.24</v>
      </c>
      <c r="E3640">
        <v>42.75</v>
      </c>
      <c r="F3640">
        <v>7.64</v>
      </c>
      <c r="G3640">
        <v>-205.45</v>
      </c>
      <c r="H3640">
        <v>1.41</v>
      </c>
      <c r="I3640">
        <v>-372.41</v>
      </c>
    </row>
    <row r="3641" spans="1:9">
      <c r="A3641" s="14">
        <v>45278</v>
      </c>
      <c r="B3641">
        <v>18.95</v>
      </c>
      <c r="C3641">
        <v>-17.45</v>
      </c>
      <c r="D3641">
        <v>-82.83</v>
      </c>
      <c r="E3641">
        <v>42.22</v>
      </c>
      <c r="F3641">
        <v>7.14</v>
      </c>
      <c r="G3641">
        <v>-209.02</v>
      </c>
      <c r="H3641">
        <v>1.38</v>
      </c>
      <c r="I3641">
        <v>-372.33</v>
      </c>
    </row>
    <row r="3642" spans="1:9">
      <c r="A3642" s="14">
        <v>45279</v>
      </c>
      <c r="B3642">
        <v>18.649999999999999</v>
      </c>
      <c r="C3642">
        <v>-17.190000000000001</v>
      </c>
      <c r="D3642">
        <v>-81.72</v>
      </c>
      <c r="E3642">
        <v>42.06</v>
      </c>
      <c r="F3642">
        <v>6.91</v>
      </c>
      <c r="G3642">
        <v>-208.05</v>
      </c>
      <c r="H3642">
        <v>1.29</v>
      </c>
      <c r="I3642">
        <v>-381.02</v>
      </c>
    </row>
    <row r="3643" spans="1:9">
      <c r="A3643" s="14">
        <v>45280</v>
      </c>
      <c r="B3643">
        <v>18.489999999999998</v>
      </c>
      <c r="C3643">
        <v>-17.649999999999999</v>
      </c>
      <c r="D3643">
        <v>-81.58</v>
      </c>
      <c r="E3643">
        <v>41.04</v>
      </c>
      <c r="F3643">
        <v>6.68</v>
      </c>
      <c r="G3643">
        <v>-207.4</v>
      </c>
      <c r="H3643">
        <v>1.28</v>
      </c>
      <c r="I3643">
        <v>-377.67</v>
      </c>
    </row>
    <row r="3644" spans="1:9">
      <c r="A3644" s="14">
        <v>45281</v>
      </c>
      <c r="B3644">
        <v>18.45</v>
      </c>
      <c r="C3644">
        <v>-17.68</v>
      </c>
      <c r="D3644">
        <v>-81.790000000000006</v>
      </c>
      <c r="E3644">
        <v>42.69</v>
      </c>
      <c r="F3644">
        <v>6.53</v>
      </c>
      <c r="G3644">
        <v>-205.75</v>
      </c>
      <c r="H3644">
        <v>1.36</v>
      </c>
      <c r="I3644">
        <v>-378.76</v>
      </c>
    </row>
    <row r="3645" spans="1:9">
      <c r="A3645" s="14">
        <v>45282</v>
      </c>
      <c r="B3645">
        <v>18.41</v>
      </c>
      <c r="C3645">
        <v>-17.27</v>
      </c>
      <c r="D3645">
        <v>-81.63</v>
      </c>
      <c r="E3645">
        <v>42.91</v>
      </c>
      <c r="F3645">
        <v>6.55</v>
      </c>
      <c r="G3645">
        <v>-206.7</v>
      </c>
      <c r="H3645">
        <v>1.37</v>
      </c>
      <c r="I3645">
        <v>-381.18</v>
      </c>
    </row>
    <row r="3646" spans="1:9">
      <c r="A3646" s="14">
        <v>45285</v>
      </c>
      <c r="B3646">
        <v>18.5</v>
      </c>
      <c r="C3646">
        <v>-17.28</v>
      </c>
      <c r="D3646">
        <v>-81.650000000000006</v>
      </c>
      <c r="E3646">
        <v>42.86</v>
      </c>
      <c r="F3646">
        <v>6.93</v>
      </c>
      <c r="G3646">
        <v>-206.61</v>
      </c>
      <c r="H3646">
        <v>1.44</v>
      </c>
      <c r="I3646">
        <v>-380.19</v>
      </c>
    </row>
    <row r="3647" spans="1:9">
      <c r="A3647" s="14">
        <v>45286</v>
      </c>
      <c r="B3647">
        <v>18.46</v>
      </c>
      <c r="C3647">
        <v>-16.850000000000001</v>
      </c>
      <c r="D3647">
        <v>-81.459999999999994</v>
      </c>
      <c r="E3647">
        <v>43.03</v>
      </c>
      <c r="F3647">
        <v>6.75</v>
      </c>
      <c r="G3647">
        <v>-206.41</v>
      </c>
      <c r="H3647">
        <v>1.54</v>
      </c>
      <c r="I3647">
        <v>-381.28</v>
      </c>
    </row>
    <row r="3648" spans="1:9">
      <c r="A3648" s="14">
        <v>45287</v>
      </c>
      <c r="B3648">
        <v>18.03</v>
      </c>
      <c r="C3648">
        <v>-16.899999999999999</v>
      </c>
      <c r="D3648">
        <v>-78.19</v>
      </c>
      <c r="E3648">
        <v>40.61</v>
      </c>
      <c r="F3648">
        <v>5.93</v>
      </c>
      <c r="G3648">
        <v>-203.3</v>
      </c>
      <c r="H3648">
        <v>1.26</v>
      </c>
      <c r="I3648">
        <v>-355.27</v>
      </c>
    </row>
    <row r="3649" spans="1:9">
      <c r="A3649" s="14">
        <v>45288</v>
      </c>
      <c r="B3649">
        <v>18.27</v>
      </c>
      <c r="C3649">
        <v>-16.510000000000002</v>
      </c>
      <c r="D3649">
        <v>-78.650000000000006</v>
      </c>
      <c r="E3649">
        <v>41.01</v>
      </c>
      <c r="F3649">
        <v>5.57</v>
      </c>
      <c r="G3649">
        <v>-199.75</v>
      </c>
      <c r="H3649">
        <v>1.25</v>
      </c>
      <c r="I3649">
        <v>-354.32</v>
      </c>
    </row>
    <row r="3650" spans="1:9">
      <c r="A3650" s="14">
        <v>45289</v>
      </c>
      <c r="B3650">
        <v>18.21</v>
      </c>
      <c r="C3650">
        <v>-16.28</v>
      </c>
      <c r="D3650">
        <v>-78.540000000000006</v>
      </c>
      <c r="E3650">
        <v>40.57</v>
      </c>
      <c r="F3650">
        <v>5.51</v>
      </c>
      <c r="G3650">
        <v>-199.21</v>
      </c>
      <c r="H3650">
        <v>1.1599999999999999</v>
      </c>
      <c r="I3650">
        <v>-357.38</v>
      </c>
    </row>
    <row r="3651" spans="1:9">
      <c r="A3651" s="14">
        <v>45292</v>
      </c>
      <c r="B3651">
        <v>18.28</v>
      </c>
      <c r="C3651">
        <v>-16.09</v>
      </c>
      <c r="D3651">
        <v>-78.5</v>
      </c>
      <c r="E3651">
        <v>40.630000000000003</v>
      </c>
      <c r="F3651">
        <v>5.26</v>
      </c>
      <c r="G3651">
        <v>-199.12</v>
      </c>
      <c r="H3651">
        <v>1.18</v>
      </c>
      <c r="I3651">
        <v>-356.46</v>
      </c>
    </row>
    <row r="3652" spans="1:9">
      <c r="A3652" s="14">
        <v>45293</v>
      </c>
      <c r="B3652">
        <v>18.45</v>
      </c>
      <c r="C3652">
        <v>-15.81</v>
      </c>
      <c r="D3652">
        <v>-79.55</v>
      </c>
      <c r="E3652">
        <v>40.57</v>
      </c>
      <c r="F3652">
        <v>6.35</v>
      </c>
      <c r="G3652">
        <v>-200.75</v>
      </c>
      <c r="H3652">
        <v>1.18</v>
      </c>
      <c r="I3652">
        <v>-359.18</v>
      </c>
    </row>
    <row r="3653" spans="1:9">
      <c r="A3653" s="14">
        <v>45294</v>
      </c>
      <c r="B3653">
        <v>18.78</v>
      </c>
      <c r="C3653">
        <v>-16.45</v>
      </c>
      <c r="D3653">
        <v>-80.25</v>
      </c>
      <c r="E3653">
        <v>40.74</v>
      </c>
      <c r="F3653">
        <v>6.39</v>
      </c>
      <c r="G3653">
        <v>-202.76</v>
      </c>
      <c r="H3653">
        <v>1.18</v>
      </c>
      <c r="I3653">
        <v>-363.1</v>
      </c>
    </row>
    <row r="3654" spans="1:9">
      <c r="A3654" s="14">
        <v>45295</v>
      </c>
      <c r="B3654">
        <v>18.309999999999999</v>
      </c>
      <c r="C3654">
        <v>-16.05</v>
      </c>
      <c r="D3654">
        <v>-80.150000000000006</v>
      </c>
      <c r="E3654">
        <v>40.729999999999997</v>
      </c>
      <c r="F3654">
        <v>6.31</v>
      </c>
      <c r="G3654">
        <v>-204.42</v>
      </c>
      <c r="H3654">
        <v>1.3</v>
      </c>
      <c r="I3654">
        <v>-360.86</v>
      </c>
    </row>
    <row r="3655" spans="1:9">
      <c r="A3655" s="14">
        <v>45296</v>
      </c>
      <c r="B3655">
        <v>18.25</v>
      </c>
      <c r="C3655">
        <v>-15.75</v>
      </c>
      <c r="D3655">
        <v>-80.38</v>
      </c>
      <c r="E3655">
        <v>40.83</v>
      </c>
      <c r="F3655">
        <v>6.22</v>
      </c>
      <c r="G3655">
        <v>-205.1</v>
      </c>
      <c r="H3655">
        <v>1.37</v>
      </c>
      <c r="I3655">
        <v>-363.46</v>
      </c>
    </row>
    <row r="3656" spans="1:9">
      <c r="A3656" s="14">
        <v>45299</v>
      </c>
      <c r="B3656">
        <v>18.63</v>
      </c>
      <c r="C3656">
        <v>-16.260000000000002</v>
      </c>
      <c r="D3656">
        <v>-80.11</v>
      </c>
      <c r="E3656">
        <v>40.68</v>
      </c>
      <c r="F3656">
        <v>6.3</v>
      </c>
      <c r="G3656">
        <v>-204.5</v>
      </c>
      <c r="H3656">
        <v>1.47</v>
      </c>
      <c r="I3656">
        <v>-362.29</v>
      </c>
    </row>
    <row r="3657" spans="1:9">
      <c r="A3657" s="14">
        <v>45300</v>
      </c>
      <c r="B3657">
        <v>18.420000000000002</v>
      </c>
      <c r="C3657">
        <v>-16.07</v>
      </c>
      <c r="D3657">
        <v>-80.3</v>
      </c>
      <c r="E3657">
        <v>40.22</v>
      </c>
      <c r="F3657">
        <v>6</v>
      </c>
      <c r="G3657">
        <v>-203.84</v>
      </c>
      <c r="H3657">
        <v>1.24</v>
      </c>
      <c r="I3657">
        <v>-362.43</v>
      </c>
    </row>
    <row r="3658" spans="1:9">
      <c r="A3658" s="14">
        <v>45301</v>
      </c>
      <c r="B3658">
        <v>18.350000000000001</v>
      </c>
      <c r="C3658">
        <v>-15.82</v>
      </c>
      <c r="D3658">
        <v>-80.569999999999993</v>
      </c>
      <c r="E3658">
        <v>40.46</v>
      </c>
      <c r="F3658">
        <v>6.04</v>
      </c>
      <c r="G3658">
        <v>-205.25</v>
      </c>
      <c r="H3658">
        <v>1</v>
      </c>
      <c r="I3658">
        <v>-361</v>
      </c>
    </row>
    <row r="3659" spans="1:9">
      <c r="A3659" s="14">
        <v>45302</v>
      </c>
      <c r="B3659">
        <v>18.22</v>
      </c>
      <c r="C3659">
        <v>-15.89</v>
      </c>
      <c r="D3659">
        <v>-80.83</v>
      </c>
      <c r="E3659">
        <v>40.33</v>
      </c>
      <c r="F3659">
        <v>5.88</v>
      </c>
      <c r="G3659">
        <v>-204.45</v>
      </c>
      <c r="H3659">
        <v>0.63</v>
      </c>
      <c r="I3659">
        <v>-365.33</v>
      </c>
    </row>
    <row r="3660" spans="1:9">
      <c r="A3660" s="14">
        <v>45303</v>
      </c>
      <c r="B3660">
        <v>18.23</v>
      </c>
      <c r="C3660">
        <v>-16.3</v>
      </c>
      <c r="D3660">
        <v>-81.2</v>
      </c>
      <c r="E3660">
        <v>40.25</v>
      </c>
      <c r="F3660">
        <v>5.97</v>
      </c>
      <c r="G3660">
        <v>-203.69</v>
      </c>
      <c r="H3660">
        <v>0.63</v>
      </c>
      <c r="I3660">
        <v>-363.88</v>
      </c>
    </row>
    <row r="3661" spans="1:9">
      <c r="A3661" s="14">
        <v>45306</v>
      </c>
      <c r="B3661">
        <v>18.350000000000001</v>
      </c>
      <c r="C3661">
        <v>-16.149999999999999</v>
      </c>
      <c r="D3661">
        <v>-81.41</v>
      </c>
      <c r="E3661">
        <v>39.93</v>
      </c>
      <c r="F3661">
        <v>6.01</v>
      </c>
      <c r="G3661">
        <v>-204.72</v>
      </c>
      <c r="H3661">
        <v>0.65</v>
      </c>
      <c r="I3661">
        <v>-365.4</v>
      </c>
    </row>
    <row r="3662" spans="1:9">
      <c r="A3662" s="14">
        <v>45307</v>
      </c>
      <c r="B3662">
        <v>18.5</v>
      </c>
      <c r="C3662">
        <v>-15.86</v>
      </c>
      <c r="D3662">
        <v>-82.13</v>
      </c>
      <c r="E3662">
        <v>39.83</v>
      </c>
      <c r="F3662">
        <v>6.26</v>
      </c>
      <c r="G3662">
        <v>-206.53</v>
      </c>
      <c r="H3662">
        <v>0.51</v>
      </c>
      <c r="I3662">
        <v>-369.96</v>
      </c>
    </row>
    <row r="3663" spans="1:9">
      <c r="A3663" s="14">
        <v>45308</v>
      </c>
      <c r="B3663">
        <v>18.239999999999998</v>
      </c>
      <c r="C3663">
        <v>-15.87</v>
      </c>
      <c r="D3663">
        <v>-82.44</v>
      </c>
      <c r="E3663">
        <v>40.130000000000003</v>
      </c>
      <c r="F3663">
        <v>6.2</v>
      </c>
      <c r="G3663">
        <v>-208.25</v>
      </c>
      <c r="H3663">
        <v>0.44</v>
      </c>
      <c r="I3663">
        <v>-373.06</v>
      </c>
    </row>
    <row r="3664" spans="1:9">
      <c r="A3664" s="14">
        <v>45309</v>
      </c>
      <c r="B3664">
        <v>18.11</v>
      </c>
      <c r="C3664">
        <v>-15.54</v>
      </c>
      <c r="D3664">
        <v>-82.22</v>
      </c>
      <c r="E3664">
        <v>39.840000000000003</v>
      </c>
      <c r="F3664">
        <v>5.92</v>
      </c>
      <c r="G3664">
        <v>-207.79</v>
      </c>
      <c r="H3664">
        <v>0.25</v>
      </c>
      <c r="I3664">
        <v>-370.65</v>
      </c>
    </row>
    <row r="3665" spans="1:9">
      <c r="A3665" s="14">
        <v>45310</v>
      </c>
      <c r="B3665">
        <v>18.07</v>
      </c>
      <c r="C3665">
        <v>-15.29</v>
      </c>
      <c r="D3665">
        <v>-82.22</v>
      </c>
      <c r="E3665">
        <v>39.89</v>
      </c>
      <c r="F3665">
        <v>6</v>
      </c>
      <c r="G3665">
        <v>-207.6</v>
      </c>
      <c r="H3665">
        <v>0.16</v>
      </c>
      <c r="I3665">
        <v>-369.08</v>
      </c>
    </row>
    <row r="3666" spans="1:9">
      <c r="A3666" s="14">
        <v>45313</v>
      </c>
      <c r="B3666">
        <v>18.12</v>
      </c>
      <c r="C3666">
        <v>-15.36</v>
      </c>
      <c r="D3666">
        <v>-82.48</v>
      </c>
      <c r="E3666">
        <v>39.99</v>
      </c>
      <c r="F3666">
        <v>6.12</v>
      </c>
      <c r="G3666">
        <v>-207.52</v>
      </c>
      <c r="H3666">
        <v>0.17</v>
      </c>
      <c r="I3666">
        <v>-370.22</v>
      </c>
    </row>
    <row r="3667" spans="1:9">
      <c r="A3667" s="14">
        <v>45314</v>
      </c>
      <c r="B3667">
        <v>17.89</v>
      </c>
      <c r="C3667">
        <v>-15.77</v>
      </c>
      <c r="D3667">
        <v>-82.41</v>
      </c>
      <c r="E3667">
        <v>39.950000000000003</v>
      </c>
      <c r="F3667">
        <v>5.89</v>
      </c>
      <c r="G3667">
        <v>-207.47</v>
      </c>
      <c r="H3667">
        <v>-0.08</v>
      </c>
      <c r="I3667">
        <v>-368.88</v>
      </c>
    </row>
    <row r="3668" spans="1:9">
      <c r="A3668" s="14">
        <v>45315</v>
      </c>
      <c r="B3668">
        <v>18.100000000000001</v>
      </c>
      <c r="C3668">
        <v>-15.84</v>
      </c>
      <c r="D3668">
        <v>-81.77</v>
      </c>
      <c r="E3668">
        <v>40.28</v>
      </c>
      <c r="F3668">
        <v>6.04</v>
      </c>
      <c r="G3668">
        <v>-206.13</v>
      </c>
      <c r="H3668">
        <v>-0.17</v>
      </c>
      <c r="I3668">
        <v>-368.94</v>
      </c>
    </row>
    <row r="3669" spans="1:9">
      <c r="A3669" s="14">
        <v>45316</v>
      </c>
      <c r="B3669">
        <v>18.100000000000001</v>
      </c>
      <c r="C3669">
        <v>-15.4</v>
      </c>
      <c r="D3669">
        <v>-82.18</v>
      </c>
      <c r="E3669">
        <v>40.31</v>
      </c>
      <c r="F3669">
        <v>5.84</v>
      </c>
      <c r="G3669">
        <v>-208.13</v>
      </c>
      <c r="H3669">
        <v>-0.34</v>
      </c>
      <c r="I3669">
        <v>-367.1</v>
      </c>
    </row>
    <row r="3670" spans="1:9">
      <c r="A3670" s="14">
        <v>45317</v>
      </c>
      <c r="B3670">
        <v>18.100000000000001</v>
      </c>
      <c r="C3670">
        <v>-15.3</v>
      </c>
      <c r="D3670">
        <v>-81.89</v>
      </c>
      <c r="E3670">
        <v>40.28</v>
      </c>
      <c r="F3670">
        <v>5.78</v>
      </c>
      <c r="G3670">
        <v>-206.76</v>
      </c>
      <c r="H3670">
        <v>-0.21</v>
      </c>
      <c r="I3670">
        <v>-367.42</v>
      </c>
    </row>
    <row r="3671" spans="1:9">
      <c r="A3671" s="14">
        <v>45320</v>
      </c>
      <c r="B3671">
        <v>17.920000000000002</v>
      </c>
      <c r="C3671">
        <v>-15.42</v>
      </c>
      <c r="D3671">
        <v>-81.16</v>
      </c>
      <c r="E3671">
        <v>40.1</v>
      </c>
      <c r="F3671">
        <v>5.74</v>
      </c>
      <c r="G3671">
        <v>-203.72</v>
      </c>
      <c r="H3671">
        <v>-0.18</v>
      </c>
      <c r="I3671">
        <v>-362.19</v>
      </c>
    </row>
    <row r="3672" spans="1:9">
      <c r="A3672" s="14">
        <v>45321</v>
      </c>
      <c r="B3672">
        <v>18</v>
      </c>
      <c r="C3672">
        <v>-15.05</v>
      </c>
      <c r="D3672">
        <v>-82.33</v>
      </c>
      <c r="E3672">
        <v>40.659999999999997</v>
      </c>
      <c r="F3672">
        <v>5.95</v>
      </c>
      <c r="G3672">
        <v>-203.9</v>
      </c>
      <c r="H3672">
        <v>-0.2</v>
      </c>
      <c r="I3672">
        <v>-367.93</v>
      </c>
    </row>
    <row r="3673" spans="1:9">
      <c r="A3673" s="14">
        <v>45322</v>
      </c>
      <c r="B3673">
        <v>18.68</v>
      </c>
      <c r="C3673">
        <v>-15.44</v>
      </c>
      <c r="D3673">
        <v>-83.23</v>
      </c>
      <c r="E3673">
        <v>41.61</v>
      </c>
      <c r="F3673">
        <v>8.02</v>
      </c>
      <c r="G3673">
        <v>-205.46</v>
      </c>
      <c r="H3673">
        <v>0.03</v>
      </c>
      <c r="I3673">
        <v>-366.03</v>
      </c>
    </row>
    <row r="3674" spans="1:9">
      <c r="A3674" s="14">
        <v>45323</v>
      </c>
      <c r="B3674">
        <v>18.399999999999999</v>
      </c>
      <c r="C3674">
        <v>-15.13</v>
      </c>
      <c r="D3674">
        <v>-83.31</v>
      </c>
      <c r="E3674">
        <v>41.81</v>
      </c>
      <c r="F3674">
        <v>6.55</v>
      </c>
      <c r="G3674">
        <v>-207.9</v>
      </c>
      <c r="H3674">
        <v>-0.23</v>
      </c>
      <c r="I3674">
        <v>-377.77</v>
      </c>
    </row>
    <row r="3675" spans="1:9">
      <c r="A3675" s="14">
        <v>45324</v>
      </c>
      <c r="B3675">
        <v>18.399999999999999</v>
      </c>
      <c r="C3675">
        <v>-15.55</v>
      </c>
      <c r="D3675">
        <v>-82.96</v>
      </c>
      <c r="E3675">
        <v>40.92</v>
      </c>
      <c r="F3675">
        <v>6.84</v>
      </c>
      <c r="G3675">
        <v>-208.05</v>
      </c>
      <c r="H3675">
        <v>-0.25</v>
      </c>
      <c r="I3675">
        <v>-379.98</v>
      </c>
    </row>
    <row r="3676" spans="1:9">
      <c r="A3676" s="14">
        <v>45327</v>
      </c>
      <c r="B3676">
        <v>18.03</v>
      </c>
      <c r="C3676">
        <v>-15.88</v>
      </c>
      <c r="D3676">
        <v>-82.51</v>
      </c>
      <c r="E3676">
        <v>40.15</v>
      </c>
      <c r="F3676">
        <v>6.62</v>
      </c>
      <c r="G3676">
        <v>-205.43</v>
      </c>
      <c r="H3676">
        <v>-0.2</v>
      </c>
      <c r="I3676">
        <v>-377.48</v>
      </c>
    </row>
    <row r="3677" spans="1:9">
      <c r="A3677" s="14">
        <v>45328</v>
      </c>
      <c r="B3677">
        <v>17.72</v>
      </c>
      <c r="C3677">
        <v>-15.48</v>
      </c>
      <c r="D3677">
        <v>-82.49</v>
      </c>
      <c r="E3677">
        <v>40.35</v>
      </c>
      <c r="F3677">
        <v>6.27</v>
      </c>
      <c r="G3677">
        <v>-204.65</v>
      </c>
      <c r="H3677">
        <v>-0.4</v>
      </c>
      <c r="I3677">
        <v>-373.85</v>
      </c>
    </row>
    <row r="3678" spans="1:9">
      <c r="A3678" s="14">
        <v>45329</v>
      </c>
      <c r="B3678">
        <v>17.760000000000002</v>
      </c>
      <c r="C3678">
        <v>-15.4</v>
      </c>
      <c r="D3678">
        <v>-83.89</v>
      </c>
      <c r="E3678">
        <v>40.36</v>
      </c>
      <c r="F3678">
        <v>6.35</v>
      </c>
      <c r="G3678">
        <v>-205.38</v>
      </c>
      <c r="H3678">
        <v>-0.62</v>
      </c>
      <c r="I3678">
        <v>-377.8</v>
      </c>
    </row>
    <row r="3679" spans="1:9">
      <c r="A3679" s="14">
        <v>45330</v>
      </c>
      <c r="B3679">
        <v>17.920000000000002</v>
      </c>
      <c r="C3679">
        <v>-15.4</v>
      </c>
      <c r="D3679">
        <v>-83.65</v>
      </c>
      <c r="E3679">
        <v>40.39</v>
      </c>
      <c r="F3679">
        <v>6.25</v>
      </c>
      <c r="G3679">
        <v>-206.75</v>
      </c>
      <c r="H3679">
        <v>-0.66</v>
      </c>
      <c r="I3679">
        <v>-375.64</v>
      </c>
    </row>
    <row r="3680" spans="1:9">
      <c r="A3680" s="14">
        <v>45331</v>
      </c>
      <c r="B3680">
        <v>17.61</v>
      </c>
      <c r="C3680">
        <v>-15.75</v>
      </c>
      <c r="D3680">
        <v>-82.9</v>
      </c>
      <c r="E3680">
        <v>39.97</v>
      </c>
      <c r="F3680">
        <v>6.19</v>
      </c>
      <c r="G3680">
        <v>-206.18</v>
      </c>
      <c r="H3680">
        <v>-2.09</v>
      </c>
      <c r="I3680">
        <v>-371.97</v>
      </c>
    </row>
    <row r="3681" spans="1:9">
      <c r="A3681" s="14">
        <v>45334</v>
      </c>
      <c r="B3681">
        <v>17.510000000000002</v>
      </c>
      <c r="C3681">
        <v>-15.73</v>
      </c>
      <c r="D3681">
        <v>-83.02</v>
      </c>
      <c r="E3681">
        <v>40.119999999999997</v>
      </c>
      <c r="F3681">
        <v>6.25</v>
      </c>
      <c r="G3681">
        <v>-206.35</v>
      </c>
      <c r="H3681">
        <v>-1.44</v>
      </c>
      <c r="I3681">
        <v>-369.36</v>
      </c>
    </row>
    <row r="3682" spans="1:9">
      <c r="A3682" s="14">
        <v>45335</v>
      </c>
      <c r="B3682">
        <v>17.670000000000002</v>
      </c>
      <c r="C3682">
        <v>-16.260000000000002</v>
      </c>
      <c r="D3682">
        <v>-85.35</v>
      </c>
      <c r="E3682">
        <v>40.200000000000003</v>
      </c>
      <c r="F3682">
        <v>6.34</v>
      </c>
      <c r="G3682">
        <v>-209</v>
      </c>
      <c r="H3682">
        <v>-0.8</v>
      </c>
      <c r="I3682">
        <v>-381.46</v>
      </c>
    </row>
    <row r="3683" spans="1:9">
      <c r="A3683" s="14">
        <v>45336</v>
      </c>
      <c r="B3683">
        <v>17.55</v>
      </c>
      <c r="C3683">
        <v>-15.98</v>
      </c>
      <c r="D3683">
        <v>-84.9</v>
      </c>
      <c r="E3683">
        <v>40.01</v>
      </c>
      <c r="F3683">
        <v>6.3</v>
      </c>
      <c r="G3683">
        <v>-208.36</v>
      </c>
      <c r="H3683">
        <v>-0.93</v>
      </c>
      <c r="I3683">
        <v>-380.95</v>
      </c>
    </row>
    <row r="3684" spans="1:9">
      <c r="A3684" s="14">
        <v>45337</v>
      </c>
      <c r="B3684">
        <v>17.649999999999999</v>
      </c>
      <c r="C3684">
        <v>-16</v>
      </c>
      <c r="D3684">
        <v>-85.22</v>
      </c>
      <c r="E3684">
        <v>40.01</v>
      </c>
      <c r="F3684">
        <v>6.18</v>
      </c>
      <c r="G3684">
        <v>-207.31</v>
      </c>
      <c r="H3684">
        <v>-1.1100000000000001</v>
      </c>
      <c r="I3684">
        <v>-376.46</v>
      </c>
    </row>
    <row r="3685" spans="1:9">
      <c r="A3685" s="14">
        <v>45338</v>
      </c>
      <c r="B3685">
        <v>17.64</v>
      </c>
      <c r="C3685">
        <v>-16.350000000000001</v>
      </c>
      <c r="D3685">
        <v>-85.1</v>
      </c>
      <c r="E3685">
        <v>39.89</v>
      </c>
      <c r="F3685">
        <v>6.24</v>
      </c>
      <c r="G3685">
        <v>-207.6</v>
      </c>
      <c r="H3685">
        <v>-1.06</v>
      </c>
      <c r="I3685">
        <v>-375.87</v>
      </c>
    </row>
    <row r="3686" spans="1:9">
      <c r="A3686" s="14">
        <v>45341</v>
      </c>
      <c r="B3686">
        <v>17.8</v>
      </c>
      <c r="C3686">
        <v>-16.37</v>
      </c>
      <c r="D3686">
        <v>-84.4</v>
      </c>
      <c r="E3686">
        <v>39.94</v>
      </c>
      <c r="F3686">
        <v>6.22</v>
      </c>
      <c r="G3686">
        <v>-207.46</v>
      </c>
      <c r="H3686">
        <v>-1.06</v>
      </c>
      <c r="I3686">
        <v>-371.45</v>
      </c>
    </row>
    <row r="3687" spans="1:9">
      <c r="A3687" s="14">
        <v>45342</v>
      </c>
      <c r="B3687">
        <v>17.89</v>
      </c>
      <c r="C3687">
        <v>-16.95</v>
      </c>
      <c r="D3687">
        <v>-84.43</v>
      </c>
      <c r="E3687">
        <v>40.22</v>
      </c>
      <c r="F3687">
        <v>6.34</v>
      </c>
      <c r="G3687">
        <v>-207.11</v>
      </c>
      <c r="H3687">
        <v>-1.1200000000000001</v>
      </c>
      <c r="I3687">
        <v>-369.96</v>
      </c>
    </row>
    <row r="3688" spans="1:9">
      <c r="A3688" s="14">
        <v>45343</v>
      </c>
      <c r="B3688">
        <v>17.95</v>
      </c>
      <c r="C3688">
        <v>-17.05</v>
      </c>
      <c r="D3688">
        <v>-84.45</v>
      </c>
      <c r="E3688">
        <v>40.18</v>
      </c>
      <c r="F3688">
        <v>6.38</v>
      </c>
      <c r="G3688">
        <v>-212.02</v>
      </c>
      <c r="H3688">
        <v>-1.19</v>
      </c>
      <c r="I3688">
        <v>-373.35</v>
      </c>
    </row>
    <row r="3689" spans="1:9">
      <c r="A3689" s="14">
        <v>45344</v>
      </c>
      <c r="B3689">
        <v>18.07</v>
      </c>
      <c r="C3689">
        <v>-17.100000000000001</v>
      </c>
      <c r="D3689">
        <v>-86.26</v>
      </c>
      <c r="E3689">
        <v>40.99</v>
      </c>
      <c r="F3689">
        <v>6.71</v>
      </c>
      <c r="G3689">
        <v>-210.1</v>
      </c>
      <c r="H3689">
        <v>-1.1499999999999999</v>
      </c>
      <c r="I3689">
        <v>-382.91</v>
      </c>
    </row>
    <row r="3690" spans="1:9">
      <c r="A3690" s="14">
        <v>45345</v>
      </c>
      <c r="B3690">
        <v>17.920000000000002</v>
      </c>
      <c r="C3690">
        <v>-17.850000000000001</v>
      </c>
      <c r="D3690">
        <v>-85.48</v>
      </c>
      <c r="E3690">
        <v>40.94</v>
      </c>
      <c r="F3690">
        <v>6.86</v>
      </c>
      <c r="G3690">
        <v>-210.3</v>
      </c>
      <c r="H3690">
        <v>-1</v>
      </c>
      <c r="I3690">
        <v>-380.01</v>
      </c>
    </row>
    <row r="3691" spans="1:9">
      <c r="A3691" s="14">
        <v>45348</v>
      </c>
      <c r="B3691">
        <v>17.72</v>
      </c>
      <c r="C3691">
        <v>-18.05</v>
      </c>
      <c r="D3691">
        <v>-84.88</v>
      </c>
      <c r="E3691">
        <v>40.5</v>
      </c>
      <c r="F3691">
        <v>6.93</v>
      </c>
      <c r="G3691">
        <v>-208.94</v>
      </c>
      <c r="H3691">
        <v>-1.05</v>
      </c>
      <c r="I3691">
        <v>-375.26</v>
      </c>
    </row>
    <row r="3692" spans="1:9">
      <c r="A3692" s="14">
        <v>45349</v>
      </c>
      <c r="B3692">
        <v>17.89</v>
      </c>
      <c r="C3692">
        <v>-17.690000000000001</v>
      </c>
      <c r="D3692">
        <v>-86.55</v>
      </c>
      <c r="E3692">
        <v>41.35</v>
      </c>
      <c r="F3692">
        <v>6.92</v>
      </c>
      <c r="G3692">
        <v>-212.8</v>
      </c>
      <c r="H3692">
        <v>-1.18</v>
      </c>
      <c r="I3692">
        <v>-386</v>
      </c>
    </row>
    <row r="3693" spans="1:9">
      <c r="A3693" s="14">
        <v>45350</v>
      </c>
      <c r="B3693">
        <v>18.22</v>
      </c>
      <c r="C3693">
        <v>-18.170000000000002</v>
      </c>
      <c r="D3693">
        <v>-88.44</v>
      </c>
      <c r="E3693">
        <v>42.15</v>
      </c>
      <c r="F3693">
        <v>6.88</v>
      </c>
      <c r="G3693">
        <v>-217.47</v>
      </c>
      <c r="H3693">
        <v>-0.06</v>
      </c>
      <c r="I3693">
        <v>-394.62</v>
      </c>
    </row>
    <row r="3694" spans="1:9">
      <c r="A3694" s="14">
        <v>45351</v>
      </c>
      <c r="B3694">
        <v>17.809999999999999</v>
      </c>
      <c r="C3694">
        <v>-18.45</v>
      </c>
      <c r="D3694">
        <v>-87.28</v>
      </c>
      <c r="E3694">
        <v>40.57</v>
      </c>
      <c r="F3694">
        <v>6.52</v>
      </c>
      <c r="G3694">
        <v>-211.5</v>
      </c>
      <c r="H3694">
        <v>-0.06</v>
      </c>
      <c r="I3694">
        <v>-386.35</v>
      </c>
    </row>
    <row r="3695" spans="1:9">
      <c r="A3695" s="14">
        <v>45352</v>
      </c>
      <c r="B3695">
        <v>17.95</v>
      </c>
      <c r="C3695">
        <v>-18.059999999999999</v>
      </c>
      <c r="D3695">
        <v>-87.47</v>
      </c>
      <c r="E3695">
        <v>40.64</v>
      </c>
      <c r="F3695">
        <v>6.51</v>
      </c>
      <c r="G3695">
        <v>-211.94</v>
      </c>
      <c r="H3695">
        <v>-0.18</v>
      </c>
      <c r="I3695">
        <v>-384.83</v>
      </c>
    </row>
    <row r="3696" spans="1:9">
      <c r="A3696" s="14">
        <v>45355</v>
      </c>
      <c r="B3696">
        <v>18.02</v>
      </c>
      <c r="C3696">
        <v>-18.04</v>
      </c>
      <c r="D3696">
        <v>-87.09</v>
      </c>
      <c r="E3696">
        <v>40.700000000000003</v>
      </c>
      <c r="F3696">
        <v>6.65</v>
      </c>
      <c r="G3696">
        <v>-212.02</v>
      </c>
      <c r="H3696">
        <v>-0.11</v>
      </c>
      <c r="I3696">
        <v>-390.13</v>
      </c>
    </row>
    <row r="3697" spans="1:9">
      <c r="A3697" s="14">
        <v>45356</v>
      </c>
      <c r="B3697">
        <v>18.100000000000001</v>
      </c>
      <c r="C3697">
        <v>-18.25</v>
      </c>
      <c r="D3697">
        <v>-86.92</v>
      </c>
      <c r="E3697">
        <v>40.729999999999997</v>
      </c>
      <c r="F3697">
        <v>6.63</v>
      </c>
      <c r="G3697">
        <v>-210.95</v>
      </c>
      <c r="H3697">
        <v>-0.26</v>
      </c>
      <c r="I3697">
        <v>-385.89</v>
      </c>
    </row>
    <row r="3698" spans="1:9">
      <c r="A3698" s="14">
        <v>45357</v>
      </c>
      <c r="B3698">
        <v>18.61</v>
      </c>
      <c r="C3698">
        <v>-17.52</v>
      </c>
      <c r="D3698">
        <v>-87.95</v>
      </c>
      <c r="E3698">
        <v>41.69</v>
      </c>
      <c r="F3698">
        <v>6.64</v>
      </c>
      <c r="G3698">
        <v>-213.9</v>
      </c>
      <c r="H3698">
        <v>-0.48</v>
      </c>
      <c r="I3698">
        <v>-391.26</v>
      </c>
    </row>
    <row r="3699" spans="1:9">
      <c r="A3699" s="14">
        <v>45358</v>
      </c>
      <c r="B3699">
        <v>17.93</v>
      </c>
      <c r="C3699">
        <v>-17.93</v>
      </c>
      <c r="D3699">
        <v>-85.6</v>
      </c>
      <c r="E3699">
        <v>40.65</v>
      </c>
      <c r="F3699">
        <v>6.04</v>
      </c>
      <c r="G3699">
        <v>-207.37</v>
      </c>
      <c r="H3699">
        <v>-0.5</v>
      </c>
      <c r="I3699">
        <v>-381.89</v>
      </c>
    </row>
    <row r="3700" spans="1:9">
      <c r="A3700" s="14">
        <v>45359</v>
      </c>
      <c r="B3700">
        <v>17.86</v>
      </c>
      <c r="C3700">
        <v>-17.899999999999999</v>
      </c>
      <c r="D3700">
        <v>-85.74</v>
      </c>
      <c r="E3700">
        <v>40.9</v>
      </c>
      <c r="F3700">
        <v>6.41</v>
      </c>
      <c r="G3700">
        <v>-205.98</v>
      </c>
      <c r="H3700">
        <v>-0.41</v>
      </c>
      <c r="I3700">
        <v>-384.01</v>
      </c>
    </row>
    <row r="3701" spans="1:9">
      <c r="A3701" s="14">
        <v>45362</v>
      </c>
      <c r="B3701">
        <v>17.899999999999999</v>
      </c>
      <c r="C3701">
        <v>-17.8</v>
      </c>
      <c r="D3701">
        <v>-85.61</v>
      </c>
      <c r="E3701">
        <v>40.98</v>
      </c>
      <c r="F3701">
        <v>6.57</v>
      </c>
      <c r="G3701">
        <v>-205.98</v>
      </c>
      <c r="H3701">
        <v>7.0000000000000007E-2</v>
      </c>
      <c r="I3701">
        <v>-386</v>
      </c>
    </row>
    <row r="3702" spans="1:9">
      <c r="A3702" s="14">
        <v>45363</v>
      </c>
      <c r="B3702">
        <v>17.95</v>
      </c>
      <c r="C3702">
        <v>-17.91</v>
      </c>
      <c r="D3702">
        <v>-85.59</v>
      </c>
      <c r="E3702">
        <v>41.07</v>
      </c>
      <c r="F3702">
        <v>6.92</v>
      </c>
      <c r="G3702">
        <v>-207.83</v>
      </c>
      <c r="H3702">
        <v>0.15</v>
      </c>
      <c r="I3702">
        <v>-388.84</v>
      </c>
    </row>
    <row r="3703" spans="1:9">
      <c r="A3703" s="14">
        <v>45364</v>
      </c>
      <c r="B3703">
        <v>18.07</v>
      </c>
      <c r="C3703">
        <v>-17.79</v>
      </c>
      <c r="D3703">
        <v>-87.03</v>
      </c>
      <c r="E3703">
        <v>42</v>
      </c>
      <c r="F3703">
        <v>6.93</v>
      </c>
      <c r="G3703">
        <v>-212.5</v>
      </c>
      <c r="H3703">
        <v>0.19</v>
      </c>
      <c r="I3703">
        <v>-398</v>
      </c>
    </row>
    <row r="3704" spans="1:9">
      <c r="A3704" s="14">
        <v>45365</v>
      </c>
      <c r="B3704">
        <v>17.7</v>
      </c>
      <c r="C3704">
        <v>-18.260000000000002</v>
      </c>
      <c r="D3704">
        <v>-85.54</v>
      </c>
      <c r="E3704">
        <v>40.869999999999997</v>
      </c>
      <c r="F3704">
        <v>6.77</v>
      </c>
      <c r="G3704">
        <v>-208</v>
      </c>
      <c r="H3704">
        <v>0.19</v>
      </c>
      <c r="I3704">
        <v>-395</v>
      </c>
    </row>
    <row r="3705" spans="1:9">
      <c r="A3705" s="14">
        <v>45366</v>
      </c>
      <c r="B3705">
        <v>17.21</v>
      </c>
      <c r="C3705">
        <v>-18.079999999999998</v>
      </c>
      <c r="D3705">
        <v>-86.24</v>
      </c>
      <c r="E3705">
        <v>41.32</v>
      </c>
      <c r="F3705">
        <v>6.71</v>
      </c>
      <c r="G3705">
        <v>-211.3</v>
      </c>
      <c r="H3705">
        <v>0.06</v>
      </c>
      <c r="I3705">
        <v>-401</v>
      </c>
    </row>
    <row r="3706" spans="1:9">
      <c r="A3706" s="14">
        <v>45369</v>
      </c>
      <c r="B3706">
        <v>17.32</v>
      </c>
      <c r="C3706">
        <v>-18.72</v>
      </c>
      <c r="D3706">
        <v>-85.71</v>
      </c>
      <c r="E3706">
        <v>40.68</v>
      </c>
      <c r="F3706">
        <v>6.44</v>
      </c>
      <c r="G3706">
        <v>-209.1</v>
      </c>
      <c r="H3706">
        <v>-0.06</v>
      </c>
      <c r="I3706">
        <v>-399.14</v>
      </c>
    </row>
    <row r="3707" spans="1:9">
      <c r="A3707" s="14">
        <v>45370</v>
      </c>
      <c r="B3707">
        <v>17.36</v>
      </c>
      <c r="C3707">
        <v>-18.760000000000002</v>
      </c>
      <c r="D3707">
        <v>-86.32</v>
      </c>
      <c r="E3707">
        <v>40.58</v>
      </c>
      <c r="F3707">
        <v>6.31</v>
      </c>
      <c r="G3707">
        <v>-214.58</v>
      </c>
      <c r="H3707">
        <v>0.06</v>
      </c>
      <c r="I3707">
        <v>-411.21</v>
      </c>
    </row>
    <row r="3708" spans="1:9">
      <c r="A3708" s="14">
        <v>45371</v>
      </c>
      <c r="B3708">
        <v>17.25</v>
      </c>
      <c r="C3708">
        <v>-18.02</v>
      </c>
      <c r="D3708">
        <v>-88.35</v>
      </c>
      <c r="E3708">
        <v>41.19</v>
      </c>
      <c r="F3708">
        <v>5.88</v>
      </c>
      <c r="G3708">
        <v>-214.34</v>
      </c>
      <c r="H3708">
        <v>-0.04</v>
      </c>
      <c r="I3708">
        <v>-404</v>
      </c>
    </row>
    <row r="3709" spans="1:9">
      <c r="A3709" s="14">
        <v>45372</v>
      </c>
      <c r="B3709">
        <v>16.739999999999998</v>
      </c>
      <c r="C3709">
        <v>-18.09</v>
      </c>
      <c r="D3709">
        <v>-90.68</v>
      </c>
      <c r="E3709">
        <v>40.22</v>
      </c>
      <c r="F3709">
        <v>6.47</v>
      </c>
      <c r="G3709">
        <v>-209.13</v>
      </c>
      <c r="H3709">
        <v>0.06</v>
      </c>
      <c r="I3709">
        <v>-398.29</v>
      </c>
    </row>
    <row r="3710" spans="1:9">
      <c r="A3710" s="14">
        <v>45373</v>
      </c>
      <c r="B3710">
        <v>16.55</v>
      </c>
      <c r="C3710">
        <v>-17.850000000000001</v>
      </c>
      <c r="D3710">
        <v>-90.65</v>
      </c>
      <c r="E3710">
        <v>40.340000000000003</v>
      </c>
      <c r="F3710">
        <v>6.24</v>
      </c>
      <c r="G3710">
        <v>-208.75</v>
      </c>
      <c r="H3710">
        <v>0</v>
      </c>
      <c r="I3710">
        <v>-400.61</v>
      </c>
    </row>
    <row r="3711" spans="1:9">
      <c r="A3711" s="14">
        <v>45376</v>
      </c>
      <c r="B3711">
        <v>16.47</v>
      </c>
      <c r="C3711">
        <v>-17.850000000000001</v>
      </c>
      <c r="D3711">
        <v>-91.08</v>
      </c>
      <c r="E3711">
        <v>40.65</v>
      </c>
      <c r="F3711">
        <v>6.3</v>
      </c>
      <c r="G3711">
        <v>-209.45</v>
      </c>
      <c r="H3711">
        <v>0.09</v>
      </c>
      <c r="I3711">
        <v>-403.21</v>
      </c>
    </row>
    <row r="3712" spans="1:9">
      <c r="A3712" s="14">
        <v>45377</v>
      </c>
      <c r="B3712">
        <v>16.3</v>
      </c>
      <c r="C3712">
        <v>-17.760000000000002</v>
      </c>
      <c r="D3712">
        <v>-91.35</v>
      </c>
      <c r="E3712">
        <v>40.61</v>
      </c>
      <c r="F3712">
        <v>6.02</v>
      </c>
      <c r="G3712">
        <v>-209.64</v>
      </c>
      <c r="H3712">
        <v>0.09</v>
      </c>
      <c r="I3712">
        <v>-406.26</v>
      </c>
    </row>
    <row r="3713" spans="1:9">
      <c r="A3713" s="14">
        <v>45378</v>
      </c>
      <c r="B3713">
        <v>16.45</v>
      </c>
      <c r="C3713">
        <v>-17.88</v>
      </c>
      <c r="D3713">
        <v>-90.53</v>
      </c>
      <c r="E3713">
        <v>40.380000000000003</v>
      </c>
      <c r="F3713">
        <v>5.91</v>
      </c>
      <c r="G3713">
        <v>-206.73</v>
      </c>
      <c r="H3713">
        <v>0.14000000000000001</v>
      </c>
      <c r="I3713">
        <v>-400.59</v>
      </c>
    </row>
    <row r="3714" spans="1:9">
      <c r="A3714" s="14">
        <v>45379</v>
      </c>
      <c r="B3714">
        <v>16.559999999999999</v>
      </c>
      <c r="C3714">
        <v>-17.68</v>
      </c>
      <c r="D3714">
        <v>-90.54</v>
      </c>
      <c r="E3714">
        <v>40.340000000000003</v>
      </c>
      <c r="F3714">
        <v>6.14</v>
      </c>
      <c r="G3714">
        <v>-207.74</v>
      </c>
      <c r="H3714">
        <v>0.2</v>
      </c>
      <c r="I3714">
        <v>-403.08</v>
      </c>
    </row>
    <row r="3715" spans="1:9">
      <c r="A3715" s="14">
        <v>45380</v>
      </c>
      <c r="B3715">
        <v>16.600000000000001</v>
      </c>
      <c r="C3715">
        <v>-17.670000000000002</v>
      </c>
      <c r="D3715">
        <v>-90.47</v>
      </c>
      <c r="E3715">
        <v>40.32</v>
      </c>
      <c r="F3715">
        <v>6.03</v>
      </c>
      <c r="G3715">
        <v>-207.75</v>
      </c>
      <c r="H3715">
        <v>0.21</v>
      </c>
      <c r="I3715">
        <v>-402.03</v>
      </c>
    </row>
    <row r="3716" spans="1:9">
      <c r="A3716" s="14">
        <v>45383</v>
      </c>
      <c r="B3716">
        <v>16.510000000000002</v>
      </c>
      <c r="C3716">
        <v>-17.43</v>
      </c>
      <c r="D3716">
        <v>-90.95</v>
      </c>
      <c r="E3716">
        <v>40.47</v>
      </c>
      <c r="F3716">
        <v>6.49</v>
      </c>
      <c r="G3716">
        <v>-208.21</v>
      </c>
      <c r="H3716">
        <v>0.22</v>
      </c>
      <c r="I3716">
        <v>-408.39</v>
      </c>
    </row>
    <row r="3717" spans="1:9">
      <c r="A3717" s="14">
        <v>45384</v>
      </c>
      <c r="B3717">
        <v>16.559999999999999</v>
      </c>
      <c r="C3717">
        <v>-17.920000000000002</v>
      </c>
      <c r="D3717">
        <v>-92.21</v>
      </c>
      <c r="E3717">
        <v>40.880000000000003</v>
      </c>
      <c r="F3717">
        <v>6.37</v>
      </c>
      <c r="G3717">
        <v>-209.2</v>
      </c>
      <c r="H3717">
        <v>0.19</v>
      </c>
      <c r="I3717">
        <v>-410</v>
      </c>
    </row>
    <row r="3718" spans="1:9">
      <c r="A3718" s="14">
        <v>45385</v>
      </c>
      <c r="B3718">
        <v>16.559999999999999</v>
      </c>
      <c r="C3718">
        <v>-18.3</v>
      </c>
      <c r="D3718">
        <v>-90.68</v>
      </c>
      <c r="E3718">
        <v>40.47</v>
      </c>
      <c r="F3718">
        <v>6.45</v>
      </c>
      <c r="G3718">
        <v>-206.9</v>
      </c>
      <c r="H3718">
        <v>0.12</v>
      </c>
      <c r="I3718">
        <v>-401</v>
      </c>
    </row>
    <row r="3719" spans="1:9">
      <c r="A3719" s="14">
        <v>45386</v>
      </c>
      <c r="B3719">
        <v>16.88</v>
      </c>
      <c r="C3719">
        <v>-17.649999999999999</v>
      </c>
      <c r="D3719">
        <v>-90.32</v>
      </c>
      <c r="E3719">
        <v>40.04</v>
      </c>
      <c r="F3719">
        <v>6.23</v>
      </c>
      <c r="G3719">
        <v>-205.85</v>
      </c>
      <c r="H3719">
        <v>-0.09</v>
      </c>
      <c r="I3719">
        <v>-398.09</v>
      </c>
    </row>
    <row r="3720" spans="1:9">
      <c r="A3720" s="14">
        <v>45387</v>
      </c>
      <c r="B3720">
        <v>17.09</v>
      </c>
      <c r="C3720">
        <v>-18.7</v>
      </c>
      <c r="D3720">
        <v>-90.97</v>
      </c>
      <c r="E3720">
        <v>40.71</v>
      </c>
      <c r="F3720">
        <v>7.19</v>
      </c>
      <c r="G3720">
        <v>-207.59</v>
      </c>
      <c r="H3720">
        <v>0.15</v>
      </c>
      <c r="I3720">
        <v>-402</v>
      </c>
    </row>
    <row r="3721" spans="1:9">
      <c r="A3721" s="14">
        <v>45390</v>
      </c>
      <c r="B3721">
        <v>16.84</v>
      </c>
      <c r="C3721">
        <v>-19.079999999999998</v>
      </c>
      <c r="D3721">
        <v>-91.71</v>
      </c>
      <c r="E3721">
        <v>40.67</v>
      </c>
      <c r="F3721">
        <v>7.29</v>
      </c>
      <c r="G3721">
        <v>-207.72</v>
      </c>
      <c r="H3721">
        <v>0.08</v>
      </c>
      <c r="I3721">
        <v>-399.02</v>
      </c>
    </row>
    <row r="3722" spans="1:9">
      <c r="A3722" s="14">
        <v>45391</v>
      </c>
      <c r="B3722">
        <v>16.97</v>
      </c>
      <c r="C3722">
        <v>-19.61</v>
      </c>
      <c r="D3722">
        <v>-91.38</v>
      </c>
      <c r="E3722">
        <v>40.46</v>
      </c>
      <c r="F3722">
        <v>7.07</v>
      </c>
      <c r="G3722">
        <v>-207.2</v>
      </c>
      <c r="H3722">
        <v>0.1</v>
      </c>
      <c r="I3722">
        <v>-400.3</v>
      </c>
    </row>
    <row r="3723" spans="1:9">
      <c r="A3723" s="14">
        <v>45392</v>
      </c>
      <c r="B3723">
        <v>17.29</v>
      </c>
      <c r="C3723">
        <v>-19.05</v>
      </c>
      <c r="D3723">
        <v>-93.1</v>
      </c>
      <c r="E3723">
        <v>40.81</v>
      </c>
      <c r="F3723">
        <v>7.32</v>
      </c>
      <c r="G3723">
        <v>-210.06</v>
      </c>
      <c r="H3723">
        <v>0.43</v>
      </c>
      <c r="I3723">
        <v>-414.59</v>
      </c>
    </row>
    <row r="3724" spans="1:9">
      <c r="A3724" s="14">
        <v>45393</v>
      </c>
      <c r="B3724">
        <v>17.100000000000001</v>
      </c>
      <c r="C3724">
        <v>-18.920000000000002</v>
      </c>
      <c r="D3724">
        <v>-93.11</v>
      </c>
      <c r="E3724">
        <v>40.9</v>
      </c>
      <c r="F3724">
        <v>6.85</v>
      </c>
      <c r="G3724">
        <v>-212.93</v>
      </c>
      <c r="H3724">
        <v>0.49</v>
      </c>
      <c r="I3724">
        <v>-416.02</v>
      </c>
    </row>
    <row r="3725" spans="1:9">
      <c r="A3725" s="14">
        <v>45394</v>
      </c>
      <c r="B3725">
        <v>17.12</v>
      </c>
      <c r="C3725">
        <v>-19.350000000000001</v>
      </c>
      <c r="D3725">
        <v>-93.67</v>
      </c>
      <c r="E3725">
        <v>41.14</v>
      </c>
      <c r="F3725">
        <v>7.09</v>
      </c>
      <c r="G3725">
        <v>-210.82</v>
      </c>
      <c r="H3725">
        <v>0.32</v>
      </c>
      <c r="I3725">
        <v>-436.94</v>
      </c>
    </row>
    <row r="3726" spans="1:9">
      <c r="A3726" s="14">
        <v>45397</v>
      </c>
      <c r="B3726">
        <v>17.34</v>
      </c>
      <c r="C3726">
        <v>-19.75</v>
      </c>
      <c r="D3726">
        <v>-93.45</v>
      </c>
      <c r="E3726">
        <v>40.880000000000003</v>
      </c>
      <c r="F3726">
        <v>7.18</v>
      </c>
      <c r="G3726">
        <v>-211.93</v>
      </c>
      <c r="H3726">
        <v>0.32</v>
      </c>
      <c r="I3726">
        <v>-438.78</v>
      </c>
    </row>
    <row r="3727" spans="1:9">
      <c r="A3727" s="14">
        <v>45398</v>
      </c>
      <c r="B3727">
        <v>17.07</v>
      </c>
      <c r="C3727">
        <v>-20.59</v>
      </c>
      <c r="D3727">
        <v>-94.07</v>
      </c>
      <c r="E3727">
        <v>41.14</v>
      </c>
      <c r="F3727">
        <v>7.25</v>
      </c>
      <c r="G3727">
        <v>-212.51</v>
      </c>
      <c r="H3727">
        <v>0.44</v>
      </c>
      <c r="I3727">
        <v>-447</v>
      </c>
    </row>
    <row r="3728" spans="1:9">
      <c r="A3728" s="14">
        <v>45399</v>
      </c>
      <c r="B3728">
        <v>17.12</v>
      </c>
      <c r="C3728">
        <v>-20.100000000000001</v>
      </c>
      <c r="D3728">
        <v>-93.71</v>
      </c>
      <c r="E3728">
        <v>41.09</v>
      </c>
      <c r="F3728">
        <v>6.97</v>
      </c>
      <c r="G3728">
        <v>-211.4</v>
      </c>
      <c r="H3728">
        <v>0.28000000000000003</v>
      </c>
      <c r="I3728">
        <v>-448.93</v>
      </c>
    </row>
    <row r="3729" spans="1:9">
      <c r="A3729" s="14">
        <v>45400</v>
      </c>
      <c r="B3729">
        <v>17.309999999999999</v>
      </c>
      <c r="C3729">
        <v>-19.649999999999999</v>
      </c>
      <c r="D3729">
        <v>-93.8</v>
      </c>
      <c r="E3729">
        <v>41.11</v>
      </c>
      <c r="F3729">
        <v>6.66</v>
      </c>
      <c r="G3729">
        <v>-211.74</v>
      </c>
      <c r="H3729">
        <v>0.23</v>
      </c>
      <c r="I3729">
        <v>-450.8</v>
      </c>
    </row>
    <row r="3730" spans="1:9">
      <c r="A3730" s="14">
        <v>45401</v>
      </c>
      <c r="B3730">
        <v>17.22</v>
      </c>
      <c r="C3730">
        <v>-19.95</v>
      </c>
      <c r="D3730">
        <v>-93.81</v>
      </c>
      <c r="E3730">
        <v>41.45</v>
      </c>
      <c r="F3730">
        <v>7.44</v>
      </c>
      <c r="G3730">
        <v>-212.07</v>
      </c>
      <c r="H3730">
        <v>0.14000000000000001</v>
      </c>
      <c r="I3730">
        <v>-452.9</v>
      </c>
    </row>
    <row r="3731" spans="1:9">
      <c r="A3731" s="14">
        <v>45404</v>
      </c>
      <c r="B3731">
        <v>17.2</v>
      </c>
      <c r="C3731">
        <v>-20.350000000000001</v>
      </c>
      <c r="D3731">
        <v>-93.46</v>
      </c>
      <c r="E3731">
        <v>41.27</v>
      </c>
      <c r="F3731">
        <v>7.59</v>
      </c>
      <c r="G3731">
        <v>-212.21</v>
      </c>
      <c r="H3731">
        <v>0.09</v>
      </c>
      <c r="I3731">
        <v>-452.64</v>
      </c>
    </row>
    <row r="3732" spans="1:9">
      <c r="A3732" s="14">
        <v>45405</v>
      </c>
      <c r="B3732">
        <v>17.3</v>
      </c>
      <c r="C3732">
        <v>-20.22</v>
      </c>
      <c r="D3732">
        <v>-93.61</v>
      </c>
      <c r="E3732">
        <v>41.6</v>
      </c>
      <c r="F3732">
        <v>6.57</v>
      </c>
      <c r="G3732">
        <v>-212.65</v>
      </c>
      <c r="H3732">
        <v>0</v>
      </c>
      <c r="I3732">
        <v>-450.27</v>
      </c>
    </row>
    <row r="3733" spans="1:9">
      <c r="A3733" s="14">
        <v>45406</v>
      </c>
      <c r="B3733">
        <v>16.78</v>
      </c>
      <c r="C3733">
        <v>-19.97</v>
      </c>
      <c r="D3733">
        <v>-93.9</v>
      </c>
      <c r="E3733">
        <v>41.53</v>
      </c>
      <c r="F3733">
        <v>6.25</v>
      </c>
      <c r="G3733">
        <v>-213.33</v>
      </c>
      <c r="H3733">
        <v>-0.02</v>
      </c>
      <c r="I3733">
        <v>-454.33</v>
      </c>
    </row>
    <row r="3734" spans="1:9">
      <c r="A3734" s="14">
        <v>45407</v>
      </c>
      <c r="B3734">
        <v>16.899999999999999</v>
      </c>
      <c r="C3734">
        <v>-19.940000000000001</v>
      </c>
      <c r="D3734">
        <v>-93.99</v>
      </c>
      <c r="E3734">
        <v>42.16</v>
      </c>
      <c r="F3734">
        <v>6.45</v>
      </c>
      <c r="G3734">
        <v>-215.77</v>
      </c>
      <c r="H3734">
        <v>0.11</v>
      </c>
      <c r="I3734">
        <v>-462</v>
      </c>
    </row>
    <row r="3735" spans="1:9">
      <c r="A3735" s="14">
        <v>45408</v>
      </c>
      <c r="B3735">
        <v>17</v>
      </c>
      <c r="C3735">
        <v>-20.75</v>
      </c>
      <c r="D3735">
        <v>-95.17</v>
      </c>
      <c r="E3735">
        <v>42.67</v>
      </c>
      <c r="F3735">
        <v>6.48</v>
      </c>
      <c r="G3735">
        <v>-219.83</v>
      </c>
      <c r="H3735">
        <v>0.05</v>
      </c>
      <c r="I3735">
        <v>-469.21</v>
      </c>
    </row>
    <row r="3736" spans="1:9">
      <c r="A3736" s="14">
        <v>45411</v>
      </c>
      <c r="B3736">
        <v>17.079999999999998</v>
      </c>
      <c r="C3736">
        <v>-21.2</v>
      </c>
      <c r="D3736">
        <v>-94.85</v>
      </c>
      <c r="E3736">
        <v>42.84</v>
      </c>
      <c r="F3736">
        <v>6.44</v>
      </c>
      <c r="G3736">
        <v>-215.9</v>
      </c>
      <c r="H3736">
        <v>0.08</v>
      </c>
      <c r="I3736">
        <v>-471.02</v>
      </c>
    </row>
    <row r="3737" spans="1:9">
      <c r="A3737" s="14">
        <v>45412</v>
      </c>
      <c r="B3737">
        <v>17.12</v>
      </c>
      <c r="C3737">
        <v>-21.47</v>
      </c>
      <c r="D3737">
        <v>-97.85</v>
      </c>
      <c r="E3737">
        <v>43.68</v>
      </c>
      <c r="F3737">
        <v>6.51</v>
      </c>
      <c r="G3737">
        <v>-217.85</v>
      </c>
      <c r="H3737">
        <v>0.02</v>
      </c>
      <c r="I3737">
        <v>-484.6</v>
      </c>
    </row>
    <row r="3738" spans="1:9">
      <c r="A3738" s="14">
        <v>45413</v>
      </c>
      <c r="B3738">
        <v>17.670000000000002</v>
      </c>
      <c r="C3738">
        <v>-21.7</v>
      </c>
      <c r="D3738">
        <v>-97.65</v>
      </c>
      <c r="E3738">
        <v>43.81</v>
      </c>
      <c r="F3738">
        <v>7.01</v>
      </c>
      <c r="G3738">
        <v>-213.49</v>
      </c>
      <c r="H3738">
        <v>0</v>
      </c>
      <c r="I3738">
        <v>-483.54</v>
      </c>
    </row>
    <row r="3739" spans="1:9">
      <c r="A3739" s="14">
        <v>45414</v>
      </c>
      <c r="B3739">
        <v>17.27</v>
      </c>
      <c r="C3739">
        <v>-22.13</v>
      </c>
      <c r="D3739">
        <v>-94.48</v>
      </c>
      <c r="E3739">
        <v>43.18</v>
      </c>
      <c r="F3739">
        <v>6.95</v>
      </c>
      <c r="G3739">
        <v>-211.86</v>
      </c>
      <c r="H3739">
        <v>-0.12</v>
      </c>
      <c r="I3739">
        <v>-468.83</v>
      </c>
    </row>
    <row r="3740" spans="1:9">
      <c r="A3740" s="14">
        <v>45415</v>
      </c>
      <c r="B3740">
        <v>17.27</v>
      </c>
      <c r="C3740">
        <v>-21.89</v>
      </c>
      <c r="D3740">
        <v>-94.26</v>
      </c>
      <c r="E3740">
        <v>43.35</v>
      </c>
      <c r="F3740">
        <v>7.21</v>
      </c>
      <c r="G3740">
        <v>-211.09</v>
      </c>
      <c r="H3740">
        <v>-0.05</v>
      </c>
      <c r="I3740">
        <v>-469.77</v>
      </c>
    </row>
    <row r="3741" spans="1:9">
      <c r="A3741" s="14">
        <v>45418</v>
      </c>
      <c r="B3741">
        <v>17.05</v>
      </c>
      <c r="C3741">
        <v>-22.22</v>
      </c>
      <c r="D3741">
        <v>-94.53</v>
      </c>
      <c r="E3741">
        <v>43.55</v>
      </c>
      <c r="F3741">
        <v>7.47</v>
      </c>
      <c r="G3741">
        <v>-212.5</v>
      </c>
      <c r="H3741">
        <v>0.02</v>
      </c>
      <c r="I3741">
        <v>-469.09</v>
      </c>
    </row>
    <row r="3742" spans="1:9">
      <c r="A3742" s="14">
        <v>45419</v>
      </c>
      <c r="B3742">
        <v>17.55</v>
      </c>
      <c r="C3742">
        <v>-22.19</v>
      </c>
      <c r="D3742">
        <v>-96.98</v>
      </c>
      <c r="E3742">
        <v>43.57</v>
      </c>
      <c r="F3742">
        <v>7.5</v>
      </c>
      <c r="G3742">
        <v>-213.65</v>
      </c>
      <c r="H3742">
        <v>-0.01</v>
      </c>
      <c r="I3742">
        <v>-485.96</v>
      </c>
    </row>
    <row r="3743" spans="1:9">
      <c r="A3743" s="14">
        <v>45420</v>
      </c>
      <c r="B3743">
        <v>18</v>
      </c>
      <c r="C3743">
        <v>-22.15</v>
      </c>
      <c r="D3743">
        <v>-95.16</v>
      </c>
      <c r="E3743">
        <v>44.64</v>
      </c>
      <c r="F3743">
        <v>8.09</v>
      </c>
      <c r="G3743">
        <v>-221.42</v>
      </c>
      <c r="H3743">
        <v>-7.0000000000000007E-2</v>
      </c>
      <c r="I3743">
        <v>-486.96</v>
      </c>
    </row>
    <row r="3744" spans="1:9">
      <c r="A3744" s="14">
        <v>45421</v>
      </c>
      <c r="B3744">
        <v>17.37</v>
      </c>
      <c r="C3744">
        <v>-22.71</v>
      </c>
      <c r="D3744">
        <v>-94.95</v>
      </c>
      <c r="E3744">
        <v>44.01</v>
      </c>
      <c r="F3744">
        <v>8.2100000000000009</v>
      </c>
      <c r="G3744">
        <v>-214.37</v>
      </c>
      <c r="H3744">
        <v>-0.16</v>
      </c>
      <c r="I3744">
        <v>-484.26</v>
      </c>
    </row>
    <row r="3745" spans="1:9">
      <c r="A3745" s="14">
        <v>45422</v>
      </c>
      <c r="B3745">
        <v>17.329999999999998</v>
      </c>
      <c r="C3745">
        <v>-21.4</v>
      </c>
      <c r="D3745">
        <v>-95.1</v>
      </c>
      <c r="E3745">
        <v>44.06</v>
      </c>
      <c r="F3745">
        <v>8.2100000000000009</v>
      </c>
      <c r="G3745">
        <v>-214.79</v>
      </c>
      <c r="H3745">
        <v>-0.09</v>
      </c>
      <c r="I3745">
        <v>-487.45</v>
      </c>
    </row>
    <row r="3746" spans="1:9">
      <c r="A3746" s="14">
        <v>45425</v>
      </c>
      <c r="B3746">
        <v>17.47</v>
      </c>
      <c r="C3746">
        <v>-20.95</v>
      </c>
      <c r="D3746">
        <v>-95.24</v>
      </c>
      <c r="E3746">
        <v>44.25</v>
      </c>
      <c r="F3746">
        <v>8.1300000000000008</v>
      </c>
      <c r="G3746">
        <v>-215.7</v>
      </c>
      <c r="H3746">
        <v>-0.05</v>
      </c>
      <c r="I3746">
        <v>-487.22</v>
      </c>
    </row>
    <row r="3747" spans="1:9">
      <c r="A3747" s="14">
        <v>45426</v>
      </c>
      <c r="B3747">
        <v>17.48</v>
      </c>
      <c r="C3747">
        <v>-20.92</v>
      </c>
      <c r="D3747">
        <v>-95.14</v>
      </c>
      <c r="E3747">
        <v>44.34</v>
      </c>
      <c r="F3747">
        <v>8.1300000000000008</v>
      </c>
      <c r="G3747">
        <v>-215.62</v>
      </c>
      <c r="H3747">
        <v>-0.15</v>
      </c>
      <c r="I3747">
        <v>-487</v>
      </c>
    </row>
    <row r="3748" spans="1:9">
      <c r="A3748" s="14">
        <v>45427</v>
      </c>
      <c r="B3748">
        <v>17.62</v>
      </c>
      <c r="C3748">
        <v>-21.5</v>
      </c>
      <c r="D3748">
        <v>-96.82</v>
      </c>
      <c r="E3748">
        <v>45.67</v>
      </c>
      <c r="F3748">
        <v>8.52</v>
      </c>
      <c r="G3748">
        <v>-218.15</v>
      </c>
      <c r="H3748">
        <v>-0.24</v>
      </c>
      <c r="I3748">
        <v>-492.35</v>
      </c>
    </row>
    <row r="3749" spans="1:9">
      <c r="A3749" s="14">
        <v>45428</v>
      </c>
      <c r="B3749">
        <v>17.100000000000001</v>
      </c>
      <c r="C3749">
        <v>-21.97</v>
      </c>
      <c r="D3749">
        <v>-94.89</v>
      </c>
      <c r="E3749">
        <v>44.67</v>
      </c>
      <c r="F3749">
        <v>8.42</v>
      </c>
      <c r="G3749">
        <v>-213.91</v>
      </c>
      <c r="H3749">
        <v>-0.23</v>
      </c>
      <c r="I3749">
        <v>-482.1</v>
      </c>
    </row>
    <row r="3750" spans="1:9">
      <c r="A3750" s="14">
        <v>45429</v>
      </c>
      <c r="B3750">
        <v>17.32</v>
      </c>
      <c r="C3750">
        <v>-21.84</v>
      </c>
      <c r="D3750">
        <v>-95.13</v>
      </c>
      <c r="E3750">
        <v>44.88</v>
      </c>
      <c r="F3750">
        <v>8.11</v>
      </c>
      <c r="G3750">
        <v>-214.53</v>
      </c>
      <c r="H3750">
        <v>-0.24</v>
      </c>
      <c r="I3750">
        <v>-482</v>
      </c>
    </row>
    <row r="3751" spans="1:9">
      <c r="A3751" s="14">
        <v>45432</v>
      </c>
      <c r="B3751">
        <v>17.559999999999999</v>
      </c>
      <c r="C3751">
        <v>-21.66</v>
      </c>
      <c r="D3751">
        <v>-95.3</v>
      </c>
      <c r="E3751">
        <v>44.95</v>
      </c>
      <c r="F3751">
        <v>8.1999999999999993</v>
      </c>
      <c r="G3751">
        <v>-215.3</v>
      </c>
      <c r="H3751">
        <v>-0.14000000000000001</v>
      </c>
      <c r="I3751">
        <v>-482.98</v>
      </c>
    </row>
    <row r="3752" spans="1:9">
      <c r="A3752" s="14">
        <v>45433</v>
      </c>
      <c r="B3752">
        <v>17.559999999999999</v>
      </c>
      <c r="C3752">
        <v>-23.55</v>
      </c>
      <c r="D3752">
        <v>-95.34</v>
      </c>
      <c r="E3752">
        <v>45.07</v>
      </c>
      <c r="F3752">
        <v>8.5299999999999994</v>
      </c>
      <c r="G3752">
        <v>-214.84</v>
      </c>
      <c r="H3752">
        <v>-0.09</v>
      </c>
      <c r="I3752">
        <v>-484.65</v>
      </c>
    </row>
    <row r="3753" spans="1:9">
      <c r="A3753" s="14">
        <v>45434</v>
      </c>
      <c r="B3753">
        <v>17.989999999999998</v>
      </c>
      <c r="C3753">
        <v>-23.5</v>
      </c>
      <c r="D3753">
        <v>-97.61</v>
      </c>
      <c r="E3753">
        <v>45.86</v>
      </c>
      <c r="F3753">
        <v>6.4</v>
      </c>
      <c r="G3753">
        <v>-220.27</v>
      </c>
      <c r="H3753">
        <v>-0.17</v>
      </c>
      <c r="I3753">
        <v>-501.29</v>
      </c>
    </row>
    <row r="3754" spans="1:9">
      <c r="A3754" s="14">
        <v>45435</v>
      </c>
      <c r="B3754">
        <v>17.600000000000001</v>
      </c>
      <c r="C3754">
        <v>-24.44</v>
      </c>
      <c r="D3754">
        <v>-95.15</v>
      </c>
      <c r="E3754">
        <v>45.17</v>
      </c>
      <c r="F3754">
        <v>6.11</v>
      </c>
      <c r="G3754">
        <v>-216.13</v>
      </c>
      <c r="H3754">
        <v>-0.14000000000000001</v>
      </c>
      <c r="I3754">
        <v>-492.9</v>
      </c>
    </row>
    <row r="3755" spans="1:9">
      <c r="A3755" s="14">
        <v>45436</v>
      </c>
      <c r="B3755">
        <v>17.72</v>
      </c>
      <c r="C3755">
        <v>-24.11</v>
      </c>
      <c r="D3755">
        <v>-95.28</v>
      </c>
      <c r="E3755">
        <v>45.14</v>
      </c>
      <c r="F3755">
        <v>6.3</v>
      </c>
      <c r="G3755">
        <v>-216.23</v>
      </c>
      <c r="H3755">
        <v>-0.2</v>
      </c>
      <c r="I3755">
        <v>-492.74</v>
      </c>
    </row>
    <row r="3756" spans="1:9">
      <c r="A3756" s="14">
        <v>45439</v>
      </c>
      <c r="B3756">
        <v>17.77</v>
      </c>
      <c r="C3756">
        <v>-24.08</v>
      </c>
      <c r="D3756">
        <v>-95.27</v>
      </c>
      <c r="E3756">
        <v>45.61</v>
      </c>
      <c r="F3756">
        <v>6.35</v>
      </c>
      <c r="G3756">
        <v>-216.11</v>
      </c>
      <c r="H3756">
        <v>-0.17</v>
      </c>
      <c r="I3756">
        <v>-491.54</v>
      </c>
    </row>
    <row r="3757" spans="1:9">
      <c r="A3757" s="14">
        <v>45440</v>
      </c>
      <c r="B3757">
        <v>17.690000000000001</v>
      </c>
      <c r="C3757">
        <v>-24.45</v>
      </c>
      <c r="D3757">
        <v>-95.4</v>
      </c>
      <c r="E3757">
        <v>45.85</v>
      </c>
      <c r="F3757">
        <v>6.31</v>
      </c>
      <c r="G3757">
        <v>-216.58</v>
      </c>
      <c r="H3757">
        <v>-0.17</v>
      </c>
      <c r="I3757">
        <v>-490.12</v>
      </c>
    </row>
    <row r="3758" spans="1:9">
      <c r="A3758" s="14">
        <v>45441</v>
      </c>
      <c r="B3758">
        <v>17.16</v>
      </c>
      <c r="C3758">
        <v>-24.35</v>
      </c>
      <c r="D3758">
        <v>-94.51</v>
      </c>
      <c r="E3758">
        <v>45.26</v>
      </c>
      <c r="F3758">
        <v>6.26</v>
      </c>
      <c r="G3758">
        <v>-214.84</v>
      </c>
      <c r="H3758">
        <v>-0.22</v>
      </c>
      <c r="I3758">
        <v>-490.42</v>
      </c>
    </row>
    <row r="3759" spans="1:9">
      <c r="A3759" s="14">
        <v>45442</v>
      </c>
      <c r="B3759">
        <v>17</v>
      </c>
      <c r="C3759">
        <v>-24.1</v>
      </c>
      <c r="D3759">
        <v>-93.41</v>
      </c>
      <c r="E3759">
        <v>45.79</v>
      </c>
      <c r="F3759">
        <v>6.23</v>
      </c>
      <c r="G3759">
        <v>-215.27</v>
      </c>
      <c r="H3759">
        <v>-0.25</v>
      </c>
      <c r="I3759">
        <v>-491.9</v>
      </c>
    </row>
    <row r="3760" spans="1:9">
      <c r="A3760" s="14">
        <v>45443</v>
      </c>
      <c r="B3760">
        <v>17.079999999999998</v>
      </c>
      <c r="C3760">
        <v>-25.55</v>
      </c>
      <c r="D3760">
        <v>-93.88</v>
      </c>
      <c r="E3760">
        <v>45.54</v>
      </c>
      <c r="F3760">
        <v>6.14</v>
      </c>
      <c r="G3760">
        <v>-215.7</v>
      </c>
      <c r="H3760">
        <v>-0.23</v>
      </c>
      <c r="I3760">
        <v>-487.66</v>
      </c>
    </row>
    <row r="3761" spans="1:9">
      <c r="A3761" s="14">
        <v>45446</v>
      </c>
      <c r="B3761">
        <v>17.25</v>
      </c>
      <c r="C3761">
        <v>-25.35</v>
      </c>
      <c r="D3761">
        <v>-93.47</v>
      </c>
      <c r="E3761">
        <v>45.91</v>
      </c>
      <c r="F3761">
        <v>6.25</v>
      </c>
      <c r="G3761">
        <v>-214.19</v>
      </c>
      <c r="H3761">
        <v>-0.26</v>
      </c>
      <c r="I3761">
        <v>-475.45</v>
      </c>
    </row>
    <row r="3762" spans="1:9">
      <c r="A3762" s="14">
        <v>45447</v>
      </c>
      <c r="B3762">
        <v>17.25</v>
      </c>
      <c r="C3762">
        <v>-25.57</v>
      </c>
      <c r="D3762">
        <v>-93.04</v>
      </c>
      <c r="E3762">
        <v>46.21</v>
      </c>
      <c r="F3762">
        <v>6.51</v>
      </c>
      <c r="G3762">
        <v>-213.2</v>
      </c>
      <c r="H3762">
        <v>-0.25</v>
      </c>
      <c r="I3762">
        <v>-489.31</v>
      </c>
    </row>
    <row r="3763" spans="1:9">
      <c r="A3763" s="14">
        <v>45448</v>
      </c>
      <c r="B3763">
        <v>17.66</v>
      </c>
      <c r="C3763">
        <v>-27.94</v>
      </c>
      <c r="D3763">
        <v>-94.89</v>
      </c>
      <c r="E3763">
        <v>47.14</v>
      </c>
      <c r="F3763">
        <v>6.46</v>
      </c>
      <c r="G3763">
        <v>-219.35</v>
      </c>
      <c r="H3763">
        <v>-0.34</v>
      </c>
      <c r="I3763">
        <v>-478.07</v>
      </c>
    </row>
    <row r="3764" spans="1:9">
      <c r="A3764" s="14">
        <v>45449</v>
      </c>
      <c r="B3764">
        <v>17.13</v>
      </c>
      <c r="C3764">
        <v>-28.76</v>
      </c>
      <c r="D3764">
        <v>-92.58</v>
      </c>
      <c r="E3764">
        <v>46.17</v>
      </c>
      <c r="F3764">
        <v>6.48</v>
      </c>
      <c r="G3764">
        <v>-213.8</v>
      </c>
      <c r="H3764">
        <v>-0.33</v>
      </c>
      <c r="I3764">
        <v>-477.31</v>
      </c>
    </row>
    <row r="3765" spans="1:9">
      <c r="A3765" s="14">
        <v>45450</v>
      </c>
      <c r="B3765">
        <v>17.170000000000002</v>
      </c>
      <c r="C3765">
        <v>-28.55</v>
      </c>
      <c r="D3765">
        <v>-93.21</v>
      </c>
      <c r="E3765">
        <v>46.39</v>
      </c>
      <c r="F3765">
        <v>6.83</v>
      </c>
      <c r="G3765">
        <v>-215.9</v>
      </c>
      <c r="H3765">
        <v>-0.28999999999999998</v>
      </c>
      <c r="I3765">
        <v>-484.86</v>
      </c>
    </row>
    <row r="3766" spans="1:9">
      <c r="A3766" s="14">
        <v>45453</v>
      </c>
      <c r="B3766">
        <v>17.190000000000001</v>
      </c>
      <c r="C3766">
        <v>-28.97</v>
      </c>
      <c r="D3766">
        <v>-93.6</v>
      </c>
      <c r="E3766">
        <v>46.37</v>
      </c>
      <c r="F3766">
        <v>6.89</v>
      </c>
      <c r="G3766">
        <v>-216.55</v>
      </c>
      <c r="H3766">
        <v>-0.3</v>
      </c>
      <c r="I3766">
        <v>-483.74</v>
      </c>
    </row>
    <row r="3767" spans="1:9">
      <c r="A3767" s="14">
        <v>45454</v>
      </c>
      <c r="B3767">
        <v>17.18</v>
      </c>
      <c r="C3767">
        <v>-29.24</v>
      </c>
      <c r="D3767">
        <v>-94.17</v>
      </c>
      <c r="E3767">
        <v>46.53</v>
      </c>
      <c r="F3767">
        <v>7.28</v>
      </c>
      <c r="G3767">
        <v>-217.07</v>
      </c>
      <c r="H3767">
        <v>-0.3</v>
      </c>
      <c r="I3767">
        <v>-490.16</v>
      </c>
    </row>
    <row r="3768" spans="1:9">
      <c r="A3768" s="14">
        <v>45455</v>
      </c>
      <c r="B3768">
        <v>17.43</v>
      </c>
      <c r="C3768">
        <v>-29.42</v>
      </c>
      <c r="D3768">
        <v>-95.94</v>
      </c>
      <c r="E3768">
        <v>47.85</v>
      </c>
      <c r="F3768">
        <v>7.28</v>
      </c>
      <c r="G3768">
        <v>-223.45</v>
      </c>
      <c r="H3768">
        <v>-0.18</v>
      </c>
      <c r="I3768">
        <v>-497.01</v>
      </c>
    </row>
    <row r="3769" spans="1:9">
      <c r="A3769" s="14">
        <v>45456</v>
      </c>
      <c r="B3769">
        <v>17.100000000000001</v>
      </c>
      <c r="C3769">
        <v>-30.35</v>
      </c>
      <c r="D3769">
        <v>-94.51</v>
      </c>
      <c r="E3769">
        <v>46.9</v>
      </c>
      <c r="F3769">
        <v>7.49</v>
      </c>
      <c r="G3769">
        <v>-216.53</v>
      </c>
      <c r="H3769">
        <v>-0.21</v>
      </c>
      <c r="I3769">
        <v>-493.14</v>
      </c>
    </row>
    <row r="3770" spans="1:9">
      <c r="A3770" s="14">
        <v>45457</v>
      </c>
      <c r="B3770">
        <v>17.12</v>
      </c>
      <c r="C3770">
        <v>-29.94</v>
      </c>
      <c r="D3770">
        <v>-95.19</v>
      </c>
      <c r="E3770">
        <v>47.6</v>
      </c>
      <c r="F3770">
        <v>7.95</v>
      </c>
      <c r="G3770">
        <v>-218.83</v>
      </c>
      <c r="H3770">
        <v>-0.08</v>
      </c>
      <c r="I3770">
        <v>-504.11</v>
      </c>
    </row>
    <row r="3771" spans="1:9">
      <c r="A3771" s="14">
        <v>45460</v>
      </c>
      <c r="B3771">
        <v>17.010000000000002</v>
      </c>
      <c r="C3771">
        <v>-30.2</v>
      </c>
      <c r="D3771">
        <v>-94.75</v>
      </c>
      <c r="E3771">
        <v>47.2</v>
      </c>
      <c r="F3771">
        <v>7.71</v>
      </c>
      <c r="G3771">
        <v>-218.88</v>
      </c>
      <c r="H3771">
        <v>-0.06</v>
      </c>
      <c r="I3771">
        <v>-498.57</v>
      </c>
    </row>
    <row r="3772" spans="1:9">
      <c r="A3772" s="14">
        <v>45461</v>
      </c>
      <c r="B3772">
        <v>17.02</v>
      </c>
      <c r="C3772">
        <v>-30.03</v>
      </c>
      <c r="D3772">
        <v>-94.5</v>
      </c>
      <c r="E3772">
        <v>47.03</v>
      </c>
      <c r="F3772">
        <v>7.64</v>
      </c>
      <c r="G3772">
        <v>-219.01</v>
      </c>
      <c r="H3772">
        <v>-0.16</v>
      </c>
      <c r="I3772">
        <v>-491.96</v>
      </c>
    </row>
    <row r="3773" spans="1:9">
      <c r="A3773" s="14">
        <v>45462</v>
      </c>
      <c r="B3773">
        <v>17.29</v>
      </c>
      <c r="C3773">
        <v>-29.74</v>
      </c>
      <c r="D3773">
        <v>-96.32</v>
      </c>
      <c r="E3773">
        <v>48.14</v>
      </c>
      <c r="F3773">
        <v>6.83</v>
      </c>
      <c r="G3773">
        <v>-225.87</v>
      </c>
      <c r="H3773">
        <v>-0.04</v>
      </c>
      <c r="I3773">
        <v>-491.83</v>
      </c>
    </row>
    <row r="3774" spans="1:9">
      <c r="A3774" s="14">
        <v>45463</v>
      </c>
      <c r="B3774">
        <v>16.8</v>
      </c>
      <c r="C3774">
        <v>-30.55</v>
      </c>
      <c r="D3774">
        <v>-97.19</v>
      </c>
      <c r="E3774">
        <v>46.99</v>
      </c>
      <c r="F3774">
        <v>8.1300000000000008</v>
      </c>
      <c r="G3774">
        <v>-219.72</v>
      </c>
      <c r="H3774">
        <v>-7.0000000000000007E-2</v>
      </c>
      <c r="I3774">
        <v>-495.15</v>
      </c>
    </row>
    <row r="3775" spans="1:9">
      <c r="A3775" s="14">
        <v>45464</v>
      </c>
      <c r="B3775">
        <v>16.37</v>
      </c>
      <c r="C3775">
        <v>-29.97</v>
      </c>
      <c r="D3775">
        <v>-97.61</v>
      </c>
      <c r="E3775">
        <v>47.2</v>
      </c>
      <c r="F3775">
        <v>8.14</v>
      </c>
      <c r="G3775">
        <v>-220.85</v>
      </c>
      <c r="H3775">
        <v>-0.11</v>
      </c>
      <c r="I3775">
        <v>-495.27</v>
      </c>
    </row>
    <row r="3776" spans="1:9">
      <c r="A3776" s="14">
        <v>45467</v>
      </c>
      <c r="B3776">
        <v>16</v>
      </c>
      <c r="C3776">
        <v>-29.65</v>
      </c>
      <c r="D3776">
        <v>-97.7</v>
      </c>
      <c r="E3776">
        <v>47.29</v>
      </c>
      <c r="F3776">
        <v>8.41</v>
      </c>
      <c r="G3776">
        <v>-220.64</v>
      </c>
      <c r="H3776">
        <v>-0.28000000000000003</v>
      </c>
      <c r="I3776">
        <v>-493.23</v>
      </c>
    </row>
    <row r="3777" spans="1:9">
      <c r="A3777" s="14">
        <v>45468</v>
      </c>
      <c r="B3777">
        <v>15.78</v>
      </c>
      <c r="C3777">
        <v>-28.65</v>
      </c>
      <c r="D3777">
        <v>-97.64</v>
      </c>
      <c r="E3777">
        <v>47</v>
      </c>
      <c r="F3777">
        <v>8.26</v>
      </c>
      <c r="G3777">
        <v>-220.64</v>
      </c>
      <c r="H3777">
        <v>-0.27</v>
      </c>
      <c r="I3777">
        <v>-493.01</v>
      </c>
    </row>
    <row r="3778" spans="1:9">
      <c r="A3778" s="14">
        <v>45469</v>
      </c>
      <c r="B3778">
        <v>15.6</v>
      </c>
      <c r="C3778">
        <v>-28.75</v>
      </c>
      <c r="D3778">
        <v>-99.71</v>
      </c>
      <c r="E3778">
        <v>47.81</v>
      </c>
      <c r="F3778">
        <v>8.24</v>
      </c>
      <c r="G3778">
        <v>-225.93</v>
      </c>
      <c r="H3778">
        <v>-0.26</v>
      </c>
      <c r="I3778">
        <v>-504.37</v>
      </c>
    </row>
    <row r="3779" spans="1:9">
      <c r="A3779" s="14">
        <v>45470</v>
      </c>
      <c r="B3779">
        <v>15.81</v>
      </c>
      <c r="C3779">
        <v>-28.71</v>
      </c>
      <c r="D3779">
        <v>-97.93</v>
      </c>
      <c r="E3779">
        <v>47.22</v>
      </c>
      <c r="F3779">
        <v>8.32</v>
      </c>
      <c r="G3779">
        <v>-221.22</v>
      </c>
      <c r="H3779">
        <v>-0.25</v>
      </c>
      <c r="I3779">
        <v>-496.71</v>
      </c>
    </row>
    <row r="3780" spans="1:9">
      <c r="A3780" s="14">
        <v>45471</v>
      </c>
      <c r="B3780">
        <v>15.44</v>
      </c>
      <c r="C3780">
        <v>-29.58</v>
      </c>
      <c r="D3780">
        <v>-98.18</v>
      </c>
      <c r="E3780">
        <v>47.26</v>
      </c>
      <c r="F3780">
        <v>8.51</v>
      </c>
      <c r="G3780">
        <v>-221.93</v>
      </c>
      <c r="H3780">
        <v>-0.19</v>
      </c>
      <c r="I3780">
        <v>-496.17</v>
      </c>
    </row>
    <row r="3781" spans="1:9">
      <c r="A3781" s="14">
        <v>45474</v>
      </c>
      <c r="B3781">
        <v>15</v>
      </c>
      <c r="C3781">
        <v>-29.6</v>
      </c>
      <c r="D3781">
        <v>-98.44</v>
      </c>
      <c r="E3781">
        <v>46.75</v>
      </c>
      <c r="F3781">
        <v>8.25</v>
      </c>
      <c r="G3781">
        <v>-221.94</v>
      </c>
      <c r="H3781">
        <v>-0.24</v>
      </c>
      <c r="I3781">
        <v>-493.31</v>
      </c>
    </row>
    <row r="3782" spans="1:9">
      <c r="A3782" s="14">
        <v>45475</v>
      </c>
      <c r="B3782">
        <v>16</v>
      </c>
      <c r="C3782">
        <v>-29.51</v>
      </c>
      <c r="D3782">
        <v>-100.33</v>
      </c>
      <c r="E3782">
        <v>47.58</v>
      </c>
      <c r="F3782">
        <v>8.49</v>
      </c>
      <c r="G3782">
        <v>-225.96</v>
      </c>
      <c r="H3782">
        <v>-0.23</v>
      </c>
      <c r="I3782">
        <v>-499.64</v>
      </c>
    </row>
    <row r="3783" spans="1:9">
      <c r="A3783" s="14">
        <v>45476</v>
      </c>
      <c r="B3783">
        <v>16.21</v>
      </c>
      <c r="C3783">
        <v>-29.87</v>
      </c>
      <c r="D3783">
        <v>-99.73</v>
      </c>
      <c r="E3783">
        <v>47.57</v>
      </c>
      <c r="F3783">
        <v>8.57</v>
      </c>
      <c r="G3783">
        <v>-226.19</v>
      </c>
      <c r="H3783">
        <v>-0.18</v>
      </c>
      <c r="I3783">
        <v>-493.16</v>
      </c>
    </row>
    <row r="3784" spans="1:9">
      <c r="A3784" s="14">
        <v>45477</v>
      </c>
      <c r="B3784">
        <v>15.78</v>
      </c>
      <c r="C3784">
        <v>-29.72</v>
      </c>
      <c r="D3784">
        <v>-97.45</v>
      </c>
      <c r="E3784">
        <v>46.71</v>
      </c>
      <c r="F3784">
        <v>8.52</v>
      </c>
      <c r="G3784">
        <v>-220.49</v>
      </c>
      <c r="H3784">
        <v>-0.18</v>
      </c>
      <c r="I3784">
        <v>-483.9</v>
      </c>
    </row>
    <row r="3785" spans="1:9">
      <c r="A3785" s="14">
        <v>45478</v>
      </c>
      <c r="B3785">
        <v>15.45</v>
      </c>
      <c r="C3785">
        <v>-30.25</v>
      </c>
      <c r="D3785">
        <v>-96.9</v>
      </c>
      <c r="E3785">
        <v>46.75</v>
      </c>
      <c r="F3785">
        <v>8.7799999999999994</v>
      </c>
      <c r="G3785">
        <v>-219.65</v>
      </c>
      <c r="H3785">
        <v>-0.32</v>
      </c>
      <c r="I3785">
        <v>-484.03</v>
      </c>
    </row>
    <row r="3786" spans="1:9">
      <c r="A3786" s="14">
        <v>45481</v>
      </c>
      <c r="B3786">
        <v>15.24</v>
      </c>
      <c r="C3786">
        <v>-30.75</v>
      </c>
      <c r="D3786">
        <v>-96.97</v>
      </c>
      <c r="E3786">
        <v>46.53</v>
      </c>
      <c r="F3786">
        <v>8.67</v>
      </c>
      <c r="G3786">
        <v>-219.6</v>
      </c>
      <c r="H3786">
        <v>-0.26</v>
      </c>
      <c r="I3786">
        <v>-488.22</v>
      </c>
    </row>
    <row r="3787" spans="1:9">
      <c r="A3787" s="14">
        <v>45482</v>
      </c>
      <c r="B3787">
        <v>15.55</v>
      </c>
      <c r="C3787">
        <v>-30.87</v>
      </c>
      <c r="D3787">
        <v>-96.9</v>
      </c>
      <c r="E3787">
        <v>46.54</v>
      </c>
      <c r="F3787">
        <v>8.6300000000000008</v>
      </c>
      <c r="G3787">
        <v>-220.08</v>
      </c>
      <c r="H3787">
        <v>-0.34</v>
      </c>
      <c r="I3787">
        <v>-489.24</v>
      </c>
    </row>
    <row r="3788" spans="1:9">
      <c r="A3788" s="14">
        <v>45483</v>
      </c>
      <c r="B3788">
        <v>16.09</v>
      </c>
      <c r="C3788">
        <v>-31.02</v>
      </c>
      <c r="D3788">
        <v>-100.1</v>
      </c>
      <c r="E3788">
        <v>48.09</v>
      </c>
      <c r="F3788">
        <v>8.4700000000000006</v>
      </c>
      <c r="G3788">
        <v>-227.8</v>
      </c>
      <c r="H3788">
        <v>0.38</v>
      </c>
      <c r="I3788">
        <v>-508.04</v>
      </c>
    </row>
    <row r="3789" spans="1:9">
      <c r="A3789" s="14">
        <v>45484</v>
      </c>
      <c r="B3789">
        <v>15.11</v>
      </c>
      <c r="C3789">
        <v>-31.85</v>
      </c>
      <c r="D3789">
        <v>-96.48</v>
      </c>
      <c r="E3789">
        <v>46.51</v>
      </c>
      <c r="F3789">
        <v>7.87</v>
      </c>
      <c r="G3789">
        <v>-215.79</v>
      </c>
      <c r="H3789">
        <v>0.18</v>
      </c>
      <c r="I3789">
        <v>-488.5</v>
      </c>
    </row>
    <row r="3790" spans="1:9">
      <c r="A3790" s="14">
        <v>45485</v>
      </c>
      <c r="B3790">
        <v>15.08</v>
      </c>
      <c r="C3790">
        <v>-31.55</v>
      </c>
      <c r="D3790">
        <v>-96.5</v>
      </c>
      <c r="E3790">
        <v>46.92</v>
      </c>
      <c r="F3790">
        <v>7.83</v>
      </c>
      <c r="G3790">
        <v>-214.6</v>
      </c>
      <c r="H3790">
        <v>0.06</v>
      </c>
      <c r="I3790">
        <v>-501</v>
      </c>
    </row>
    <row r="3791" spans="1:9">
      <c r="A3791" s="14">
        <v>45488</v>
      </c>
      <c r="B3791">
        <v>15.05</v>
      </c>
      <c r="C3791">
        <v>-31.89</v>
      </c>
      <c r="D3791">
        <v>-96.77</v>
      </c>
      <c r="E3791">
        <v>46.68</v>
      </c>
      <c r="F3791">
        <v>7.49</v>
      </c>
      <c r="G3791">
        <v>-214.63</v>
      </c>
      <c r="H3791">
        <v>0.16</v>
      </c>
      <c r="I3791">
        <v>-501.07</v>
      </c>
    </row>
    <row r="3792" spans="1:9">
      <c r="A3792" s="14">
        <v>45489</v>
      </c>
      <c r="B3792">
        <v>15.26</v>
      </c>
      <c r="C3792">
        <v>-32.450000000000003</v>
      </c>
      <c r="D3792">
        <v>-96.35</v>
      </c>
      <c r="E3792">
        <v>46.67</v>
      </c>
      <c r="F3792">
        <v>7.64</v>
      </c>
      <c r="G3792">
        <v>-214.66</v>
      </c>
      <c r="H3792">
        <v>0.26</v>
      </c>
      <c r="I3792">
        <v>-501.76</v>
      </c>
    </row>
    <row r="3793" spans="1:9">
      <c r="A3793" s="14">
        <v>45490</v>
      </c>
      <c r="B3793">
        <v>15.38</v>
      </c>
      <c r="C3793">
        <v>-32.479999999999997</v>
      </c>
      <c r="D3793">
        <v>-97.45</v>
      </c>
      <c r="E3793">
        <v>48.08</v>
      </c>
      <c r="F3793">
        <v>7.31</v>
      </c>
      <c r="G3793">
        <v>-216.6</v>
      </c>
      <c r="H3793">
        <v>0.04</v>
      </c>
      <c r="I3793">
        <v>-515.35</v>
      </c>
    </row>
    <row r="3794" spans="1:9">
      <c r="A3794" s="14">
        <v>45491</v>
      </c>
      <c r="B3794">
        <v>14.55</v>
      </c>
      <c r="C3794">
        <v>-33.159999999999997</v>
      </c>
      <c r="D3794">
        <v>-95.78</v>
      </c>
      <c r="E3794">
        <v>46.81</v>
      </c>
      <c r="F3794">
        <v>7.72</v>
      </c>
      <c r="G3794">
        <v>-213.07</v>
      </c>
      <c r="H3794">
        <v>-0.04</v>
      </c>
      <c r="I3794">
        <v>-508.87</v>
      </c>
    </row>
    <row r="3795" spans="1:9">
      <c r="A3795" s="14">
        <v>45492</v>
      </c>
      <c r="B3795">
        <v>14.31</v>
      </c>
      <c r="C3795">
        <v>-32.85</v>
      </c>
      <c r="D3795">
        <v>-95.86</v>
      </c>
      <c r="E3795">
        <v>46.68</v>
      </c>
      <c r="F3795">
        <v>7.68</v>
      </c>
      <c r="G3795">
        <v>-213.45</v>
      </c>
      <c r="H3795">
        <v>-0.11</v>
      </c>
      <c r="I3795">
        <v>-511.5</v>
      </c>
    </row>
    <row r="3796" spans="1:9">
      <c r="A3796" s="14">
        <v>45495</v>
      </c>
      <c r="B3796">
        <v>14.06</v>
      </c>
      <c r="C3796">
        <v>-33.1</v>
      </c>
      <c r="D3796">
        <v>-96.05</v>
      </c>
      <c r="E3796">
        <v>46.79</v>
      </c>
      <c r="F3796">
        <v>7.45</v>
      </c>
      <c r="G3796">
        <v>-213.13</v>
      </c>
      <c r="H3796">
        <v>-0.03</v>
      </c>
      <c r="I3796">
        <v>-512.78</v>
      </c>
    </row>
    <row r="3797" spans="1:9">
      <c r="A3797" s="14">
        <v>45496</v>
      </c>
      <c r="B3797">
        <v>13.24</v>
      </c>
      <c r="C3797">
        <v>-32.9</v>
      </c>
      <c r="D3797">
        <v>-96.35</v>
      </c>
      <c r="E3797">
        <v>46.72</v>
      </c>
      <c r="F3797">
        <v>7.57</v>
      </c>
      <c r="G3797">
        <v>-210.77</v>
      </c>
      <c r="H3797">
        <v>-0.08</v>
      </c>
      <c r="I3797">
        <v>-512</v>
      </c>
    </row>
    <row r="3798" spans="1:9">
      <c r="A3798" s="14">
        <v>45497</v>
      </c>
      <c r="B3798">
        <v>12.95</v>
      </c>
      <c r="C3798">
        <v>-34.85</v>
      </c>
      <c r="D3798">
        <v>-97.7</v>
      </c>
      <c r="E3798">
        <v>47.58</v>
      </c>
      <c r="F3798">
        <v>7.68</v>
      </c>
      <c r="G3798">
        <v>-211.25</v>
      </c>
      <c r="H3798">
        <v>-0.02</v>
      </c>
      <c r="I3798">
        <v>-518.85</v>
      </c>
    </row>
    <row r="3799" spans="1:9">
      <c r="A3799" s="14">
        <v>45498</v>
      </c>
      <c r="B3799">
        <v>13.01</v>
      </c>
      <c r="C3799">
        <v>-36.159999999999997</v>
      </c>
      <c r="D3799">
        <v>-95.46</v>
      </c>
      <c r="E3799">
        <v>46.97</v>
      </c>
      <c r="F3799">
        <v>8.1999999999999993</v>
      </c>
      <c r="G3799">
        <v>-207.4</v>
      </c>
      <c r="H3799">
        <v>0.15</v>
      </c>
      <c r="I3799">
        <v>-513.71</v>
      </c>
    </row>
    <row r="3800" spans="1:9">
      <c r="A3800" s="14">
        <v>45499</v>
      </c>
      <c r="B3800">
        <v>12.99</v>
      </c>
      <c r="C3800">
        <v>-35.549999999999997</v>
      </c>
      <c r="D3800">
        <v>-95.4</v>
      </c>
      <c r="E3800">
        <v>46.7</v>
      </c>
      <c r="F3800">
        <v>8.24</v>
      </c>
      <c r="G3800">
        <v>-206.48</v>
      </c>
      <c r="H3800">
        <v>7.0000000000000007E-2</v>
      </c>
      <c r="I3800">
        <v>-510.94</v>
      </c>
    </row>
    <row r="3801" spans="1:9">
      <c r="A3801" s="14">
        <v>45502</v>
      </c>
      <c r="B3801">
        <v>12.8</v>
      </c>
      <c r="C3801">
        <v>-36.130000000000003</v>
      </c>
      <c r="D3801">
        <v>-95.75</v>
      </c>
      <c r="E3801">
        <v>46.72</v>
      </c>
      <c r="F3801">
        <v>8.2899999999999991</v>
      </c>
      <c r="G3801">
        <v>-207.84</v>
      </c>
      <c r="H3801">
        <v>0.24</v>
      </c>
      <c r="I3801">
        <v>-514.9</v>
      </c>
    </row>
    <row r="3802" spans="1:9">
      <c r="A3802" s="14">
        <v>45503</v>
      </c>
      <c r="B3802">
        <v>12.62</v>
      </c>
      <c r="C3802">
        <v>-36.85</v>
      </c>
      <c r="D3802">
        <v>-97.25</v>
      </c>
      <c r="E3802">
        <v>46.74</v>
      </c>
      <c r="F3802">
        <v>8.16</v>
      </c>
      <c r="G3802">
        <v>-205.24</v>
      </c>
      <c r="H3802">
        <v>0.28000000000000003</v>
      </c>
      <c r="I3802">
        <v>-512.78</v>
      </c>
    </row>
    <row r="3803" spans="1:9">
      <c r="A3803" s="14">
        <v>45504</v>
      </c>
      <c r="B3803">
        <v>14.16</v>
      </c>
      <c r="C3803">
        <v>-36.54</v>
      </c>
      <c r="D3803">
        <v>-94.77</v>
      </c>
      <c r="E3803">
        <v>47.92</v>
      </c>
      <c r="F3803">
        <v>8.82</v>
      </c>
      <c r="G3803">
        <v>-205.46</v>
      </c>
      <c r="H3803">
        <v>0.34</v>
      </c>
      <c r="I3803">
        <v>-523.01</v>
      </c>
    </row>
    <row r="3804" spans="1:9">
      <c r="A3804" s="14">
        <v>45505</v>
      </c>
      <c r="B3804">
        <v>13.62</v>
      </c>
      <c r="C3804">
        <v>-37.299999999999997</v>
      </c>
      <c r="D3804">
        <v>-93.55</v>
      </c>
      <c r="E3804">
        <v>46.31</v>
      </c>
      <c r="F3804">
        <v>10.09</v>
      </c>
      <c r="G3804">
        <v>-197.46</v>
      </c>
      <c r="H3804">
        <v>0.05</v>
      </c>
      <c r="I3804">
        <v>-510.68</v>
      </c>
    </row>
    <row r="3805" spans="1:9">
      <c r="A3805" s="14">
        <v>45506</v>
      </c>
      <c r="B3805">
        <v>13.39</v>
      </c>
      <c r="C3805">
        <v>-35.85</v>
      </c>
      <c r="D3805">
        <v>-91.82</v>
      </c>
      <c r="E3805">
        <v>46.34</v>
      </c>
      <c r="F3805">
        <v>9.09</v>
      </c>
      <c r="G3805">
        <v>-192.61</v>
      </c>
      <c r="H3805">
        <v>0.28000000000000003</v>
      </c>
      <c r="I3805">
        <v>-492.68</v>
      </c>
    </row>
    <row r="3806" spans="1:9">
      <c r="A3806" s="14">
        <v>45509</v>
      </c>
      <c r="B3806">
        <v>12.73</v>
      </c>
      <c r="C3806">
        <v>-34.75</v>
      </c>
      <c r="D3806">
        <v>-92.41</v>
      </c>
      <c r="E3806">
        <v>45.84</v>
      </c>
      <c r="F3806">
        <v>8.0399999999999991</v>
      </c>
      <c r="G3806">
        <v>-188.32</v>
      </c>
      <c r="H3806">
        <v>0.47</v>
      </c>
      <c r="I3806">
        <v>-496.04</v>
      </c>
    </row>
    <row r="3807" spans="1:9">
      <c r="A3807" s="14">
        <v>45510</v>
      </c>
      <c r="B3807">
        <v>12.87</v>
      </c>
      <c r="C3807">
        <v>-34.979999999999997</v>
      </c>
      <c r="D3807">
        <v>-91.87</v>
      </c>
      <c r="E3807">
        <v>45.67</v>
      </c>
      <c r="F3807">
        <v>8.57</v>
      </c>
      <c r="G3807">
        <v>-188.78</v>
      </c>
      <c r="H3807">
        <v>0.81</v>
      </c>
      <c r="I3807">
        <v>-492.79</v>
      </c>
    </row>
    <row r="3808" spans="1:9">
      <c r="A3808" s="14">
        <v>45511</v>
      </c>
      <c r="B3808">
        <v>12.69</v>
      </c>
      <c r="C3808">
        <v>-35.33</v>
      </c>
      <c r="D3808">
        <v>-94.94</v>
      </c>
      <c r="E3808">
        <v>46.61</v>
      </c>
      <c r="F3808">
        <v>8.14</v>
      </c>
      <c r="G3808">
        <v>-196.79</v>
      </c>
      <c r="H3808">
        <v>-1.1200000000000001</v>
      </c>
      <c r="I3808">
        <v>-500.85</v>
      </c>
    </row>
    <row r="3809" spans="1:9">
      <c r="A3809" s="14">
        <v>45512</v>
      </c>
      <c r="B3809">
        <v>13.06</v>
      </c>
      <c r="C3809">
        <v>-37.28</v>
      </c>
      <c r="D3809">
        <v>-93.18</v>
      </c>
      <c r="E3809">
        <v>45.85</v>
      </c>
      <c r="F3809">
        <v>8.51</v>
      </c>
      <c r="G3809">
        <v>-191.96</v>
      </c>
      <c r="H3809">
        <v>0.11</v>
      </c>
      <c r="I3809">
        <v>-493.89</v>
      </c>
    </row>
    <row r="3810" spans="1:9">
      <c r="A3810" s="14">
        <v>45513</v>
      </c>
      <c r="B3810">
        <v>13.2</v>
      </c>
      <c r="C3810">
        <v>-36.130000000000003</v>
      </c>
      <c r="D3810">
        <v>-93.19</v>
      </c>
      <c r="E3810">
        <v>45.97</v>
      </c>
      <c r="F3810">
        <v>8.91</v>
      </c>
      <c r="G3810">
        <v>-191.48</v>
      </c>
      <c r="H3810">
        <v>0.25</v>
      </c>
      <c r="I3810">
        <v>-496.43</v>
      </c>
    </row>
    <row r="3811" spans="1:9">
      <c r="A3811" s="14">
        <v>45516</v>
      </c>
      <c r="B3811">
        <v>13.34</v>
      </c>
      <c r="C3811">
        <v>-36.22</v>
      </c>
      <c r="D3811">
        <v>-93.53</v>
      </c>
      <c r="E3811">
        <v>46.06</v>
      </c>
      <c r="F3811">
        <v>8.7200000000000006</v>
      </c>
      <c r="G3811">
        <v>-192.24</v>
      </c>
      <c r="H3811">
        <v>0.06</v>
      </c>
      <c r="I3811">
        <v>-497.96</v>
      </c>
    </row>
    <row r="3812" spans="1:9">
      <c r="A3812" s="14">
        <v>45517</v>
      </c>
      <c r="B3812">
        <v>13.57</v>
      </c>
      <c r="C3812">
        <v>-36.270000000000003</v>
      </c>
      <c r="D3812">
        <v>-93.67</v>
      </c>
      <c r="E3812">
        <v>46.29</v>
      </c>
      <c r="F3812">
        <v>8.4</v>
      </c>
      <c r="G3812">
        <v>-191.9</v>
      </c>
      <c r="H3812">
        <v>0.1</v>
      </c>
      <c r="I3812">
        <v>-505</v>
      </c>
    </row>
    <row r="3813" spans="1:9">
      <c r="A3813" s="14">
        <v>45518</v>
      </c>
      <c r="B3813">
        <v>14.04</v>
      </c>
      <c r="C3813">
        <v>-37.15</v>
      </c>
      <c r="D3813">
        <v>-95.8</v>
      </c>
      <c r="E3813">
        <v>47.64</v>
      </c>
      <c r="F3813">
        <v>9.3800000000000008</v>
      </c>
      <c r="G3813">
        <v>-197.3</v>
      </c>
      <c r="H3813">
        <v>1.81</v>
      </c>
      <c r="I3813">
        <v>-523.1</v>
      </c>
    </row>
    <row r="3814" spans="1:9">
      <c r="A3814" s="14">
        <v>45519</v>
      </c>
      <c r="B3814">
        <v>13.8</v>
      </c>
      <c r="C3814">
        <v>-37.799999999999997</v>
      </c>
      <c r="D3814">
        <v>-94.24</v>
      </c>
      <c r="E3814">
        <v>46.74</v>
      </c>
      <c r="F3814">
        <v>9.1</v>
      </c>
      <c r="G3814">
        <v>-195.6</v>
      </c>
      <c r="H3814">
        <v>2.2799999999999998</v>
      </c>
      <c r="I3814">
        <v>-520.82000000000005</v>
      </c>
    </row>
    <row r="3815" spans="1:9">
      <c r="A3815" s="14">
        <v>45520</v>
      </c>
      <c r="B3815">
        <v>13.64</v>
      </c>
      <c r="C3815">
        <v>-36.9</v>
      </c>
      <c r="D3815">
        <v>-93.43</v>
      </c>
      <c r="E3815">
        <v>47.04</v>
      </c>
      <c r="F3815">
        <v>9.0500000000000007</v>
      </c>
      <c r="G3815">
        <v>-192.86</v>
      </c>
      <c r="H3815">
        <v>2.14</v>
      </c>
      <c r="I3815">
        <v>-516.49</v>
      </c>
    </row>
    <row r="3816" spans="1:9">
      <c r="A3816" s="14">
        <v>45523</v>
      </c>
      <c r="B3816">
        <v>13.85</v>
      </c>
      <c r="C3816">
        <v>-36.92</v>
      </c>
      <c r="D3816">
        <v>-93.38</v>
      </c>
      <c r="E3816">
        <v>47.4</v>
      </c>
      <c r="F3816">
        <v>9.16</v>
      </c>
      <c r="G3816">
        <v>-190.81</v>
      </c>
      <c r="H3816">
        <v>2.2200000000000002</v>
      </c>
      <c r="I3816">
        <v>-510</v>
      </c>
    </row>
    <row r="3817" spans="1:9">
      <c r="A3817" s="14">
        <v>45524</v>
      </c>
      <c r="B3817">
        <v>13.63</v>
      </c>
      <c r="C3817">
        <v>-37.049999999999997</v>
      </c>
      <c r="D3817">
        <v>-92.16</v>
      </c>
      <c r="E3817">
        <v>47</v>
      </c>
      <c r="F3817">
        <v>8.5399999999999991</v>
      </c>
      <c r="G3817">
        <v>-188.03</v>
      </c>
      <c r="H3817">
        <v>1.92</v>
      </c>
      <c r="I3817">
        <v>-503</v>
      </c>
    </row>
    <row r="3818" spans="1:9">
      <c r="A3818" s="14">
        <v>45525</v>
      </c>
      <c r="B3818">
        <v>13.42</v>
      </c>
      <c r="C3818">
        <v>-37.01</v>
      </c>
      <c r="D3818">
        <v>-93.21</v>
      </c>
      <c r="E3818">
        <v>47.6</v>
      </c>
      <c r="F3818">
        <v>8.25</v>
      </c>
      <c r="G3818">
        <v>-191.1</v>
      </c>
      <c r="H3818">
        <v>1.64</v>
      </c>
      <c r="I3818">
        <v>-510.58</v>
      </c>
    </row>
    <row r="3819" spans="1:9">
      <c r="A3819" s="14">
        <v>45526</v>
      </c>
      <c r="B3819">
        <v>13.05</v>
      </c>
      <c r="C3819">
        <v>-37.71</v>
      </c>
      <c r="D3819">
        <v>-91.66</v>
      </c>
      <c r="E3819">
        <v>46.95</v>
      </c>
      <c r="F3819">
        <v>8.1300000000000008</v>
      </c>
      <c r="G3819">
        <v>-188.79</v>
      </c>
      <c r="H3819">
        <v>1.95</v>
      </c>
      <c r="I3819">
        <v>-508.52</v>
      </c>
    </row>
    <row r="3820" spans="1:9">
      <c r="A3820" s="14">
        <v>45527</v>
      </c>
      <c r="B3820">
        <v>12.89</v>
      </c>
      <c r="C3820">
        <v>-36.18</v>
      </c>
      <c r="D3820">
        <v>-90.66</v>
      </c>
      <c r="E3820">
        <v>46.6</v>
      </c>
      <c r="F3820">
        <v>7.71</v>
      </c>
      <c r="G3820">
        <v>-185.17</v>
      </c>
      <c r="H3820">
        <v>1.59</v>
      </c>
      <c r="I3820">
        <v>-504.49</v>
      </c>
    </row>
    <row r="3821" spans="1:9">
      <c r="A3821" s="14">
        <v>45530</v>
      </c>
      <c r="B3821">
        <v>12.93</v>
      </c>
      <c r="C3821">
        <v>-36.380000000000003</v>
      </c>
      <c r="D3821">
        <v>-91.63</v>
      </c>
      <c r="E3821">
        <v>47.02</v>
      </c>
      <c r="F3821">
        <v>8.09</v>
      </c>
      <c r="G3821">
        <v>-187.51</v>
      </c>
      <c r="H3821">
        <v>1.37</v>
      </c>
      <c r="I3821">
        <v>-513.48</v>
      </c>
    </row>
    <row r="3822" spans="1:9">
      <c r="A3822" s="14">
        <v>45531</v>
      </c>
      <c r="B3822">
        <v>12.82</v>
      </c>
      <c r="C3822">
        <v>-36.18</v>
      </c>
      <c r="D3822">
        <v>-89.78</v>
      </c>
      <c r="E3822">
        <v>46.24</v>
      </c>
      <c r="F3822">
        <v>7.25</v>
      </c>
      <c r="G3822">
        <v>-184.26</v>
      </c>
      <c r="H3822">
        <v>1.3</v>
      </c>
      <c r="I3822">
        <v>-508.03</v>
      </c>
    </row>
    <row r="3823" spans="1:9">
      <c r="A3823" s="14">
        <v>45532</v>
      </c>
      <c r="B3823">
        <v>12.4</v>
      </c>
      <c r="C3823">
        <v>-35.78</v>
      </c>
      <c r="D3823">
        <v>-88.87</v>
      </c>
      <c r="E3823">
        <v>45.44</v>
      </c>
      <c r="F3823">
        <v>6.6</v>
      </c>
      <c r="G3823">
        <v>-182.43</v>
      </c>
      <c r="H3823">
        <v>1.37</v>
      </c>
      <c r="I3823">
        <v>-505.23</v>
      </c>
    </row>
    <row r="3824" spans="1:9">
      <c r="A3824" s="14">
        <v>45533</v>
      </c>
      <c r="B3824">
        <v>11.95</v>
      </c>
      <c r="C3824">
        <v>-35.86</v>
      </c>
      <c r="D3824">
        <v>-89.48</v>
      </c>
      <c r="E3824">
        <v>45.26</v>
      </c>
      <c r="F3824">
        <v>6.72</v>
      </c>
      <c r="G3824">
        <v>-182.56</v>
      </c>
      <c r="H3824">
        <v>1.41</v>
      </c>
      <c r="I3824">
        <v>-512.67999999999995</v>
      </c>
    </row>
    <row r="3825" spans="1:9">
      <c r="A3825" s="14">
        <v>45534</v>
      </c>
      <c r="B3825">
        <v>11.8</v>
      </c>
      <c r="C3825">
        <v>-35.35</v>
      </c>
      <c r="D3825">
        <v>-89.64</v>
      </c>
      <c r="E3825">
        <v>44.63</v>
      </c>
      <c r="F3825">
        <v>6.57</v>
      </c>
      <c r="G3825">
        <v>-183.71</v>
      </c>
      <c r="H3825">
        <v>1.24</v>
      </c>
      <c r="I3825">
        <v>-512</v>
      </c>
    </row>
    <row r="3826" spans="1:9">
      <c r="A3826" s="14">
        <v>45537</v>
      </c>
      <c r="B3826">
        <v>11.87</v>
      </c>
      <c r="C3826">
        <v>-35.58</v>
      </c>
      <c r="D3826">
        <v>-89.59</v>
      </c>
      <c r="E3826">
        <v>44.49</v>
      </c>
      <c r="F3826">
        <v>6.68</v>
      </c>
      <c r="G3826">
        <v>-184.71</v>
      </c>
      <c r="H3826">
        <v>1.38</v>
      </c>
      <c r="I3826">
        <v>-508.23</v>
      </c>
    </row>
    <row r="3827" spans="1:9">
      <c r="A3827" s="14">
        <v>45538</v>
      </c>
      <c r="B3827">
        <v>11.51</v>
      </c>
      <c r="C3827">
        <v>-35.61</v>
      </c>
      <c r="D3827">
        <v>-88.85</v>
      </c>
      <c r="E3827">
        <v>43.87</v>
      </c>
      <c r="F3827">
        <v>5.95</v>
      </c>
      <c r="G3827">
        <v>-182.08</v>
      </c>
      <c r="H3827">
        <v>1.17</v>
      </c>
      <c r="I3827">
        <v>-505.3</v>
      </c>
    </row>
    <row r="3828" spans="1:9">
      <c r="A3828" s="14">
        <v>45539</v>
      </c>
      <c r="B3828">
        <v>10.62</v>
      </c>
      <c r="C3828">
        <v>-34.44</v>
      </c>
      <c r="D3828">
        <v>-87.89</v>
      </c>
      <c r="E3828">
        <v>43.49</v>
      </c>
      <c r="F3828">
        <v>5.33</v>
      </c>
      <c r="G3828">
        <v>-179.3</v>
      </c>
      <c r="H3828">
        <v>1.23</v>
      </c>
      <c r="I3828">
        <v>-497.65</v>
      </c>
    </row>
    <row r="3829" spans="1:9">
      <c r="A3829" s="14">
        <v>45540</v>
      </c>
      <c r="B3829">
        <v>10.58</v>
      </c>
      <c r="C3829">
        <v>-34.369999999999997</v>
      </c>
      <c r="D3829">
        <v>-87.55</v>
      </c>
      <c r="E3829">
        <v>43.81</v>
      </c>
      <c r="F3829">
        <v>5.14</v>
      </c>
      <c r="G3829">
        <v>-178.71</v>
      </c>
      <c r="H3829">
        <v>1.26</v>
      </c>
      <c r="I3829">
        <v>-492.17</v>
      </c>
    </row>
    <row r="3830" spans="1:9">
      <c r="A3830" s="14">
        <v>45541</v>
      </c>
      <c r="B3830">
        <v>10.85</v>
      </c>
      <c r="C3830">
        <v>-34.76</v>
      </c>
      <c r="D3830">
        <v>-87.81</v>
      </c>
      <c r="E3830">
        <v>44.14</v>
      </c>
      <c r="F3830">
        <v>5.0999999999999996</v>
      </c>
      <c r="G3830">
        <v>-177.8</v>
      </c>
      <c r="H3830">
        <v>1.74</v>
      </c>
      <c r="I3830">
        <v>-500.92</v>
      </c>
    </row>
    <row r="3831" spans="1:9">
      <c r="A3831" s="14">
        <v>45544</v>
      </c>
      <c r="B3831">
        <v>10.59</v>
      </c>
      <c r="C3831">
        <v>-34.479999999999997</v>
      </c>
      <c r="D3831">
        <v>-88.1</v>
      </c>
      <c r="E3831">
        <v>43.65</v>
      </c>
      <c r="F3831">
        <v>5.5</v>
      </c>
      <c r="G3831">
        <v>-178.45</v>
      </c>
      <c r="H3831">
        <v>1.46</v>
      </c>
      <c r="I3831">
        <v>-501.27</v>
      </c>
    </row>
    <row r="3832" spans="1:9">
      <c r="A3832" s="14">
        <v>45545</v>
      </c>
      <c r="B3832">
        <v>10.27</v>
      </c>
      <c r="C3832">
        <v>-34.47</v>
      </c>
      <c r="D3832">
        <v>-87.97</v>
      </c>
      <c r="E3832">
        <v>43.5</v>
      </c>
      <c r="F3832">
        <v>4.9000000000000004</v>
      </c>
      <c r="G3832">
        <v>-176.96</v>
      </c>
      <c r="H3832">
        <v>1.57</v>
      </c>
      <c r="I3832">
        <v>-498.57</v>
      </c>
    </row>
    <row r="3833" spans="1:9">
      <c r="A3833" s="14">
        <v>45546</v>
      </c>
      <c r="B3833">
        <v>10.52</v>
      </c>
      <c r="C3833">
        <v>-35.15</v>
      </c>
      <c r="D3833">
        <v>-89.29</v>
      </c>
      <c r="E3833">
        <v>44.6</v>
      </c>
      <c r="F3833">
        <v>6.46</v>
      </c>
      <c r="G3833">
        <v>-178.55</v>
      </c>
      <c r="H3833">
        <v>2.2599999999999998</v>
      </c>
      <c r="I3833">
        <v>-512</v>
      </c>
    </row>
    <row r="3834" spans="1:9">
      <c r="A3834" s="14">
        <v>45547</v>
      </c>
      <c r="B3834">
        <v>9.7899999999999991</v>
      </c>
      <c r="C3834">
        <v>-34.15</v>
      </c>
      <c r="D3834">
        <v>-87.67</v>
      </c>
      <c r="E3834">
        <v>42.39</v>
      </c>
      <c r="F3834">
        <v>3.93</v>
      </c>
      <c r="G3834">
        <v>-174.71</v>
      </c>
      <c r="H3834">
        <v>2.13</v>
      </c>
      <c r="I3834">
        <v>-494.05</v>
      </c>
    </row>
    <row r="3835" spans="1:9">
      <c r="A3835" s="14">
        <v>45548</v>
      </c>
      <c r="B3835">
        <v>9.25</v>
      </c>
      <c r="C3835">
        <v>-33.65</v>
      </c>
      <c r="D3835">
        <v>-87.26</v>
      </c>
      <c r="E3835">
        <v>42.07</v>
      </c>
      <c r="F3835">
        <v>4.0999999999999996</v>
      </c>
      <c r="G3835">
        <v>-173.08</v>
      </c>
      <c r="H3835">
        <v>1.97</v>
      </c>
      <c r="I3835">
        <v>-478.68</v>
      </c>
    </row>
    <row r="3836" spans="1:9">
      <c r="A3836" s="14">
        <v>45551</v>
      </c>
      <c r="B3836">
        <v>8.4700000000000006</v>
      </c>
      <c r="C3836">
        <v>-33.119999999999997</v>
      </c>
      <c r="D3836">
        <v>-86.18</v>
      </c>
      <c r="E3836">
        <v>40.74</v>
      </c>
      <c r="F3836">
        <v>2.46</v>
      </c>
      <c r="G3836">
        <v>-170.86</v>
      </c>
      <c r="H3836">
        <v>1.78</v>
      </c>
      <c r="I3836">
        <v>-464</v>
      </c>
    </row>
    <row r="3837" spans="1:9">
      <c r="A3837" s="14">
        <v>45552</v>
      </c>
      <c r="B3837">
        <v>8.4</v>
      </c>
      <c r="C3837">
        <v>-33.32</v>
      </c>
      <c r="D3837">
        <v>-86.76</v>
      </c>
      <c r="E3837">
        <v>40.85</v>
      </c>
      <c r="F3837">
        <v>2.85</v>
      </c>
      <c r="G3837">
        <v>-172.86</v>
      </c>
      <c r="H3837">
        <v>1.91</v>
      </c>
      <c r="I3837">
        <v>-467.05</v>
      </c>
    </row>
    <row r="3838" spans="1:9">
      <c r="A3838" s="14">
        <v>45553</v>
      </c>
      <c r="B3838">
        <v>7.57</v>
      </c>
      <c r="C3838">
        <v>-31.08</v>
      </c>
      <c r="D3838">
        <v>-84.77</v>
      </c>
      <c r="E3838">
        <v>38.25</v>
      </c>
      <c r="F3838">
        <v>-0.08</v>
      </c>
      <c r="G3838">
        <v>-169.23</v>
      </c>
      <c r="H3838">
        <v>0.06</v>
      </c>
      <c r="I3838">
        <v>-468.77</v>
      </c>
    </row>
    <row r="3839" spans="1:9">
      <c r="A3839" s="14">
        <v>45554</v>
      </c>
      <c r="B3839">
        <v>5.95</v>
      </c>
      <c r="C3839">
        <v>-29.95</v>
      </c>
      <c r="D3839">
        <v>-84.24</v>
      </c>
      <c r="E3839">
        <v>37.44</v>
      </c>
      <c r="F3839">
        <v>-2.83</v>
      </c>
      <c r="G3839">
        <v>-167.7</v>
      </c>
      <c r="H3839">
        <v>-0.02</v>
      </c>
      <c r="I3839">
        <v>-443.29</v>
      </c>
    </row>
    <row r="3840" spans="1:9">
      <c r="A3840" s="14">
        <v>45555</v>
      </c>
      <c r="B3840">
        <v>5.62</v>
      </c>
      <c r="C3840">
        <v>-29.16</v>
      </c>
      <c r="D3840">
        <v>-84.35</v>
      </c>
      <c r="E3840">
        <v>36.83</v>
      </c>
      <c r="F3840">
        <v>-3.65</v>
      </c>
      <c r="G3840">
        <v>-170.45</v>
      </c>
      <c r="H3840">
        <v>0.05</v>
      </c>
      <c r="I3840">
        <v>-451.38</v>
      </c>
    </row>
    <row r="3841" spans="1:9">
      <c r="A3841" s="14">
        <v>45558</v>
      </c>
      <c r="B3841">
        <v>5.71</v>
      </c>
      <c r="C3841">
        <v>-29.05</v>
      </c>
      <c r="D3841">
        <v>-86.24</v>
      </c>
      <c r="E3841">
        <v>38.26</v>
      </c>
      <c r="F3841">
        <v>-3.95</v>
      </c>
      <c r="G3841">
        <v>-170.16</v>
      </c>
      <c r="H3841">
        <v>0.25</v>
      </c>
      <c r="I3841">
        <v>-449.95</v>
      </c>
    </row>
    <row r="3842" spans="1:9">
      <c r="A3842" s="14">
        <v>45559</v>
      </c>
      <c r="B3842">
        <v>5.56</v>
      </c>
      <c r="C3842">
        <v>-28.91</v>
      </c>
      <c r="D3842">
        <v>-84.83</v>
      </c>
      <c r="E3842">
        <v>38.619999999999997</v>
      </c>
      <c r="F3842">
        <v>-4.3499999999999996</v>
      </c>
      <c r="G3842">
        <v>-168.14</v>
      </c>
      <c r="H3842">
        <v>0.04</v>
      </c>
      <c r="I3842">
        <v>-440.24</v>
      </c>
    </row>
    <row r="3843" spans="1:9">
      <c r="A3843" s="14">
        <v>45560</v>
      </c>
      <c r="B3843">
        <v>5.7</v>
      </c>
      <c r="C3843">
        <v>-29.05</v>
      </c>
      <c r="D3843">
        <v>-84.41</v>
      </c>
      <c r="E3843">
        <v>37.92</v>
      </c>
      <c r="F3843">
        <v>-4.38</v>
      </c>
      <c r="G3843">
        <v>-169.7</v>
      </c>
      <c r="H3843">
        <v>0.12</v>
      </c>
      <c r="I3843">
        <v>-432.79</v>
      </c>
    </row>
    <row r="3844" spans="1:9">
      <c r="A3844" s="14">
        <v>45561</v>
      </c>
      <c r="B3844">
        <v>5.57</v>
      </c>
      <c r="C3844">
        <v>-29.99</v>
      </c>
      <c r="D3844">
        <v>-83.32</v>
      </c>
      <c r="E3844">
        <v>38.58</v>
      </c>
      <c r="F3844">
        <v>-4.58</v>
      </c>
      <c r="G3844">
        <v>-168.86</v>
      </c>
      <c r="H3844">
        <v>0.48</v>
      </c>
      <c r="I3844">
        <v>-431.39</v>
      </c>
    </row>
    <row r="3845" spans="1:9">
      <c r="A3845" s="14">
        <v>45562</v>
      </c>
      <c r="B3845">
        <v>5.51</v>
      </c>
      <c r="C3845">
        <v>-31.95</v>
      </c>
      <c r="D3845">
        <v>-85.71</v>
      </c>
      <c r="E3845">
        <v>41.25</v>
      </c>
      <c r="F3845">
        <v>-4.76</v>
      </c>
      <c r="G3845">
        <v>-180.36</v>
      </c>
      <c r="H3845">
        <v>0.66</v>
      </c>
      <c r="I3845">
        <v>-466.23</v>
      </c>
    </row>
    <row r="3846" spans="1:9">
      <c r="A3846" s="14">
        <v>45565</v>
      </c>
      <c r="B3846">
        <v>5.95</v>
      </c>
      <c r="C3846">
        <v>-32.54</v>
      </c>
      <c r="D3846">
        <v>-86.36</v>
      </c>
      <c r="E3846">
        <v>41.94</v>
      </c>
      <c r="F3846">
        <v>-3.38</v>
      </c>
      <c r="G3846">
        <v>-182.45</v>
      </c>
      <c r="H3846">
        <v>1.06</v>
      </c>
      <c r="I3846">
        <v>-468.95</v>
      </c>
    </row>
    <row r="3847" spans="1:9">
      <c r="A3847" s="14">
        <v>45566</v>
      </c>
      <c r="B3847">
        <v>5.78</v>
      </c>
      <c r="C3847">
        <v>-32.380000000000003</v>
      </c>
      <c r="D3847">
        <v>-85.87</v>
      </c>
      <c r="E3847">
        <v>42.29</v>
      </c>
      <c r="F3847">
        <v>-3.28</v>
      </c>
      <c r="G3847">
        <v>-180.7</v>
      </c>
      <c r="H3847">
        <v>1.94</v>
      </c>
      <c r="I3847">
        <v>-476.94</v>
      </c>
    </row>
    <row r="3848" spans="1:9">
      <c r="A3848" s="14">
        <v>45567</v>
      </c>
      <c r="B3848">
        <v>6.22</v>
      </c>
      <c r="C3848">
        <v>-32.65</v>
      </c>
      <c r="D3848">
        <v>-88.17</v>
      </c>
      <c r="E3848">
        <v>43.62</v>
      </c>
      <c r="F3848">
        <v>-3.45</v>
      </c>
      <c r="G3848">
        <v>-183.9</v>
      </c>
      <c r="H3848">
        <v>2.16</v>
      </c>
      <c r="I3848">
        <v>-494.3</v>
      </c>
    </row>
    <row r="3849" spans="1:9">
      <c r="A3849" s="14">
        <v>45568</v>
      </c>
      <c r="B3849">
        <v>5.84</v>
      </c>
      <c r="C3849">
        <v>-33.299999999999997</v>
      </c>
      <c r="D3849">
        <v>-86.23</v>
      </c>
      <c r="E3849">
        <v>42.35</v>
      </c>
      <c r="F3849">
        <v>-2.92</v>
      </c>
      <c r="G3849">
        <v>-179.7</v>
      </c>
      <c r="H3849">
        <v>2.87</v>
      </c>
      <c r="I3849">
        <v>-481.96</v>
      </c>
    </row>
    <row r="3850" spans="1:9">
      <c r="A3850" s="14">
        <v>45569</v>
      </c>
      <c r="B3850">
        <v>6.55</v>
      </c>
      <c r="C3850">
        <v>-32.51</v>
      </c>
      <c r="D3850">
        <v>-87.79</v>
      </c>
      <c r="E3850">
        <v>43.44</v>
      </c>
      <c r="F3850">
        <v>-1.82</v>
      </c>
      <c r="G3850">
        <v>-182.81</v>
      </c>
      <c r="H3850">
        <v>3.65</v>
      </c>
      <c r="I3850">
        <v>-496.71</v>
      </c>
    </row>
    <row r="3851" spans="1:9">
      <c r="A3851" s="14">
        <v>45572</v>
      </c>
      <c r="B3851">
        <v>6.89</v>
      </c>
      <c r="C3851">
        <v>-33.700000000000003</v>
      </c>
      <c r="D3851">
        <v>-87.88</v>
      </c>
      <c r="E3851">
        <v>44.26</v>
      </c>
      <c r="F3851">
        <v>-1.21</v>
      </c>
      <c r="G3851">
        <v>-183.05</v>
      </c>
      <c r="H3851">
        <v>4.01</v>
      </c>
      <c r="I3851">
        <v>-493.7</v>
      </c>
    </row>
    <row r="3852" spans="1:9">
      <c r="A3852" s="14">
        <v>45573</v>
      </c>
      <c r="B3852">
        <v>6.72</v>
      </c>
      <c r="C3852">
        <v>-34.520000000000003</v>
      </c>
      <c r="D3852">
        <v>-88.12</v>
      </c>
      <c r="E3852">
        <v>43.97</v>
      </c>
      <c r="F3852">
        <v>-1.36</v>
      </c>
      <c r="G3852">
        <v>-183.57</v>
      </c>
      <c r="H3852">
        <v>3.6</v>
      </c>
      <c r="I3852">
        <v>-487.17</v>
      </c>
    </row>
    <row r="3853" spans="1:9">
      <c r="A3853" s="14">
        <v>45574</v>
      </c>
      <c r="B3853">
        <v>6.85</v>
      </c>
      <c r="C3853">
        <v>-36.909999999999997</v>
      </c>
      <c r="D3853">
        <v>-90.72</v>
      </c>
      <c r="E3853">
        <v>45.28</v>
      </c>
      <c r="F3853">
        <v>-1.08</v>
      </c>
      <c r="G3853">
        <v>-191.1</v>
      </c>
      <c r="H3853">
        <v>5.24</v>
      </c>
      <c r="I3853">
        <v>-504</v>
      </c>
    </row>
    <row r="3854" spans="1:9">
      <c r="A3854" s="14">
        <v>45575</v>
      </c>
      <c r="B3854">
        <v>6.66</v>
      </c>
      <c r="C3854">
        <v>-38.200000000000003</v>
      </c>
      <c r="D3854">
        <v>-88.68</v>
      </c>
      <c r="E3854">
        <v>44.5</v>
      </c>
      <c r="F3854">
        <v>-1.24</v>
      </c>
      <c r="G3854">
        <v>-184.78</v>
      </c>
      <c r="H3854">
        <v>4.9000000000000004</v>
      </c>
      <c r="I3854">
        <v>-496.36</v>
      </c>
    </row>
    <row r="3855" spans="1:9">
      <c r="A3855" s="14">
        <v>45576</v>
      </c>
      <c r="B3855">
        <v>6.61</v>
      </c>
      <c r="C3855">
        <v>-37.85</v>
      </c>
      <c r="D3855">
        <v>-88.9</v>
      </c>
      <c r="E3855">
        <v>44.45</v>
      </c>
      <c r="F3855">
        <v>-1.04</v>
      </c>
      <c r="G3855">
        <v>-185.43</v>
      </c>
      <c r="H3855">
        <v>4.9800000000000004</v>
      </c>
      <c r="I3855">
        <v>-491.52</v>
      </c>
    </row>
    <row r="3856" spans="1:9">
      <c r="A3856" s="14">
        <v>45579</v>
      </c>
      <c r="B3856">
        <v>6.64</v>
      </c>
      <c r="C3856">
        <v>-38.200000000000003</v>
      </c>
      <c r="D3856">
        <v>-89.7</v>
      </c>
      <c r="E3856">
        <v>44.54</v>
      </c>
      <c r="F3856">
        <v>-1.1000000000000001</v>
      </c>
      <c r="G3856">
        <v>-186.44</v>
      </c>
      <c r="H3856">
        <v>5.09</v>
      </c>
      <c r="I3856">
        <v>-497.35</v>
      </c>
    </row>
    <row r="3857" spans="1:9">
      <c r="A3857" s="14">
        <v>45580</v>
      </c>
      <c r="B3857">
        <v>6.56</v>
      </c>
      <c r="C3857">
        <v>-39.56</v>
      </c>
      <c r="D3857">
        <v>-89.26</v>
      </c>
      <c r="E3857">
        <v>43.72</v>
      </c>
      <c r="F3857">
        <v>-1.71</v>
      </c>
      <c r="G3857">
        <v>-184.01</v>
      </c>
      <c r="H3857">
        <v>5.2</v>
      </c>
      <c r="I3857">
        <v>-491.8</v>
      </c>
    </row>
    <row r="3858" spans="1:9">
      <c r="A3858" s="14">
        <v>45581</v>
      </c>
      <c r="B3858">
        <v>6.65</v>
      </c>
      <c r="C3858">
        <v>-40.15</v>
      </c>
      <c r="D3858">
        <v>-92.25</v>
      </c>
      <c r="E3858">
        <v>44.89</v>
      </c>
      <c r="F3858">
        <v>-0.68</v>
      </c>
      <c r="G3858">
        <v>-190.07</v>
      </c>
      <c r="H3858">
        <v>5.57</v>
      </c>
      <c r="I3858">
        <v>-511.31</v>
      </c>
    </row>
    <row r="3859" spans="1:9">
      <c r="A3859" s="14">
        <v>45582</v>
      </c>
      <c r="B3859">
        <v>5.95</v>
      </c>
      <c r="C3859">
        <v>-42.5</v>
      </c>
      <c r="D3859">
        <v>-88.82</v>
      </c>
      <c r="E3859">
        <v>43.98</v>
      </c>
      <c r="F3859">
        <v>-0.41</v>
      </c>
      <c r="G3859">
        <v>-184.95</v>
      </c>
      <c r="H3859">
        <v>5.76</v>
      </c>
      <c r="I3859">
        <v>-490.05</v>
      </c>
    </row>
    <row r="3860" spans="1:9">
      <c r="A3860" s="14">
        <v>45583</v>
      </c>
      <c r="B3860">
        <v>5.68</v>
      </c>
      <c r="C3860">
        <v>-41.55</v>
      </c>
      <c r="D3860">
        <v>-88.97</v>
      </c>
      <c r="E3860">
        <v>44.08</v>
      </c>
      <c r="F3860">
        <v>-0.68</v>
      </c>
      <c r="G3860">
        <v>-182.8</v>
      </c>
      <c r="H3860">
        <v>5.62</v>
      </c>
      <c r="I3860">
        <v>-491.48</v>
      </c>
    </row>
    <row r="3861" spans="1:9">
      <c r="A3861" s="14">
        <v>45586</v>
      </c>
      <c r="B3861">
        <v>5.92</v>
      </c>
      <c r="C3861">
        <v>-42.35</v>
      </c>
      <c r="D3861">
        <v>-89.17</v>
      </c>
      <c r="E3861">
        <v>44.47</v>
      </c>
      <c r="F3861">
        <v>-0.16</v>
      </c>
      <c r="G3861">
        <v>-184.82</v>
      </c>
      <c r="H3861">
        <v>5.97</v>
      </c>
      <c r="I3861">
        <v>-503.93</v>
      </c>
    </row>
    <row r="3862" spans="1:9">
      <c r="A3862" s="14">
        <v>45587</v>
      </c>
      <c r="B3862">
        <v>5.75</v>
      </c>
      <c r="C3862">
        <v>-41.66</v>
      </c>
      <c r="D3862">
        <v>-89.09</v>
      </c>
      <c r="E3862">
        <v>44.45</v>
      </c>
      <c r="F3862">
        <v>-0.68</v>
      </c>
      <c r="G3862">
        <v>-185.4</v>
      </c>
      <c r="H3862">
        <v>6.05</v>
      </c>
      <c r="I3862">
        <v>-515.52</v>
      </c>
    </row>
    <row r="3863" spans="1:9">
      <c r="A3863" s="14">
        <v>45588</v>
      </c>
      <c r="B3863">
        <v>5.85</v>
      </c>
      <c r="C3863">
        <v>-43.91</v>
      </c>
      <c r="D3863">
        <v>-91.23</v>
      </c>
      <c r="E3863">
        <v>45.66</v>
      </c>
      <c r="F3863">
        <v>-0.64</v>
      </c>
      <c r="G3863">
        <v>-191.42</v>
      </c>
      <c r="H3863">
        <v>5.97</v>
      </c>
      <c r="I3863">
        <v>-541.34</v>
      </c>
    </row>
    <row r="3864" spans="1:9">
      <c r="A3864" s="14">
        <v>45589</v>
      </c>
      <c r="B3864">
        <v>5.44</v>
      </c>
      <c r="C3864">
        <v>-44.9</v>
      </c>
      <c r="D3864">
        <v>-89.61</v>
      </c>
      <c r="E3864">
        <v>44.92</v>
      </c>
      <c r="F3864">
        <v>-1.29</v>
      </c>
      <c r="G3864">
        <v>-185.61</v>
      </c>
      <c r="H3864">
        <v>5.9</v>
      </c>
      <c r="I3864">
        <v>-536.66999999999996</v>
      </c>
    </row>
    <row r="3865" spans="1:9">
      <c r="A3865" s="14">
        <v>45590</v>
      </c>
      <c r="B3865">
        <v>5.29</v>
      </c>
      <c r="C3865">
        <v>-44.06</v>
      </c>
      <c r="D3865">
        <v>-89.57</v>
      </c>
      <c r="E3865">
        <v>44.94</v>
      </c>
      <c r="F3865">
        <v>-1.65</v>
      </c>
      <c r="G3865">
        <v>-185.5</v>
      </c>
      <c r="H3865">
        <v>5.8</v>
      </c>
      <c r="I3865">
        <v>-538.54999999999995</v>
      </c>
    </row>
    <row r="3866" spans="1:9">
      <c r="A3866" s="14">
        <v>45593</v>
      </c>
      <c r="B3866">
        <v>5.41</v>
      </c>
      <c r="C3866">
        <v>-44.22</v>
      </c>
      <c r="D3866">
        <v>-89.68</v>
      </c>
      <c r="E3866">
        <v>44.99</v>
      </c>
      <c r="F3866">
        <v>-1.56</v>
      </c>
      <c r="G3866">
        <v>-186.95</v>
      </c>
      <c r="H3866">
        <v>5.84</v>
      </c>
      <c r="I3866">
        <v>-541.74</v>
      </c>
    </row>
    <row r="3867" spans="1:9">
      <c r="A3867" s="14">
        <v>45594</v>
      </c>
      <c r="B3867">
        <v>5.08</v>
      </c>
      <c r="C3867">
        <v>-44.1</v>
      </c>
      <c r="D3867">
        <v>-89.79</v>
      </c>
      <c r="E3867">
        <v>44.65</v>
      </c>
      <c r="F3867">
        <v>-2.04</v>
      </c>
      <c r="G3867">
        <v>-186.17</v>
      </c>
      <c r="H3867">
        <v>5.75</v>
      </c>
      <c r="I3867">
        <v>-536.16</v>
      </c>
    </row>
    <row r="3868" spans="1:9">
      <c r="A3868" s="14">
        <v>45595</v>
      </c>
      <c r="B3868">
        <v>4.67</v>
      </c>
      <c r="C3868">
        <v>-44.12</v>
      </c>
      <c r="D3868">
        <v>-91.37</v>
      </c>
      <c r="E3868">
        <v>44.74</v>
      </c>
      <c r="F3868">
        <v>-3.54</v>
      </c>
      <c r="G3868">
        <v>-189.9</v>
      </c>
      <c r="H3868">
        <v>5.86</v>
      </c>
      <c r="I3868">
        <v>-544.16</v>
      </c>
    </row>
    <row r="3869" spans="1:9">
      <c r="A3869" s="14">
        <v>45596</v>
      </c>
      <c r="B3869">
        <v>4.4000000000000004</v>
      </c>
      <c r="C3869">
        <v>-45.63</v>
      </c>
      <c r="D3869">
        <v>-88.93</v>
      </c>
      <c r="E3869">
        <v>43.69</v>
      </c>
      <c r="F3869">
        <v>-3.67</v>
      </c>
      <c r="G3869">
        <v>-182.8</v>
      </c>
      <c r="H3869">
        <v>5.94</v>
      </c>
      <c r="I3869">
        <v>-536</v>
      </c>
    </row>
    <row r="3870" spans="1:9">
      <c r="A3870" s="14">
        <v>45597</v>
      </c>
      <c r="B3870">
        <v>4.05</v>
      </c>
      <c r="C3870">
        <v>-44.06</v>
      </c>
      <c r="D3870">
        <v>-89.7</v>
      </c>
      <c r="E3870">
        <v>42.95</v>
      </c>
      <c r="F3870">
        <v>-4.32</v>
      </c>
      <c r="G3870">
        <v>-183.01</v>
      </c>
      <c r="H3870">
        <v>5.6</v>
      </c>
      <c r="I3870">
        <v>-535.77</v>
      </c>
    </row>
    <row r="3871" spans="1:9">
      <c r="A3871" s="14">
        <v>45600</v>
      </c>
      <c r="B3871">
        <v>4.13</v>
      </c>
      <c r="C3871">
        <v>-44.06</v>
      </c>
      <c r="D3871">
        <v>-88.96</v>
      </c>
      <c r="E3871">
        <v>42.97</v>
      </c>
      <c r="F3871">
        <v>-4.59</v>
      </c>
      <c r="G3871">
        <v>-181.56</v>
      </c>
      <c r="H3871">
        <v>5.57</v>
      </c>
      <c r="I3871">
        <v>-538.29</v>
      </c>
    </row>
    <row r="3872" spans="1:9">
      <c r="A3872" s="14">
        <v>45601</v>
      </c>
      <c r="B3872">
        <v>3.61</v>
      </c>
      <c r="C3872">
        <v>-43.26</v>
      </c>
      <c r="D3872">
        <v>-88.77</v>
      </c>
      <c r="E3872">
        <v>43.18</v>
      </c>
      <c r="F3872">
        <v>-4.3499999999999996</v>
      </c>
      <c r="G3872">
        <v>-179.95</v>
      </c>
      <c r="H3872">
        <v>5.67</v>
      </c>
      <c r="I3872">
        <v>-537</v>
      </c>
    </row>
    <row r="3873" spans="1:9">
      <c r="A3873" s="14">
        <v>45602</v>
      </c>
      <c r="B3873">
        <v>3.6</v>
      </c>
      <c r="C3873">
        <v>-43.04</v>
      </c>
      <c r="D3873">
        <v>-92.29</v>
      </c>
      <c r="E3873">
        <v>43.65</v>
      </c>
      <c r="F3873">
        <v>-4.1399999999999997</v>
      </c>
      <c r="G3873">
        <v>-185.65</v>
      </c>
      <c r="H3873">
        <v>5.69</v>
      </c>
      <c r="I3873">
        <v>-562.83000000000004</v>
      </c>
    </row>
    <row r="3874" spans="1:9">
      <c r="A3874" s="14">
        <v>45603</v>
      </c>
      <c r="B3874">
        <v>3.47</v>
      </c>
      <c r="C3874">
        <v>-43.79</v>
      </c>
      <c r="D3874">
        <v>-89.65</v>
      </c>
      <c r="E3874">
        <v>42.51</v>
      </c>
      <c r="F3874">
        <v>-4.7</v>
      </c>
      <c r="G3874">
        <v>-178.4</v>
      </c>
      <c r="H3874">
        <v>5.65</v>
      </c>
      <c r="I3874">
        <v>-547.29999999999995</v>
      </c>
    </row>
    <row r="3875" spans="1:9">
      <c r="A3875" s="14">
        <v>45604</v>
      </c>
      <c r="B3875">
        <v>3.63</v>
      </c>
      <c r="C3875">
        <v>-43.95</v>
      </c>
      <c r="D3875">
        <v>-90.31</v>
      </c>
      <c r="E3875">
        <v>42.92</v>
      </c>
      <c r="F3875">
        <v>-4.2699999999999996</v>
      </c>
      <c r="G3875">
        <v>-178.37</v>
      </c>
      <c r="H3875">
        <v>5.75</v>
      </c>
      <c r="I3875">
        <v>-556.45000000000005</v>
      </c>
    </row>
    <row r="3876" spans="1:9">
      <c r="A3876" s="14">
        <v>45607</v>
      </c>
      <c r="B3876">
        <v>3.66</v>
      </c>
      <c r="C3876">
        <v>-43.95</v>
      </c>
      <c r="D3876">
        <v>-90.7</v>
      </c>
      <c r="E3876">
        <v>42.82</v>
      </c>
      <c r="F3876">
        <v>-4.25</v>
      </c>
      <c r="G3876">
        <v>-179.43</v>
      </c>
      <c r="H3876">
        <v>6.01</v>
      </c>
      <c r="I3876">
        <v>-558.15</v>
      </c>
    </row>
    <row r="3877" spans="1:9">
      <c r="A3877" s="14">
        <v>45608</v>
      </c>
      <c r="B3877">
        <v>3.69</v>
      </c>
      <c r="C3877">
        <v>-44.79</v>
      </c>
      <c r="D3877">
        <v>-90.75</v>
      </c>
      <c r="E3877">
        <v>43.13</v>
      </c>
      <c r="F3877">
        <v>-4.26</v>
      </c>
      <c r="G3877">
        <v>-180.76</v>
      </c>
      <c r="H3877">
        <v>5.97</v>
      </c>
      <c r="I3877">
        <v>-562.1</v>
      </c>
    </row>
    <row r="3878" spans="1:9">
      <c r="A3878" s="14">
        <v>45609</v>
      </c>
      <c r="B3878">
        <v>3.17</v>
      </c>
      <c r="C3878">
        <v>-44.78</v>
      </c>
      <c r="D3878">
        <v>-93.27</v>
      </c>
      <c r="E3878">
        <v>43.7</v>
      </c>
      <c r="F3878">
        <v>-5.15</v>
      </c>
      <c r="G3878">
        <v>-186.2</v>
      </c>
      <c r="H3878">
        <v>5.5</v>
      </c>
      <c r="I3878">
        <v>-577.99</v>
      </c>
    </row>
    <row r="3879" spans="1:9">
      <c r="A3879" s="14">
        <v>45610</v>
      </c>
      <c r="B3879">
        <v>3.5</v>
      </c>
      <c r="C3879">
        <v>-47.31</v>
      </c>
      <c r="D3879">
        <v>-91.89</v>
      </c>
      <c r="E3879">
        <v>43.45</v>
      </c>
      <c r="F3879">
        <v>-3.87</v>
      </c>
      <c r="G3879">
        <v>-182.43</v>
      </c>
      <c r="H3879">
        <v>6.07</v>
      </c>
      <c r="I3879">
        <v>-570.12</v>
      </c>
    </row>
    <row r="3880" spans="1:9">
      <c r="A3880" s="14">
        <v>45611</v>
      </c>
      <c r="B3880">
        <v>3.52</v>
      </c>
      <c r="C3880">
        <v>-46.5</v>
      </c>
      <c r="D3880">
        <v>-91.5</v>
      </c>
      <c r="E3880">
        <v>43.46</v>
      </c>
      <c r="F3880">
        <v>-3.74</v>
      </c>
      <c r="G3880">
        <v>-180.39</v>
      </c>
      <c r="H3880">
        <v>6.06</v>
      </c>
      <c r="I3880">
        <v>-573.87</v>
      </c>
    </row>
    <row r="3881" spans="1:9">
      <c r="A3881" s="14">
        <v>45614</v>
      </c>
      <c r="B3881">
        <v>3.67</v>
      </c>
      <c r="C3881">
        <v>-46.55</v>
      </c>
      <c r="D3881">
        <v>-90.96</v>
      </c>
      <c r="E3881">
        <v>43.6</v>
      </c>
      <c r="F3881">
        <v>-3.76</v>
      </c>
      <c r="G3881">
        <v>-180.7</v>
      </c>
      <c r="H3881">
        <v>6.25</v>
      </c>
      <c r="I3881">
        <v>-574.15</v>
      </c>
    </row>
    <row r="3882" spans="1:9">
      <c r="A3882" s="14">
        <v>45615</v>
      </c>
      <c r="B3882">
        <v>3.85</v>
      </c>
      <c r="C3882">
        <v>-46.45</v>
      </c>
      <c r="D3882">
        <v>-91.34</v>
      </c>
      <c r="E3882">
        <v>44.25</v>
      </c>
      <c r="F3882">
        <v>-3.57</v>
      </c>
      <c r="G3882">
        <v>-181.92</v>
      </c>
      <c r="H3882">
        <v>6.7</v>
      </c>
      <c r="I3882">
        <v>-580.19000000000005</v>
      </c>
    </row>
    <row r="3883" spans="1:9">
      <c r="A3883" s="14">
        <v>45616</v>
      </c>
      <c r="B3883">
        <v>4.13</v>
      </c>
      <c r="C3883">
        <v>-46.76</v>
      </c>
      <c r="D3883">
        <v>-93.48</v>
      </c>
      <c r="E3883">
        <v>45.45</v>
      </c>
      <c r="F3883">
        <v>-3.4</v>
      </c>
      <c r="G3883">
        <v>-187.39</v>
      </c>
      <c r="H3883">
        <v>6.72</v>
      </c>
      <c r="I3883">
        <v>-603.05999999999995</v>
      </c>
    </row>
    <row r="3884" spans="1:9">
      <c r="A3884" s="14">
        <v>45617</v>
      </c>
      <c r="B3884">
        <v>3.88</v>
      </c>
      <c r="C3884">
        <v>-46.75</v>
      </c>
      <c r="D3884">
        <v>-92.18</v>
      </c>
      <c r="E3884">
        <v>44.7</v>
      </c>
      <c r="F3884">
        <v>-3.36</v>
      </c>
      <c r="G3884">
        <v>-179.85</v>
      </c>
      <c r="H3884">
        <v>6.98</v>
      </c>
      <c r="I3884">
        <v>-599.19000000000005</v>
      </c>
    </row>
    <row r="3885" spans="1:9">
      <c r="A3885" s="14">
        <v>45618</v>
      </c>
      <c r="B3885">
        <v>3.99</v>
      </c>
      <c r="C3885">
        <v>-46.39</v>
      </c>
      <c r="D3885">
        <v>-93.83</v>
      </c>
      <c r="E3885">
        <v>46.42</v>
      </c>
      <c r="F3885">
        <v>-2.74</v>
      </c>
      <c r="G3885">
        <v>-180.22</v>
      </c>
      <c r="H3885">
        <v>7.22</v>
      </c>
      <c r="I3885">
        <v>-610.53</v>
      </c>
    </row>
    <row r="3886" spans="1:9">
      <c r="A3886" s="14">
        <v>45621</v>
      </c>
      <c r="B3886">
        <v>3.79</v>
      </c>
      <c r="C3886">
        <v>-46.64</v>
      </c>
      <c r="D3886">
        <v>-92.62</v>
      </c>
      <c r="E3886">
        <v>45.8</v>
      </c>
      <c r="F3886">
        <v>-2.8</v>
      </c>
      <c r="G3886">
        <v>-178.55</v>
      </c>
      <c r="H3886">
        <v>7.4</v>
      </c>
      <c r="I3886">
        <v>-609.4</v>
      </c>
    </row>
    <row r="3887" spans="1:9">
      <c r="A3887" s="14">
        <v>45622</v>
      </c>
      <c r="B3887">
        <v>3.13</v>
      </c>
      <c r="C3887">
        <v>-46.31</v>
      </c>
      <c r="D3887">
        <v>-91.33</v>
      </c>
      <c r="E3887">
        <v>44.4</v>
      </c>
      <c r="F3887">
        <v>-3.19</v>
      </c>
      <c r="G3887">
        <v>-174.02</v>
      </c>
      <c r="H3887">
        <v>7.01</v>
      </c>
      <c r="I3887">
        <v>-599</v>
      </c>
    </row>
    <row r="3888" spans="1:9">
      <c r="A3888" s="14">
        <v>45623</v>
      </c>
      <c r="B3888">
        <v>2.91</v>
      </c>
      <c r="C3888">
        <v>-45.68</v>
      </c>
      <c r="D3888">
        <v>-90.71</v>
      </c>
      <c r="E3888">
        <v>43.73</v>
      </c>
      <c r="F3888">
        <v>-3.2</v>
      </c>
      <c r="G3888">
        <v>-171.32</v>
      </c>
      <c r="H3888">
        <v>6.14</v>
      </c>
      <c r="I3888">
        <v>-603.08000000000004</v>
      </c>
    </row>
    <row r="3889" spans="1:9">
      <c r="A3889" s="14">
        <v>45624</v>
      </c>
      <c r="B3889">
        <v>2.96</v>
      </c>
      <c r="C3889">
        <v>-45.69</v>
      </c>
      <c r="D3889">
        <v>-91</v>
      </c>
      <c r="E3889">
        <v>44.3</v>
      </c>
      <c r="F3889">
        <v>-3.26</v>
      </c>
      <c r="G3889">
        <v>-172.2</v>
      </c>
      <c r="H3889">
        <v>6.18</v>
      </c>
      <c r="I3889">
        <v>-606.4</v>
      </c>
    </row>
    <row r="3890" spans="1:9">
      <c r="A3890" s="14">
        <v>45625</v>
      </c>
      <c r="B3890">
        <v>2.85</v>
      </c>
      <c r="C3890">
        <v>-48.25</v>
      </c>
      <c r="D3890">
        <v>-90.59</v>
      </c>
      <c r="E3890">
        <v>44.15</v>
      </c>
      <c r="F3890">
        <v>-3.2</v>
      </c>
      <c r="G3890">
        <v>-167.31</v>
      </c>
      <c r="H3890">
        <v>6.24</v>
      </c>
      <c r="I3890">
        <v>-592.58000000000004</v>
      </c>
    </row>
    <row r="3891" spans="1:9">
      <c r="A3891" s="14">
        <v>45628</v>
      </c>
      <c r="B3891">
        <v>2.66</v>
      </c>
      <c r="C3891">
        <v>-47.17</v>
      </c>
      <c r="D3891">
        <v>-91.26</v>
      </c>
      <c r="E3891">
        <v>43.26</v>
      </c>
      <c r="F3891">
        <v>-3.59</v>
      </c>
      <c r="G3891">
        <v>-165.36</v>
      </c>
      <c r="H3891">
        <v>6.43</v>
      </c>
      <c r="I3891">
        <v>-594.30999999999995</v>
      </c>
    </row>
    <row r="3892" spans="1:9">
      <c r="A3892" s="14">
        <v>45629</v>
      </c>
      <c r="B3892">
        <v>2.61</v>
      </c>
      <c r="C3892">
        <v>-47.23</v>
      </c>
      <c r="D3892">
        <v>-90.59</v>
      </c>
      <c r="E3892">
        <v>42.86</v>
      </c>
      <c r="F3892">
        <v>-3.88</v>
      </c>
      <c r="G3892">
        <v>-163.88</v>
      </c>
      <c r="H3892">
        <v>6.47</v>
      </c>
      <c r="I3892">
        <v>-574.98</v>
      </c>
    </row>
    <row r="3893" spans="1:9">
      <c r="A3893" s="14">
        <v>45630</v>
      </c>
      <c r="B3893">
        <v>2.71</v>
      </c>
      <c r="C3893">
        <v>-47.14</v>
      </c>
      <c r="D3893">
        <v>-89.97</v>
      </c>
      <c r="E3893">
        <v>42.35</v>
      </c>
      <c r="F3893">
        <v>-4.1900000000000004</v>
      </c>
      <c r="G3893">
        <v>-166.05</v>
      </c>
      <c r="H3893">
        <v>6.53</v>
      </c>
      <c r="I3893">
        <v>-570.17999999999995</v>
      </c>
    </row>
    <row r="3894" spans="1:9">
      <c r="A3894" s="14">
        <v>45631</v>
      </c>
      <c r="B3894">
        <v>2.82</v>
      </c>
      <c r="C3894">
        <v>-46.88</v>
      </c>
      <c r="D3894">
        <v>-90.37</v>
      </c>
      <c r="E3894">
        <v>43.35</v>
      </c>
      <c r="F3894">
        <v>-4.51</v>
      </c>
      <c r="G3894">
        <v>-166.25</v>
      </c>
      <c r="H3894">
        <v>6.5</v>
      </c>
      <c r="I3894">
        <v>-572.16</v>
      </c>
    </row>
    <row r="3895" spans="1:9">
      <c r="A3895" s="14">
        <v>45632</v>
      </c>
      <c r="B3895">
        <v>2.25</v>
      </c>
      <c r="C3895">
        <v>-49.77</v>
      </c>
      <c r="D3895">
        <v>-88.25</v>
      </c>
      <c r="E3895">
        <v>42.34</v>
      </c>
      <c r="F3895">
        <v>-5.74</v>
      </c>
      <c r="G3895">
        <v>-164.67</v>
      </c>
      <c r="H3895">
        <v>5.85</v>
      </c>
      <c r="I3895">
        <v>-560.65</v>
      </c>
    </row>
    <row r="3896" spans="1:9">
      <c r="A3896" s="14">
        <v>45635</v>
      </c>
      <c r="B3896">
        <v>2.25</v>
      </c>
      <c r="C3896">
        <v>-50.35</v>
      </c>
      <c r="D3896">
        <v>-88.81</v>
      </c>
      <c r="E3896">
        <v>42.69</v>
      </c>
      <c r="F3896">
        <v>-5.33</v>
      </c>
      <c r="G3896">
        <v>-167.04</v>
      </c>
      <c r="H3896">
        <v>5.89</v>
      </c>
      <c r="I3896">
        <v>-557.79</v>
      </c>
    </row>
    <row r="3897" spans="1:9">
      <c r="A3897" s="14">
        <v>45636</v>
      </c>
      <c r="B3897">
        <v>2.08</v>
      </c>
      <c r="C3897">
        <v>-50.87</v>
      </c>
      <c r="D3897">
        <v>-89.29</v>
      </c>
      <c r="E3897">
        <v>42.45</v>
      </c>
      <c r="F3897">
        <v>-5.18</v>
      </c>
      <c r="G3897">
        <v>-167.96</v>
      </c>
      <c r="H3897">
        <v>5.62</v>
      </c>
      <c r="I3897">
        <v>-566.11</v>
      </c>
    </row>
    <row r="3898" spans="1:9">
      <c r="A3898" s="14">
        <v>45637</v>
      </c>
      <c r="B3898">
        <v>1.54</v>
      </c>
      <c r="C3898">
        <v>-50</v>
      </c>
      <c r="D3898">
        <v>-88.13</v>
      </c>
      <c r="E3898">
        <v>41.75</v>
      </c>
      <c r="F3898">
        <v>-5.93</v>
      </c>
      <c r="G3898">
        <v>-166.65</v>
      </c>
      <c r="H3898">
        <v>5.38</v>
      </c>
      <c r="I3898">
        <v>-555.58000000000004</v>
      </c>
    </row>
    <row r="3899" spans="1:9">
      <c r="A3899" s="14">
        <v>45638</v>
      </c>
      <c r="B3899">
        <v>1.37</v>
      </c>
      <c r="C3899">
        <v>-49.31</v>
      </c>
      <c r="D3899">
        <v>-92.44</v>
      </c>
      <c r="E3899">
        <v>42.36</v>
      </c>
      <c r="F3899">
        <v>-6.17</v>
      </c>
      <c r="G3899">
        <v>-167.8</v>
      </c>
      <c r="H3899">
        <v>5.15</v>
      </c>
      <c r="I3899">
        <v>-560.77</v>
      </c>
    </row>
    <row r="3900" spans="1:9">
      <c r="A3900" s="14">
        <v>45639</v>
      </c>
      <c r="B3900">
        <v>1.39</v>
      </c>
      <c r="C3900">
        <v>-50.33</v>
      </c>
      <c r="D3900">
        <v>-91.35</v>
      </c>
      <c r="E3900">
        <v>42.1</v>
      </c>
      <c r="F3900">
        <v>-5.8</v>
      </c>
      <c r="G3900">
        <v>-167.65</v>
      </c>
      <c r="H3900">
        <v>5.3</v>
      </c>
      <c r="I3900">
        <v>-547.21</v>
      </c>
    </row>
    <row r="3901" spans="1:9">
      <c r="A3901" s="14">
        <v>45642</v>
      </c>
      <c r="B3901">
        <v>1.2</v>
      </c>
      <c r="C3901">
        <v>-49.46</v>
      </c>
      <c r="D3901">
        <v>-91.6</v>
      </c>
      <c r="E3901">
        <v>42.42</v>
      </c>
      <c r="F3901">
        <v>-6.22</v>
      </c>
      <c r="G3901">
        <v>-168.35</v>
      </c>
      <c r="H3901">
        <v>5.35</v>
      </c>
      <c r="I3901">
        <v>-541.21</v>
      </c>
    </row>
    <row r="3902" spans="1:9">
      <c r="A3902" s="14">
        <v>45643</v>
      </c>
      <c r="B3902">
        <v>1.05</v>
      </c>
      <c r="C3902">
        <v>-48.57</v>
      </c>
      <c r="D3902">
        <v>-91.46</v>
      </c>
      <c r="E3902">
        <v>42.4</v>
      </c>
      <c r="F3902">
        <v>-7.19</v>
      </c>
      <c r="G3902">
        <v>-167.55</v>
      </c>
      <c r="H3902">
        <v>5.35</v>
      </c>
      <c r="I3902">
        <v>-556.02</v>
      </c>
    </row>
    <row r="3903" spans="1:9">
      <c r="A3903" s="14">
        <v>45644</v>
      </c>
      <c r="B3903">
        <v>1.02</v>
      </c>
      <c r="C3903">
        <v>-47.78</v>
      </c>
      <c r="D3903">
        <v>-91.8</v>
      </c>
      <c r="E3903">
        <v>42.15</v>
      </c>
      <c r="F3903">
        <v>-7.57</v>
      </c>
      <c r="G3903">
        <v>-170.42</v>
      </c>
      <c r="H3903">
        <v>5.35</v>
      </c>
      <c r="I3903">
        <v>-560.16999999999996</v>
      </c>
    </row>
    <row r="3904" spans="1:9">
      <c r="A3904" s="14">
        <v>45645</v>
      </c>
      <c r="B3904">
        <v>0.8</v>
      </c>
      <c r="C3904">
        <v>-48.25</v>
      </c>
      <c r="D3904">
        <v>-92.61</v>
      </c>
      <c r="E3904">
        <v>42.98</v>
      </c>
      <c r="F3904">
        <v>-7.69</v>
      </c>
      <c r="G3904">
        <v>-173.95</v>
      </c>
      <c r="H3904">
        <v>5.66</v>
      </c>
      <c r="I3904">
        <v>-559.91</v>
      </c>
    </row>
    <row r="3905" spans="1:9">
      <c r="A3905" s="14">
        <v>45646</v>
      </c>
      <c r="B3905">
        <v>0.7</v>
      </c>
      <c r="C3905">
        <v>-49.33</v>
      </c>
      <c r="D3905">
        <v>-91.27</v>
      </c>
      <c r="E3905">
        <v>42.85</v>
      </c>
      <c r="F3905">
        <v>-8.27</v>
      </c>
      <c r="G3905">
        <v>-171.3</v>
      </c>
      <c r="H3905">
        <v>5.5</v>
      </c>
      <c r="I3905">
        <v>-555.70000000000005</v>
      </c>
    </row>
    <row r="3906" spans="1:9">
      <c r="A3906" s="14">
        <v>45649</v>
      </c>
      <c r="B3906">
        <v>0.4</v>
      </c>
      <c r="C3906">
        <v>-48.84</v>
      </c>
      <c r="D3906">
        <v>-91.71</v>
      </c>
      <c r="E3906">
        <v>43.4</v>
      </c>
      <c r="F3906">
        <v>-8.3699999999999992</v>
      </c>
      <c r="G3906">
        <v>-168.66</v>
      </c>
      <c r="H3906">
        <v>5.7</v>
      </c>
      <c r="I3906">
        <v>-555.32000000000005</v>
      </c>
    </row>
    <row r="3907" spans="1:9">
      <c r="A3907" s="14">
        <v>45650</v>
      </c>
      <c r="B3907">
        <v>0.45</v>
      </c>
      <c r="C3907">
        <v>-49.21</v>
      </c>
      <c r="D3907">
        <v>-92.87</v>
      </c>
      <c r="E3907">
        <v>44.53</v>
      </c>
      <c r="F3907">
        <v>-8.3699999999999992</v>
      </c>
      <c r="G3907">
        <v>-169.14</v>
      </c>
      <c r="H3907">
        <v>5.7</v>
      </c>
      <c r="I3907">
        <v>-560.42999999999995</v>
      </c>
    </row>
    <row r="3908" spans="1:9">
      <c r="A3908" s="14">
        <v>45651</v>
      </c>
      <c r="B3908">
        <v>0.51</v>
      </c>
      <c r="C3908">
        <v>-48.97</v>
      </c>
      <c r="D3908">
        <v>-92.86</v>
      </c>
      <c r="E3908">
        <v>44.51</v>
      </c>
      <c r="F3908">
        <v>-8.42</v>
      </c>
      <c r="G3908">
        <v>-169.26</v>
      </c>
      <c r="H3908">
        <v>5.79</v>
      </c>
      <c r="I3908">
        <v>-559.65</v>
      </c>
    </row>
    <row r="3909" spans="1:9">
      <c r="A3909" s="14">
        <v>45652</v>
      </c>
      <c r="B3909">
        <v>0.52</v>
      </c>
      <c r="C3909">
        <v>-49.35</v>
      </c>
      <c r="D3909">
        <v>-92.77</v>
      </c>
      <c r="E3909">
        <v>44.49</v>
      </c>
      <c r="F3909">
        <v>-8.34</v>
      </c>
      <c r="G3909">
        <v>-170.46</v>
      </c>
      <c r="H3909">
        <v>5.65</v>
      </c>
      <c r="I3909">
        <v>-559.11</v>
      </c>
    </row>
    <row r="3910" spans="1:9">
      <c r="A3910" s="14">
        <v>45653</v>
      </c>
      <c r="B3910">
        <v>0.52</v>
      </c>
      <c r="C3910">
        <v>-49.25</v>
      </c>
      <c r="D3910">
        <v>-92.38</v>
      </c>
      <c r="E3910">
        <v>44.09</v>
      </c>
      <c r="F3910">
        <v>-8.4700000000000006</v>
      </c>
      <c r="G3910">
        <v>-167.05</v>
      </c>
      <c r="H3910">
        <v>5.75</v>
      </c>
      <c r="I3910">
        <v>-537.57000000000005</v>
      </c>
    </row>
    <row r="3911" spans="1:9">
      <c r="A3911" s="14">
        <v>45656</v>
      </c>
      <c r="B3911">
        <v>0.61</v>
      </c>
      <c r="C3911">
        <v>-48.47</v>
      </c>
      <c r="D3911">
        <v>-91.2</v>
      </c>
      <c r="E3911">
        <v>42.59</v>
      </c>
      <c r="F3911">
        <v>-8.7100000000000009</v>
      </c>
      <c r="G3911">
        <v>-164.61</v>
      </c>
      <c r="H3911">
        <v>6.31</v>
      </c>
      <c r="I3911">
        <v>-544.39</v>
      </c>
    </row>
    <row r="3912" spans="1:9">
      <c r="A3912" s="14">
        <v>45657</v>
      </c>
      <c r="B3912">
        <v>0.96</v>
      </c>
      <c r="C3912">
        <v>-48.45</v>
      </c>
      <c r="D3912">
        <v>-92.48</v>
      </c>
      <c r="E3912">
        <v>42.4</v>
      </c>
      <c r="F3912">
        <v>-8.59</v>
      </c>
      <c r="G3912">
        <v>-164.94</v>
      </c>
      <c r="H3912">
        <v>6.5</v>
      </c>
      <c r="I3912">
        <v>-546.92999999999995</v>
      </c>
    </row>
    <row r="3913" spans="1:9">
      <c r="A3913" s="14">
        <v>45658</v>
      </c>
      <c r="B3913">
        <v>0.82</v>
      </c>
      <c r="C3913">
        <v>-48.53</v>
      </c>
      <c r="D3913">
        <v>-92.48</v>
      </c>
      <c r="E3913">
        <v>42.49</v>
      </c>
      <c r="F3913">
        <v>-8.4700000000000006</v>
      </c>
      <c r="G3913">
        <v>-164.8</v>
      </c>
      <c r="H3913">
        <v>6.41</v>
      </c>
      <c r="I3913">
        <v>-546</v>
      </c>
    </row>
    <row r="3914" spans="1:9">
      <c r="A3914" s="14">
        <v>45659</v>
      </c>
      <c r="B3914">
        <v>1.02</v>
      </c>
      <c r="C3914">
        <v>-48.31</v>
      </c>
      <c r="D3914">
        <v>-92.81</v>
      </c>
      <c r="E3914">
        <v>42.5</v>
      </c>
      <c r="F3914">
        <v>-8.1999999999999993</v>
      </c>
      <c r="G3914">
        <v>-164.18</v>
      </c>
      <c r="H3914">
        <v>6.3</v>
      </c>
      <c r="I3914">
        <v>-554.38</v>
      </c>
    </row>
    <row r="3915" spans="1:9">
      <c r="A3915" s="14">
        <v>45660</v>
      </c>
      <c r="B3915">
        <v>1.1599999999999999</v>
      </c>
      <c r="C3915">
        <v>-48.75</v>
      </c>
      <c r="D3915">
        <v>-91.09</v>
      </c>
      <c r="E3915">
        <v>41.91</v>
      </c>
      <c r="F3915">
        <v>-8.16</v>
      </c>
      <c r="G3915">
        <v>-164.17</v>
      </c>
      <c r="H3915">
        <v>6.35</v>
      </c>
      <c r="I3915">
        <v>-552.51</v>
      </c>
    </row>
    <row r="3916" spans="1:9">
      <c r="A3916" s="14">
        <v>45663</v>
      </c>
      <c r="B3916">
        <v>1.1200000000000001</v>
      </c>
      <c r="C3916">
        <v>-47.66</v>
      </c>
      <c r="D3916">
        <v>-90.39</v>
      </c>
      <c r="E3916">
        <v>41.85</v>
      </c>
      <c r="F3916">
        <v>-8</v>
      </c>
      <c r="G3916">
        <v>-163.71</v>
      </c>
      <c r="H3916">
        <v>6.5</v>
      </c>
      <c r="I3916">
        <v>-550.73</v>
      </c>
    </row>
    <row r="3917" spans="1:9">
      <c r="A3917" s="14">
        <v>45664</v>
      </c>
      <c r="B3917">
        <v>1.3</v>
      </c>
      <c r="C3917">
        <v>-48.05</v>
      </c>
      <c r="D3917">
        <v>-91.14</v>
      </c>
      <c r="E3917">
        <v>41.87</v>
      </c>
      <c r="F3917">
        <v>-7.75</v>
      </c>
      <c r="G3917">
        <v>-165.12</v>
      </c>
      <c r="H3917">
        <v>6.61</v>
      </c>
      <c r="I3917">
        <v>-555.45000000000005</v>
      </c>
    </row>
    <row r="3918" spans="1:9">
      <c r="A3918" s="14">
        <v>45665</v>
      </c>
      <c r="B3918">
        <v>1.52</v>
      </c>
      <c r="C3918">
        <v>-48.53</v>
      </c>
      <c r="D3918">
        <v>-91.69</v>
      </c>
      <c r="E3918">
        <v>42.05</v>
      </c>
      <c r="F3918">
        <v>-7.91</v>
      </c>
      <c r="G3918">
        <v>-165.1</v>
      </c>
      <c r="H3918">
        <v>6.84</v>
      </c>
      <c r="I3918">
        <v>-564.17999999999995</v>
      </c>
    </row>
    <row r="3919" spans="1:9">
      <c r="A3919" s="14">
        <v>45666</v>
      </c>
      <c r="B3919">
        <v>1.89</v>
      </c>
      <c r="C3919">
        <v>-49.25</v>
      </c>
      <c r="D3919">
        <v>-92.93</v>
      </c>
      <c r="E3919">
        <v>42.84</v>
      </c>
      <c r="F3919">
        <v>-7.42</v>
      </c>
      <c r="G3919">
        <v>-165.1</v>
      </c>
      <c r="H3919">
        <v>6.72</v>
      </c>
      <c r="I3919">
        <v>-576.89</v>
      </c>
    </row>
    <row r="3920" spans="1:9">
      <c r="A3920" s="14">
        <v>45667</v>
      </c>
      <c r="B3920">
        <v>1.87</v>
      </c>
      <c r="C3920">
        <v>-49.29</v>
      </c>
      <c r="D3920">
        <v>-92.69</v>
      </c>
      <c r="E3920">
        <v>42.23</v>
      </c>
      <c r="F3920">
        <v>-6.81</v>
      </c>
      <c r="G3920">
        <v>-164.11</v>
      </c>
      <c r="H3920">
        <v>6.7</v>
      </c>
      <c r="I3920">
        <v>-578</v>
      </c>
    </row>
    <row r="3921" spans="1:9">
      <c r="A3921" s="14">
        <v>45670</v>
      </c>
      <c r="B3921">
        <v>1.69</v>
      </c>
      <c r="C3921">
        <v>-48.15</v>
      </c>
      <c r="D3921">
        <v>-93.02</v>
      </c>
      <c r="E3921">
        <v>42.74</v>
      </c>
      <c r="F3921">
        <v>-6.77</v>
      </c>
      <c r="G3921">
        <v>-163.74</v>
      </c>
      <c r="H3921">
        <v>6.66</v>
      </c>
      <c r="I3921">
        <v>-582.49</v>
      </c>
    </row>
    <row r="3922" spans="1:9">
      <c r="A3922" s="14">
        <v>45671</v>
      </c>
      <c r="B3922">
        <v>1.6</v>
      </c>
      <c r="C3922">
        <v>-48.02</v>
      </c>
      <c r="D3922">
        <v>-92.9</v>
      </c>
      <c r="E3922">
        <v>43</v>
      </c>
      <c r="F3922">
        <v>-7.25</v>
      </c>
      <c r="G3922">
        <v>-164.34</v>
      </c>
      <c r="H3922">
        <v>6.59</v>
      </c>
      <c r="I3922">
        <v>-578.03</v>
      </c>
    </row>
    <row r="3923" spans="1:9">
      <c r="A3923" s="14">
        <v>45672</v>
      </c>
      <c r="B3923">
        <v>1.77</v>
      </c>
      <c r="C3923">
        <v>-48.95</v>
      </c>
      <c r="D3923">
        <v>-92.73</v>
      </c>
      <c r="E3923">
        <v>42.96</v>
      </c>
      <c r="F3923">
        <v>-5.72</v>
      </c>
      <c r="G3923">
        <v>-161.96</v>
      </c>
      <c r="H3923">
        <v>7.2</v>
      </c>
      <c r="I3923">
        <v>-579.92999999999995</v>
      </c>
    </row>
    <row r="3924" spans="1:9">
      <c r="A3924" s="14">
        <v>45673</v>
      </c>
      <c r="B3924">
        <v>1.7</v>
      </c>
      <c r="C3924">
        <v>-49.91</v>
      </c>
      <c r="D3924">
        <v>-93.51</v>
      </c>
      <c r="E3924">
        <v>43.82</v>
      </c>
      <c r="F3924">
        <v>-5.79</v>
      </c>
      <c r="G3924">
        <v>-159.01</v>
      </c>
      <c r="H3924">
        <v>7.16</v>
      </c>
      <c r="I3924">
        <v>-588.98</v>
      </c>
    </row>
    <row r="3925" spans="1:9">
      <c r="A3925" s="14">
        <v>45674</v>
      </c>
      <c r="B3925">
        <v>1.68</v>
      </c>
      <c r="C3925">
        <v>-50.64</v>
      </c>
      <c r="D3925">
        <v>-93.96</v>
      </c>
      <c r="E3925">
        <v>43.75</v>
      </c>
      <c r="F3925">
        <v>-5.51</v>
      </c>
      <c r="G3925">
        <v>-159.88</v>
      </c>
      <c r="H3925">
        <v>7.03</v>
      </c>
      <c r="I3925">
        <v>-592.54</v>
      </c>
    </row>
    <row r="3926" spans="1:9">
      <c r="A3926" s="14">
        <v>45677</v>
      </c>
      <c r="B3926">
        <v>1.63</v>
      </c>
      <c r="C3926">
        <v>-50.05</v>
      </c>
      <c r="D3926">
        <v>-92.13</v>
      </c>
      <c r="E3926">
        <v>43.85</v>
      </c>
      <c r="F3926">
        <v>-5.55</v>
      </c>
      <c r="G3926">
        <v>-159.18</v>
      </c>
      <c r="H3926">
        <v>7.05</v>
      </c>
      <c r="I3926">
        <v>-578.1</v>
      </c>
    </row>
    <row r="3927" spans="1:9">
      <c r="A3927" s="14">
        <v>45678</v>
      </c>
      <c r="B3927">
        <v>1.8</v>
      </c>
      <c r="C3927">
        <v>-50.85</v>
      </c>
      <c r="D3927">
        <v>-92.24</v>
      </c>
      <c r="E3927">
        <v>44.47</v>
      </c>
      <c r="F3927">
        <v>-5.08</v>
      </c>
      <c r="G3927">
        <v>-159.49</v>
      </c>
      <c r="H3927">
        <v>7.13</v>
      </c>
      <c r="I3927">
        <v>-579.09</v>
      </c>
    </row>
    <row r="3928" spans="1:9">
      <c r="A3928" s="14">
        <v>45679</v>
      </c>
      <c r="B3928">
        <v>1.87</v>
      </c>
      <c r="C3928">
        <v>-51.55</v>
      </c>
      <c r="D3928">
        <v>-92.57</v>
      </c>
      <c r="E3928">
        <v>44.67</v>
      </c>
      <c r="F3928">
        <v>-4.96</v>
      </c>
      <c r="G3928">
        <v>-160.33000000000001</v>
      </c>
      <c r="H3928">
        <v>7.99</v>
      </c>
      <c r="I3928">
        <v>-581.08000000000004</v>
      </c>
    </row>
    <row r="3929" spans="1:9">
      <c r="A3929" s="14">
        <v>45680</v>
      </c>
      <c r="B3929">
        <v>1.8</v>
      </c>
      <c r="C3929">
        <v>-52.12</v>
      </c>
      <c r="D3929">
        <v>-93.47</v>
      </c>
      <c r="E3929">
        <v>45.52</v>
      </c>
      <c r="F3929">
        <v>-4.82</v>
      </c>
      <c r="G3929">
        <v>-160.85</v>
      </c>
      <c r="H3929">
        <v>8.06</v>
      </c>
      <c r="I3929">
        <v>-587</v>
      </c>
    </row>
    <row r="3930" spans="1:9">
      <c r="A3930" s="14">
        <v>45681</v>
      </c>
      <c r="B3930">
        <v>1.91</v>
      </c>
      <c r="C3930">
        <v>-53.3</v>
      </c>
      <c r="D3930">
        <v>-92.07</v>
      </c>
      <c r="E3930">
        <v>45.16</v>
      </c>
      <c r="F3930">
        <v>-4.9400000000000004</v>
      </c>
      <c r="G3930">
        <v>-158.66</v>
      </c>
      <c r="H3930">
        <v>8.0500000000000007</v>
      </c>
      <c r="I3930">
        <v>-573.64</v>
      </c>
    </row>
    <row r="3931" spans="1:9">
      <c r="A3931" s="14">
        <v>45684</v>
      </c>
      <c r="B3931">
        <v>2</v>
      </c>
      <c r="C3931">
        <v>-52.81</v>
      </c>
      <c r="D3931">
        <v>-91.66</v>
      </c>
      <c r="E3931">
        <v>45.42</v>
      </c>
      <c r="F3931">
        <v>-4.68</v>
      </c>
      <c r="G3931">
        <v>-160</v>
      </c>
      <c r="H3931">
        <v>8.11</v>
      </c>
      <c r="I3931">
        <v>-576.21</v>
      </c>
    </row>
    <row r="3932" spans="1:9">
      <c r="A3932" s="14">
        <v>45685</v>
      </c>
      <c r="B3932">
        <v>2</v>
      </c>
      <c r="C3932">
        <v>-52.77</v>
      </c>
      <c r="D3932">
        <v>-91.93</v>
      </c>
      <c r="E3932">
        <v>45.12</v>
      </c>
      <c r="F3932">
        <v>-4.63</v>
      </c>
      <c r="G3932">
        <v>-158.85</v>
      </c>
      <c r="H3932">
        <v>7.96</v>
      </c>
      <c r="I3932">
        <v>-586.75</v>
      </c>
    </row>
    <row r="3933" spans="1:9">
      <c r="A3933" s="14">
        <v>45686</v>
      </c>
      <c r="B3933">
        <v>2.48</v>
      </c>
      <c r="C3933">
        <v>-55.23</v>
      </c>
      <c r="D3933">
        <v>-91.45</v>
      </c>
      <c r="E3933">
        <v>44.77</v>
      </c>
      <c r="F3933">
        <v>-4.3099999999999996</v>
      </c>
      <c r="G3933">
        <v>-156.4</v>
      </c>
      <c r="H3933">
        <v>8.85</v>
      </c>
      <c r="I3933">
        <v>-587.12</v>
      </c>
    </row>
    <row r="3934" spans="1:9">
      <c r="A3934" s="14">
        <v>45687</v>
      </c>
      <c r="B3934">
        <v>2.93</v>
      </c>
      <c r="C3934">
        <v>-55.89</v>
      </c>
      <c r="D3934">
        <v>-94.04</v>
      </c>
      <c r="E3934">
        <v>46.82</v>
      </c>
      <c r="F3934">
        <v>-3.91</v>
      </c>
      <c r="G3934">
        <v>-162.52000000000001</v>
      </c>
      <c r="H3934">
        <v>8.7799999999999994</v>
      </c>
      <c r="I3934">
        <v>-607.12</v>
      </c>
    </row>
    <row r="3935" spans="1:9">
      <c r="A3935" s="14">
        <v>45688</v>
      </c>
      <c r="B3935">
        <v>3.09</v>
      </c>
      <c r="C3935">
        <v>-58.88</v>
      </c>
      <c r="D3935">
        <v>-93.51</v>
      </c>
      <c r="E3935">
        <v>46.54</v>
      </c>
      <c r="F3935">
        <v>-3.49</v>
      </c>
      <c r="G3935">
        <v>-161.30000000000001</v>
      </c>
      <c r="H3935">
        <v>8.73</v>
      </c>
      <c r="I3935">
        <v>-603.53</v>
      </c>
    </row>
    <row r="3936" spans="1:9">
      <c r="A3936" s="14">
        <v>45691</v>
      </c>
      <c r="B3936">
        <v>3.52</v>
      </c>
      <c r="C3936">
        <v>-59.51</v>
      </c>
      <c r="D3936">
        <v>-93.14</v>
      </c>
      <c r="E3936">
        <v>46.6</v>
      </c>
      <c r="F3936">
        <v>-3.04</v>
      </c>
      <c r="G3936">
        <v>-159.80000000000001</v>
      </c>
      <c r="H3936">
        <v>9.27</v>
      </c>
      <c r="I3936">
        <v>-605.54999999999995</v>
      </c>
    </row>
    <row r="3937" spans="1:9">
      <c r="A3937" s="14">
        <v>45692</v>
      </c>
      <c r="B3937">
        <v>3.5</v>
      </c>
      <c r="C3937">
        <v>-56.53</v>
      </c>
      <c r="D3937">
        <v>-92.31</v>
      </c>
      <c r="E3937">
        <v>46.6</v>
      </c>
      <c r="F3937">
        <v>-3.15</v>
      </c>
      <c r="G3937">
        <v>-156.5</v>
      </c>
      <c r="H3937">
        <v>9.82</v>
      </c>
      <c r="I3937">
        <v>-598.35</v>
      </c>
    </row>
    <row r="3938" spans="1:9">
      <c r="A3938" s="14">
        <v>45693</v>
      </c>
      <c r="B3938">
        <v>3.52</v>
      </c>
      <c r="C3938">
        <v>-56.42</v>
      </c>
      <c r="D3938">
        <v>-92.01</v>
      </c>
      <c r="E3938">
        <v>46.73</v>
      </c>
      <c r="F3938">
        <v>-3.13</v>
      </c>
      <c r="G3938">
        <v>-153.18</v>
      </c>
      <c r="H3938">
        <v>9.77</v>
      </c>
      <c r="I3938">
        <v>-598.16999999999996</v>
      </c>
    </row>
    <row r="3939" spans="1:9">
      <c r="A3939" s="14">
        <v>45694</v>
      </c>
      <c r="B3939">
        <v>3.61</v>
      </c>
      <c r="C3939">
        <v>-56.36</v>
      </c>
      <c r="D3939">
        <v>-94.49</v>
      </c>
      <c r="E3939">
        <v>48.1</v>
      </c>
      <c r="F3939">
        <v>-2.7</v>
      </c>
      <c r="G3939">
        <v>-154.94999999999999</v>
      </c>
      <c r="H3939">
        <v>9.8000000000000007</v>
      </c>
      <c r="I3939">
        <v>-602.02</v>
      </c>
    </row>
    <row r="3940" spans="1:9">
      <c r="A3940" s="14">
        <v>45695</v>
      </c>
      <c r="B3940">
        <v>3.67</v>
      </c>
      <c r="C3940">
        <v>-57</v>
      </c>
      <c r="D3940">
        <v>-94.33</v>
      </c>
      <c r="E3940">
        <v>47.79</v>
      </c>
      <c r="F3940">
        <v>-2.38</v>
      </c>
      <c r="G3940">
        <v>-152.29</v>
      </c>
      <c r="H3940">
        <v>9.7200000000000006</v>
      </c>
      <c r="I3940">
        <v>-601.27</v>
      </c>
    </row>
    <row r="3941" spans="1:9">
      <c r="A3941" s="14">
        <v>45698</v>
      </c>
      <c r="B3941">
        <v>3.75</v>
      </c>
      <c r="C3941">
        <v>-56.97</v>
      </c>
      <c r="D3941">
        <v>-93.67</v>
      </c>
      <c r="E3941">
        <v>47.41</v>
      </c>
      <c r="F3941">
        <v>-2.06</v>
      </c>
      <c r="G3941">
        <v>-153.28</v>
      </c>
      <c r="H3941">
        <v>9.51</v>
      </c>
      <c r="I3941">
        <v>-596.20000000000005</v>
      </c>
    </row>
    <row r="3942" spans="1:9">
      <c r="A3942" s="14">
        <v>45699</v>
      </c>
      <c r="B3942">
        <v>3.67</v>
      </c>
      <c r="C3942">
        <v>-56.44</v>
      </c>
      <c r="D3942">
        <v>-93.97</v>
      </c>
      <c r="E3942">
        <v>47.6</v>
      </c>
      <c r="F3942">
        <v>-2.08</v>
      </c>
      <c r="G3942">
        <v>-153.55000000000001</v>
      </c>
      <c r="H3942">
        <v>9.5500000000000007</v>
      </c>
      <c r="I3942">
        <v>-594.6</v>
      </c>
    </row>
    <row r="3943" spans="1:9">
      <c r="A3943" s="14">
        <v>45700</v>
      </c>
      <c r="B3943">
        <v>3.59</v>
      </c>
      <c r="C3943">
        <v>-56.25</v>
      </c>
      <c r="D3943">
        <v>-93.99</v>
      </c>
      <c r="E3943">
        <v>47.76</v>
      </c>
      <c r="F3943">
        <v>-1.85</v>
      </c>
      <c r="G3943">
        <v>-155.55000000000001</v>
      </c>
      <c r="H3943">
        <v>10.050000000000001</v>
      </c>
      <c r="I3943">
        <v>-598.24</v>
      </c>
    </row>
    <row r="3944" spans="1:9">
      <c r="A3944" s="14">
        <v>45701</v>
      </c>
      <c r="B3944">
        <v>3.79</v>
      </c>
      <c r="C3944">
        <v>-55.55</v>
      </c>
      <c r="D3944">
        <v>-93.87</v>
      </c>
      <c r="E3944">
        <v>49.31</v>
      </c>
      <c r="F3944">
        <v>-2.0099999999999998</v>
      </c>
      <c r="G3944">
        <v>-155.03</v>
      </c>
      <c r="H3944">
        <v>10.15</v>
      </c>
      <c r="I3944">
        <v>-596.74</v>
      </c>
    </row>
    <row r="3945" spans="1:9">
      <c r="A3945" s="14">
        <v>45702</v>
      </c>
      <c r="B3945">
        <v>3.81</v>
      </c>
      <c r="C3945">
        <v>-56.78</v>
      </c>
      <c r="D3945">
        <v>-93.42</v>
      </c>
      <c r="E3945">
        <v>49.29</v>
      </c>
      <c r="F3945">
        <v>-2.08</v>
      </c>
      <c r="G3945">
        <v>-154.47999999999999</v>
      </c>
      <c r="H3945">
        <v>10.220000000000001</v>
      </c>
      <c r="I3945">
        <v>-595.51</v>
      </c>
    </row>
    <row r="3946" spans="1:9">
      <c r="A3946" s="14">
        <v>45705</v>
      </c>
      <c r="B3946">
        <v>3.82</v>
      </c>
      <c r="C3946">
        <v>-56.95</v>
      </c>
      <c r="D3946">
        <v>-92.65</v>
      </c>
      <c r="E3946">
        <v>48.7</v>
      </c>
      <c r="F3946">
        <v>-1.92</v>
      </c>
      <c r="G3946">
        <v>-151.85</v>
      </c>
      <c r="H3946">
        <v>10.35</v>
      </c>
      <c r="I3946">
        <v>-587.86</v>
      </c>
    </row>
    <row r="3947" spans="1:9">
      <c r="A3947" s="14">
        <v>45706</v>
      </c>
      <c r="B3947">
        <v>3.98</v>
      </c>
      <c r="C3947">
        <v>-55.64</v>
      </c>
      <c r="D3947">
        <v>-92.97</v>
      </c>
      <c r="E3947">
        <v>48.72</v>
      </c>
      <c r="F3947">
        <v>-1.96</v>
      </c>
      <c r="G3947">
        <v>-152.46</v>
      </c>
      <c r="H3947">
        <v>10.51</v>
      </c>
      <c r="I3947">
        <v>-589.23</v>
      </c>
    </row>
    <row r="3948" spans="1:9">
      <c r="A3948" s="14">
        <v>45707</v>
      </c>
      <c r="B3948">
        <v>4.17</v>
      </c>
      <c r="C3948">
        <v>-55.04</v>
      </c>
      <c r="D3948">
        <v>-92.74</v>
      </c>
      <c r="E3948">
        <v>48.54</v>
      </c>
      <c r="F3948">
        <v>-2.13</v>
      </c>
      <c r="G3948">
        <v>-151.97</v>
      </c>
      <c r="H3948">
        <v>11.1</v>
      </c>
      <c r="I3948">
        <v>-588.66</v>
      </c>
    </row>
    <row r="3949" spans="1:9">
      <c r="A3949" s="14">
        <v>45708</v>
      </c>
      <c r="B3949">
        <v>4.38</v>
      </c>
      <c r="C3949">
        <v>-54.34</v>
      </c>
      <c r="D3949">
        <v>-94.93</v>
      </c>
      <c r="E3949">
        <v>50.75</v>
      </c>
      <c r="F3949">
        <v>-2.2599999999999998</v>
      </c>
      <c r="G3949">
        <v>-152.94</v>
      </c>
      <c r="H3949">
        <v>10.95</v>
      </c>
      <c r="I3949">
        <v>-602.22</v>
      </c>
    </row>
    <row r="3950" spans="1:9">
      <c r="A3950" s="14">
        <v>45709</v>
      </c>
      <c r="B3950">
        <v>4.08</v>
      </c>
      <c r="C3950">
        <v>-56.95</v>
      </c>
      <c r="D3950">
        <v>-93.74</v>
      </c>
      <c r="E3950">
        <v>50.42</v>
      </c>
      <c r="F3950">
        <v>-2.4</v>
      </c>
      <c r="G3950">
        <v>-150.65</v>
      </c>
      <c r="H3950">
        <v>10.68</v>
      </c>
      <c r="I3950">
        <v>-593.38</v>
      </c>
    </row>
    <row r="3951" spans="1:9">
      <c r="A3951" s="14">
        <v>45712</v>
      </c>
      <c r="B3951">
        <v>4.07</v>
      </c>
      <c r="C3951">
        <v>-57.36</v>
      </c>
      <c r="D3951">
        <v>-92.7</v>
      </c>
      <c r="E3951">
        <v>49.71</v>
      </c>
      <c r="F3951">
        <v>-2.48</v>
      </c>
      <c r="G3951">
        <v>-151.19999999999999</v>
      </c>
      <c r="H3951">
        <v>10.54</v>
      </c>
      <c r="I3951">
        <v>-584.59</v>
      </c>
    </row>
    <row r="3952" spans="1:9">
      <c r="A3952" s="14">
        <v>45713</v>
      </c>
      <c r="B3952">
        <v>4.0999999999999996</v>
      </c>
      <c r="C3952">
        <v>-57.99</v>
      </c>
      <c r="D3952">
        <v>-91.54</v>
      </c>
      <c r="E3952">
        <v>49.6</v>
      </c>
      <c r="F3952">
        <v>-2.38</v>
      </c>
      <c r="G3952">
        <v>-149.65</v>
      </c>
      <c r="H3952">
        <v>10.79</v>
      </c>
      <c r="I3952">
        <v>-577.08000000000004</v>
      </c>
    </row>
    <row r="3953" spans="1:9">
      <c r="A3953" s="14">
        <v>45714</v>
      </c>
      <c r="B3953">
        <v>4.28</v>
      </c>
      <c r="C3953">
        <v>-56.89</v>
      </c>
      <c r="D3953">
        <v>-93.95</v>
      </c>
      <c r="E3953">
        <v>50.75</v>
      </c>
      <c r="F3953">
        <v>-2.2200000000000002</v>
      </c>
      <c r="G3953">
        <v>-152.80000000000001</v>
      </c>
      <c r="H3953">
        <v>11.02</v>
      </c>
      <c r="I3953">
        <v>-593.54999999999995</v>
      </c>
    </row>
    <row r="3954" spans="1:9">
      <c r="A3954" s="14">
        <v>45715</v>
      </c>
      <c r="B3954">
        <v>4.32</v>
      </c>
      <c r="C3954">
        <v>-59.35</v>
      </c>
      <c r="D3954">
        <v>-95.85</v>
      </c>
      <c r="E3954">
        <v>51.33</v>
      </c>
      <c r="F3954">
        <v>-2</v>
      </c>
      <c r="G3954">
        <v>-154.68</v>
      </c>
      <c r="H3954">
        <v>10.66</v>
      </c>
      <c r="I3954">
        <v>-608.32000000000005</v>
      </c>
    </row>
    <row r="3955" spans="1:9">
      <c r="A3955" s="14">
        <v>45716</v>
      </c>
      <c r="B3955">
        <v>4.0999999999999996</v>
      </c>
      <c r="C3955">
        <v>-60.16</v>
      </c>
      <c r="D3955">
        <v>-96.18</v>
      </c>
      <c r="E3955">
        <v>51.21</v>
      </c>
      <c r="F3955">
        <v>-2.15</v>
      </c>
      <c r="G3955">
        <v>-155.55000000000001</v>
      </c>
      <c r="H3955">
        <v>10.48</v>
      </c>
      <c r="I3955">
        <v>-606.07000000000005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42</vt:i4>
      </vt:variant>
    </vt:vector>
  </HeadingPairs>
  <TitlesOfParts>
    <vt:vector size="47" baseType="lpstr">
      <vt:lpstr>MarketCapH</vt:lpstr>
      <vt:lpstr>PricesH</vt:lpstr>
      <vt:lpstr>ControlsH</vt:lpstr>
      <vt:lpstr>DataH</vt:lpstr>
      <vt:lpstr>rates</vt:lpstr>
      <vt:lpstr>Benchmark</vt:lpstr>
      <vt:lpstr>BestConsOv</vt:lpstr>
      <vt:lpstr>calCODE</vt:lpstr>
      <vt:lpstr>compNAME</vt:lpstr>
      <vt:lpstr>CURRENCY</vt:lpstr>
      <vt:lpstr>dayCODE</vt:lpstr>
      <vt:lpstr>defaultED</vt:lpstr>
      <vt:lpstr>defaultSD</vt:lpstr>
      <vt:lpstr>ED</vt:lpstr>
      <vt:lpstr>EstDetPerO</vt:lpstr>
      <vt:lpstr>EstDetPerT</vt:lpstr>
      <vt:lpstr>firstTD</vt:lpstr>
      <vt:lpstr>fundTICKER</vt:lpstr>
      <vt:lpstr>locCURR</vt:lpstr>
      <vt:lpstr>newCrncy</vt:lpstr>
      <vt:lpstr>newEstBrokerPeriod</vt:lpstr>
      <vt:lpstr>newEstBrokersItem</vt:lpstr>
      <vt:lpstr>newEstDetailBroker</vt:lpstr>
      <vt:lpstr>newEstDetailBroker2</vt:lpstr>
      <vt:lpstr>newEstDetailPeriod</vt:lpstr>
      <vt:lpstr>newFinancialsPeriod</vt:lpstr>
      <vt:lpstr>newIndicesSD</vt:lpstr>
      <vt:lpstr>newOverviewCon</vt:lpstr>
      <vt:lpstr>newOverviewYear</vt:lpstr>
      <vt:lpstr>newOwners</vt:lpstr>
      <vt:lpstr>newPeersRatio</vt:lpstr>
      <vt:lpstr>newPeriod</vt:lpstr>
      <vt:lpstr>newValRatio1</vt:lpstr>
      <vt:lpstr>newValRatio2</vt:lpstr>
      <vt:lpstr>outED</vt:lpstr>
      <vt:lpstr>outSD</vt:lpstr>
      <vt:lpstr>PeerIndex</vt:lpstr>
      <vt:lpstr>peersWEIGHT</vt:lpstr>
      <vt:lpstr>PERIODICITY</vt:lpstr>
      <vt:lpstr>SD</vt:lpstr>
      <vt:lpstr>shBroker1</vt:lpstr>
      <vt:lpstr>shBrokerRange</vt:lpstr>
      <vt:lpstr>shOverviewYear</vt:lpstr>
      <vt:lpstr>shPeer1</vt:lpstr>
      <vt:lpstr>shPeerRange</vt:lpstr>
      <vt:lpstr>shPeersDate1</vt:lpstr>
      <vt:lpstr>YTDdt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Gala</dc:creator>
  <cp:lastModifiedBy>Om Mehta</cp:lastModifiedBy>
  <dcterms:created xsi:type="dcterms:W3CDTF">2010-12-13T20:56:49Z</dcterms:created>
  <dcterms:modified xsi:type="dcterms:W3CDTF">2025-03-04T23:11:04Z</dcterms:modified>
</cp:coreProperties>
</file>