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3722892\Google Drive\COVID\"/>
    </mc:Choice>
  </mc:AlternateContent>
  <bookViews>
    <workbookView xWindow="-105" yWindow="-105" windowWidth="19425" windowHeight="10425" activeTab="2"/>
  </bookViews>
  <sheets>
    <sheet name="Descrição dos Índices Estaduais" sheetId="18" r:id="rId1"/>
    <sheet name="ranking final" sheetId="11" r:id="rId2"/>
    <sheet name="outsheet" sheetId="23" r:id="rId3"/>
    <sheet name="chart geral" sheetId="20" r:id="rId4"/>
    <sheet name="chart socio-fiscal" sheetId="21" r:id="rId5"/>
    <sheet name="chart hospitalar" sheetId="22" r:id="rId6"/>
    <sheet name="1 - IDH" sheetId="1" r:id="rId7"/>
    <sheet name="2 - RCL per capita" sheetId="2" r:id="rId8"/>
    <sheet name="3- Gastos saúde per capita" sheetId="15" r:id="rId9"/>
    <sheet name="4 - Idoso" sheetId="4" r:id="rId10"/>
    <sheet name="5-+6 Habitantes por Domicílio" sheetId="14" r:id="rId11"/>
    <sheet name="6 - Acesso a rede de esgoto" sheetId="3" r:id="rId12"/>
    <sheet name="7 - População" sheetId="5" r:id="rId13"/>
    <sheet name="8 - UTI_habitante_SUS" sheetId="12" r:id="rId14"/>
    <sheet name="9 - Médicos por habitante" sheetId="13" r:id="rId15"/>
    <sheet name="10- Respiradores" sheetId="10" r:id="rId16"/>
  </sheets>
  <definedNames>
    <definedName name="_ftn1" localSheetId="7">'2 - RCL per capita'!$A$30</definedName>
    <definedName name="_ftnref1" localSheetId="7">'2 - RCL per capita'!$A$2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" i="10"/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" i="10"/>
  <c r="A28" i="23" l="1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B5" i="11" l="1"/>
  <c r="AB6" i="11" s="1"/>
  <c r="AB7" i="11" s="1"/>
  <c r="AB8" i="11" s="1"/>
  <c r="AB9" i="11" s="1"/>
  <c r="AB10" i="11" s="1"/>
  <c r="AB11" i="11" s="1"/>
  <c r="AB12" i="11" s="1"/>
  <c r="AB13" i="11" s="1"/>
  <c r="AB14" i="11" s="1"/>
  <c r="AB15" i="11" s="1"/>
  <c r="AB16" i="11" s="1"/>
  <c r="AB17" i="11" s="1"/>
  <c r="AB18" i="11" s="1"/>
  <c r="AB19" i="11" s="1"/>
  <c r="AB20" i="11" s="1"/>
  <c r="AB21" i="11" s="1"/>
  <c r="AB22" i="11" s="1"/>
  <c r="AB23" i="11" s="1"/>
  <c r="AB24" i="11" s="1"/>
  <c r="AB25" i="11" s="1"/>
  <c r="AB26" i="11" s="1"/>
  <c r="AB27" i="11" s="1"/>
  <c r="AB28" i="11" s="1"/>
  <c r="AB29" i="11" s="1"/>
  <c r="AB30" i="11" s="1"/>
  <c r="V5" i="1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P7" i="1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6" i="11"/>
  <c r="P5" i="11"/>
  <c r="K3" i="11"/>
  <c r="J3" i="11"/>
  <c r="I3" i="11"/>
  <c r="H3" i="11"/>
  <c r="G3" i="11"/>
  <c r="F3" i="11"/>
  <c r="E3" i="11"/>
  <c r="D3" i="11"/>
  <c r="C3" i="11"/>
  <c r="B3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E3" i="10"/>
  <c r="K5" i="11" s="1"/>
  <c r="M30" i="11" l="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F14" i="18" l="1"/>
  <c r="C2" i="1"/>
  <c r="B4" i="11" s="1"/>
  <c r="C3" i="5" l="1"/>
  <c r="H5" i="11" s="1"/>
  <c r="C4" i="5"/>
  <c r="H6" i="11" s="1"/>
  <c r="C5" i="5"/>
  <c r="H7" i="11" s="1"/>
  <c r="C6" i="5"/>
  <c r="H8" i="11" s="1"/>
  <c r="C7" i="5"/>
  <c r="H9" i="11" s="1"/>
  <c r="C8" i="5"/>
  <c r="H10" i="11" s="1"/>
  <c r="C9" i="5"/>
  <c r="H11" i="11" s="1"/>
  <c r="C10" i="5"/>
  <c r="H12" i="11" s="1"/>
  <c r="C11" i="5"/>
  <c r="H13" i="11" s="1"/>
  <c r="C12" i="5"/>
  <c r="H14" i="11" s="1"/>
  <c r="C13" i="5"/>
  <c r="H15" i="11" s="1"/>
  <c r="C14" i="5"/>
  <c r="H16" i="11" s="1"/>
  <c r="C15" i="5"/>
  <c r="H17" i="11" s="1"/>
  <c r="C16" i="5"/>
  <c r="H18" i="11" s="1"/>
  <c r="C17" i="5"/>
  <c r="H19" i="11" s="1"/>
  <c r="C18" i="5"/>
  <c r="H20" i="11" s="1"/>
  <c r="C19" i="5"/>
  <c r="H21" i="11" s="1"/>
  <c r="C20" i="5"/>
  <c r="H22" i="11" s="1"/>
  <c r="C21" i="5"/>
  <c r="H23" i="11" s="1"/>
  <c r="C22" i="5"/>
  <c r="H24" i="11" s="1"/>
  <c r="C23" i="5"/>
  <c r="H25" i="11" s="1"/>
  <c r="C24" i="5"/>
  <c r="H26" i="11" s="1"/>
  <c r="C25" i="5"/>
  <c r="H27" i="11" s="1"/>
  <c r="C26" i="5"/>
  <c r="H28" i="11" s="1"/>
  <c r="C27" i="5"/>
  <c r="H29" i="11" s="1"/>
  <c r="C28" i="5"/>
  <c r="H30" i="11" s="1"/>
  <c r="E4" i="10"/>
  <c r="K6" i="11" s="1"/>
  <c r="E5" i="10"/>
  <c r="K7" i="11" s="1"/>
  <c r="E6" i="10"/>
  <c r="K8" i="11" s="1"/>
  <c r="E7" i="10"/>
  <c r="K9" i="11" s="1"/>
  <c r="E8" i="10"/>
  <c r="K10" i="11" s="1"/>
  <c r="E9" i="10"/>
  <c r="K11" i="11" s="1"/>
  <c r="E10" i="10"/>
  <c r="K12" i="11" s="1"/>
  <c r="E11" i="10"/>
  <c r="K13" i="11" s="1"/>
  <c r="E12" i="10"/>
  <c r="K14" i="11" s="1"/>
  <c r="E13" i="10"/>
  <c r="K15" i="11" s="1"/>
  <c r="E14" i="10"/>
  <c r="K16" i="11" s="1"/>
  <c r="E15" i="10"/>
  <c r="K17" i="11" s="1"/>
  <c r="E16" i="10"/>
  <c r="K18" i="11" s="1"/>
  <c r="E17" i="10"/>
  <c r="K19" i="11" s="1"/>
  <c r="E18" i="10"/>
  <c r="K20" i="11" s="1"/>
  <c r="E19" i="10"/>
  <c r="K21" i="11" s="1"/>
  <c r="E20" i="10"/>
  <c r="K22" i="11" s="1"/>
  <c r="E21" i="10"/>
  <c r="K23" i="11" s="1"/>
  <c r="E22" i="10"/>
  <c r="K24" i="11" s="1"/>
  <c r="E23" i="10"/>
  <c r="K25" i="11" s="1"/>
  <c r="E24" i="10"/>
  <c r="K26" i="11" s="1"/>
  <c r="E25" i="10"/>
  <c r="K27" i="11" s="1"/>
  <c r="E26" i="10"/>
  <c r="K28" i="11" s="1"/>
  <c r="E27" i="10"/>
  <c r="K29" i="11" s="1"/>
  <c r="E28" i="10"/>
  <c r="K30" i="11" s="1"/>
  <c r="E2" i="10"/>
  <c r="K4" i="11" s="1"/>
  <c r="C2" i="5"/>
  <c r="H4" i="11" s="1"/>
  <c r="D3" i="3"/>
  <c r="G5" i="11" s="1"/>
  <c r="D4" i="3"/>
  <c r="G6" i="11" s="1"/>
  <c r="D5" i="3"/>
  <c r="G7" i="11" s="1"/>
  <c r="D6" i="3"/>
  <c r="G8" i="11" s="1"/>
  <c r="D7" i="3"/>
  <c r="G9" i="11" s="1"/>
  <c r="D8" i="3"/>
  <c r="G10" i="11" s="1"/>
  <c r="D9" i="3"/>
  <c r="G11" i="11" s="1"/>
  <c r="D10" i="3"/>
  <c r="G12" i="11" s="1"/>
  <c r="D11" i="3"/>
  <c r="G13" i="11" s="1"/>
  <c r="D12" i="3"/>
  <c r="G14" i="11" s="1"/>
  <c r="D13" i="3"/>
  <c r="G15" i="11" s="1"/>
  <c r="D14" i="3"/>
  <c r="G16" i="11" s="1"/>
  <c r="D15" i="3"/>
  <c r="G17" i="11" s="1"/>
  <c r="D16" i="3"/>
  <c r="G18" i="11" s="1"/>
  <c r="D17" i="3"/>
  <c r="G19" i="11" s="1"/>
  <c r="D18" i="3"/>
  <c r="G20" i="11" s="1"/>
  <c r="D19" i="3"/>
  <c r="G21" i="11" s="1"/>
  <c r="D20" i="3"/>
  <c r="G22" i="11" s="1"/>
  <c r="D21" i="3"/>
  <c r="G23" i="11" s="1"/>
  <c r="D22" i="3"/>
  <c r="G24" i="11" s="1"/>
  <c r="D23" i="3"/>
  <c r="G25" i="11" s="1"/>
  <c r="D24" i="3"/>
  <c r="G26" i="11" s="1"/>
  <c r="D25" i="3"/>
  <c r="G27" i="11" s="1"/>
  <c r="D26" i="3"/>
  <c r="G28" i="11" s="1"/>
  <c r="D27" i="3"/>
  <c r="G29" i="11" s="1"/>
  <c r="D28" i="3"/>
  <c r="G30" i="11" s="1"/>
  <c r="D2" i="3"/>
  <c r="G4" i="11" s="1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C24" i="4"/>
  <c r="E26" i="11" s="1"/>
  <c r="C27" i="4"/>
  <c r="E29" i="11" s="1"/>
  <c r="C12" i="4"/>
  <c r="E14" i="11" s="1"/>
  <c r="C16" i="4"/>
  <c r="E18" i="11" s="1"/>
  <c r="C19" i="4"/>
  <c r="E21" i="11" s="1"/>
  <c r="C7" i="4"/>
  <c r="E9" i="11" s="1"/>
  <c r="C18" i="4"/>
  <c r="E20" i="11" s="1"/>
  <c r="C21" i="4"/>
  <c r="E23" i="11" s="1"/>
  <c r="C25" i="4"/>
  <c r="E27" i="11" s="1"/>
  <c r="C28" i="4"/>
  <c r="E30" i="11" s="1"/>
  <c r="C6" i="4"/>
  <c r="E8" i="11" s="1"/>
  <c r="C3" i="4"/>
  <c r="E5" i="11" s="1"/>
  <c r="C9" i="4"/>
  <c r="E11" i="11" s="1"/>
  <c r="C17" i="4"/>
  <c r="E19" i="11" s="1"/>
  <c r="C10" i="4"/>
  <c r="E12" i="11" s="1"/>
  <c r="C13" i="4"/>
  <c r="E15" i="11" s="1"/>
  <c r="C26" i="4"/>
  <c r="E28" i="11" s="1"/>
  <c r="C14" i="4"/>
  <c r="E16" i="11" s="1"/>
  <c r="C11" i="4"/>
  <c r="E13" i="11" s="1"/>
  <c r="C8" i="4"/>
  <c r="E10" i="11" s="1"/>
  <c r="C22" i="4"/>
  <c r="E24" i="11" s="1"/>
  <c r="C15" i="4"/>
  <c r="E17" i="11" s="1"/>
  <c r="C2" i="4"/>
  <c r="E4" i="11" s="1"/>
  <c r="C4" i="4"/>
  <c r="E6" i="11" s="1"/>
  <c r="C5" i="4"/>
  <c r="E7" i="11" s="1"/>
  <c r="C23" i="4"/>
  <c r="E25" i="11" s="1"/>
  <c r="C20" i="4"/>
  <c r="E22" i="11" s="1"/>
  <c r="E3" i="2"/>
  <c r="C5" i="11" s="1"/>
  <c r="E4" i="2"/>
  <c r="C6" i="11" s="1"/>
  <c r="E5" i="2"/>
  <c r="C7" i="11" s="1"/>
  <c r="E6" i="2"/>
  <c r="C8" i="11" s="1"/>
  <c r="E7" i="2"/>
  <c r="C9" i="11" s="1"/>
  <c r="E8" i="2"/>
  <c r="C10" i="11" s="1"/>
  <c r="E9" i="2"/>
  <c r="C11" i="11" s="1"/>
  <c r="E10" i="2"/>
  <c r="C12" i="11" s="1"/>
  <c r="E11" i="2"/>
  <c r="C13" i="11" s="1"/>
  <c r="E12" i="2"/>
  <c r="C14" i="11" s="1"/>
  <c r="E13" i="2"/>
  <c r="C15" i="11" s="1"/>
  <c r="E14" i="2"/>
  <c r="C16" i="11" s="1"/>
  <c r="E15" i="2"/>
  <c r="C17" i="11" s="1"/>
  <c r="E16" i="2"/>
  <c r="C18" i="11" s="1"/>
  <c r="E17" i="2"/>
  <c r="C19" i="11" s="1"/>
  <c r="E18" i="2"/>
  <c r="C20" i="11" s="1"/>
  <c r="E19" i="2"/>
  <c r="C21" i="11" s="1"/>
  <c r="E20" i="2"/>
  <c r="C22" i="11" s="1"/>
  <c r="E21" i="2"/>
  <c r="C23" i="11" s="1"/>
  <c r="E22" i="2"/>
  <c r="C24" i="11" s="1"/>
  <c r="E23" i="2"/>
  <c r="C25" i="11" s="1"/>
  <c r="E24" i="2"/>
  <c r="C26" i="11" s="1"/>
  <c r="E25" i="2"/>
  <c r="C27" i="11" s="1"/>
  <c r="E26" i="2"/>
  <c r="C28" i="11" s="1"/>
  <c r="E27" i="2"/>
  <c r="C29" i="11" s="1"/>
  <c r="E28" i="2"/>
  <c r="C30" i="11" s="1"/>
  <c r="E2" i="2"/>
  <c r="C4" i="11" s="1"/>
  <c r="C28" i="1" l="1"/>
  <c r="B30" i="11" s="1"/>
  <c r="C27" i="1"/>
  <c r="B29" i="11" s="1"/>
  <c r="C26" i="1"/>
  <c r="B28" i="11" s="1"/>
  <c r="C25" i="1"/>
  <c r="B27" i="11" s="1"/>
  <c r="C24" i="1"/>
  <c r="B26" i="11" s="1"/>
  <c r="C23" i="1"/>
  <c r="B25" i="11" s="1"/>
  <c r="C22" i="1"/>
  <c r="B24" i="11" s="1"/>
  <c r="C21" i="1"/>
  <c r="B23" i="11" s="1"/>
  <c r="C20" i="1"/>
  <c r="B22" i="11" s="1"/>
  <c r="C19" i="1"/>
  <c r="B21" i="11" s="1"/>
  <c r="C18" i="1"/>
  <c r="B20" i="11" s="1"/>
  <c r="C17" i="1"/>
  <c r="B19" i="11" s="1"/>
  <c r="C16" i="1"/>
  <c r="B18" i="11" s="1"/>
  <c r="C15" i="1"/>
  <c r="B17" i="11" s="1"/>
  <c r="C14" i="1"/>
  <c r="B16" i="11" s="1"/>
  <c r="C13" i="1"/>
  <c r="B15" i="11" s="1"/>
  <c r="C12" i="1"/>
  <c r="B14" i="11" s="1"/>
  <c r="C11" i="1"/>
  <c r="B13" i="11" s="1"/>
  <c r="C10" i="1"/>
  <c r="B12" i="11" s="1"/>
  <c r="C9" i="1"/>
  <c r="B11" i="11" s="1"/>
  <c r="C8" i="1"/>
  <c r="B10" i="11" s="1"/>
  <c r="C7" i="1"/>
  <c r="B9" i="11" s="1"/>
  <c r="C6" i="1"/>
  <c r="B8" i="11" s="1"/>
  <c r="C5" i="1"/>
  <c r="B7" i="11" s="1"/>
  <c r="C4" i="1"/>
  <c r="B6" i="11" s="1"/>
  <c r="C3" i="1"/>
  <c r="B5" i="11" s="1"/>
  <c r="G2" i="12" l="1"/>
  <c r="H2" i="12"/>
  <c r="G3" i="12"/>
  <c r="H3" i="12"/>
  <c r="G4" i="12"/>
  <c r="H4" i="12"/>
  <c r="G5" i="12"/>
  <c r="H5" i="12"/>
  <c r="G6" i="12"/>
  <c r="H6" i="12"/>
  <c r="G7" i="12"/>
  <c r="H7" i="12"/>
  <c r="G8" i="12"/>
  <c r="H8" i="12"/>
  <c r="G9" i="12"/>
  <c r="H9" i="12"/>
  <c r="G10" i="12"/>
  <c r="H10" i="12"/>
  <c r="G11" i="12"/>
  <c r="H11" i="12"/>
  <c r="G12" i="12"/>
  <c r="H12" i="12"/>
  <c r="G13" i="12"/>
  <c r="H13" i="12"/>
  <c r="G14" i="12"/>
  <c r="H14" i="12"/>
  <c r="G15" i="12"/>
  <c r="H15" i="12"/>
  <c r="G16" i="12"/>
  <c r="H16" i="12"/>
  <c r="G17" i="12"/>
  <c r="H17" i="12"/>
  <c r="G18" i="12"/>
  <c r="H18" i="12"/>
  <c r="G19" i="12"/>
  <c r="H19" i="12"/>
  <c r="G20" i="12"/>
  <c r="H20" i="12"/>
  <c r="G21" i="12"/>
  <c r="H21" i="12"/>
  <c r="G22" i="12"/>
  <c r="H22" i="12"/>
  <c r="G23" i="12"/>
  <c r="H23" i="12"/>
  <c r="G24" i="12"/>
  <c r="H24" i="12"/>
  <c r="G25" i="12"/>
  <c r="H25" i="12"/>
  <c r="G26" i="12"/>
  <c r="H26" i="12"/>
  <c r="G27" i="12"/>
  <c r="H27" i="12"/>
  <c r="G28" i="12"/>
  <c r="H28" i="12"/>
  <c r="C3" i="2" l="1"/>
  <c r="C3" i="15" s="1"/>
  <c r="C4" i="2"/>
  <c r="C5" i="2"/>
  <c r="C6" i="2"/>
  <c r="C7" i="2"/>
  <c r="C7" i="15" s="1"/>
  <c r="C8" i="2"/>
  <c r="C9" i="2"/>
  <c r="C10" i="2"/>
  <c r="C11" i="2"/>
  <c r="C11" i="15" s="1"/>
  <c r="C12" i="2"/>
  <c r="C13" i="2"/>
  <c r="C14" i="2"/>
  <c r="C15" i="2"/>
  <c r="C16" i="2"/>
  <c r="C17" i="2"/>
  <c r="C17" i="15" s="1"/>
  <c r="C18" i="2"/>
  <c r="C19" i="2"/>
  <c r="C19" i="15" s="1"/>
  <c r="C20" i="2"/>
  <c r="C20" i="15" s="1"/>
  <c r="C21" i="2"/>
  <c r="C21" i="15" s="1"/>
  <c r="C22" i="2"/>
  <c r="C22" i="15" s="1"/>
  <c r="C23" i="2"/>
  <c r="C23" i="15" s="1"/>
  <c r="C24" i="2"/>
  <c r="C25" i="2"/>
  <c r="C26" i="2"/>
  <c r="C26" i="15" s="1"/>
  <c r="C27" i="2"/>
  <c r="C27" i="15" s="1"/>
  <c r="C28" i="2"/>
  <c r="C28" i="15" s="1"/>
  <c r="C2" i="2"/>
  <c r="C3" i="12"/>
  <c r="C4" i="12"/>
  <c r="D4" i="12" s="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B27" i="13" s="1"/>
  <c r="C28" i="12"/>
  <c r="C2" i="12"/>
  <c r="D2" i="12" s="1"/>
  <c r="C15" i="15" l="1"/>
  <c r="C18" i="15"/>
  <c r="D18" i="15" s="1"/>
  <c r="C14" i="15"/>
  <c r="D14" i="15" s="1"/>
  <c r="C10" i="15"/>
  <c r="D10" i="15" s="1"/>
  <c r="C6" i="15"/>
  <c r="C2" i="15"/>
  <c r="C25" i="15"/>
  <c r="D25" i="15" s="1"/>
  <c r="C13" i="15"/>
  <c r="D13" i="15" s="1"/>
  <c r="C9" i="15"/>
  <c r="C5" i="15"/>
  <c r="C24" i="15"/>
  <c r="D24" i="15" s="1"/>
  <c r="C16" i="15"/>
  <c r="D16" i="15" s="1"/>
  <c r="C12" i="15"/>
  <c r="D12" i="15" s="1"/>
  <c r="C8" i="15"/>
  <c r="C4" i="15"/>
  <c r="D4" i="15" s="1"/>
  <c r="B23" i="13"/>
  <c r="B16" i="13"/>
  <c r="B12" i="13"/>
  <c r="B22" i="13"/>
  <c r="B28" i="13"/>
  <c r="B4" i="13"/>
  <c r="B5" i="13"/>
  <c r="B9" i="13"/>
  <c r="B20" i="13"/>
  <c r="B13" i="13"/>
  <c r="B17" i="13"/>
  <c r="B25" i="13"/>
  <c r="B19" i="13"/>
  <c r="B15" i="13"/>
  <c r="B11" i="13"/>
  <c r="B7" i="13"/>
  <c r="B3" i="13"/>
  <c r="B24" i="13"/>
  <c r="B8" i="13"/>
  <c r="B26" i="13"/>
  <c r="B18" i="13"/>
  <c r="B14" i="13"/>
  <c r="B10" i="13"/>
  <c r="B6" i="13"/>
  <c r="B2" i="13"/>
  <c r="D2" i="13" s="1"/>
  <c r="B21" i="13"/>
  <c r="D3" i="15"/>
  <c r="D5" i="15"/>
  <c r="D6" i="15"/>
  <c r="D7" i="15"/>
  <c r="D8" i="15"/>
  <c r="D9" i="15"/>
  <c r="D11" i="15"/>
  <c r="D15" i="15"/>
  <c r="D17" i="15"/>
  <c r="D19" i="15"/>
  <c r="D20" i="15"/>
  <c r="D21" i="15"/>
  <c r="D22" i="15"/>
  <c r="D23" i="15"/>
  <c r="D26" i="15"/>
  <c r="D27" i="15"/>
  <c r="D28" i="15"/>
  <c r="D2" i="15"/>
  <c r="E2" i="15" l="1"/>
  <c r="D4" i="11" s="1"/>
  <c r="E27" i="15"/>
  <c r="D29" i="11" s="1"/>
  <c r="E23" i="15"/>
  <c r="D25" i="11" s="1"/>
  <c r="E19" i="15"/>
  <c r="D21" i="11" s="1"/>
  <c r="E15" i="15"/>
  <c r="D17" i="11" s="1"/>
  <c r="E11" i="15"/>
  <c r="D13" i="11" s="1"/>
  <c r="E7" i="15"/>
  <c r="D9" i="11" s="1"/>
  <c r="E3" i="15"/>
  <c r="D5" i="11" s="1"/>
  <c r="E26" i="15"/>
  <c r="D28" i="11" s="1"/>
  <c r="E22" i="15"/>
  <c r="D24" i="11" s="1"/>
  <c r="E18" i="15"/>
  <c r="D20" i="11" s="1"/>
  <c r="E14" i="15"/>
  <c r="D16" i="11" s="1"/>
  <c r="E10" i="15"/>
  <c r="D12" i="11" s="1"/>
  <c r="E6" i="15"/>
  <c r="D8" i="11" s="1"/>
  <c r="E25" i="15"/>
  <c r="D27" i="11" s="1"/>
  <c r="E21" i="15"/>
  <c r="D23" i="11" s="1"/>
  <c r="E17" i="15"/>
  <c r="D19" i="11" s="1"/>
  <c r="E13" i="15"/>
  <c r="D15" i="11" s="1"/>
  <c r="E9" i="15"/>
  <c r="D11" i="11" s="1"/>
  <c r="E5" i="15"/>
  <c r="D7" i="11" s="1"/>
  <c r="E28" i="15"/>
  <c r="D30" i="11" s="1"/>
  <c r="E24" i="15"/>
  <c r="D26" i="11" s="1"/>
  <c r="E20" i="15"/>
  <c r="D22" i="11" s="1"/>
  <c r="E16" i="15"/>
  <c r="D18" i="11" s="1"/>
  <c r="E12" i="15"/>
  <c r="D14" i="11" s="1"/>
  <c r="E8" i="15"/>
  <c r="D10" i="11" s="1"/>
  <c r="E4" i="15"/>
  <c r="D6" i="11" s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T6" i="11" l="1"/>
  <c r="T11" i="11"/>
  <c r="T20" i="11"/>
  <c r="T9" i="11"/>
  <c r="T10" i="11"/>
  <c r="T15" i="11"/>
  <c r="T24" i="11"/>
  <c r="T29" i="11"/>
  <c r="T19" i="11"/>
  <c r="T28" i="11"/>
  <c r="T17" i="11"/>
  <c r="T4" i="11"/>
  <c r="T22" i="11"/>
  <c r="T27" i="11"/>
  <c r="T25" i="11"/>
  <c r="T26" i="11"/>
  <c r="T8" i="11"/>
  <c r="T13" i="11"/>
  <c r="T14" i="11"/>
  <c r="T30" i="11"/>
  <c r="T12" i="11"/>
  <c r="C10" i="23" s="1"/>
  <c r="T18" i="11"/>
  <c r="T7" i="11"/>
  <c r="T23" i="11"/>
  <c r="T16" i="11"/>
  <c r="T5" i="11"/>
  <c r="T21" i="11"/>
  <c r="E27" i="13"/>
  <c r="J29" i="11" s="1"/>
  <c r="E23" i="13"/>
  <c r="J25" i="11" s="1"/>
  <c r="E11" i="13"/>
  <c r="J13" i="11" s="1"/>
  <c r="E3" i="13"/>
  <c r="J5" i="11" s="1"/>
  <c r="E18" i="13"/>
  <c r="J20" i="11" s="1"/>
  <c r="E28" i="13"/>
  <c r="J30" i="11" s="1"/>
  <c r="E24" i="13"/>
  <c r="J26" i="11" s="1"/>
  <c r="E20" i="13"/>
  <c r="J22" i="11" s="1"/>
  <c r="E16" i="13"/>
  <c r="J18" i="11" s="1"/>
  <c r="E12" i="13"/>
  <c r="J14" i="11" s="1"/>
  <c r="E8" i="13"/>
  <c r="J10" i="11" s="1"/>
  <c r="E4" i="13"/>
  <c r="J6" i="11" s="1"/>
  <c r="E15" i="13"/>
  <c r="J17" i="11" s="1"/>
  <c r="E22" i="13"/>
  <c r="J24" i="11" s="1"/>
  <c r="E10" i="13"/>
  <c r="J12" i="11" s="1"/>
  <c r="E19" i="13"/>
  <c r="J21" i="11" s="1"/>
  <c r="E7" i="13"/>
  <c r="J9" i="11" s="1"/>
  <c r="E26" i="13"/>
  <c r="J28" i="11" s="1"/>
  <c r="E14" i="13"/>
  <c r="J16" i="11" s="1"/>
  <c r="E6" i="13"/>
  <c r="J8" i="11" s="1"/>
  <c r="E25" i="13"/>
  <c r="J27" i="11" s="1"/>
  <c r="E21" i="13"/>
  <c r="J23" i="11" s="1"/>
  <c r="E17" i="13"/>
  <c r="J19" i="11" s="1"/>
  <c r="E13" i="13"/>
  <c r="J15" i="11" s="1"/>
  <c r="E9" i="13"/>
  <c r="J11" i="11" s="1"/>
  <c r="E5" i="13"/>
  <c r="J7" i="11" s="1"/>
  <c r="E2" i="13"/>
  <c r="J4" i="11" s="1"/>
  <c r="D3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C21" i="23" l="1"/>
  <c r="U23" i="11"/>
  <c r="C16" i="23"/>
  <c r="U18" i="11"/>
  <c r="C28" i="23"/>
  <c r="U30" i="11"/>
  <c r="U26" i="11"/>
  <c r="C24" i="23"/>
  <c r="C13" i="23"/>
  <c r="U15" i="11"/>
  <c r="C7" i="23"/>
  <c r="U9" i="11"/>
  <c r="U12" i="11"/>
  <c r="U5" i="11"/>
  <c r="C3" i="23"/>
  <c r="U13" i="11"/>
  <c r="C11" i="23"/>
  <c r="U27" i="11"/>
  <c r="C25" i="23"/>
  <c r="C2" i="23"/>
  <c r="U4" i="11"/>
  <c r="C26" i="23"/>
  <c r="U28" i="11"/>
  <c r="C27" i="23"/>
  <c r="U29" i="11"/>
  <c r="U11" i="11"/>
  <c r="C9" i="23"/>
  <c r="U14" i="11"/>
  <c r="C12" i="23"/>
  <c r="U8" i="11"/>
  <c r="C6" i="23"/>
  <c r="C15" i="23"/>
  <c r="U17" i="11"/>
  <c r="U24" i="11"/>
  <c r="C22" i="23"/>
  <c r="C8" i="23"/>
  <c r="U10" i="11"/>
  <c r="C18" i="23"/>
  <c r="U20" i="11"/>
  <c r="C19" i="23"/>
  <c r="U21" i="11"/>
  <c r="C14" i="23"/>
  <c r="U16" i="11"/>
  <c r="C5" i="23"/>
  <c r="U7" i="11"/>
  <c r="C23" i="23"/>
  <c r="U25" i="11"/>
  <c r="C20" i="23"/>
  <c r="U22" i="11"/>
  <c r="C17" i="23"/>
  <c r="U19" i="11"/>
  <c r="U6" i="11"/>
  <c r="C4" i="23"/>
  <c r="I25" i="12"/>
  <c r="I27" i="11" s="1"/>
  <c r="N27" i="11" s="1"/>
  <c r="B25" i="23" s="1"/>
  <c r="I21" i="12"/>
  <c r="I23" i="11" s="1"/>
  <c r="N23" i="11" s="1"/>
  <c r="B21" i="23" s="1"/>
  <c r="I17" i="12"/>
  <c r="I19" i="11" s="1"/>
  <c r="N19" i="11" s="1"/>
  <c r="B17" i="23" s="1"/>
  <c r="I13" i="12"/>
  <c r="I15" i="11" s="1"/>
  <c r="N15" i="11" s="1"/>
  <c r="I28" i="12"/>
  <c r="I30" i="11" s="1"/>
  <c r="N30" i="11" s="1"/>
  <c r="B28" i="23" s="1"/>
  <c r="I24" i="12"/>
  <c r="I26" i="11" s="1"/>
  <c r="N26" i="11" s="1"/>
  <c r="B24" i="23" s="1"/>
  <c r="I20" i="12"/>
  <c r="I22" i="11" s="1"/>
  <c r="N22" i="11" s="1"/>
  <c r="B20" i="23" s="1"/>
  <c r="I16" i="12"/>
  <c r="I18" i="11" s="1"/>
  <c r="N18" i="11" s="1"/>
  <c r="B16" i="23" s="1"/>
  <c r="I12" i="12"/>
  <c r="I14" i="11" s="1"/>
  <c r="N14" i="11" s="1"/>
  <c r="B12" i="23" s="1"/>
  <c r="I8" i="12"/>
  <c r="I10" i="11" s="1"/>
  <c r="N10" i="11" s="1"/>
  <c r="B8" i="23" s="1"/>
  <c r="I3" i="12"/>
  <c r="I5" i="11" s="1"/>
  <c r="N5" i="11" s="1"/>
  <c r="B3" i="23" s="1"/>
  <c r="I2" i="12"/>
  <c r="I4" i="11" s="1"/>
  <c r="I4" i="12"/>
  <c r="I6" i="11" s="1"/>
  <c r="N6" i="11" s="1"/>
  <c r="B4" i="23" s="1"/>
  <c r="I9" i="12"/>
  <c r="I11" i="11" s="1"/>
  <c r="N11" i="11" s="1"/>
  <c r="I27" i="12"/>
  <c r="I29" i="11" s="1"/>
  <c r="N29" i="11" s="1"/>
  <c r="B27" i="23" s="1"/>
  <c r="I23" i="12"/>
  <c r="I25" i="11" s="1"/>
  <c r="N25" i="11" s="1"/>
  <c r="B23" i="23" s="1"/>
  <c r="I19" i="12"/>
  <c r="I21" i="11" s="1"/>
  <c r="N21" i="11" s="1"/>
  <c r="B19" i="23" s="1"/>
  <c r="I15" i="12"/>
  <c r="I17" i="11" s="1"/>
  <c r="N17" i="11" s="1"/>
  <c r="B15" i="23" s="1"/>
  <c r="I11" i="12"/>
  <c r="I13" i="11" s="1"/>
  <c r="N13" i="11" s="1"/>
  <c r="I7" i="12"/>
  <c r="I9" i="11" s="1"/>
  <c r="N9" i="11" s="1"/>
  <c r="I5" i="12"/>
  <c r="I7" i="11" s="1"/>
  <c r="N7" i="11" s="1"/>
  <c r="B5" i="23" s="1"/>
  <c r="I26" i="12"/>
  <c r="I28" i="11" s="1"/>
  <c r="N28" i="11" s="1"/>
  <c r="B26" i="23" s="1"/>
  <c r="I22" i="12"/>
  <c r="I24" i="11" s="1"/>
  <c r="N24" i="11" s="1"/>
  <c r="B22" i="23" s="1"/>
  <c r="I18" i="12"/>
  <c r="I20" i="11" s="1"/>
  <c r="N20" i="11" s="1"/>
  <c r="I14" i="12"/>
  <c r="I16" i="11" s="1"/>
  <c r="N16" i="11" s="1"/>
  <c r="B14" i="23" s="1"/>
  <c r="I10" i="12"/>
  <c r="I12" i="11" s="1"/>
  <c r="N12" i="11" s="1"/>
  <c r="B10" i="23" s="1"/>
  <c r="I6" i="12"/>
  <c r="I8" i="11" s="1"/>
  <c r="N8" i="11" s="1"/>
  <c r="B6" i="23" l="1"/>
  <c r="B7" i="23"/>
  <c r="B9" i="23"/>
  <c r="B11" i="23"/>
  <c r="Z4" i="11"/>
  <c r="D2" i="23" s="1"/>
  <c r="N4" i="11"/>
  <c r="O15" i="11" s="1"/>
  <c r="B18" i="23"/>
  <c r="B13" i="23"/>
  <c r="X11" i="11"/>
  <c r="W29" i="11"/>
  <c r="X4" i="11"/>
  <c r="X8" i="11"/>
  <c r="X30" i="11"/>
  <c r="X13" i="11"/>
  <c r="W11" i="11"/>
  <c r="W30" i="11"/>
  <c r="W21" i="11"/>
  <c r="W7" i="11"/>
  <c r="X15" i="11"/>
  <c r="X6" i="11"/>
  <c r="X12" i="11"/>
  <c r="X24" i="11"/>
  <c r="X21" i="11"/>
  <c r="X7" i="11"/>
  <c r="W25" i="11"/>
  <c r="W19" i="11"/>
  <c r="X5" i="11"/>
  <c r="W10" i="11"/>
  <c r="X16" i="11"/>
  <c r="X27" i="11"/>
  <c r="W16" i="11"/>
  <c r="W18" i="11"/>
  <c r="X19" i="11"/>
  <c r="X20" i="11"/>
  <c r="X22" i="11"/>
  <c r="W24" i="11"/>
  <c r="W22" i="11"/>
  <c r="W13" i="11"/>
  <c r="X9" i="11"/>
  <c r="X23" i="11"/>
  <c r="X14" i="11"/>
  <c r="W8" i="11"/>
  <c r="W20" i="11"/>
  <c r="W14" i="11"/>
  <c r="W5" i="11"/>
  <c r="W12" i="11"/>
  <c r="W26" i="11"/>
  <c r="W17" i="11"/>
  <c r="X25" i="11"/>
  <c r="W6" i="11"/>
  <c r="W27" i="11"/>
  <c r="W15" i="11"/>
  <c r="X26" i="11"/>
  <c r="X28" i="11"/>
  <c r="X29" i="11"/>
  <c r="X18" i="11"/>
  <c r="X17" i="11"/>
  <c r="W9" i="11"/>
  <c r="W28" i="11"/>
  <c r="X10" i="11"/>
  <c r="W4" i="11"/>
  <c r="W23" i="11"/>
  <c r="Z10" i="11"/>
  <c r="Z11" i="11"/>
  <c r="Z15" i="11"/>
  <c r="Z17" i="11"/>
  <c r="Z30" i="11"/>
  <c r="Z26" i="11"/>
  <c r="Z19" i="11"/>
  <c r="Z5" i="11"/>
  <c r="Z24" i="11"/>
  <c r="O6" i="11" l="1"/>
  <c r="O13" i="11"/>
  <c r="O22" i="11"/>
  <c r="O27" i="11"/>
  <c r="O17" i="11"/>
  <c r="O8" i="11"/>
  <c r="O18" i="11"/>
  <c r="O28" i="11"/>
  <c r="O25" i="11"/>
  <c r="O12" i="11"/>
  <c r="O20" i="11"/>
  <c r="O23" i="11"/>
  <c r="O30" i="11"/>
  <c r="O21" i="11"/>
  <c r="O4" i="11"/>
  <c r="B2" i="23"/>
  <c r="O26" i="11"/>
  <c r="O7" i="11"/>
  <c r="O10" i="11"/>
  <c r="O16" i="11"/>
  <c r="O24" i="11"/>
  <c r="O29" i="11"/>
  <c r="O5" i="11"/>
  <c r="O14" i="11"/>
  <c r="O19" i="11"/>
  <c r="O11" i="11"/>
  <c r="O9" i="11"/>
  <c r="D9" i="23"/>
  <c r="D17" i="23"/>
  <c r="D13" i="23"/>
  <c r="D24" i="23"/>
  <c r="D22" i="23"/>
  <c r="D28" i="23"/>
  <c r="D8" i="23"/>
  <c r="D3" i="23"/>
  <c r="D15" i="23"/>
  <c r="Z18" i="11"/>
  <c r="Z21" i="11"/>
  <c r="Z8" i="11"/>
  <c r="Z27" i="11"/>
  <c r="Z23" i="11"/>
  <c r="Z29" i="11"/>
  <c r="Z7" i="11"/>
  <c r="Z13" i="11"/>
  <c r="Z6" i="11"/>
  <c r="Z25" i="11"/>
  <c r="Z9" i="11"/>
  <c r="Z14" i="11"/>
  <c r="Z12" i="11"/>
  <c r="Z22" i="11"/>
  <c r="Z28" i="11"/>
  <c r="Z16" i="11"/>
  <c r="Z20" i="11"/>
  <c r="Q15" i="11" l="1"/>
  <c r="R10" i="11"/>
  <c r="R14" i="11"/>
  <c r="R18" i="11"/>
  <c r="Q9" i="11"/>
  <c r="R11" i="11"/>
  <c r="R12" i="11"/>
  <c r="Q4" i="11"/>
  <c r="R7" i="11"/>
  <c r="R26" i="11"/>
  <c r="Q14" i="11"/>
  <c r="Q12" i="11"/>
  <c r="R29" i="11"/>
  <c r="R22" i="11"/>
  <c r="R27" i="11"/>
  <c r="R13" i="11"/>
  <c r="R8" i="11"/>
  <c r="R28" i="11"/>
  <c r="R25" i="11"/>
  <c r="Q7" i="11"/>
  <c r="R15" i="11"/>
  <c r="Q11" i="11"/>
  <c r="Q6" i="11"/>
  <c r="R17" i="11"/>
  <c r="Q5" i="11"/>
  <c r="R24" i="11"/>
  <c r="R6" i="11"/>
  <c r="R20" i="11"/>
  <c r="R23" i="11"/>
  <c r="R4" i="11"/>
  <c r="R30" i="11"/>
  <c r="R9" i="11"/>
  <c r="Q10" i="11"/>
  <c r="R5" i="11"/>
  <c r="Q16" i="11"/>
  <c r="Q8" i="11"/>
  <c r="R16" i="11"/>
  <c r="R19" i="11"/>
  <c r="R21" i="11"/>
  <c r="Q13" i="11"/>
  <c r="AA11" i="11"/>
  <c r="Q17" i="11"/>
  <c r="D14" i="23"/>
  <c r="AA16" i="11"/>
  <c r="D11" i="23"/>
  <c r="AA13" i="11"/>
  <c r="AA17" i="11"/>
  <c r="AA30" i="11"/>
  <c r="AA19" i="11"/>
  <c r="D7" i="23"/>
  <c r="AA9" i="11"/>
  <c r="D6" i="23"/>
  <c r="AA8" i="11"/>
  <c r="D20" i="23"/>
  <c r="AA22" i="11"/>
  <c r="D23" i="23"/>
  <c r="AA25" i="11"/>
  <c r="D27" i="23"/>
  <c r="AA29" i="11"/>
  <c r="D19" i="23"/>
  <c r="AA21" i="11"/>
  <c r="AA10" i="11"/>
  <c r="AA24" i="11"/>
  <c r="AA15" i="11"/>
  <c r="D12" i="23"/>
  <c r="AA14" i="11"/>
  <c r="D25" i="23"/>
  <c r="AA27" i="11"/>
  <c r="AA5" i="11"/>
  <c r="AA26" i="11"/>
  <c r="D26" i="23"/>
  <c r="AA28" i="11"/>
  <c r="D5" i="23"/>
  <c r="AA7" i="11"/>
  <c r="D18" i="23"/>
  <c r="AA20" i="11"/>
  <c r="D10" i="23"/>
  <c r="AA12" i="11"/>
  <c r="D4" i="23"/>
  <c r="AA6" i="11"/>
  <c r="D21" i="23"/>
  <c r="AA23" i="11"/>
  <c r="D16" i="23"/>
  <c r="AA18" i="11"/>
  <c r="AA4" i="11"/>
  <c r="Q18" i="11"/>
  <c r="AD30" i="11" l="1"/>
  <c r="AD22" i="11"/>
  <c r="AD14" i="11"/>
  <c r="AD6" i="11"/>
  <c r="AC22" i="11"/>
  <c r="AC14" i="11"/>
  <c r="AC6" i="11"/>
  <c r="AD23" i="11"/>
  <c r="AC21" i="11"/>
  <c r="AC5" i="11"/>
  <c r="AD7" i="11"/>
  <c r="AC15" i="11"/>
  <c r="AD5" i="11"/>
  <c r="AD9" i="11"/>
  <c r="AD26" i="11"/>
  <c r="AD18" i="11"/>
  <c r="AD10" i="11"/>
  <c r="AC26" i="11"/>
  <c r="AC18" i="11"/>
  <c r="AC10" i="11"/>
  <c r="AD27" i="11"/>
  <c r="AC13" i="11"/>
  <c r="AD19" i="11"/>
  <c r="AC25" i="11"/>
  <c r="AC23" i="11"/>
  <c r="AC11" i="11"/>
  <c r="AD24" i="11"/>
  <c r="AD8" i="11"/>
  <c r="AC16" i="11"/>
  <c r="AC8" i="11"/>
  <c r="AC9" i="11"/>
  <c r="AD13" i="11"/>
  <c r="AD4" i="11"/>
  <c r="AD28" i="11"/>
  <c r="AD20" i="11"/>
  <c r="AD12" i="11"/>
  <c r="AC28" i="11"/>
  <c r="AC20" i="11"/>
  <c r="AC12" i="11"/>
  <c r="AD29" i="11"/>
  <c r="AD21" i="11"/>
  <c r="AC17" i="11"/>
  <c r="AC27" i="11"/>
  <c r="AC4" i="11"/>
  <c r="AC7" i="11"/>
  <c r="AD15" i="11"/>
  <c r="AC30" i="11"/>
  <c r="AC24" i="11"/>
  <c r="AC29" i="11"/>
  <c r="AC19" i="11"/>
  <c r="AD16" i="11"/>
  <c r="AD25" i="11"/>
  <c r="AD11" i="11"/>
  <c r="AD17" i="11"/>
  <c r="Q19" i="11"/>
  <c r="Q20" i="11" l="1"/>
  <c r="Q21" i="11" l="1"/>
  <c r="Q22" i="11" l="1"/>
  <c r="Q23" i="11" l="1"/>
  <c r="Q24" i="11" l="1"/>
  <c r="Q25" i="11" l="1"/>
  <c r="Q26" i="11" l="1"/>
  <c r="Q27" i="11" l="1"/>
  <c r="Q28" i="11" l="1"/>
  <c r="Q30" i="11" l="1"/>
  <c r="Q29" i="11"/>
</calcChain>
</file>

<file path=xl/sharedStrings.xml><?xml version="1.0" encoding="utf-8"?>
<sst xmlns="http://schemas.openxmlformats.org/spreadsheetml/2006/main" count="447" uniqueCount="113">
  <si>
    <t>Posição</t>
  </si>
  <si>
    <t>IDH-M em 2017</t>
  </si>
  <si>
    <t>UF</t>
  </si>
  <si>
    <t>Valor R$</t>
  </si>
  <si>
    <t>População</t>
  </si>
  <si>
    <t>RCL Per Capita</t>
  </si>
  <si>
    <t>RR</t>
  </si>
  <si>
    <t>AP</t>
  </si>
  <si>
    <t>AC</t>
  </si>
  <si>
    <t>TO</t>
  </si>
  <si>
    <t>MT</t>
  </si>
  <si>
    <t>RO</t>
  </si>
  <si>
    <t>MS</t>
  </si>
  <si>
    <t>ES</t>
  </si>
  <si>
    <t>AM</t>
  </si>
  <si>
    <t>SC</t>
  </si>
  <si>
    <t>GO</t>
  </si>
  <si>
    <t>SE</t>
  </si>
  <si>
    <t>SP</t>
  </si>
  <si>
    <t>RS</t>
  </si>
  <si>
    <t>PR</t>
  </si>
  <si>
    <t>RJ</t>
  </si>
  <si>
    <t>MG</t>
  </si>
  <si>
    <t>RN</t>
  </si>
  <si>
    <t>PI</t>
  </si>
  <si>
    <t>PE</t>
  </si>
  <si>
    <t>AL</t>
  </si>
  <si>
    <t>PB</t>
  </si>
  <si>
    <t>PA</t>
  </si>
  <si>
    <t>BA</t>
  </si>
  <si>
    <t>CE</t>
  </si>
  <si>
    <t>MA</t>
  </si>
  <si>
    <t>Categoria</t>
  </si>
  <si>
    <t>Rede geral ou fossa ligada à rede</t>
  </si>
  <si>
    <t>Estado</t>
  </si>
  <si>
    <t>DF</t>
  </si>
  <si>
    <t>Respiradores por 100.000 Habitantes</t>
  </si>
  <si>
    <t>UTI/100.000habitantes</t>
  </si>
  <si>
    <t>Médicos</t>
  </si>
  <si>
    <t>Taxa a cada 100.000</t>
  </si>
  <si>
    <t>Fonte: Ministério da Saúde</t>
  </si>
  <si>
    <t>Disponível em: https://covid.saude.gov.br/</t>
  </si>
  <si>
    <t>perc_faixa</t>
  </si>
  <si>
    <t>TC</t>
  </si>
  <si>
    <t>Peso</t>
  </si>
  <si>
    <t>Valor</t>
  </si>
  <si>
    <t>Gasto Saúde/Per Capita</t>
  </si>
  <si>
    <t>Eixo Fiscal/Social</t>
  </si>
  <si>
    <t>Dados em amarelo</t>
  </si>
  <si>
    <t>Atualização estática - Dados Anuais</t>
  </si>
  <si>
    <t>Dados em verde</t>
  </si>
  <si>
    <t>Fonte</t>
  </si>
  <si>
    <t>PDNU</t>
  </si>
  <si>
    <t>Índices</t>
  </si>
  <si>
    <t>Descrição</t>
  </si>
  <si>
    <t>Índice de Desenvolvimento Humano</t>
  </si>
  <si>
    <t>Receita Corrente Líquida Estadual per capita</t>
  </si>
  <si>
    <t>Gasto total de saúde (Estados+Municípios) per capita</t>
  </si>
  <si>
    <t>Porcentagem de população com mais de 65 anos na população total</t>
  </si>
  <si>
    <t>Porcentagem de domicílios com mais de seis habitantes em relação ao total de domicílios</t>
  </si>
  <si>
    <t>Porcentagem de domicílios  com acesso a Rede geral ou fossa ligada à rede</t>
  </si>
  <si>
    <t>Disponível em:</t>
  </si>
  <si>
    <t>População total do Estado</t>
  </si>
  <si>
    <t>Quantidade de UTIs a cada 100.000 habitantes</t>
  </si>
  <si>
    <t>Quantidade de Médicos a cada 100.000 habitantes</t>
  </si>
  <si>
    <t>Quantidade de respiradores a cada 100.000 habitantes</t>
  </si>
  <si>
    <t xml:space="preserve"> IDH</t>
  </si>
  <si>
    <t xml:space="preserve"> RCL per capita</t>
  </si>
  <si>
    <t xml:space="preserve"> Idoso</t>
  </si>
  <si>
    <t>+6 Habitantes por Domicílio</t>
  </si>
  <si>
    <t xml:space="preserve"> Acesso a rede de esgoto</t>
  </si>
  <si>
    <t xml:space="preserve"> População</t>
  </si>
  <si>
    <t xml:space="preserve"> Médicos por habitante</t>
  </si>
  <si>
    <t xml:space="preserve"> Respiradores</t>
  </si>
  <si>
    <t>AMB</t>
  </si>
  <si>
    <t>https://amb.org.br/wp-content/uploads/2018/03/DEMOGRAFIA-M%C3%89DICA.pdf</t>
  </si>
  <si>
    <t>http://atlasbrasil.org.br/2013/data/rawData/Radar%20IDHM%20PNADC_2019_Book.pdf</t>
  </si>
  <si>
    <t>SICONFI</t>
  </si>
  <si>
    <t>Última atualização</t>
  </si>
  <si>
    <t>https://siconfi.tesouro.gov.br/siconfi/pages/public/declaracao/declaracao_list.jsf</t>
  </si>
  <si>
    <t>DF*</t>
  </si>
  <si>
    <t>* Somado com o Fundo Constitucional de 2019</t>
  </si>
  <si>
    <t>PNAD</t>
  </si>
  <si>
    <t>https://www.ibge.gov.br/estatisticas/multidominio/condicoes-de-vida-desigualdade-e-pobreza/9173-pesquisa-nacional-por-amostra-de-domicilios-continua-?=&amp;t=o-que-e</t>
  </si>
  <si>
    <t>Porcentagem da população</t>
  </si>
  <si>
    <t>Porcentagem dos domicílios</t>
  </si>
  <si>
    <t xml:space="preserve">População </t>
  </si>
  <si>
    <t>Ministério da Saúde</t>
  </si>
  <si>
    <t xml:space="preserve"> UTI_habitante_SUS</t>
  </si>
  <si>
    <t>http://tabnet.datasus.gov.br/cgi/tabcgi.exe?cnes/cnv/equipobr.def</t>
  </si>
  <si>
    <t>https://covid-insumos.saude.gov.br/paineis/insumos/painel.php</t>
  </si>
  <si>
    <t>Leitos de UTI/SUS 06/05</t>
  </si>
  <si>
    <t>Diferença</t>
  </si>
  <si>
    <t>Diferença %</t>
  </si>
  <si>
    <t>z-score</t>
  </si>
  <si>
    <t>Leitos de UTI/SUS 01/06</t>
  </si>
  <si>
    <t>Peso total</t>
  </si>
  <si>
    <t>Z-score</t>
  </si>
  <si>
    <t>PESOS</t>
  </si>
  <si>
    <t>Gastos saúde per capita</t>
  </si>
  <si>
    <t>Acesso a rede de esgoto</t>
  </si>
  <si>
    <t>FISCAL-SOCIAL</t>
  </si>
  <si>
    <t>HOSPITALAR</t>
  </si>
  <si>
    <t>GERAL</t>
  </si>
  <si>
    <t>Atualização dinâmica - Dados  mensais</t>
  </si>
  <si>
    <t>Respiradores fev/20</t>
  </si>
  <si>
    <t>Respiradores jun/20</t>
  </si>
  <si>
    <t>Hospitalar</t>
  </si>
  <si>
    <t>Sócio-Fiscal</t>
  </si>
  <si>
    <t>abbrev_state</t>
  </si>
  <si>
    <t xml:space="preserve">Índice de Vulnerabilidade Sócio-Fiscal </t>
  </si>
  <si>
    <t xml:space="preserve">Índice de Vulnerabilidade Hospitalar </t>
  </si>
  <si>
    <t>Índice de Vulnerabilidade ao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</si>
</sst>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0_-;\-* #,##0.000_-;_-* &quot;-&quot;??_-;_-@_-"/>
    <numFmt numFmtId="165" formatCode="_-* #,##0.000_-;\-* #,##0.000_-;_-* &quot;-&quot;???_-;_-@_-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Fill="1" applyBorder="1" applyAlignment="1">
      <alignment horizontal="justify" vertical="center"/>
    </xf>
    <xf numFmtId="0" fontId="0" fillId="0" borderId="0" xfId="0" applyFill="1" applyBorder="1" applyAlignment="1">
      <alignment horizontal="justify"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justify" vertical="center"/>
    </xf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6" borderId="0" xfId="0" applyFill="1" applyBorder="1"/>
    <xf numFmtId="0" fontId="0" fillId="5" borderId="0" xfId="0" applyFill="1" applyBorder="1"/>
    <xf numFmtId="16" fontId="0" fillId="0" borderId="0" xfId="0" applyNumberFormat="1" applyBorder="1"/>
    <xf numFmtId="0" fontId="0" fillId="4" borderId="0" xfId="0" applyFill="1" applyBorder="1"/>
    <xf numFmtId="0" fontId="2" fillId="0" borderId="0" xfId="1" applyBorder="1" applyAlignment="1">
      <alignment vertical="center"/>
    </xf>
    <xf numFmtId="0" fontId="0" fillId="0" borderId="0" xfId="0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/>
    </xf>
    <xf numFmtId="43" fontId="0" fillId="0" borderId="1" xfId="2" applyFont="1" applyBorder="1"/>
    <xf numFmtId="43" fontId="0" fillId="0" borderId="1" xfId="0" applyNumberFormat="1" applyBorder="1"/>
    <xf numFmtId="10" fontId="0" fillId="0" borderId="1" xfId="0" applyNumberFormat="1" applyBorder="1" applyAlignment="1">
      <alignment horizontal="justify" vertical="center"/>
    </xf>
    <xf numFmtId="10" fontId="0" fillId="0" borderId="1" xfId="3" applyNumberFormat="1" applyFont="1" applyBorder="1"/>
    <xf numFmtId="0" fontId="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164" fontId="0" fillId="0" borderId="1" xfId="2" applyNumberFormat="1" applyFont="1" applyBorder="1"/>
    <xf numFmtId="16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4" xfId="0" applyBorder="1"/>
    <xf numFmtId="0" fontId="0" fillId="0" borderId="5" xfId="0" applyBorder="1"/>
    <xf numFmtId="0" fontId="2" fillId="0" borderId="6" xfId="1" applyBorder="1"/>
    <xf numFmtId="0" fontId="0" fillId="0" borderId="7" xfId="0" applyBorder="1"/>
    <xf numFmtId="0" fontId="0" fillId="0" borderId="7" xfId="0" applyFill="1" applyBorder="1"/>
    <xf numFmtId="0" fontId="2" fillId="0" borderId="8" xfId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17" fontId="0" fillId="0" borderId="11" xfId="0" applyNumberFormat="1" applyBorder="1"/>
    <xf numFmtId="0" fontId="0" fillId="5" borderId="12" xfId="0" applyFill="1" applyBorder="1"/>
    <xf numFmtId="0" fontId="0" fillId="6" borderId="12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9" fontId="0" fillId="0" borderId="1" xfId="3" applyFont="1" applyBorder="1"/>
    <xf numFmtId="9" fontId="4" fillId="7" borderId="1" xfId="3" applyFont="1" applyFill="1" applyBorder="1"/>
    <xf numFmtId="9" fontId="0" fillId="6" borderId="1" xfId="3" applyFont="1" applyFill="1" applyBorder="1"/>
    <xf numFmtId="43" fontId="0" fillId="0" borderId="0" xfId="0" applyNumberFormat="1" applyBorder="1"/>
    <xf numFmtId="165" fontId="0" fillId="0" borderId="0" xfId="0" applyNumberFormat="1" applyBorder="1"/>
    <xf numFmtId="0" fontId="0" fillId="0" borderId="0" xfId="0" applyFill="1" applyBorder="1" applyAlignment="1">
      <alignment horizontal="right"/>
    </xf>
    <xf numFmtId="2" fontId="0" fillId="0" borderId="0" xfId="2" applyNumberFormat="1" applyFont="1" applyBorder="1"/>
    <xf numFmtId="0" fontId="0" fillId="0" borderId="20" xfId="0" applyFill="1" applyBorder="1"/>
    <xf numFmtId="0" fontId="0" fillId="0" borderId="20" xfId="0" applyFill="1" applyBorder="1" applyAlignment="1">
      <alignment horizontal="center" vertical="center"/>
    </xf>
    <xf numFmtId="0" fontId="0" fillId="0" borderId="0" xfId="2" applyNumberFormat="1" applyFont="1" applyBorder="1"/>
    <xf numFmtId="2" fontId="0" fillId="0" borderId="0" xfId="0" applyNumberFormat="1"/>
    <xf numFmtId="0" fontId="0" fillId="6" borderId="13" xfId="0" applyFill="1" applyBorder="1"/>
    <xf numFmtId="17" fontId="0" fillId="0" borderId="10" xfId="0" applyNumberFormat="1" applyFill="1" applyBorder="1"/>
    <xf numFmtId="0" fontId="0" fillId="0" borderId="22" xfId="0" applyBorder="1" applyAlignment="1">
      <alignment horizontal="justify" vertical="center"/>
    </xf>
    <xf numFmtId="0" fontId="0" fillId="4" borderId="23" xfId="0" applyFill="1" applyBorder="1" applyAlignment="1">
      <alignment vertic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4" borderId="26" xfId="0" applyFill="1" applyBorder="1" applyAlignment="1">
      <alignment vertical="center"/>
    </xf>
    <xf numFmtId="0" fontId="0" fillId="4" borderId="27" xfId="0" applyFill="1" applyBorder="1"/>
    <xf numFmtId="0" fontId="0" fillId="4" borderId="28" xfId="0" applyFill="1" applyBorder="1" applyAlignment="1">
      <alignment vertical="center"/>
    </xf>
    <xf numFmtId="0" fontId="0" fillId="4" borderId="29" xfId="0" applyFill="1" applyBorder="1"/>
    <xf numFmtId="0" fontId="0" fillId="4" borderId="30" xfId="0" applyFill="1" applyBorder="1"/>
    <xf numFmtId="2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2" borderId="24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5" fillId="4" borderId="21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0" fillId="0" borderId="0" xfId="0" applyAlignment="1"/>
  </cellXfs>
  <cellStyles count="4">
    <cellStyle name="Hiperlink" xfId="1" builtinId="8"/>
    <cellStyle name="Normal" xfId="0" builtinId="0"/>
    <cellStyle name="Porcentagem" xfId="3" builtinId="5"/>
    <cellStyle name="Vírgula" xfId="2" builtinId="3"/>
  </cellStyles>
  <dxfs count="0"/>
  <tableStyles count="0" defaultTableStyle="TableStyleMedium2" defaultPivotStyle="PivotStyleLight16"/>
  <colors>
    <mruColors>
      <color rgb="FFE93C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2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81247086806139E-2"/>
          <c:y val="0.22712347460626336"/>
          <c:w val="0.9000530639540022"/>
          <c:h val="0.50231537201352383"/>
        </c:manualLayout>
      </c:layout>
      <c:barChart>
        <c:barDir val="col"/>
        <c:grouping val="clustered"/>
        <c:varyColors val="0"/>
        <c:ser>
          <c:idx val="19"/>
          <c:order val="0"/>
          <c:spPr>
            <a:solidFill>
              <a:srgbClr val="E93C46"/>
            </a:solidFill>
            <a:ln w="12700">
              <a:solidFill>
                <a:srgbClr val="C00000"/>
              </a:solidFill>
            </a:ln>
          </c:spPr>
          <c:invertIfNegative val="0"/>
          <c:cat>
            <c:strRef>
              <c:f>'ranking final'!$Q$4:$Q$30</c:f>
              <c:strCache>
                <c:ptCount val="27"/>
                <c:pt idx="0">
                  <c:v>PA</c:v>
                </c:pt>
                <c:pt idx="1">
                  <c:v>MA</c:v>
                </c:pt>
                <c:pt idx="2">
                  <c:v>PI</c:v>
                </c:pt>
                <c:pt idx="3">
                  <c:v>AP</c:v>
                </c:pt>
                <c:pt idx="4">
                  <c:v>AL</c:v>
                </c:pt>
                <c:pt idx="5">
                  <c:v>RO</c:v>
                </c:pt>
                <c:pt idx="6">
                  <c:v>SE</c:v>
                </c:pt>
                <c:pt idx="7">
                  <c:v>CE</c:v>
                </c:pt>
                <c:pt idx="8">
                  <c:v>AC</c:v>
                </c:pt>
                <c:pt idx="9">
                  <c:v>BA</c:v>
                </c:pt>
                <c:pt idx="10">
                  <c:v>RN</c:v>
                </c:pt>
                <c:pt idx="11">
                  <c:v>PB</c:v>
                </c:pt>
                <c:pt idx="12">
                  <c:v>AM</c:v>
                </c:pt>
                <c:pt idx="13">
                  <c:v>RR</c:v>
                </c:pt>
                <c:pt idx="14">
                  <c:v>PE</c:v>
                </c:pt>
                <c:pt idx="15">
                  <c:v>MT</c:v>
                </c:pt>
                <c:pt idx="16">
                  <c:v>GO</c:v>
                </c:pt>
                <c:pt idx="17">
                  <c:v>TO</c:v>
                </c:pt>
                <c:pt idx="18">
                  <c:v>MS</c:v>
                </c:pt>
                <c:pt idx="19">
                  <c:v>ES</c:v>
                </c:pt>
                <c:pt idx="20">
                  <c:v>SC</c:v>
                </c:pt>
                <c:pt idx="21">
                  <c:v>MG</c:v>
                </c:pt>
                <c:pt idx="22">
                  <c:v>RS</c:v>
                </c:pt>
                <c:pt idx="23">
                  <c:v>PR</c:v>
                </c:pt>
                <c:pt idx="24">
                  <c:v>RJ</c:v>
                </c:pt>
                <c:pt idx="25">
                  <c:v>SP</c:v>
                </c:pt>
                <c:pt idx="26">
                  <c:v>DF</c:v>
                </c:pt>
              </c:strCache>
            </c:strRef>
          </c:cat>
          <c:val>
            <c:numRef>
              <c:f>'ranking final'!$R$4:$R$30</c:f>
              <c:numCache>
                <c:formatCode>0.00</c:formatCode>
                <c:ptCount val="27"/>
                <c:pt idx="0">
                  <c:v>-0.81321952799004138</c:v>
                </c:pt>
                <c:pt idx="1">
                  <c:v>-0.78230304067143464</c:v>
                </c:pt>
                <c:pt idx="2">
                  <c:v>-0.58585946802436462</c:v>
                </c:pt>
                <c:pt idx="3">
                  <c:v>-0.48530651901734584</c:v>
                </c:pt>
                <c:pt idx="4">
                  <c:v>-0.39406828128058247</c:v>
                </c:pt>
                <c:pt idx="5">
                  <c:v>-0.32835725768294222</c:v>
                </c:pt>
                <c:pt idx="6">
                  <c:v>-0.31373990704774124</c:v>
                </c:pt>
                <c:pt idx="7">
                  <c:v>-0.30683495482223772</c:v>
                </c:pt>
                <c:pt idx="8">
                  <c:v>-0.30569901120208082</c:v>
                </c:pt>
                <c:pt idx="9">
                  <c:v>-0.30364278510216908</c:v>
                </c:pt>
                <c:pt idx="10">
                  <c:v>-0.26580587905239461</c:v>
                </c:pt>
                <c:pt idx="11">
                  <c:v>-0.18631633100505524</c:v>
                </c:pt>
                <c:pt idx="12">
                  <c:v>-0.1644248059018</c:v>
                </c:pt>
                <c:pt idx="13">
                  <c:v>-4.771439803935755E-2</c:v>
                </c:pt>
                <c:pt idx="14">
                  <c:v>-4.3214163276687985E-2</c:v>
                </c:pt>
                <c:pt idx="15">
                  <c:v>-2.3131693941224874E-2</c:v>
                </c:pt>
                <c:pt idx="16">
                  <c:v>-1.5570230451098153E-2</c:v>
                </c:pt>
                <c:pt idx="17">
                  <c:v>1.7285227947243464E-2</c:v>
                </c:pt>
                <c:pt idx="18">
                  <c:v>0.17511473693535012</c:v>
                </c:pt>
                <c:pt idx="19">
                  <c:v>0.30633039460222938</c:v>
                </c:pt>
                <c:pt idx="20">
                  <c:v>0.31555555973365645</c:v>
                </c:pt>
                <c:pt idx="21">
                  <c:v>0.44937589558989072</c:v>
                </c:pt>
                <c:pt idx="22">
                  <c:v>0.47887991755018539</c:v>
                </c:pt>
                <c:pt idx="23">
                  <c:v>0.54428163956558628</c:v>
                </c:pt>
                <c:pt idx="24">
                  <c:v>0.71832617588543768</c:v>
                </c:pt>
                <c:pt idx="25">
                  <c:v>1.126406781322197</c:v>
                </c:pt>
                <c:pt idx="26">
                  <c:v>1.2336519253767873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76-41CE-A82F-B2FC4A46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96343840"/>
        <c:axId val="396337176"/>
      </c:barChart>
      <c:catAx>
        <c:axId val="39634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254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700" b="1" i="0" baseline="0">
                <a:latin typeface="Roboto Mono" pitchFamily="2" charset="0"/>
                <a:ea typeface="Roboto Mono" pitchFamily="2" charset="0"/>
                <a:cs typeface="Helvetica" pitchFamily="34" charset="0"/>
              </a:defRPr>
            </a:pPr>
            <a:endParaRPr lang="pt-BR"/>
          </a:p>
        </c:txPr>
        <c:crossAx val="396337176"/>
        <c:crosses val="autoZero"/>
        <c:auto val="1"/>
        <c:lblAlgn val="ctr"/>
        <c:lblOffset val="100"/>
        <c:noMultiLvlLbl val="0"/>
      </c:catAx>
      <c:valAx>
        <c:axId val="396337176"/>
        <c:scaling>
          <c:orientation val="minMax"/>
          <c:min val="-1.5"/>
        </c:scaling>
        <c:delete val="0"/>
        <c:axPos val="l"/>
        <c:majorGridlines/>
        <c:numFmt formatCode="General" sourceLinked="0"/>
        <c:majorTickMark val="none"/>
        <c:minorTickMark val="none"/>
        <c:tickLblPos val="low"/>
        <c:spPr>
          <a:ln w="25400">
            <a:noFill/>
          </a:ln>
        </c:spPr>
        <c:txPr>
          <a:bodyPr/>
          <a:lstStyle/>
          <a:p>
            <a:pPr>
              <a:defRPr sz="1600">
                <a:latin typeface="Roboto Mono" pitchFamily="2" charset="0"/>
                <a:ea typeface="Roboto Mono" pitchFamily="2" charset="0"/>
              </a:defRPr>
            </a:pPr>
            <a:endParaRPr lang="pt-BR"/>
          </a:p>
        </c:txPr>
        <c:crossAx val="39634384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81247086806139E-2"/>
          <c:y val="0.21040705630290413"/>
          <c:w val="0.9000530639540022"/>
          <c:h val="0.51903179031688307"/>
        </c:manualLayout>
      </c:layout>
      <c:barChart>
        <c:barDir val="col"/>
        <c:grouping val="clustered"/>
        <c:varyColors val="0"/>
        <c:ser>
          <c:idx val="19"/>
          <c:order val="0"/>
          <c:spPr>
            <a:solidFill>
              <a:srgbClr val="E93C46"/>
            </a:solidFill>
          </c:spPr>
          <c:invertIfNegative val="0"/>
          <c:cat>
            <c:strRef>
              <c:f>'ranking final'!$W$4:$W$30</c:f>
              <c:strCache>
                <c:ptCount val="27"/>
                <c:pt idx="0">
                  <c:v>MA</c:v>
                </c:pt>
                <c:pt idx="1">
                  <c:v>PA</c:v>
                </c:pt>
                <c:pt idx="2">
                  <c:v>RO</c:v>
                </c:pt>
                <c:pt idx="3">
                  <c:v>AL</c:v>
                </c:pt>
                <c:pt idx="4">
                  <c:v>PI</c:v>
                </c:pt>
                <c:pt idx="5">
                  <c:v>SE</c:v>
                </c:pt>
                <c:pt idx="6">
                  <c:v>RN</c:v>
                </c:pt>
                <c:pt idx="7">
                  <c:v>PB</c:v>
                </c:pt>
                <c:pt idx="8">
                  <c:v>PE</c:v>
                </c:pt>
                <c:pt idx="9">
                  <c:v>CE</c:v>
                </c:pt>
                <c:pt idx="10">
                  <c:v>AP</c:v>
                </c:pt>
                <c:pt idx="11">
                  <c:v>BA</c:v>
                </c:pt>
                <c:pt idx="12">
                  <c:v>AM</c:v>
                </c:pt>
                <c:pt idx="13">
                  <c:v>GO</c:v>
                </c:pt>
                <c:pt idx="14">
                  <c:v>MT</c:v>
                </c:pt>
                <c:pt idx="15">
                  <c:v>AC</c:v>
                </c:pt>
                <c:pt idx="16">
                  <c:v>MS</c:v>
                </c:pt>
                <c:pt idx="17">
                  <c:v>ES</c:v>
                </c:pt>
                <c:pt idx="18">
                  <c:v>TO</c:v>
                </c:pt>
                <c:pt idx="19">
                  <c:v>SC</c:v>
                </c:pt>
                <c:pt idx="20">
                  <c:v>RR</c:v>
                </c:pt>
                <c:pt idx="21">
                  <c:v>PR</c:v>
                </c:pt>
                <c:pt idx="22">
                  <c:v>MG</c:v>
                </c:pt>
                <c:pt idx="23">
                  <c:v>RS</c:v>
                </c:pt>
                <c:pt idx="24">
                  <c:v>RJ</c:v>
                </c:pt>
                <c:pt idx="25">
                  <c:v>DF</c:v>
                </c:pt>
                <c:pt idx="26">
                  <c:v>SP</c:v>
                </c:pt>
              </c:strCache>
            </c:strRef>
          </c:cat>
          <c:val>
            <c:numRef>
              <c:f>'ranking final'!$X$4:$X$30</c:f>
              <c:numCache>
                <c:formatCode>0.00</c:formatCode>
                <c:ptCount val="27"/>
                <c:pt idx="0">
                  <c:v>-0.66565370395909551</c:v>
                </c:pt>
                <c:pt idx="1">
                  <c:v>-0.66433301116476051</c:v>
                </c:pt>
                <c:pt idx="2">
                  <c:v>-0.60386554050425834</c:v>
                </c:pt>
                <c:pt idx="3">
                  <c:v>-0.43954276938215531</c:v>
                </c:pt>
                <c:pt idx="4">
                  <c:v>-0.43716912368575589</c:v>
                </c:pt>
                <c:pt idx="5">
                  <c:v>-0.38483553915010499</c:v>
                </c:pt>
                <c:pt idx="6">
                  <c:v>-0.35701602890896794</c:v>
                </c:pt>
                <c:pt idx="7">
                  <c:v>-0.24505653559764623</c:v>
                </c:pt>
                <c:pt idx="8">
                  <c:v>-0.22431821522387832</c:v>
                </c:pt>
                <c:pt idx="9">
                  <c:v>-0.22058628983004833</c:v>
                </c:pt>
                <c:pt idx="10">
                  <c:v>-0.18582943050103237</c:v>
                </c:pt>
                <c:pt idx="11">
                  <c:v>-0.15641952524214012</c:v>
                </c:pt>
                <c:pt idx="12">
                  <c:v>-9.4552936464537565E-2</c:v>
                </c:pt>
                <c:pt idx="13">
                  <c:v>-7.189678269003133E-2</c:v>
                </c:pt>
                <c:pt idx="14">
                  <c:v>-7.9752550627726904E-3</c:v>
                </c:pt>
                <c:pt idx="15">
                  <c:v>1.8133094567977643E-2</c:v>
                </c:pt>
                <c:pt idx="16">
                  <c:v>7.3125228113938581E-2</c:v>
                </c:pt>
                <c:pt idx="17">
                  <c:v>0.11913536666093745</c:v>
                </c:pt>
                <c:pt idx="18">
                  <c:v>0.2166560808243638</c:v>
                </c:pt>
                <c:pt idx="19">
                  <c:v>0.23969174615767969</c:v>
                </c:pt>
                <c:pt idx="20">
                  <c:v>0.29979554429368294</c:v>
                </c:pt>
                <c:pt idx="21">
                  <c:v>0.32233882797111152</c:v>
                </c:pt>
                <c:pt idx="22">
                  <c:v>0.44805095459462568</c:v>
                </c:pt>
                <c:pt idx="23">
                  <c:v>0.47773508534860032</c:v>
                </c:pt>
                <c:pt idx="24">
                  <c:v>0.54803163437926372</c:v>
                </c:pt>
                <c:pt idx="25">
                  <c:v>0.78055040841396917</c:v>
                </c:pt>
                <c:pt idx="26">
                  <c:v>1.2158067160410437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03-4625-9AA7-27A412175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96340704"/>
        <c:axId val="396339920"/>
      </c:barChart>
      <c:catAx>
        <c:axId val="39634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254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600" b="1" i="0" baseline="0">
                <a:latin typeface="Roboto Mono" pitchFamily="2" charset="0"/>
                <a:ea typeface="Roboto Mono" pitchFamily="2" charset="0"/>
                <a:cs typeface="Helvetica" pitchFamily="34" charset="0"/>
              </a:defRPr>
            </a:pPr>
            <a:endParaRPr lang="pt-BR"/>
          </a:p>
        </c:txPr>
        <c:crossAx val="396339920"/>
        <c:crosses val="autoZero"/>
        <c:auto val="1"/>
        <c:lblAlgn val="ctr"/>
        <c:lblOffset val="100"/>
        <c:noMultiLvlLbl val="0"/>
      </c:catAx>
      <c:valAx>
        <c:axId val="396339920"/>
        <c:scaling>
          <c:orientation val="minMax"/>
          <c:min val="-1.5"/>
        </c:scaling>
        <c:delete val="0"/>
        <c:axPos val="l"/>
        <c:majorGridlines/>
        <c:numFmt formatCode="General" sourceLinked="0"/>
        <c:majorTickMark val="none"/>
        <c:minorTickMark val="none"/>
        <c:tickLblPos val="low"/>
        <c:spPr>
          <a:ln w="25400">
            <a:noFill/>
          </a:ln>
        </c:spPr>
        <c:txPr>
          <a:bodyPr/>
          <a:lstStyle/>
          <a:p>
            <a:pPr>
              <a:defRPr sz="1600">
                <a:latin typeface="Roboto Mono" pitchFamily="2" charset="0"/>
                <a:ea typeface="Roboto Mono" pitchFamily="2" charset="0"/>
              </a:defRPr>
            </a:pPr>
            <a:endParaRPr lang="pt-BR"/>
          </a:p>
        </c:txPr>
        <c:crossAx val="39634070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81247086806139E-2"/>
          <c:y val="0.21667571316666384"/>
          <c:w val="0.9000530639540022"/>
          <c:h val="0.51276313345312341"/>
        </c:manualLayout>
      </c:layout>
      <c:barChart>
        <c:barDir val="col"/>
        <c:grouping val="clustered"/>
        <c:varyColors val="0"/>
        <c:ser>
          <c:idx val="19"/>
          <c:order val="0"/>
          <c:spPr>
            <a:solidFill>
              <a:srgbClr val="E93C46"/>
            </a:solidFill>
          </c:spPr>
          <c:invertIfNegative val="0"/>
          <c:cat>
            <c:strRef>
              <c:f>'ranking final'!$AC$4:$AC$30</c:f>
              <c:strCache>
                <c:ptCount val="27"/>
                <c:pt idx="0">
                  <c:v>AP</c:v>
                </c:pt>
                <c:pt idx="1">
                  <c:v>PA</c:v>
                </c:pt>
                <c:pt idx="2">
                  <c:v>MA</c:v>
                </c:pt>
                <c:pt idx="3">
                  <c:v>PI</c:v>
                </c:pt>
                <c:pt idx="4">
                  <c:v>RR</c:v>
                </c:pt>
                <c:pt idx="5">
                  <c:v>BA</c:v>
                </c:pt>
                <c:pt idx="6">
                  <c:v>CE</c:v>
                </c:pt>
                <c:pt idx="7">
                  <c:v>TO</c:v>
                </c:pt>
                <c:pt idx="8">
                  <c:v>AC</c:v>
                </c:pt>
                <c:pt idx="9">
                  <c:v>AM</c:v>
                </c:pt>
                <c:pt idx="10">
                  <c:v>AL</c:v>
                </c:pt>
                <c:pt idx="11">
                  <c:v>SE</c:v>
                </c:pt>
                <c:pt idx="12">
                  <c:v>MT</c:v>
                </c:pt>
                <c:pt idx="13">
                  <c:v>RN</c:v>
                </c:pt>
                <c:pt idx="14">
                  <c:v>PB</c:v>
                </c:pt>
                <c:pt idx="15">
                  <c:v>GO</c:v>
                </c:pt>
                <c:pt idx="16">
                  <c:v>RO</c:v>
                </c:pt>
                <c:pt idx="17">
                  <c:v>PE</c:v>
                </c:pt>
                <c:pt idx="18">
                  <c:v>MS</c:v>
                </c:pt>
                <c:pt idx="19">
                  <c:v>MG</c:v>
                </c:pt>
                <c:pt idx="20">
                  <c:v>RS</c:v>
                </c:pt>
                <c:pt idx="21">
                  <c:v>SC</c:v>
                </c:pt>
                <c:pt idx="22">
                  <c:v>ES</c:v>
                </c:pt>
                <c:pt idx="23">
                  <c:v>SP</c:v>
                </c:pt>
                <c:pt idx="24">
                  <c:v>PR</c:v>
                </c:pt>
                <c:pt idx="25">
                  <c:v>RJ</c:v>
                </c:pt>
                <c:pt idx="26">
                  <c:v>DF</c:v>
                </c:pt>
              </c:strCache>
            </c:strRef>
          </c:cat>
          <c:val>
            <c:numRef>
              <c:f>'ranking final'!$AD$4:$AD$30</c:f>
              <c:numCache>
                <c:formatCode>0.00</c:formatCode>
                <c:ptCount val="27"/>
                <c:pt idx="0">
                  <c:v>-3.5522591766662321</c:v>
                </c:pt>
                <c:pt idx="1">
                  <c:v>-3.4818642017470904</c:v>
                </c:pt>
                <c:pt idx="2">
                  <c:v>-3.1634544790006762</c:v>
                </c:pt>
                <c:pt idx="3">
                  <c:v>-2.7984108144433559</c:v>
                </c:pt>
                <c:pt idx="4">
                  <c:v>-2.575712790449356</c:v>
                </c:pt>
                <c:pt idx="5">
                  <c:v>-1.9414911743267098</c:v>
                </c:pt>
                <c:pt idx="6">
                  <c:v>-1.5242455194120395</c:v>
                </c:pt>
                <c:pt idx="7">
                  <c:v>-1.343740286298112</c:v>
                </c:pt>
                <c:pt idx="8">
                  <c:v>-1.0613072579988838</c:v>
                </c:pt>
                <c:pt idx="9">
                  <c:v>-0.98237750376623678</c:v>
                </c:pt>
                <c:pt idx="10">
                  <c:v>-0.8638834271307374</c:v>
                </c:pt>
                <c:pt idx="11">
                  <c:v>-0.44355029642667759</c:v>
                </c:pt>
                <c:pt idx="12">
                  <c:v>-0.17549015397283996</c:v>
                </c:pt>
                <c:pt idx="13">
                  <c:v>-0.15894658816117069</c:v>
                </c:pt>
                <c:pt idx="14">
                  <c:v>-0.14776756086702894</c:v>
                </c:pt>
                <c:pt idx="15">
                  <c:v>0.34757517431923779</c:v>
                </c:pt>
                <c:pt idx="16">
                  <c:v>0.94348620670038619</c:v>
                </c:pt>
                <c:pt idx="17">
                  <c:v>1.1380858738002684</c:v>
                </c:pt>
                <c:pt idx="18">
                  <c:v>1.2392707725559311</c:v>
                </c:pt>
                <c:pt idx="19">
                  <c:v>1.357402273736527</c:v>
                </c:pt>
                <c:pt idx="20">
                  <c:v>1.4446535780616512</c:v>
                </c:pt>
                <c:pt idx="21">
                  <c:v>1.4777133742328068</c:v>
                </c:pt>
                <c:pt idx="22">
                  <c:v>2.2293563793957318</c:v>
                </c:pt>
                <c:pt idx="23">
                  <c:v>2.7534208009346637</c:v>
                </c:pt>
                <c:pt idx="24">
                  <c:v>3.1864445998580813</c:v>
                </c:pt>
                <c:pt idx="25">
                  <c:v>3.3470403181995301</c:v>
                </c:pt>
                <c:pt idx="26">
                  <c:v>6.8726663948700892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51-4399-81D8-8381818E3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96340312"/>
        <c:axId val="396341096"/>
      </c:barChart>
      <c:catAx>
        <c:axId val="39634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254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600" b="1" i="0" baseline="0">
                <a:latin typeface="Roboto Mono" pitchFamily="2" charset="0"/>
                <a:ea typeface="Roboto Mono" pitchFamily="2" charset="0"/>
                <a:cs typeface="Helvetica" pitchFamily="34" charset="0"/>
              </a:defRPr>
            </a:pPr>
            <a:endParaRPr lang="pt-BR"/>
          </a:p>
        </c:txPr>
        <c:crossAx val="396341096"/>
        <c:crosses val="autoZero"/>
        <c:auto val="1"/>
        <c:lblAlgn val="ctr"/>
        <c:lblOffset val="100"/>
        <c:noMultiLvlLbl val="0"/>
      </c:catAx>
      <c:valAx>
        <c:axId val="396341096"/>
        <c:scaling>
          <c:orientation val="minMax"/>
          <c:min val="-8"/>
        </c:scaling>
        <c:delete val="0"/>
        <c:axPos val="l"/>
        <c:majorGridlines/>
        <c:numFmt formatCode="General" sourceLinked="0"/>
        <c:majorTickMark val="none"/>
        <c:minorTickMark val="none"/>
        <c:tickLblPos val="low"/>
        <c:spPr>
          <a:ln w="25400">
            <a:noFill/>
          </a:ln>
        </c:spPr>
        <c:txPr>
          <a:bodyPr/>
          <a:lstStyle/>
          <a:p>
            <a:pPr>
              <a:defRPr sz="1600">
                <a:latin typeface="Roboto Mono" pitchFamily="2" charset="0"/>
                <a:ea typeface="Roboto Mono" pitchFamily="2" charset="0"/>
              </a:defRPr>
            </a:pPr>
            <a:endParaRPr lang="pt-BR"/>
          </a:p>
        </c:txPr>
        <c:crossAx val="39634031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8393" cy="60325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EC024B4-6553-4E5C-88BE-34D243666D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0.00134</cdr:x>
      <cdr:y>0</cdr:y>
    </cdr:from>
    <cdr:to>
      <cdr:x>0.99869</cdr:x>
      <cdr:y>0.15311</cdr:y>
    </cdr:to>
    <cdr:sp macro="" textlink="">
      <cdr:nvSpPr>
        <cdr:cNvPr id="8" name="CaixaDeTexto 3">
          <a:extLst xmlns:a="http://schemas.openxmlformats.org/drawingml/2006/main">
            <a:ext uri="{FF2B5EF4-FFF2-40B4-BE49-F238E27FC236}">
              <a16:creationId xmlns="" xmlns:a16="http://schemas.microsoft.com/office/drawing/2014/main" id="{F98A147C-6649-4329-97C2-DF8E698A7877}"/>
            </a:ext>
          </a:extLst>
        </cdr:cNvPr>
        <cdr:cNvSpPr txBox="1"/>
      </cdr:nvSpPr>
      <cdr:spPr>
        <a:xfrm xmlns:a="http://schemas.openxmlformats.org/drawingml/2006/main">
          <a:off x="12460" y="0"/>
          <a:ext cx="9273573" cy="930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400" b="1" cap="none">
              <a:latin typeface="Tiempos Text" panose="02020503060303060403" pitchFamily="18" charset="0"/>
            </a:rPr>
            <a:t>Figura 1. Estados</a:t>
          </a:r>
          <a:r>
            <a:rPr lang="pt-BR" sz="2400" b="1" cap="none" baseline="0">
              <a:latin typeface="Tiempos Text" panose="02020503060303060403" pitchFamily="18" charset="0"/>
            </a:rPr>
            <a:t> Brasileiros: Índice de Vulnerabilidade ao Covid-19</a:t>
          </a:r>
          <a:endParaRPr lang="pt-BR" sz="2400" b="1" cap="none">
            <a:latin typeface="Tiempos Text" panose="02020503060303060403" pitchFamily="18" charset="0"/>
          </a:endParaRPr>
        </a:p>
      </cdr:txBody>
    </cdr:sp>
  </cdr:relSizeAnchor>
  <cdr:relSizeAnchor xmlns:cdr="http://schemas.openxmlformats.org/drawingml/2006/chartDrawing">
    <cdr:from>
      <cdr:x>0.01295</cdr:x>
      <cdr:y>0.82141</cdr:y>
    </cdr:from>
    <cdr:to>
      <cdr:x>0.81009</cdr:x>
      <cdr:y>1</cdr:y>
    </cdr:to>
    <cdr:sp macro="" textlink="">
      <cdr:nvSpPr>
        <cdr:cNvPr id="6" name="CaixaDeTexto 3">
          <a:extLst xmlns:a="http://schemas.openxmlformats.org/drawingml/2006/main">
            <a:ext uri="{FF2B5EF4-FFF2-40B4-BE49-F238E27FC236}">
              <a16:creationId xmlns="" xmlns:a16="http://schemas.microsoft.com/office/drawing/2014/main" id="{4AA80451-4C63-49B2-8587-07AE806B25BA}"/>
            </a:ext>
          </a:extLst>
        </cdr:cNvPr>
        <cdr:cNvSpPr txBox="1"/>
      </cdr:nvSpPr>
      <cdr:spPr>
        <a:xfrm xmlns:a="http://schemas.openxmlformats.org/drawingml/2006/main">
          <a:off x="120430" y="4992414"/>
          <a:ext cx="7411983" cy="1085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 Cálculo dos Autores.</a:t>
          </a:r>
          <a:r>
            <a:rPr lang="pt-BR" sz="14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Índice composto de Índice de Desenvolvimento Humano; Receita Corrente Líquida per capita; gasto em saúde per papita; perc. de idosos; densidade habitacional; acesso a esgoto; pop. total; UTI por hab.; médico por hab.; e respiradores disponíveis.</a:t>
          </a:r>
          <a:endParaRPr lang="pt-BR" sz="14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</cdr:x>
      <cdr:y>0.13586</cdr:y>
    </cdr:from>
    <cdr:to>
      <cdr:x>1</cdr:x>
      <cdr:y>0.27741</cdr:y>
    </cdr:to>
    <cdr:sp macro="" textlink="">
      <cdr:nvSpPr>
        <cdr:cNvPr id="7" name="CaixaDeTexto 1">
          <a:extLst xmlns:a="http://schemas.openxmlformats.org/drawingml/2006/main">
            <a:ext uri="{FF2B5EF4-FFF2-40B4-BE49-F238E27FC236}">
              <a16:creationId xmlns="" xmlns:a16="http://schemas.microsoft.com/office/drawing/2014/main" id="{8B47BD37-D5F3-4743-BD18-A41A25D956F4}"/>
            </a:ext>
          </a:extLst>
        </cdr:cNvPr>
        <cdr:cNvSpPr txBox="1"/>
      </cdr:nvSpPr>
      <cdr:spPr>
        <a:xfrm xmlns:a="http://schemas.openxmlformats.org/drawingml/2006/main">
          <a:off x="0" y="825727"/>
          <a:ext cx="9298214" cy="8603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(Positivo = melhor, </a:t>
          </a:r>
          <a:r>
            <a:rPr lang="pt-BR" sz="18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em desvios-padrão ao redor da média</a:t>
          </a:r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)</a:t>
          </a:r>
        </a:p>
      </cdr:txBody>
    </cdr:sp>
  </cdr:relSizeAnchor>
  <cdr:relSizeAnchor xmlns:cdr="http://schemas.openxmlformats.org/drawingml/2006/chartDrawing">
    <cdr:from>
      <cdr:x>0.83654</cdr:x>
      <cdr:y>0.89384</cdr:y>
    </cdr:from>
    <cdr:to>
      <cdr:x>0.99014</cdr:x>
      <cdr:y>0.99144</cdr:y>
    </cdr:to>
    <cdr:grpSp>
      <cdr:nvGrpSpPr>
        <cdr:cNvPr id="18" name="Group 5">
          <a:extLst xmlns:a="http://schemas.openxmlformats.org/drawingml/2006/main">
            <a:ext uri="{FF2B5EF4-FFF2-40B4-BE49-F238E27FC236}">
              <a16:creationId xmlns=""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8062901" y="5392090"/>
          <a:ext cx="1480457" cy="588772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19" name="Freeform: Shape 6">
            <a:extLst xmlns:a="http://schemas.openxmlformats.org/drawingml/2006/main">
              <a:ext uri="{FF2B5EF4-FFF2-40B4-BE49-F238E27FC236}">
                <a16:creationId xmlns=""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0" name="Freeform: Shape 7">
            <a:extLst xmlns:a="http://schemas.openxmlformats.org/drawingml/2006/main">
              <a:ext uri="{FF2B5EF4-FFF2-40B4-BE49-F238E27FC236}">
                <a16:creationId xmlns=""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1" name="Freeform: Shape 8">
            <a:extLst xmlns:a="http://schemas.openxmlformats.org/drawingml/2006/main">
              <a:ext uri="{FF2B5EF4-FFF2-40B4-BE49-F238E27FC236}">
                <a16:creationId xmlns=""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2" name="Freeform: Shape 9">
            <a:extLst xmlns:a="http://schemas.openxmlformats.org/drawingml/2006/main">
              <a:ext uri="{FF2B5EF4-FFF2-40B4-BE49-F238E27FC236}">
                <a16:creationId xmlns=""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3" name="Freeform: Shape 10">
            <a:extLst xmlns:a="http://schemas.openxmlformats.org/drawingml/2006/main">
              <a:ext uri="{FF2B5EF4-FFF2-40B4-BE49-F238E27FC236}">
                <a16:creationId xmlns=""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0.07964</cdr:x>
      <cdr:y>0.37943</cdr:y>
    </cdr:from>
    <cdr:to>
      <cdr:x>0.31438</cdr:x>
      <cdr:y>0.48636</cdr:y>
    </cdr:to>
    <cdr:sp macro="" textlink="">
      <cdr:nvSpPr>
        <cdr:cNvPr id="14" name="CaixaDeTexto 1">
          <a:extLst xmlns:a="http://schemas.openxmlformats.org/drawingml/2006/main">
            <a:ext uri="{FF2B5EF4-FFF2-40B4-BE49-F238E27FC236}">
              <a16:creationId xmlns="" xmlns:a16="http://schemas.microsoft.com/office/drawing/2014/main" id="{49A0751B-293D-4459-BC58-FA4EF4B6A860}"/>
            </a:ext>
          </a:extLst>
        </cdr:cNvPr>
        <cdr:cNvSpPr txBox="1"/>
      </cdr:nvSpPr>
      <cdr:spPr>
        <a:xfrm xmlns:a="http://schemas.openxmlformats.org/drawingml/2006/main">
          <a:off x="740541" y="2306144"/>
          <a:ext cx="2182649" cy="649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600" b="1">
              <a:latin typeface="Roboto Mono" pitchFamily="2" charset="0"/>
              <a:ea typeface="Roboto Mono" pitchFamily="2" charset="0"/>
              <a:cs typeface="Inter UI" panose="02000000000000000000" pitchFamily="50" charset="0"/>
            </a:rPr>
            <a:t>Mais vulnerável</a:t>
          </a:r>
        </a:p>
      </cdr:txBody>
    </cdr:sp>
  </cdr:relSizeAnchor>
  <cdr:relSizeAnchor xmlns:cdr="http://schemas.openxmlformats.org/drawingml/2006/chartDrawing">
    <cdr:from>
      <cdr:x>0.63347</cdr:x>
      <cdr:y>0.23237</cdr:y>
    </cdr:from>
    <cdr:to>
      <cdr:x>0.63347</cdr:x>
      <cdr:y>0.72234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="" xmlns:a16="http://schemas.microsoft.com/office/drawing/2014/main" id="{AB24E027-ECC4-457E-88DE-EF8A0F0069FE}"/>
            </a:ext>
          </a:extLst>
        </cdr:cNvPr>
        <cdr:cNvCxnSpPr/>
      </cdr:nvCxnSpPr>
      <cdr:spPr>
        <a:xfrm xmlns:a="http://schemas.openxmlformats.org/drawingml/2006/main" flipV="1">
          <a:off x="5890172" y="1412328"/>
          <a:ext cx="0" cy="297793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0.75584</cdr:x>
      <cdr:y>0.48571</cdr:y>
    </cdr:from>
    <cdr:to>
      <cdr:x>0.99058</cdr:x>
      <cdr:y>0.59264</cdr:y>
    </cdr:to>
    <cdr:sp macro="" textlink="">
      <cdr:nvSpPr>
        <cdr:cNvPr id="17" name="CaixaDeTexto 1">
          <a:extLst xmlns:a="http://schemas.openxmlformats.org/drawingml/2006/main">
            <a:ext uri="{FF2B5EF4-FFF2-40B4-BE49-F238E27FC236}">
              <a16:creationId xmlns="" xmlns:a16="http://schemas.microsoft.com/office/drawing/2014/main" id="{875FF9B1-F50C-4689-AB63-6F25FAECB429}"/>
            </a:ext>
          </a:extLst>
        </cdr:cNvPr>
        <cdr:cNvSpPr txBox="1"/>
      </cdr:nvSpPr>
      <cdr:spPr>
        <a:xfrm xmlns:a="http://schemas.openxmlformats.org/drawingml/2006/main">
          <a:off x="7027979" y="2952093"/>
          <a:ext cx="2182649" cy="649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600" b="1">
              <a:latin typeface="Roboto Mono" pitchFamily="2" charset="0"/>
              <a:ea typeface="Roboto Mono" pitchFamily="2" charset="0"/>
              <a:cs typeface="Inter UI" panose="02000000000000000000" pitchFamily="50" charset="0"/>
            </a:rPr>
            <a:t>Menos vulnerável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8393" cy="60325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0476A76-2A07-4B09-9F8D-6B8F525C09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0.00134</cdr:x>
      <cdr:y>0</cdr:y>
    </cdr:from>
    <cdr:to>
      <cdr:x>0.99869</cdr:x>
      <cdr:y>0.15311</cdr:y>
    </cdr:to>
    <cdr:sp macro="" textlink="">
      <cdr:nvSpPr>
        <cdr:cNvPr id="8" name="CaixaDeTexto 3">
          <a:extLst xmlns:a="http://schemas.openxmlformats.org/drawingml/2006/main">
            <a:ext uri="{FF2B5EF4-FFF2-40B4-BE49-F238E27FC236}">
              <a16:creationId xmlns="" xmlns:a16="http://schemas.microsoft.com/office/drawing/2014/main" id="{F98A147C-6649-4329-97C2-DF8E698A7877}"/>
            </a:ext>
          </a:extLst>
        </cdr:cNvPr>
        <cdr:cNvSpPr txBox="1"/>
      </cdr:nvSpPr>
      <cdr:spPr>
        <a:xfrm xmlns:a="http://schemas.openxmlformats.org/drawingml/2006/main">
          <a:off x="12460" y="0"/>
          <a:ext cx="9273573" cy="930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400" b="1" cap="none">
              <a:latin typeface="Tiempos Text" panose="02020503060303060403" pitchFamily="18" charset="0"/>
            </a:rPr>
            <a:t>Figura 3. Estados</a:t>
          </a:r>
          <a:r>
            <a:rPr lang="pt-BR" sz="2400" b="1" cap="none" baseline="0">
              <a:latin typeface="Tiempos Text" panose="02020503060303060403" pitchFamily="18" charset="0"/>
            </a:rPr>
            <a:t> Brasileiros: Índice de Vulnerabilidade Sócio-Fiscal ao Covid-19</a:t>
          </a:r>
          <a:endParaRPr lang="pt-BR" sz="2400" b="1" cap="none">
            <a:latin typeface="Tiempos Text" panose="02020503060303060403" pitchFamily="18" charset="0"/>
          </a:endParaRPr>
        </a:p>
      </cdr:txBody>
    </cdr:sp>
  </cdr:relSizeAnchor>
  <cdr:relSizeAnchor xmlns:cdr="http://schemas.openxmlformats.org/drawingml/2006/chartDrawing">
    <cdr:from>
      <cdr:x>0.01295</cdr:x>
      <cdr:y>0.82141</cdr:y>
    </cdr:from>
    <cdr:to>
      <cdr:x>0.81009</cdr:x>
      <cdr:y>1</cdr:y>
    </cdr:to>
    <cdr:sp macro="" textlink="">
      <cdr:nvSpPr>
        <cdr:cNvPr id="6" name="CaixaDeTexto 3">
          <a:extLst xmlns:a="http://schemas.openxmlformats.org/drawingml/2006/main">
            <a:ext uri="{FF2B5EF4-FFF2-40B4-BE49-F238E27FC236}">
              <a16:creationId xmlns="" xmlns:a16="http://schemas.microsoft.com/office/drawing/2014/main" id="{4AA80451-4C63-49B2-8587-07AE806B25BA}"/>
            </a:ext>
          </a:extLst>
        </cdr:cNvPr>
        <cdr:cNvSpPr txBox="1"/>
      </cdr:nvSpPr>
      <cdr:spPr>
        <a:xfrm xmlns:a="http://schemas.openxmlformats.org/drawingml/2006/main">
          <a:off x="120430" y="4992414"/>
          <a:ext cx="7411983" cy="1085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 Cálculo dos Autores.</a:t>
          </a:r>
          <a:r>
            <a:rPr lang="pt-BR" sz="14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Índice composto de Índice de Desenvolvimento Humano; Receita Corrente Líquida per capita; gasto em saúde per papita; perc. de idosos; densidade habitacional; acesso a esgoto; e pop. total.</a:t>
          </a:r>
          <a:endParaRPr lang="pt-BR" sz="14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</cdr:x>
      <cdr:y>0.12682</cdr:y>
    </cdr:from>
    <cdr:to>
      <cdr:x>0.93608</cdr:x>
      <cdr:y>0.21076</cdr:y>
    </cdr:to>
    <cdr:sp macro="" textlink="">
      <cdr:nvSpPr>
        <cdr:cNvPr id="7" name="CaixaDeTexto 1">
          <a:extLst xmlns:a="http://schemas.openxmlformats.org/drawingml/2006/main">
            <a:ext uri="{FF2B5EF4-FFF2-40B4-BE49-F238E27FC236}">
              <a16:creationId xmlns="" xmlns:a16="http://schemas.microsoft.com/office/drawing/2014/main" id="{8B47BD37-D5F3-4743-BD18-A41A25D956F4}"/>
            </a:ext>
          </a:extLst>
        </cdr:cNvPr>
        <cdr:cNvSpPr txBox="1"/>
      </cdr:nvSpPr>
      <cdr:spPr>
        <a:xfrm xmlns:a="http://schemas.openxmlformats.org/drawingml/2006/main">
          <a:off x="0" y="770819"/>
          <a:ext cx="8703879" cy="510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(Positivo = melhor; </a:t>
          </a:r>
          <a:r>
            <a:rPr lang="pt-BR" sz="18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em desvios-padrão ao redor da média</a:t>
          </a:r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)</a:t>
          </a:r>
        </a:p>
      </cdr:txBody>
    </cdr:sp>
  </cdr:relSizeAnchor>
  <cdr:relSizeAnchor xmlns:cdr="http://schemas.openxmlformats.org/drawingml/2006/chartDrawing">
    <cdr:from>
      <cdr:x>0.83654</cdr:x>
      <cdr:y>0.89384</cdr:y>
    </cdr:from>
    <cdr:to>
      <cdr:x>0.99014</cdr:x>
      <cdr:y>0.99144</cdr:y>
    </cdr:to>
    <cdr:grpSp>
      <cdr:nvGrpSpPr>
        <cdr:cNvPr id="18" name="Group 5">
          <a:extLst xmlns:a="http://schemas.openxmlformats.org/drawingml/2006/main">
            <a:ext uri="{FF2B5EF4-FFF2-40B4-BE49-F238E27FC236}">
              <a16:creationId xmlns=""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8062901" y="5392090"/>
          <a:ext cx="1480457" cy="588772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19" name="Freeform: Shape 6">
            <a:extLst xmlns:a="http://schemas.openxmlformats.org/drawingml/2006/main">
              <a:ext uri="{FF2B5EF4-FFF2-40B4-BE49-F238E27FC236}">
                <a16:creationId xmlns=""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0" name="Freeform: Shape 7">
            <a:extLst xmlns:a="http://schemas.openxmlformats.org/drawingml/2006/main">
              <a:ext uri="{FF2B5EF4-FFF2-40B4-BE49-F238E27FC236}">
                <a16:creationId xmlns=""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1" name="Freeform: Shape 8">
            <a:extLst xmlns:a="http://schemas.openxmlformats.org/drawingml/2006/main">
              <a:ext uri="{FF2B5EF4-FFF2-40B4-BE49-F238E27FC236}">
                <a16:creationId xmlns=""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2" name="Freeform: Shape 9">
            <a:extLst xmlns:a="http://schemas.openxmlformats.org/drawingml/2006/main">
              <a:ext uri="{FF2B5EF4-FFF2-40B4-BE49-F238E27FC236}">
                <a16:creationId xmlns=""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3" name="Freeform: Shape 10">
            <a:extLst xmlns:a="http://schemas.openxmlformats.org/drawingml/2006/main">
              <a:ext uri="{FF2B5EF4-FFF2-40B4-BE49-F238E27FC236}">
                <a16:creationId xmlns=""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0.07964</cdr:x>
      <cdr:y>0.39925</cdr:y>
    </cdr:from>
    <cdr:to>
      <cdr:x>0.31438</cdr:x>
      <cdr:y>0.50618</cdr:y>
    </cdr:to>
    <cdr:sp macro="" textlink="">
      <cdr:nvSpPr>
        <cdr:cNvPr id="14" name="CaixaDeTexto 1">
          <a:extLst xmlns:a="http://schemas.openxmlformats.org/drawingml/2006/main">
            <a:ext uri="{FF2B5EF4-FFF2-40B4-BE49-F238E27FC236}">
              <a16:creationId xmlns="" xmlns:a16="http://schemas.microsoft.com/office/drawing/2014/main" id="{49A0751B-293D-4459-BC58-FA4EF4B6A860}"/>
            </a:ext>
          </a:extLst>
        </cdr:cNvPr>
        <cdr:cNvSpPr txBox="1"/>
      </cdr:nvSpPr>
      <cdr:spPr>
        <a:xfrm xmlns:a="http://schemas.openxmlformats.org/drawingml/2006/main">
          <a:off x="740541" y="2426575"/>
          <a:ext cx="2182649" cy="649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600" b="1">
              <a:latin typeface="Roboto Mono" pitchFamily="2" charset="0"/>
              <a:ea typeface="Roboto Mono" pitchFamily="2" charset="0"/>
              <a:cs typeface="Inter UI" panose="02000000000000000000" pitchFamily="50" charset="0"/>
            </a:rPr>
            <a:t>Mais vulnerável</a:t>
          </a:r>
        </a:p>
      </cdr:txBody>
    </cdr:sp>
  </cdr:relSizeAnchor>
  <cdr:relSizeAnchor xmlns:cdr="http://schemas.openxmlformats.org/drawingml/2006/chartDrawing">
    <cdr:from>
      <cdr:x>0.57342</cdr:x>
      <cdr:y>0.20715</cdr:y>
    </cdr:from>
    <cdr:to>
      <cdr:x>0.57342</cdr:x>
      <cdr:y>0.72594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="" xmlns:a16="http://schemas.microsoft.com/office/drawing/2014/main" id="{AB24E027-ECC4-457E-88DE-EF8A0F0069FE}"/>
            </a:ext>
          </a:extLst>
        </cdr:cNvPr>
        <cdr:cNvCxnSpPr/>
      </cdr:nvCxnSpPr>
      <cdr:spPr>
        <a:xfrm xmlns:a="http://schemas.openxmlformats.org/drawingml/2006/main" flipV="1">
          <a:off x="5331778" y="1259052"/>
          <a:ext cx="0" cy="3153124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0.75584</cdr:x>
      <cdr:y>0.48571</cdr:y>
    </cdr:from>
    <cdr:to>
      <cdr:x>0.99058</cdr:x>
      <cdr:y>0.59264</cdr:y>
    </cdr:to>
    <cdr:sp macro="" textlink="">
      <cdr:nvSpPr>
        <cdr:cNvPr id="17" name="CaixaDeTexto 1">
          <a:extLst xmlns:a="http://schemas.openxmlformats.org/drawingml/2006/main">
            <a:ext uri="{FF2B5EF4-FFF2-40B4-BE49-F238E27FC236}">
              <a16:creationId xmlns="" xmlns:a16="http://schemas.microsoft.com/office/drawing/2014/main" id="{875FF9B1-F50C-4689-AB63-6F25FAECB429}"/>
            </a:ext>
          </a:extLst>
        </cdr:cNvPr>
        <cdr:cNvSpPr txBox="1"/>
      </cdr:nvSpPr>
      <cdr:spPr>
        <a:xfrm xmlns:a="http://schemas.openxmlformats.org/drawingml/2006/main">
          <a:off x="7027979" y="2952093"/>
          <a:ext cx="2182649" cy="649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600" b="1">
              <a:latin typeface="Roboto Mono" pitchFamily="2" charset="0"/>
              <a:ea typeface="Roboto Mono" pitchFamily="2" charset="0"/>
              <a:cs typeface="Inter UI" panose="02000000000000000000" pitchFamily="50" charset="0"/>
            </a:rPr>
            <a:t>Menos vulnerável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38393" cy="60325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B4DB72C-57D9-4460-82C8-B7BF977EBC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0.00252</cdr:x>
      <cdr:y>0</cdr:y>
    </cdr:from>
    <cdr:to>
      <cdr:x>0.99987</cdr:x>
      <cdr:y>0.15311</cdr:y>
    </cdr:to>
    <cdr:sp macro="" textlink="">
      <cdr:nvSpPr>
        <cdr:cNvPr id="8" name="CaixaDeTexto 3">
          <a:extLst xmlns:a="http://schemas.openxmlformats.org/drawingml/2006/main">
            <a:ext uri="{FF2B5EF4-FFF2-40B4-BE49-F238E27FC236}">
              <a16:creationId xmlns="" xmlns:a16="http://schemas.microsoft.com/office/drawing/2014/main" id="{F98A147C-6649-4329-97C2-DF8E698A7877}"/>
            </a:ext>
          </a:extLst>
        </cdr:cNvPr>
        <cdr:cNvSpPr txBox="1"/>
      </cdr:nvSpPr>
      <cdr:spPr>
        <a:xfrm xmlns:a="http://schemas.openxmlformats.org/drawingml/2006/main">
          <a:off x="23389" y="0"/>
          <a:ext cx="9259535" cy="928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400" b="1" cap="none">
              <a:latin typeface="Tiempos Text" panose="02020503060303060403" pitchFamily="18" charset="0"/>
            </a:rPr>
            <a:t>Figura 5. Estados</a:t>
          </a:r>
          <a:r>
            <a:rPr lang="pt-BR" sz="2400" b="1" cap="none" baseline="0">
              <a:latin typeface="Tiempos Text" panose="02020503060303060403" pitchFamily="18" charset="0"/>
            </a:rPr>
            <a:t> Brasileiros: Índice de Vulnerabilidade Hospitalar ao Covid-19</a:t>
          </a:r>
          <a:endParaRPr lang="pt-BR" sz="2400" b="1" cap="none">
            <a:latin typeface="Tiempos Text" panose="02020503060303060403" pitchFamily="18" charset="0"/>
          </a:endParaRPr>
        </a:p>
      </cdr:txBody>
    </cdr:sp>
  </cdr:relSizeAnchor>
  <cdr:relSizeAnchor xmlns:cdr="http://schemas.openxmlformats.org/drawingml/2006/chartDrawing">
    <cdr:from>
      <cdr:x>0.01295</cdr:x>
      <cdr:y>0.82141</cdr:y>
    </cdr:from>
    <cdr:to>
      <cdr:x>0.81009</cdr:x>
      <cdr:y>1</cdr:y>
    </cdr:to>
    <cdr:sp macro="" textlink="">
      <cdr:nvSpPr>
        <cdr:cNvPr id="6" name="CaixaDeTexto 3">
          <a:extLst xmlns:a="http://schemas.openxmlformats.org/drawingml/2006/main">
            <a:ext uri="{FF2B5EF4-FFF2-40B4-BE49-F238E27FC236}">
              <a16:creationId xmlns="" xmlns:a16="http://schemas.microsoft.com/office/drawing/2014/main" id="{4AA80451-4C63-49B2-8587-07AE806B25BA}"/>
            </a:ext>
          </a:extLst>
        </cdr:cNvPr>
        <cdr:cNvSpPr txBox="1"/>
      </cdr:nvSpPr>
      <cdr:spPr>
        <a:xfrm xmlns:a="http://schemas.openxmlformats.org/drawingml/2006/main">
          <a:off x="120430" y="4992414"/>
          <a:ext cx="7411983" cy="1085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 Cálculo dos Autores.</a:t>
          </a:r>
          <a:r>
            <a:rPr lang="pt-BR" sz="14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Índice composto de UTI por hab.; médico por hab.; e respiradores disponíveis.</a:t>
          </a:r>
          <a:endParaRPr lang="pt-BR" sz="14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</cdr:x>
      <cdr:y>0.1221</cdr:y>
    </cdr:from>
    <cdr:to>
      <cdr:x>0.92548</cdr:x>
      <cdr:y>0.25107</cdr:y>
    </cdr:to>
    <cdr:sp macro="" textlink="">
      <cdr:nvSpPr>
        <cdr:cNvPr id="7" name="CaixaDeTexto 1">
          <a:extLst xmlns:a="http://schemas.openxmlformats.org/drawingml/2006/main">
            <a:ext uri="{FF2B5EF4-FFF2-40B4-BE49-F238E27FC236}">
              <a16:creationId xmlns="" xmlns:a16="http://schemas.microsoft.com/office/drawing/2014/main" id="{8B47BD37-D5F3-4743-BD18-A41A25D956F4}"/>
            </a:ext>
          </a:extLst>
        </cdr:cNvPr>
        <cdr:cNvSpPr txBox="1"/>
      </cdr:nvSpPr>
      <cdr:spPr>
        <a:xfrm xmlns:a="http://schemas.openxmlformats.org/drawingml/2006/main">
          <a:off x="0" y="740588"/>
          <a:ext cx="8592284" cy="782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(Positivo = melhor;</a:t>
          </a:r>
          <a:r>
            <a:rPr lang="pt-BR" sz="18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em desvios padrão ao redor da média</a:t>
          </a:r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)</a:t>
          </a:r>
        </a:p>
      </cdr:txBody>
    </cdr:sp>
  </cdr:relSizeAnchor>
  <cdr:relSizeAnchor xmlns:cdr="http://schemas.openxmlformats.org/drawingml/2006/chartDrawing">
    <cdr:from>
      <cdr:x>0.83654</cdr:x>
      <cdr:y>0.89384</cdr:y>
    </cdr:from>
    <cdr:to>
      <cdr:x>0.99014</cdr:x>
      <cdr:y>0.99144</cdr:y>
    </cdr:to>
    <cdr:grpSp>
      <cdr:nvGrpSpPr>
        <cdr:cNvPr id="18" name="Group 5">
          <a:extLst xmlns:a="http://schemas.openxmlformats.org/drawingml/2006/main">
            <a:ext uri="{FF2B5EF4-FFF2-40B4-BE49-F238E27FC236}">
              <a16:creationId xmlns=""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8062901" y="5392090"/>
          <a:ext cx="1480457" cy="588772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19" name="Freeform: Shape 6">
            <a:extLst xmlns:a="http://schemas.openxmlformats.org/drawingml/2006/main">
              <a:ext uri="{FF2B5EF4-FFF2-40B4-BE49-F238E27FC236}">
                <a16:creationId xmlns=""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0" name="Freeform: Shape 7">
            <a:extLst xmlns:a="http://schemas.openxmlformats.org/drawingml/2006/main">
              <a:ext uri="{FF2B5EF4-FFF2-40B4-BE49-F238E27FC236}">
                <a16:creationId xmlns=""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1" name="Freeform: Shape 8">
            <a:extLst xmlns:a="http://schemas.openxmlformats.org/drawingml/2006/main">
              <a:ext uri="{FF2B5EF4-FFF2-40B4-BE49-F238E27FC236}">
                <a16:creationId xmlns=""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2" name="Freeform: Shape 9">
            <a:extLst xmlns:a="http://schemas.openxmlformats.org/drawingml/2006/main">
              <a:ext uri="{FF2B5EF4-FFF2-40B4-BE49-F238E27FC236}">
                <a16:creationId xmlns=""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3" name="Freeform: Shape 10">
            <a:extLst xmlns:a="http://schemas.openxmlformats.org/drawingml/2006/main">
              <a:ext uri="{FF2B5EF4-FFF2-40B4-BE49-F238E27FC236}">
                <a16:creationId xmlns=""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0.07493</cdr:x>
      <cdr:y>0.41546</cdr:y>
    </cdr:from>
    <cdr:to>
      <cdr:x>0.30967</cdr:x>
      <cdr:y>0.52239</cdr:y>
    </cdr:to>
    <cdr:sp macro="" textlink="">
      <cdr:nvSpPr>
        <cdr:cNvPr id="14" name="CaixaDeTexto 1">
          <a:extLst xmlns:a="http://schemas.openxmlformats.org/drawingml/2006/main">
            <a:ext uri="{FF2B5EF4-FFF2-40B4-BE49-F238E27FC236}">
              <a16:creationId xmlns="" xmlns:a16="http://schemas.microsoft.com/office/drawing/2014/main" id="{49A0751B-293D-4459-BC58-FA4EF4B6A860}"/>
            </a:ext>
          </a:extLst>
        </cdr:cNvPr>
        <cdr:cNvSpPr txBox="1"/>
      </cdr:nvSpPr>
      <cdr:spPr>
        <a:xfrm xmlns:a="http://schemas.openxmlformats.org/drawingml/2006/main">
          <a:off x="696717" y="2525119"/>
          <a:ext cx="2182663" cy="6499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600" b="1">
              <a:latin typeface="Roboto Mono" pitchFamily="2" charset="0"/>
              <a:ea typeface="Roboto Mono" pitchFamily="2" charset="0"/>
              <a:cs typeface="Inter UI" panose="02000000000000000000" pitchFamily="50" charset="0"/>
            </a:rPr>
            <a:t>Mais vulnerável</a:t>
          </a:r>
        </a:p>
      </cdr:txBody>
    </cdr:sp>
  </cdr:relSizeAnchor>
  <cdr:relSizeAnchor xmlns:cdr="http://schemas.openxmlformats.org/drawingml/2006/chartDrawing">
    <cdr:from>
      <cdr:x>0.58519</cdr:x>
      <cdr:y>0.21616</cdr:y>
    </cdr:from>
    <cdr:to>
      <cdr:x>0.58519</cdr:x>
      <cdr:y>0.72594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="" xmlns:a16="http://schemas.microsoft.com/office/drawing/2014/main" id="{AB24E027-ECC4-457E-88DE-EF8A0F0069FE}"/>
            </a:ext>
          </a:extLst>
        </cdr:cNvPr>
        <cdr:cNvCxnSpPr/>
      </cdr:nvCxnSpPr>
      <cdr:spPr>
        <a:xfrm xmlns:a="http://schemas.openxmlformats.org/drawingml/2006/main" flipV="1">
          <a:off x="5441261" y="1313793"/>
          <a:ext cx="0" cy="3098384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0.75466</cdr:x>
      <cdr:y>0.4731</cdr:y>
    </cdr:from>
    <cdr:to>
      <cdr:x>0.9894</cdr:x>
      <cdr:y>0.58003</cdr:y>
    </cdr:to>
    <cdr:sp macro="" textlink="">
      <cdr:nvSpPr>
        <cdr:cNvPr id="17" name="CaixaDeTexto 1">
          <a:extLst xmlns:a="http://schemas.openxmlformats.org/drawingml/2006/main">
            <a:ext uri="{FF2B5EF4-FFF2-40B4-BE49-F238E27FC236}">
              <a16:creationId xmlns="" xmlns:a16="http://schemas.microsoft.com/office/drawing/2014/main" id="{875FF9B1-F50C-4689-AB63-6F25FAECB429}"/>
            </a:ext>
          </a:extLst>
        </cdr:cNvPr>
        <cdr:cNvSpPr txBox="1"/>
      </cdr:nvSpPr>
      <cdr:spPr>
        <a:xfrm xmlns:a="http://schemas.openxmlformats.org/drawingml/2006/main">
          <a:off x="7017014" y="2875439"/>
          <a:ext cx="2182663" cy="6499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600" b="1">
              <a:latin typeface="Roboto Mono" pitchFamily="2" charset="0"/>
              <a:ea typeface="Roboto Mono" pitchFamily="2" charset="0"/>
              <a:cs typeface="Inter UI" panose="02000000000000000000" pitchFamily="50" charset="0"/>
            </a:rPr>
            <a:t>Menos vulnerável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confi.tesouro.gov.br/siconfi/pages/public/declaracao/declaracao_list.jsf" TargetMode="External"/><Relationship Id="rId3" Type="http://schemas.openxmlformats.org/officeDocument/2006/relationships/hyperlink" Target="https://siconfi.tesouro.gov.br/siconfi/pages/public/declaracao/declaracao_list.jsf" TargetMode="External"/><Relationship Id="rId7" Type="http://schemas.openxmlformats.org/officeDocument/2006/relationships/hyperlink" Target="https://www.ibge.gov.br/estatisticas/multidominio/condicoes-de-vida-desigualdade-e-pobreza/9173-pesquisa-nacional-por-amostra-de-domicilios-continua-?=&amp;t=o-que-e" TargetMode="External"/><Relationship Id="rId2" Type="http://schemas.openxmlformats.org/officeDocument/2006/relationships/hyperlink" Target="http://atlasbrasil.org.br/2013/data/rawData/Radar%20IDHM%20PNADC_2019_Book.pdf" TargetMode="External"/><Relationship Id="rId1" Type="http://schemas.openxmlformats.org/officeDocument/2006/relationships/hyperlink" Target="https://amb.org.br/wp-content/uploads/2018/03/DEMOGRAFIA-M%C3%89DICA.pdf" TargetMode="External"/><Relationship Id="rId6" Type="http://schemas.openxmlformats.org/officeDocument/2006/relationships/hyperlink" Target="https://www.ibge.gov.br/estatisticas/multidominio/condicoes-de-vida-desigualdade-e-pobreza/9173-pesquisa-nacional-por-amostra-de-domicilios-continua-?=&amp;t=o-que-e" TargetMode="External"/><Relationship Id="rId5" Type="http://schemas.openxmlformats.org/officeDocument/2006/relationships/hyperlink" Target="https://www.ibge.gov.br/estatisticas/multidominio/condicoes-de-vida-desigualdade-e-pobreza/9173-pesquisa-nacional-por-amostra-de-domicilios-continua-?=&amp;t=o-que-e" TargetMode="External"/><Relationship Id="rId4" Type="http://schemas.openxmlformats.org/officeDocument/2006/relationships/hyperlink" Target="https://siconfi.tesouro.gov.br/siconfi/pages/public/declaracao/declaracao_list.jsf" TargetMode="External"/><Relationship Id="rId9" Type="http://schemas.openxmlformats.org/officeDocument/2006/relationships/hyperlink" Target="http://tabnet.datasus.gov.br/cgi/tabcgi.exe?cnes/cnv/equipobr.de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Normal="100" workbookViewId="0">
      <selection activeCell="E24" sqref="E24"/>
    </sheetView>
  </sheetViews>
  <sheetFormatPr defaultColWidth="9.140625" defaultRowHeight="15" x14ac:dyDescent="0.25"/>
  <cols>
    <col min="1" max="1" width="11.7109375" style="5" customWidth="1"/>
    <col min="2" max="2" width="3.140625" style="5" bestFit="1" customWidth="1"/>
    <col min="3" max="3" width="27.42578125" style="5" customWidth="1"/>
    <col min="4" max="4" width="17.42578125" style="5" bestFit="1" customWidth="1"/>
    <col min="5" max="5" width="81.85546875" style="5" bestFit="1" customWidth="1"/>
    <col min="6" max="6" width="6.42578125" style="5" customWidth="1"/>
    <col min="7" max="7" width="18.85546875" style="5" bestFit="1" customWidth="1"/>
    <col min="8" max="8" width="158.85546875" style="5" bestFit="1" customWidth="1"/>
    <col min="9" max="16384" width="9.140625" style="5"/>
  </cols>
  <sheetData>
    <row r="1" spans="1:14" ht="15.75" thickBot="1" x14ac:dyDescent="0.3"/>
    <row r="2" spans="1:14" ht="15.75" thickBot="1" x14ac:dyDescent="0.3">
      <c r="B2" s="79" t="s">
        <v>53</v>
      </c>
      <c r="C2" s="80"/>
      <c r="D2" s="43" t="s">
        <v>78</v>
      </c>
      <c r="E2" s="37" t="s">
        <v>54</v>
      </c>
      <c r="F2" s="37" t="s">
        <v>44</v>
      </c>
      <c r="G2" s="37" t="s">
        <v>51</v>
      </c>
      <c r="H2" s="38" t="s">
        <v>61</v>
      </c>
    </row>
    <row r="3" spans="1:14" x14ac:dyDescent="0.25">
      <c r="A3" s="81" t="s">
        <v>108</v>
      </c>
      <c r="B3" s="51">
        <v>1</v>
      </c>
      <c r="C3" s="52" t="s">
        <v>66</v>
      </c>
      <c r="D3" s="44">
        <v>2017</v>
      </c>
      <c r="E3" s="7" t="s">
        <v>55</v>
      </c>
      <c r="F3" s="7">
        <v>1</v>
      </c>
      <c r="G3" s="7" t="s">
        <v>52</v>
      </c>
      <c r="H3" s="39" t="s">
        <v>76</v>
      </c>
    </row>
    <row r="4" spans="1:14" ht="15.75" thickBot="1" x14ac:dyDescent="0.3">
      <c r="A4" s="81"/>
      <c r="B4" s="49">
        <v>2</v>
      </c>
      <c r="C4" s="47" t="s">
        <v>67</v>
      </c>
      <c r="D4" s="44">
        <v>2018</v>
      </c>
      <c r="E4" s="7" t="s">
        <v>56</v>
      </c>
      <c r="F4" s="7">
        <v>1</v>
      </c>
      <c r="G4" s="7" t="s">
        <v>77</v>
      </c>
      <c r="H4" s="39" t="s">
        <v>79</v>
      </c>
      <c r="I4" s="16"/>
    </row>
    <row r="5" spans="1:14" ht="15.75" thickBot="1" x14ac:dyDescent="0.3">
      <c r="A5" s="81"/>
      <c r="B5" s="49">
        <v>3</v>
      </c>
      <c r="C5" s="47" t="s">
        <v>99</v>
      </c>
      <c r="D5" s="44">
        <v>2018</v>
      </c>
      <c r="E5" s="7" t="s">
        <v>57</v>
      </c>
      <c r="F5" s="7">
        <v>1</v>
      </c>
      <c r="G5" s="7" t="s">
        <v>77</v>
      </c>
      <c r="H5" s="39" t="s">
        <v>79</v>
      </c>
      <c r="M5" s="9"/>
      <c r="N5" s="10"/>
    </row>
    <row r="6" spans="1:14" x14ac:dyDescent="0.25">
      <c r="A6" s="81"/>
      <c r="B6" s="49">
        <v>4</v>
      </c>
      <c r="C6" s="47" t="s">
        <v>68</v>
      </c>
      <c r="D6" s="45">
        <v>2018</v>
      </c>
      <c r="E6" s="7" t="s">
        <v>58</v>
      </c>
      <c r="F6" s="7">
        <v>1</v>
      </c>
      <c r="G6" s="36" t="s">
        <v>82</v>
      </c>
      <c r="H6" s="39" t="s">
        <v>83</v>
      </c>
    </row>
    <row r="7" spans="1:14" x14ac:dyDescent="0.25">
      <c r="A7" s="81"/>
      <c r="B7" s="49">
        <v>5</v>
      </c>
      <c r="C7" s="47" t="s">
        <v>69</v>
      </c>
      <c r="D7" s="45">
        <v>2018</v>
      </c>
      <c r="E7" s="7" t="s">
        <v>59</v>
      </c>
      <c r="F7" s="7">
        <v>1</v>
      </c>
      <c r="G7" s="36" t="s">
        <v>82</v>
      </c>
      <c r="H7" s="39" t="s">
        <v>83</v>
      </c>
    </row>
    <row r="8" spans="1:14" x14ac:dyDescent="0.25">
      <c r="A8" s="81"/>
      <c r="B8" s="49">
        <v>6</v>
      </c>
      <c r="C8" s="47" t="s">
        <v>70</v>
      </c>
      <c r="D8" s="45">
        <v>2018</v>
      </c>
      <c r="E8" s="7" t="s">
        <v>60</v>
      </c>
      <c r="F8" s="7">
        <v>1</v>
      </c>
      <c r="G8" s="36" t="s">
        <v>82</v>
      </c>
      <c r="H8" s="39" t="s">
        <v>83</v>
      </c>
    </row>
    <row r="9" spans="1:14" x14ac:dyDescent="0.25">
      <c r="A9" s="81"/>
      <c r="B9" s="49">
        <v>7</v>
      </c>
      <c r="C9" s="47" t="s">
        <v>4</v>
      </c>
      <c r="D9" s="45">
        <v>2018</v>
      </c>
      <c r="E9" s="7" t="s">
        <v>62</v>
      </c>
      <c r="F9" s="7">
        <v>1</v>
      </c>
      <c r="G9" s="7" t="s">
        <v>77</v>
      </c>
      <c r="H9" s="39" t="s">
        <v>79</v>
      </c>
    </row>
    <row r="10" spans="1:14" x14ac:dyDescent="0.25">
      <c r="A10" s="81" t="s">
        <v>107</v>
      </c>
      <c r="B10" s="49">
        <v>8</v>
      </c>
      <c r="C10" s="48" t="s">
        <v>88</v>
      </c>
      <c r="D10" s="65">
        <v>43983</v>
      </c>
      <c r="E10" s="7" t="s">
        <v>63</v>
      </c>
      <c r="F10" s="7">
        <v>1</v>
      </c>
      <c r="G10" s="36" t="s">
        <v>87</v>
      </c>
      <c r="H10" s="39" t="s">
        <v>90</v>
      </c>
    </row>
    <row r="11" spans="1:14" x14ac:dyDescent="0.25">
      <c r="A11" s="81"/>
      <c r="B11" s="49">
        <v>9</v>
      </c>
      <c r="C11" s="47" t="s">
        <v>72</v>
      </c>
      <c r="D11" s="45">
        <v>2018</v>
      </c>
      <c r="E11" s="7" t="s">
        <v>64</v>
      </c>
      <c r="F11" s="7">
        <v>1</v>
      </c>
      <c r="G11" s="7" t="s">
        <v>74</v>
      </c>
      <c r="H11" s="39" t="s">
        <v>75</v>
      </c>
    </row>
    <row r="12" spans="1:14" ht="15.75" thickBot="1" x14ac:dyDescent="0.3">
      <c r="A12" s="81"/>
      <c r="B12" s="50">
        <v>10</v>
      </c>
      <c r="C12" s="64" t="s">
        <v>73</v>
      </c>
      <c r="D12" s="46">
        <v>43952</v>
      </c>
      <c r="E12" s="40" t="s">
        <v>65</v>
      </c>
      <c r="F12" s="7">
        <v>1</v>
      </c>
      <c r="G12" s="41" t="s">
        <v>87</v>
      </c>
      <c r="H12" s="42" t="s">
        <v>89</v>
      </c>
    </row>
    <row r="14" spans="1:14" x14ac:dyDescent="0.25">
      <c r="E14" s="58" t="s">
        <v>96</v>
      </c>
      <c r="F14" s="5">
        <f>SUM(F3:F12)</f>
        <v>10</v>
      </c>
    </row>
    <row r="18" spans="3:5" x14ac:dyDescent="0.25">
      <c r="C18" s="12" t="s">
        <v>48</v>
      </c>
      <c r="E18" s="5" t="s">
        <v>49</v>
      </c>
    </row>
    <row r="19" spans="3:5" x14ac:dyDescent="0.25">
      <c r="C19" s="11" t="s">
        <v>50</v>
      </c>
      <c r="E19" s="5" t="s">
        <v>104</v>
      </c>
    </row>
  </sheetData>
  <mergeCells count="3">
    <mergeCell ref="B2:C2"/>
    <mergeCell ref="A10:A12"/>
    <mergeCell ref="A3:A9"/>
  </mergeCells>
  <hyperlinks>
    <hyperlink ref="H11" r:id="rId1"/>
    <hyperlink ref="H3" r:id="rId2" display="http://atlasbrasil.org.br/2013/data/rawData/Radar IDHM PNADC_2019_Book.pdf"/>
    <hyperlink ref="H4" r:id="rId3"/>
    <hyperlink ref="H5" r:id="rId4"/>
    <hyperlink ref="H6" r:id="rId5"/>
    <hyperlink ref="H7" r:id="rId6"/>
    <hyperlink ref="H8" r:id="rId7"/>
    <hyperlink ref="H9" r:id="rId8"/>
    <hyperlink ref="H12" r:id="rId9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0"/>
  <sheetViews>
    <sheetView workbookViewId="0">
      <selection activeCell="C1" sqref="C1:C1048576"/>
    </sheetView>
  </sheetViews>
  <sheetFormatPr defaultColWidth="9.140625" defaultRowHeight="15" x14ac:dyDescent="0.25"/>
  <cols>
    <col min="1" max="1" width="9.140625" style="5"/>
    <col min="2" max="2" width="10.140625" style="5" bestFit="1" customWidth="1"/>
    <col min="3" max="16384" width="9.140625" style="5"/>
  </cols>
  <sheetData>
    <row r="1" spans="1:3" x14ac:dyDescent="0.25">
      <c r="A1" s="17" t="s">
        <v>2</v>
      </c>
      <c r="B1" s="18" t="s">
        <v>86</v>
      </c>
      <c r="C1" s="5" t="s">
        <v>94</v>
      </c>
    </row>
    <row r="2" spans="1:3" x14ac:dyDescent="0.25">
      <c r="A2" s="17" t="s">
        <v>8</v>
      </c>
      <c r="B2" s="20">
        <v>881935</v>
      </c>
      <c r="C2" s="5">
        <f t="shared" ref="C2:C28" si="0">(B2- AVERAGE($B$2:$B$28) ) / STDEV($B$2:$B$28 )</f>
        <v>-0.74597851145586491</v>
      </c>
    </row>
    <row r="3" spans="1:3" x14ac:dyDescent="0.25">
      <c r="A3" s="17" t="s">
        <v>26</v>
      </c>
      <c r="B3" s="20">
        <v>3337357</v>
      </c>
      <c r="C3" s="5">
        <f t="shared" si="0"/>
        <v>-0.48056558763284507</v>
      </c>
    </row>
    <row r="4" spans="1:3" x14ac:dyDescent="0.25">
      <c r="A4" s="17" t="s">
        <v>14</v>
      </c>
      <c r="B4" s="20">
        <v>4144597</v>
      </c>
      <c r="C4" s="5">
        <f t="shared" si="0"/>
        <v>-0.39330892518260457</v>
      </c>
    </row>
    <row r="5" spans="1:3" x14ac:dyDescent="0.25">
      <c r="A5" s="17" t="s">
        <v>7</v>
      </c>
      <c r="B5" s="20">
        <v>845731</v>
      </c>
      <c r="C5" s="5">
        <f t="shared" si="0"/>
        <v>-0.74989189558864877</v>
      </c>
    </row>
    <row r="6" spans="1:3" x14ac:dyDescent="0.25">
      <c r="A6" s="17" t="s">
        <v>29</v>
      </c>
      <c r="B6" s="20">
        <v>14873064</v>
      </c>
      <c r="C6" s="5">
        <f t="shared" si="0"/>
        <v>0.76635886088788818</v>
      </c>
    </row>
    <row r="7" spans="1:3" x14ac:dyDescent="0.25">
      <c r="A7" s="17" t="s">
        <v>30</v>
      </c>
      <c r="B7" s="20">
        <v>9132078</v>
      </c>
      <c r="C7" s="5">
        <f t="shared" si="0"/>
        <v>0.14580081429262964</v>
      </c>
    </row>
    <row r="8" spans="1:3" x14ac:dyDescent="0.25">
      <c r="A8" s="17" t="s">
        <v>35</v>
      </c>
      <c r="B8" s="20">
        <v>3015268</v>
      </c>
      <c r="C8" s="5">
        <f t="shared" si="0"/>
        <v>-0.51538102189271273</v>
      </c>
    </row>
    <row r="9" spans="1:3" x14ac:dyDescent="0.25">
      <c r="A9" s="17" t="s">
        <v>13</v>
      </c>
      <c r="B9" s="20">
        <v>4018650</v>
      </c>
      <c r="C9" s="5">
        <f t="shared" si="0"/>
        <v>-0.40692286263072464</v>
      </c>
    </row>
    <row r="10" spans="1:3" x14ac:dyDescent="0.25">
      <c r="A10" s="17" t="s">
        <v>16</v>
      </c>
      <c r="B10" s="20">
        <v>7018354</v>
      </c>
      <c r="C10" s="5">
        <f t="shared" si="0"/>
        <v>-8.2677087670816427E-2</v>
      </c>
    </row>
    <row r="11" spans="1:3" x14ac:dyDescent="0.25">
      <c r="A11" s="17" t="s">
        <v>31</v>
      </c>
      <c r="B11" s="20">
        <v>7075181</v>
      </c>
      <c r="C11" s="5">
        <f t="shared" si="0"/>
        <v>-7.6534510051942464E-2</v>
      </c>
    </row>
    <row r="12" spans="1:3" x14ac:dyDescent="0.25">
      <c r="A12" s="17" t="s">
        <v>22</v>
      </c>
      <c r="B12" s="20">
        <v>21168791</v>
      </c>
      <c r="C12" s="5">
        <f t="shared" si="0"/>
        <v>1.4468802990201233</v>
      </c>
    </row>
    <row r="13" spans="1:3" x14ac:dyDescent="0.25">
      <c r="A13" s="17" t="s">
        <v>12</v>
      </c>
      <c r="B13" s="20">
        <v>2778986</v>
      </c>
      <c r="C13" s="5">
        <f t="shared" si="0"/>
        <v>-0.54092135527196517</v>
      </c>
    </row>
    <row r="14" spans="1:3" x14ac:dyDescent="0.25">
      <c r="A14" s="17" t="s">
        <v>10</v>
      </c>
      <c r="B14" s="20">
        <v>3484466</v>
      </c>
      <c r="C14" s="5">
        <f t="shared" si="0"/>
        <v>-0.4646641947925591</v>
      </c>
    </row>
    <row r="15" spans="1:3" x14ac:dyDescent="0.25">
      <c r="A15" s="17" t="s">
        <v>28</v>
      </c>
      <c r="B15" s="20">
        <v>8602865</v>
      </c>
      <c r="C15" s="5">
        <f t="shared" si="0"/>
        <v>8.8596810396292566E-2</v>
      </c>
    </row>
    <row r="16" spans="1:3" x14ac:dyDescent="0.25">
      <c r="A16" s="17" t="s">
        <v>27</v>
      </c>
      <c r="B16" s="20">
        <v>4018127</v>
      </c>
      <c r="C16" s="5">
        <f t="shared" si="0"/>
        <v>-0.40697939505535852</v>
      </c>
    </row>
    <row r="17" spans="1:3" x14ac:dyDescent="0.25">
      <c r="A17" s="17" t="s">
        <v>25</v>
      </c>
      <c r="B17" s="20">
        <v>9557071</v>
      </c>
      <c r="C17" s="5">
        <f t="shared" si="0"/>
        <v>0.19173940844643156</v>
      </c>
    </row>
    <row r="18" spans="1:3" x14ac:dyDescent="0.25">
      <c r="A18" s="17" t="s">
        <v>24</v>
      </c>
      <c r="B18" s="20">
        <v>3273227</v>
      </c>
      <c r="C18" s="5">
        <f t="shared" si="0"/>
        <v>-0.48749756543738143</v>
      </c>
    </row>
    <row r="19" spans="1:3" x14ac:dyDescent="0.25">
      <c r="A19" s="17" t="s">
        <v>20</v>
      </c>
      <c r="B19" s="20">
        <v>11433957</v>
      </c>
      <c r="C19" s="5">
        <f t="shared" si="0"/>
        <v>0.39461687755051728</v>
      </c>
    </row>
    <row r="20" spans="1:3" x14ac:dyDescent="0.25">
      <c r="A20" s="17" t="s">
        <v>21</v>
      </c>
      <c r="B20" s="20">
        <v>17264943</v>
      </c>
      <c r="C20" s="5">
        <f t="shared" si="0"/>
        <v>1.0249032572567736</v>
      </c>
    </row>
    <row r="21" spans="1:3" x14ac:dyDescent="0.25">
      <c r="A21" s="17" t="s">
        <v>23</v>
      </c>
      <c r="B21" s="20">
        <v>3506853</v>
      </c>
      <c r="C21" s="5">
        <f t="shared" si="0"/>
        <v>-0.46224432597749354</v>
      </c>
    </row>
    <row r="22" spans="1:3" x14ac:dyDescent="0.25">
      <c r="A22" s="17" t="s">
        <v>11</v>
      </c>
      <c r="B22" s="20">
        <v>1777225</v>
      </c>
      <c r="C22" s="5">
        <f t="shared" si="0"/>
        <v>-0.64920429644536504</v>
      </c>
    </row>
    <row r="23" spans="1:3" x14ac:dyDescent="0.25">
      <c r="A23" s="17" t="s">
        <v>6</v>
      </c>
      <c r="B23" s="20">
        <v>605761</v>
      </c>
      <c r="C23" s="5">
        <f t="shared" si="0"/>
        <v>-0.77583087444027188</v>
      </c>
    </row>
    <row r="24" spans="1:3" x14ac:dyDescent="0.25">
      <c r="A24" s="17" t="s">
        <v>19</v>
      </c>
      <c r="B24" s="20">
        <v>11377239</v>
      </c>
      <c r="C24" s="5">
        <f t="shared" si="0"/>
        <v>0.38848608202396662</v>
      </c>
    </row>
    <row r="25" spans="1:3" x14ac:dyDescent="0.25">
      <c r="A25" s="17" t="s">
        <v>15</v>
      </c>
      <c r="B25" s="20">
        <v>7164788</v>
      </c>
      <c r="C25" s="5">
        <f t="shared" si="0"/>
        <v>-6.6848657328862957E-2</v>
      </c>
    </row>
    <row r="26" spans="1:3" x14ac:dyDescent="0.25">
      <c r="A26" s="17" t="s">
        <v>17</v>
      </c>
      <c r="B26" s="20">
        <v>2298696</v>
      </c>
      <c r="C26" s="5">
        <f t="shared" si="0"/>
        <v>-0.59283714538175403</v>
      </c>
    </row>
    <row r="27" spans="1:3" x14ac:dyDescent="0.25">
      <c r="A27" s="17" t="s">
        <v>18</v>
      </c>
      <c r="B27" s="20">
        <v>45919049</v>
      </c>
      <c r="C27" s="5">
        <f t="shared" si="0"/>
        <v>4.1221997924326956</v>
      </c>
    </row>
    <row r="28" spans="1:3" x14ac:dyDescent="0.25">
      <c r="A28" s="17" t="s">
        <v>9</v>
      </c>
      <c r="B28" s="20">
        <v>1572866</v>
      </c>
      <c r="C28" s="5">
        <f t="shared" si="0"/>
        <v>-0.67129399007014667</v>
      </c>
    </row>
    <row r="30" spans="1:3" x14ac:dyDescent="0.25">
      <c r="A30" s="3"/>
    </row>
  </sheetData>
  <sortState ref="A2:D28">
    <sortCondition ref="A2:A28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82"/>
  <sheetViews>
    <sheetView workbookViewId="0">
      <selection activeCell="J17" sqref="J17"/>
    </sheetView>
  </sheetViews>
  <sheetFormatPr defaultColWidth="9.140625" defaultRowHeight="15" x14ac:dyDescent="0.25"/>
  <cols>
    <col min="1" max="1" width="9.140625" style="5"/>
    <col min="2" max="2" width="22.140625" style="5" bestFit="1" customWidth="1"/>
    <col min="3" max="3" width="10.140625" style="5" bestFit="1" customWidth="1"/>
    <col min="4" max="4" width="21" style="5" bestFit="1" customWidth="1"/>
    <col min="5" max="5" width="7.7109375" style="5" bestFit="1" customWidth="1"/>
    <col min="6" max="6" width="22.140625" style="5" bestFit="1" customWidth="1"/>
    <col min="7" max="7" width="9.5703125" style="5" bestFit="1" customWidth="1"/>
    <col min="8" max="8" width="11.5703125" style="5" bestFit="1" customWidth="1"/>
    <col min="9" max="9" width="11.5703125" style="5" customWidth="1"/>
    <col min="10" max="16384" width="9.140625" style="5"/>
  </cols>
  <sheetData>
    <row r="1" spans="1:9" x14ac:dyDescent="0.25">
      <c r="A1" s="7" t="s">
        <v>2</v>
      </c>
      <c r="B1" s="7" t="s">
        <v>95</v>
      </c>
      <c r="C1" s="7" t="s">
        <v>4</v>
      </c>
      <c r="D1" s="7" t="s">
        <v>37</v>
      </c>
      <c r="E1" s="7" t="s">
        <v>0</v>
      </c>
      <c r="F1" s="7" t="s">
        <v>91</v>
      </c>
      <c r="G1" s="36" t="s">
        <v>92</v>
      </c>
      <c r="H1" s="36" t="s">
        <v>93</v>
      </c>
      <c r="I1" s="60" t="s">
        <v>97</v>
      </c>
    </row>
    <row r="2" spans="1:9" x14ac:dyDescent="0.25">
      <c r="A2" s="7" t="s">
        <v>8</v>
      </c>
      <c r="B2" s="20">
        <v>43</v>
      </c>
      <c r="C2" s="20">
        <f>'7 - População'!B2</f>
        <v>881935</v>
      </c>
      <c r="D2" s="33">
        <f t="shared" ref="D2:D28" si="0">B2/C2*100000</f>
        <v>4.8756427627886412</v>
      </c>
      <c r="E2" s="7">
        <v>-4</v>
      </c>
      <c r="F2" s="7">
        <v>43</v>
      </c>
      <c r="G2" s="7">
        <f t="shared" ref="G2:G28" si="1">B2-F2</f>
        <v>0</v>
      </c>
      <c r="H2" s="53">
        <f t="shared" ref="H2:H28" si="2">(B2-F2)/F2</f>
        <v>0</v>
      </c>
      <c r="I2" s="57">
        <f t="shared" ref="I2:I28" si="3">(D2- AVERAGE($D$2:$D$28) ) / STDEV($D$2:$D$28 )</f>
        <v>-1.3079735150691292</v>
      </c>
    </row>
    <row r="3" spans="1:9" x14ac:dyDescent="0.25">
      <c r="A3" s="7" t="s">
        <v>26</v>
      </c>
      <c r="B3" s="20">
        <v>315</v>
      </c>
      <c r="C3" s="20">
        <f>'7 - População'!B3</f>
        <v>3337357</v>
      </c>
      <c r="D3" s="33">
        <f t="shared" si="0"/>
        <v>9.4386066579032448</v>
      </c>
      <c r="E3" s="7">
        <v>1</v>
      </c>
      <c r="F3" s="7">
        <v>315</v>
      </c>
      <c r="G3" s="7">
        <f t="shared" si="1"/>
        <v>0</v>
      </c>
      <c r="H3" s="53">
        <f t="shared" si="2"/>
        <v>0</v>
      </c>
      <c r="I3" s="57">
        <f t="shared" si="3"/>
        <v>0.48423163440224465</v>
      </c>
    </row>
    <row r="4" spans="1:9" x14ac:dyDescent="0.25">
      <c r="A4" s="7" t="s">
        <v>14</v>
      </c>
      <c r="B4" s="20">
        <v>356</v>
      </c>
      <c r="C4" s="20">
        <f>'7 - População'!B4</f>
        <v>4144597</v>
      </c>
      <c r="D4" s="33">
        <f t="shared" si="0"/>
        <v>8.5894961560798304</v>
      </c>
      <c r="E4" s="7">
        <v>-1</v>
      </c>
      <c r="F4" s="7">
        <v>264</v>
      </c>
      <c r="G4" s="7">
        <f t="shared" si="1"/>
        <v>92</v>
      </c>
      <c r="H4" s="55">
        <f t="shared" si="2"/>
        <v>0.34848484848484851</v>
      </c>
      <c r="I4" s="57">
        <f t="shared" si="3"/>
        <v>0.15072467514984744</v>
      </c>
    </row>
    <row r="5" spans="1:9" x14ac:dyDescent="0.25">
      <c r="A5" s="34" t="s">
        <v>7</v>
      </c>
      <c r="B5" s="20">
        <v>44</v>
      </c>
      <c r="C5" s="20">
        <f>'7 - População'!B5</f>
        <v>845731</v>
      </c>
      <c r="D5" s="33">
        <f t="shared" si="0"/>
        <v>5.2025998810496477</v>
      </c>
      <c r="E5" s="7">
        <v>-3</v>
      </c>
      <c r="F5" s="7">
        <v>12</v>
      </c>
      <c r="G5" s="7">
        <f t="shared" si="1"/>
        <v>32</v>
      </c>
      <c r="H5" s="55">
        <f t="shared" si="2"/>
        <v>2.6666666666666665</v>
      </c>
      <c r="I5" s="57">
        <f t="shared" si="3"/>
        <v>-1.1795538640543408</v>
      </c>
    </row>
    <row r="6" spans="1:9" x14ac:dyDescent="0.25">
      <c r="A6" s="7" t="s">
        <v>29</v>
      </c>
      <c r="B6" s="20">
        <v>869</v>
      </c>
      <c r="C6" s="20">
        <f>'7 - População'!B6</f>
        <v>14873064</v>
      </c>
      <c r="D6" s="33">
        <f t="shared" si="0"/>
        <v>5.8427772515468233</v>
      </c>
      <c r="E6" s="7">
        <v>-3</v>
      </c>
      <c r="F6" s="7">
        <v>864</v>
      </c>
      <c r="G6" s="7">
        <f t="shared" si="1"/>
        <v>5</v>
      </c>
      <c r="H6" s="53">
        <f t="shared" si="2"/>
        <v>5.7870370370370367E-3</v>
      </c>
      <c r="I6" s="57">
        <f t="shared" si="3"/>
        <v>-0.92811002045775126</v>
      </c>
    </row>
    <row r="7" spans="1:9" x14ac:dyDescent="0.25">
      <c r="A7" s="34" t="s">
        <v>30</v>
      </c>
      <c r="B7" s="20">
        <v>630</v>
      </c>
      <c r="C7" s="20">
        <f>'7 - População'!B7</f>
        <v>9132078</v>
      </c>
      <c r="D7" s="33">
        <f t="shared" si="0"/>
        <v>6.8987584205916761</v>
      </c>
      <c r="E7" s="7">
        <v>-2</v>
      </c>
      <c r="F7" s="7">
        <v>610</v>
      </c>
      <c r="G7" s="7">
        <f t="shared" si="1"/>
        <v>20</v>
      </c>
      <c r="H7" s="53">
        <f t="shared" si="2"/>
        <v>3.2786885245901641E-2</v>
      </c>
      <c r="I7" s="57">
        <f t="shared" si="3"/>
        <v>-0.51335002401481344</v>
      </c>
    </row>
    <row r="8" spans="1:9" x14ac:dyDescent="0.25">
      <c r="A8" s="7" t="s">
        <v>35</v>
      </c>
      <c r="B8" s="20">
        <v>261</v>
      </c>
      <c r="C8" s="20">
        <f>'7 - População'!B8</f>
        <v>3015268</v>
      </c>
      <c r="D8" s="33">
        <f t="shared" si="0"/>
        <v>8.6559470003993013</v>
      </c>
      <c r="E8" s="7">
        <v>0</v>
      </c>
      <c r="F8" s="7">
        <v>251</v>
      </c>
      <c r="G8" s="7">
        <f t="shared" si="1"/>
        <v>10</v>
      </c>
      <c r="H8" s="55">
        <f t="shared" si="2"/>
        <v>3.9840637450199202E-2</v>
      </c>
      <c r="I8" s="57">
        <f t="shared" si="3"/>
        <v>0.17682471628836827</v>
      </c>
    </row>
    <row r="9" spans="1:9" x14ac:dyDescent="0.25">
      <c r="A9" s="7" t="s">
        <v>13</v>
      </c>
      <c r="B9" s="20">
        <v>406</v>
      </c>
      <c r="C9" s="20">
        <f>'7 - População'!B9</f>
        <v>4018650</v>
      </c>
      <c r="D9" s="33">
        <f t="shared" si="0"/>
        <v>10.102895250892713</v>
      </c>
      <c r="E9" s="7">
        <v>3</v>
      </c>
      <c r="F9" s="7">
        <v>386</v>
      </c>
      <c r="G9" s="7">
        <f t="shared" si="1"/>
        <v>20</v>
      </c>
      <c r="H9" s="53">
        <f t="shared" si="2"/>
        <v>5.181347150259067E-2</v>
      </c>
      <c r="I9" s="57">
        <f t="shared" si="3"/>
        <v>0.74514569474917991</v>
      </c>
    </row>
    <row r="10" spans="1:9" x14ac:dyDescent="0.25">
      <c r="A10" s="34" t="s">
        <v>16</v>
      </c>
      <c r="B10" s="20">
        <v>675</v>
      </c>
      <c r="C10" s="20">
        <f>'7 - População'!B10</f>
        <v>7018354</v>
      </c>
      <c r="D10" s="33">
        <f t="shared" si="0"/>
        <v>9.6176396915858042</v>
      </c>
      <c r="E10" s="7">
        <v>2</v>
      </c>
      <c r="F10" s="7">
        <v>655</v>
      </c>
      <c r="G10" s="7">
        <f t="shared" si="1"/>
        <v>20</v>
      </c>
      <c r="H10" s="53">
        <f t="shared" si="2"/>
        <v>3.0534351145038167E-2</v>
      </c>
      <c r="I10" s="57">
        <f t="shared" si="3"/>
        <v>0.55455082435570935</v>
      </c>
    </row>
    <row r="11" spans="1:9" x14ac:dyDescent="0.25">
      <c r="A11" s="7" t="s">
        <v>31</v>
      </c>
      <c r="B11" s="20">
        <v>413</v>
      </c>
      <c r="C11" s="20">
        <f>'7 - População'!B11</f>
        <v>7075181</v>
      </c>
      <c r="D11" s="33">
        <f t="shared" si="0"/>
        <v>5.8373064943497557</v>
      </c>
      <c r="E11" s="7">
        <v>-3</v>
      </c>
      <c r="F11" s="7">
        <v>403</v>
      </c>
      <c r="G11" s="7">
        <f t="shared" si="1"/>
        <v>10</v>
      </c>
      <c r="H11" s="54">
        <f t="shared" si="2"/>
        <v>2.4813895781637719E-2</v>
      </c>
      <c r="I11" s="57">
        <f t="shared" si="3"/>
        <v>-0.93025878153617869</v>
      </c>
    </row>
    <row r="12" spans="1:9" x14ac:dyDescent="0.25">
      <c r="A12" s="7" t="s">
        <v>22</v>
      </c>
      <c r="B12" s="20">
        <v>2068</v>
      </c>
      <c r="C12" s="20">
        <f>'7 - População'!B12</f>
        <v>21168791</v>
      </c>
      <c r="D12" s="33">
        <f t="shared" si="0"/>
        <v>9.7690982919147338</v>
      </c>
      <c r="E12" s="7">
        <v>3</v>
      </c>
      <c r="F12" s="7">
        <v>2063</v>
      </c>
      <c r="G12" s="7">
        <f t="shared" si="1"/>
        <v>5</v>
      </c>
      <c r="H12" s="53">
        <f t="shared" si="2"/>
        <v>2.4236548715462916E-3</v>
      </c>
      <c r="I12" s="57">
        <f t="shared" si="3"/>
        <v>0.61403954477531641</v>
      </c>
    </row>
    <row r="13" spans="1:9" x14ac:dyDescent="0.25">
      <c r="A13" s="34" t="s">
        <v>12</v>
      </c>
      <c r="B13" s="20">
        <v>269</v>
      </c>
      <c r="C13" s="20">
        <f>'7 - População'!B13</f>
        <v>2778986</v>
      </c>
      <c r="D13" s="33">
        <f t="shared" si="0"/>
        <v>9.6797896786813613</v>
      </c>
      <c r="E13" s="7">
        <v>2</v>
      </c>
      <c r="F13" s="7">
        <v>249</v>
      </c>
      <c r="G13" s="7">
        <f t="shared" si="1"/>
        <v>20</v>
      </c>
      <c r="H13" s="53">
        <f t="shared" si="2"/>
        <v>8.0321285140562249E-2</v>
      </c>
      <c r="I13" s="57">
        <f t="shared" si="3"/>
        <v>0.5789616085461109</v>
      </c>
    </row>
    <row r="14" spans="1:9" x14ac:dyDescent="0.25">
      <c r="A14" s="7" t="s">
        <v>10</v>
      </c>
      <c r="B14" s="20">
        <v>208</v>
      </c>
      <c r="C14" s="20">
        <f>'7 - População'!B14</f>
        <v>3484466</v>
      </c>
      <c r="D14" s="33">
        <f t="shared" si="0"/>
        <v>5.969350827357764</v>
      </c>
      <c r="E14" s="7">
        <v>-2</v>
      </c>
      <c r="F14" s="7">
        <v>198</v>
      </c>
      <c r="G14" s="7">
        <f t="shared" si="1"/>
        <v>10</v>
      </c>
      <c r="H14" s="53">
        <f t="shared" si="2"/>
        <v>5.0505050505050504E-2</v>
      </c>
      <c r="I14" s="57">
        <f t="shared" si="3"/>
        <v>-0.87839544467549513</v>
      </c>
    </row>
    <row r="15" spans="1:9" x14ac:dyDescent="0.25">
      <c r="A15" s="7" t="s">
        <v>28</v>
      </c>
      <c r="B15" s="20">
        <v>400</v>
      </c>
      <c r="C15" s="20">
        <f>'7 - População'!B15</f>
        <v>8602865</v>
      </c>
      <c r="D15" s="33">
        <f t="shared" si="0"/>
        <v>4.64961382051212</v>
      </c>
      <c r="E15" s="7">
        <v>-4</v>
      </c>
      <c r="F15" s="7">
        <v>400</v>
      </c>
      <c r="G15" s="7">
        <f t="shared" si="1"/>
        <v>0</v>
      </c>
      <c r="H15" s="54">
        <f t="shared" si="2"/>
        <v>0</v>
      </c>
      <c r="I15" s="57">
        <f t="shared" si="3"/>
        <v>-1.3967513891853947</v>
      </c>
    </row>
    <row r="16" spans="1:9" x14ac:dyDescent="0.25">
      <c r="A16" s="34" t="s">
        <v>27</v>
      </c>
      <c r="B16" s="20">
        <v>372</v>
      </c>
      <c r="C16" s="20">
        <f>'7 - População'!B16</f>
        <v>4018127</v>
      </c>
      <c r="D16" s="33">
        <f t="shared" si="0"/>
        <v>9.2580448552273236</v>
      </c>
      <c r="E16" s="7">
        <v>1</v>
      </c>
      <c r="F16" s="7">
        <v>290</v>
      </c>
      <c r="G16" s="7">
        <f t="shared" si="1"/>
        <v>82</v>
      </c>
      <c r="H16" s="53">
        <f t="shared" si="2"/>
        <v>0.28275862068965518</v>
      </c>
      <c r="I16" s="57">
        <f t="shared" si="3"/>
        <v>0.41331198656104851</v>
      </c>
    </row>
    <row r="17" spans="1:9" x14ac:dyDescent="0.25">
      <c r="A17" s="7" t="s">
        <v>25</v>
      </c>
      <c r="B17" s="20">
        <v>1026</v>
      </c>
      <c r="C17" s="20">
        <f>'7 - População'!B17</f>
        <v>9557071</v>
      </c>
      <c r="D17" s="33">
        <f t="shared" si="0"/>
        <v>10.735506725857745</v>
      </c>
      <c r="E17" s="7">
        <v>4</v>
      </c>
      <c r="F17" s="7">
        <v>1006</v>
      </c>
      <c r="G17" s="7">
        <f t="shared" si="1"/>
        <v>20</v>
      </c>
      <c r="H17" s="53">
        <f t="shared" si="2"/>
        <v>1.9880715705765408E-2</v>
      </c>
      <c r="I17" s="57">
        <f t="shared" si="3"/>
        <v>0.99361786527432816</v>
      </c>
    </row>
    <row r="18" spans="1:9" x14ac:dyDescent="0.25">
      <c r="A18" s="34" t="s">
        <v>24</v>
      </c>
      <c r="B18" s="20">
        <v>206</v>
      </c>
      <c r="C18" s="20">
        <f>'7 - População'!B18</f>
        <v>3273227</v>
      </c>
      <c r="D18" s="33">
        <f t="shared" si="0"/>
        <v>6.2934834644832147</v>
      </c>
      <c r="E18" s="7">
        <v>-2</v>
      </c>
      <c r="F18" s="7">
        <v>180</v>
      </c>
      <c r="G18" s="7">
        <f t="shared" si="1"/>
        <v>26</v>
      </c>
      <c r="H18" s="53">
        <f t="shared" si="2"/>
        <v>0.14444444444444443</v>
      </c>
      <c r="I18" s="57">
        <f t="shared" si="3"/>
        <v>-0.75108517119515261</v>
      </c>
    </row>
    <row r="19" spans="1:9" x14ac:dyDescent="0.25">
      <c r="A19" s="7" t="s">
        <v>20</v>
      </c>
      <c r="B19" s="20">
        <v>1656</v>
      </c>
      <c r="C19" s="20">
        <f>'7 - População'!B19</f>
        <v>11433957</v>
      </c>
      <c r="D19" s="33">
        <f t="shared" si="0"/>
        <v>14.483174984828088</v>
      </c>
      <c r="E19" s="7">
        <v>4</v>
      </c>
      <c r="F19" s="7">
        <v>1248</v>
      </c>
      <c r="G19" s="7">
        <f t="shared" si="1"/>
        <v>408</v>
      </c>
      <c r="H19" s="53">
        <f t="shared" si="2"/>
        <v>0.32692307692307693</v>
      </c>
      <c r="I19" s="57">
        <f t="shared" si="3"/>
        <v>2.4655975930622844</v>
      </c>
    </row>
    <row r="20" spans="1:9" x14ac:dyDescent="0.25">
      <c r="A20" s="34" t="s">
        <v>21</v>
      </c>
      <c r="B20" s="20">
        <v>1247</v>
      </c>
      <c r="C20" s="20">
        <f>'7 - População'!B20</f>
        <v>17264943</v>
      </c>
      <c r="D20" s="33">
        <f t="shared" si="0"/>
        <v>7.2227287399674589</v>
      </c>
      <c r="E20" s="7">
        <v>-1</v>
      </c>
      <c r="F20" s="7">
        <v>1215</v>
      </c>
      <c r="G20" s="7">
        <f t="shared" si="1"/>
        <v>32</v>
      </c>
      <c r="H20" s="54">
        <f t="shared" si="2"/>
        <v>2.6337448559670781E-2</v>
      </c>
      <c r="I20" s="57">
        <f t="shared" si="3"/>
        <v>-0.38610350442634744</v>
      </c>
    </row>
    <row r="21" spans="1:9" x14ac:dyDescent="0.25">
      <c r="A21" s="7" t="s">
        <v>23</v>
      </c>
      <c r="B21" s="20">
        <v>306</v>
      </c>
      <c r="C21" s="20">
        <f>'7 - População'!B21</f>
        <v>3506853</v>
      </c>
      <c r="D21" s="33">
        <f t="shared" si="0"/>
        <v>8.7257720811223063</v>
      </c>
      <c r="E21" s="7">
        <v>0</v>
      </c>
      <c r="F21" s="7">
        <v>221</v>
      </c>
      <c r="G21" s="7">
        <f t="shared" si="1"/>
        <v>85</v>
      </c>
      <c r="H21" s="55">
        <f t="shared" si="2"/>
        <v>0.38461538461538464</v>
      </c>
      <c r="I21" s="57">
        <f t="shared" si="3"/>
        <v>0.20425006352111924</v>
      </c>
    </row>
    <row r="22" spans="1:9" x14ac:dyDescent="0.25">
      <c r="A22" s="7" t="s">
        <v>11</v>
      </c>
      <c r="B22" s="20">
        <v>213</v>
      </c>
      <c r="C22" s="20">
        <f>'7 - População'!B22</f>
        <v>1777225</v>
      </c>
      <c r="D22" s="33">
        <f t="shared" si="0"/>
        <v>11.984976578654926</v>
      </c>
      <c r="E22" s="7">
        <v>4</v>
      </c>
      <c r="F22" s="7">
        <v>203</v>
      </c>
      <c r="G22" s="7">
        <f t="shared" si="1"/>
        <v>10</v>
      </c>
      <c r="H22" s="53">
        <f t="shared" si="2"/>
        <v>4.9261083743842367E-2</v>
      </c>
      <c r="I22" s="57">
        <f t="shared" si="3"/>
        <v>1.4843748284600091</v>
      </c>
    </row>
    <row r="23" spans="1:9" x14ac:dyDescent="0.25">
      <c r="A23" s="7" t="s">
        <v>6</v>
      </c>
      <c r="B23" s="20">
        <v>17</v>
      </c>
      <c r="C23" s="20">
        <f>'7 - População'!B23</f>
        <v>605761</v>
      </c>
      <c r="D23" s="33">
        <f t="shared" si="0"/>
        <v>2.806387337580333</v>
      </c>
      <c r="E23" s="7">
        <v>-4</v>
      </c>
      <c r="F23" s="7">
        <v>17</v>
      </c>
      <c r="G23" s="7">
        <f t="shared" si="1"/>
        <v>0</v>
      </c>
      <c r="H23" s="53">
        <f t="shared" si="2"/>
        <v>0</v>
      </c>
      <c r="I23" s="57">
        <f t="shared" si="3"/>
        <v>-2.1207194218689822</v>
      </c>
    </row>
    <row r="24" spans="1:9" x14ac:dyDescent="0.25">
      <c r="A24" s="7" t="s">
        <v>19</v>
      </c>
      <c r="B24" s="20">
        <v>1015</v>
      </c>
      <c r="C24" s="20">
        <f>'7 - População'!B24</f>
        <v>11377239</v>
      </c>
      <c r="D24" s="33">
        <f t="shared" si="0"/>
        <v>8.9213208934083212</v>
      </c>
      <c r="E24" s="7">
        <v>1</v>
      </c>
      <c r="F24" s="7">
        <v>1015</v>
      </c>
      <c r="G24" s="7">
        <f t="shared" si="1"/>
        <v>0</v>
      </c>
      <c r="H24" s="53">
        <f t="shared" si="2"/>
        <v>0</v>
      </c>
      <c r="I24" s="57">
        <f t="shared" si="3"/>
        <v>0.28105619138183613</v>
      </c>
    </row>
    <row r="25" spans="1:9" x14ac:dyDescent="0.25">
      <c r="A25" s="34" t="s">
        <v>15</v>
      </c>
      <c r="B25" s="20">
        <v>760</v>
      </c>
      <c r="C25" s="20">
        <f>'7 - População'!B25</f>
        <v>7164788</v>
      </c>
      <c r="D25" s="33">
        <f t="shared" si="0"/>
        <v>10.607431790026446</v>
      </c>
      <c r="E25" s="7">
        <v>3</v>
      </c>
      <c r="F25" s="7">
        <v>760</v>
      </c>
      <c r="G25" s="7">
        <f t="shared" si="1"/>
        <v>0</v>
      </c>
      <c r="H25" s="53">
        <f t="shared" si="2"/>
        <v>0</v>
      </c>
      <c r="I25" s="57">
        <f t="shared" si="3"/>
        <v>0.94331359708565699</v>
      </c>
    </row>
    <row r="26" spans="1:9" x14ac:dyDescent="0.25">
      <c r="A26" s="7" t="s">
        <v>17</v>
      </c>
      <c r="B26" s="20">
        <v>200</v>
      </c>
      <c r="C26" s="20">
        <f>'7 - População'!B26</f>
        <v>2298696</v>
      </c>
      <c r="D26" s="33">
        <f t="shared" si="0"/>
        <v>8.7005850273372385</v>
      </c>
      <c r="E26" s="7">
        <v>0</v>
      </c>
      <c r="F26" s="7">
        <v>190</v>
      </c>
      <c r="G26" s="7">
        <f t="shared" si="1"/>
        <v>10</v>
      </c>
      <c r="H26" s="53">
        <f t="shared" si="2"/>
        <v>5.2631578947368418E-2</v>
      </c>
      <c r="I26" s="57">
        <f t="shared" si="3"/>
        <v>0.19435729019851172</v>
      </c>
    </row>
    <row r="27" spans="1:9" x14ac:dyDescent="0.25">
      <c r="A27" s="7" t="s">
        <v>18</v>
      </c>
      <c r="B27" s="20">
        <v>4480</v>
      </c>
      <c r="C27" s="20">
        <f>'7 - População'!B27</f>
        <v>45919049</v>
      </c>
      <c r="D27" s="33">
        <f t="shared" si="0"/>
        <v>9.7562996132607189</v>
      </c>
      <c r="E27" s="7">
        <v>2</v>
      </c>
      <c r="F27" s="7">
        <v>4246</v>
      </c>
      <c r="G27" s="7">
        <f t="shared" si="1"/>
        <v>234</v>
      </c>
      <c r="H27" s="54">
        <f t="shared" si="2"/>
        <v>5.5110692416391896E-2</v>
      </c>
      <c r="I27" s="57">
        <f t="shared" si="3"/>
        <v>0.60901258021512927</v>
      </c>
    </row>
    <row r="28" spans="1:9" x14ac:dyDescent="0.25">
      <c r="A28" s="34" t="s">
        <v>9</v>
      </c>
      <c r="B28" s="20">
        <v>109</v>
      </c>
      <c r="C28" s="20">
        <f>'7 - População'!B28</f>
        <v>1572866</v>
      </c>
      <c r="D28" s="33">
        <f t="shared" si="0"/>
        <v>6.930024553903511</v>
      </c>
      <c r="E28" s="7">
        <v>-1</v>
      </c>
      <c r="F28" s="7">
        <v>73</v>
      </c>
      <c r="G28" s="7">
        <f t="shared" si="1"/>
        <v>36</v>
      </c>
      <c r="H28" s="55">
        <f t="shared" si="2"/>
        <v>0.49315068493150682</v>
      </c>
      <c r="I28" s="57">
        <f t="shared" si="3"/>
        <v>-0.50106955754311422</v>
      </c>
    </row>
    <row r="30" spans="1:9" x14ac:dyDescent="0.25">
      <c r="A30" s="4" t="s">
        <v>40</v>
      </c>
    </row>
    <row r="31" spans="1:9" x14ac:dyDescent="0.25">
      <c r="A31" s="4" t="s">
        <v>41</v>
      </c>
    </row>
    <row r="34" spans="1:1" x14ac:dyDescent="0.25">
      <c r="A34" s="13"/>
    </row>
    <row r="37" spans="1:1" x14ac:dyDescent="0.25">
      <c r="A37" s="13"/>
    </row>
    <row r="40" spans="1:1" x14ac:dyDescent="0.25">
      <c r="A40" s="13"/>
    </row>
    <row r="43" spans="1:1" x14ac:dyDescent="0.25">
      <c r="A43" s="13"/>
    </row>
    <row r="46" spans="1:1" x14ac:dyDescent="0.25">
      <c r="A46" s="13"/>
    </row>
    <row r="49" spans="1:1" x14ac:dyDescent="0.25">
      <c r="A49" s="13"/>
    </row>
    <row r="52" spans="1:1" x14ac:dyDescent="0.25">
      <c r="A52" s="13"/>
    </row>
    <row r="55" spans="1:1" x14ac:dyDescent="0.25">
      <c r="A55" s="13"/>
    </row>
    <row r="58" spans="1:1" x14ac:dyDescent="0.25">
      <c r="A58" s="13"/>
    </row>
    <row r="61" spans="1:1" x14ac:dyDescent="0.25">
      <c r="A61" s="13"/>
    </row>
    <row r="64" spans="1:1" x14ac:dyDescent="0.25">
      <c r="A64" s="13"/>
    </row>
    <row r="67" spans="1:1" x14ac:dyDescent="0.25">
      <c r="A67" s="13"/>
    </row>
    <row r="70" spans="1:1" x14ac:dyDescent="0.25">
      <c r="A70" s="13"/>
    </row>
    <row r="73" spans="1:1" x14ac:dyDescent="0.25">
      <c r="A73" s="13"/>
    </row>
    <row r="76" spans="1:1" x14ac:dyDescent="0.25">
      <c r="A76" s="13"/>
    </row>
    <row r="79" spans="1:1" x14ac:dyDescent="0.25">
      <c r="A79" s="13"/>
    </row>
    <row r="82" spans="1:1" x14ac:dyDescent="0.25">
      <c r="A82" s="13"/>
    </row>
  </sheetData>
  <sortState ref="A2:I28">
    <sortCondition ref="A2:A28"/>
  </sortState>
  <conditionalFormatting sqref="I2: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8"/>
  <sheetViews>
    <sheetView workbookViewId="0">
      <selection activeCell="B6" sqref="B6"/>
    </sheetView>
  </sheetViews>
  <sheetFormatPr defaultColWidth="9.140625" defaultRowHeight="15" x14ac:dyDescent="0.25"/>
  <cols>
    <col min="1" max="1" width="9.140625" style="5"/>
    <col min="2" max="2" width="10.140625" style="5" bestFit="1" customWidth="1"/>
    <col min="3" max="3" width="9.140625" style="5"/>
    <col min="4" max="4" width="18.140625" style="5" bestFit="1" customWidth="1"/>
    <col min="5" max="16384" width="9.140625" style="5"/>
  </cols>
  <sheetData>
    <row r="1" spans="1:5" x14ac:dyDescent="0.25">
      <c r="A1" s="30" t="s">
        <v>2</v>
      </c>
      <c r="B1" s="31" t="s">
        <v>4</v>
      </c>
      <c r="C1" s="7" t="s">
        <v>38</v>
      </c>
      <c r="D1" s="7" t="s">
        <v>39</v>
      </c>
      <c r="E1" s="60" t="s">
        <v>94</v>
      </c>
    </row>
    <row r="2" spans="1:5" x14ac:dyDescent="0.25">
      <c r="A2" s="30" t="s">
        <v>8</v>
      </c>
      <c r="B2" s="32">
        <f>'8 - UTI_habitante_SUS'!C2</f>
        <v>881935</v>
      </c>
      <c r="C2" s="7">
        <v>966</v>
      </c>
      <c r="D2" s="7">
        <f t="shared" ref="D2:D28" si="0">C2/B2*100000</f>
        <v>109.53188160125178</v>
      </c>
      <c r="E2" s="5">
        <f t="shared" ref="E2:E28" si="1">(D2- AVERAGE($D$2:$D$28) ) / STDEV($D$2:$D$28 )</f>
        <v>-0.91979016659388313</v>
      </c>
    </row>
    <row r="3" spans="1:5" x14ac:dyDescent="0.25">
      <c r="A3" s="30" t="s">
        <v>26</v>
      </c>
      <c r="B3" s="32">
        <f>'8 - UTI_habitante_SUS'!C3</f>
        <v>3337357</v>
      </c>
      <c r="C3" s="7">
        <v>4575</v>
      </c>
      <c r="D3" s="7">
        <f t="shared" si="0"/>
        <v>137.08452526954713</v>
      </c>
      <c r="E3" s="5">
        <f t="shared" si="1"/>
        <v>-0.57069782755134768</v>
      </c>
    </row>
    <row r="4" spans="1:5" x14ac:dyDescent="0.25">
      <c r="A4" s="30" t="s">
        <v>14</v>
      </c>
      <c r="B4" s="32">
        <f>'8 - UTI_habitante_SUS'!C4</f>
        <v>4144597</v>
      </c>
      <c r="C4" s="7">
        <v>4844</v>
      </c>
      <c r="D4" s="7">
        <f t="shared" si="0"/>
        <v>116.87505443834466</v>
      </c>
      <c r="E4" s="5">
        <f t="shared" si="1"/>
        <v>-0.8267520751295746</v>
      </c>
    </row>
    <row r="5" spans="1:5" x14ac:dyDescent="0.25">
      <c r="A5" s="30" t="s">
        <v>7</v>
      </c>
      <c r="B5" s="32">
        <f>'8 - UTI_habitante_SUS'!C5</f>
        <v>845731</v>
      </c>
      <c r="C5" s="7">
        <v>841</v>
      </c>
      <c r="D5" s="7">
        <f t="shared" si="0"/>
        <v>99.440602271880778</v>
      </c>
      <c r="E5" s="5">
        <f t="shared" si="1"/>
        <v>-1.0476468016025724</v>
      </c>
    </row>
    <row r="6" spans="1:5" x14ac:dyDescent="0.25">
      <c r="A6" s="30" t="s">
        <v>29</v>
      </c>
      <c r="B6" s="32">
        <f>'8 - UTI_habitante_SUS'!C6</f>
        <v>14873064</v>
      </c>
      <c r="C6" s="7">
        <v>20708</v>
      </c>
      <c r="D6" s="7">
        <f t="shared" si="0"/>
        <v>139.23156654203868</v>
      </c>
      <c r="E6" s="5">
        <f t="shared" si="1"/>
        <v>-0.54349478784095506</v>
      </c>
    </row>
    <row r="7" spans="1:5" x14ac:dyDescent="0.25">
      <c r="A7" s="30" t="s">
        <v>30</v>
      </c>
      <c r="B7" s="32">
        <f>'8 - UTI_habitante_SUS'!C7</f>
        <v>9132078</v>
      </c>
      <c r="C7" s="7">
        <v>12652</v>
      </c>
      <c r="D7" s="7">
        <f t="shared" si="0"/>
        <v>138.54458974178715</v>
      </c>
      <c r="E7" s="5">
        <f t="shared" si="1"/>
        <v>-0.55219879247132453</v>
      </c>
    </row>
    <row r="8" spans="1:5" x14ac:dyDescent="0.25">
      <c r="A8" s="30" t="s">
        <v>35</v>
      </c>
      <c r="B8" s="32">
        <f>'8 - UTI_habitante_SUS'!C8</f>
        <v>3015268</v>
      </c>
      <c r="C8" s="7">
        <v>13215</v>
      </c>
      <c r="D8" s="7">
        <f t="shared" si="0"/>
        <v>438.26950042251633</v>
      </c>
      <c r="E8" s="5">
        <f t="shared" si="1"/>
        <v>3.2453195654222142</v>
      </c>
    </row>
    <row r="9" spans="1:5" x14ac:dyDescent="0.25">
      <c r="A9" s="30" t="s">
        <v>13</v>
      </c>
      <c r="B9" s="32">
        <f>'8 - UTI_habitante_SUS'!C9</f>
        <v>4018650</v>
      </c>
      <c r="C9" s="7">
        <v>9645</v>
      </c>
      <c r="D9" s="7">
        <f t="shared" si="0"/>
        <v>240.00597215482813</v>
      </c>
      <c r="E9" s="5">
        <f t="shared" si="1"/>
        <v>0.73331818860205666</v>
      </c>
    </row>
    <row r="10" spans="1:5" x14ac:dyDescent="0.25">
      <c r="A10" s="30" t="s">
        <v>16</v>
      </c>
      <c r="B10" s="32">
        <f>'8 - UTI_habitante_SUS'!C10</f>
        <v>7018354</v>
      </c>
      <c r="C10" s="7">
        <v>13360</v>
      </c>
      <c r="D10" s="7">
        <f t="shared" si="0"/>
        <v>190.35802411790573</v>
      </c>
      <c r="E10" s="5">
        <f t="shared" si="1"/>
        <v>0.10427806753320271</v>
      </c>
    </row>
    <row r="11" spans="1:5" x14ac:dyDescent="0.25">
      <c r="A11" s="30" t="s">
        <v>31</v>
      </c>
      <c r="B11" s="32">
        <f>'8 - UTI_habitante_SUS'!C11</f>
        <v>7075181</v>
      </c>
      <c r="C11" s="7">
        <v>6096</v>
      </c>
      <c r="D11" s="7">
        <f t="shared" si="0"/>
        <v>86.160339926285985</v>
      </c>
      <c r="E11" s="5">
        <f t="shared" si="1"/>
        <v>-1.2159078912147048</v>
      </c>
    </row>
    <row r="12" spans="1:5" x14ac:dyDescent="0.25">
      <c r="A12" s="30" t="s">
        <v>22</v>
      </c>
      <c r="B12" s="32">
        <f>'8 - UTI_habitante_SUS'!C12</f>
        <v>21168791</v>
      </c>
      <c r="C12" s="7">
        <v>48606</v>
      </c>
      <c r="D12" s="7">
        <f t="shared" si="0"/>
        <v>229.6116013427503</v>
      </c>
      <c r="E12" s="5">
        <f t="shared" si="1"/>
        <v>0.60162138072589966</v>
      </c>
    </row>
    <row r="13" spans="1:5" x14ac:dyDescent="0.25">
      <c r="A13" s="30" t="s">
        <v>12</v>
      </c>
      <c r="B13" s="32">
        <f>'8 - UTI_habitante_SUS'!C13</f>
        <v>2778986</v>
      </c>
      <c r="C13" s="7">
        <v>5525</v>
      </c>
      <c r="D13" s="7">
        <f t="shared" si="0"/>
        <v>198.81352406957072</v>
      </c>
      <c r="E13" s="5">
        <f t="shared" si="1"/>
        <v>0.21140935741727787</v>
      </c>
    </row>
    <row r="14" spans="1:5" x14ac:dyDescent="0.25">
      <c r="A14" s="30" t="s">
        <v>10</v>
      </c>
      <c r="B14" s="32">
        <f>'8 - UTI_habitante_SUS'!C14</f>
        <v>3484466</v>
      </c>
      <c r="C14" s="7">
        <v>5436</v>
      </c>
      <c r="D14" s="7">
        <f t="shared" si="0"/>
        <v>156.00668796883079</v>
      </c>
      <c r="E14" s="5">
        <f t="shared" si="1"/>
        <v>-0.33095379006585041</v>
      </c>
    </row>
    <row r="15" spans="1:5" x14ac:dyDescent="0.25">
      <c r="A15" s="30" t="s">
        <v>28</v>
      </c>
      <c r="B15" s="32">
        <f>'8 - UTI_habitante_SUS'!C15</f>
        <v>8602865</v>
      </c>
      <c r="C15" s="7">
        <v>8090</v>
      </c>
      <c r="D15" s="7">
        <f t="shared" si="0"/>
        <v>94.038439519857633</v>
      </c>
      <c r="E15" s="5">
        <f t="shared" si="1"/>
        <v>-1.1160922710717058</v>
      </c>
    </row>
    <row r="16" spans="1:5" x14ac:dyDescent="0.25">
      <c r="A16" s="30" t="s">
        <v>27</v>
      </c>
      <c r="B16" s="32">
        <f>'8 - UTI_habitante_SUS'!C16</f>
        <v>4018127</v>
      </c>
      <c r="C16" s="7">
        <v>6753</v>
      </c>
      <c r="D16" s="7">
        <f t="shared" si="0"/>
        <v>168.06337878319923</v>
      </c>
      <c r="E16" s="5">
        <f t="shared" si="1"/>
        <v>-0.17819536702045377</v>
      </c>
    </row>
    <row r="17" spans="1:5" x14ac:dyDescent="0.25">
      <c r="A17" s="30" t="s">
        <v>25</v>
      </c>
      <c r="B17" s="32">
        <f>'8 - UTI_habitante_SUS'!C17</f>
        <v>9557071</v>
      </c>
      <c r="C17" s="7">
        <v>16381</v>
      </c>
      <c r="D17" s="7">
        <f t="shared" si="0"/>
        <v>171.40188662405041</v>
      </c>
      <c r="E17" s="5">
        <f t="shared" si="1"/>
        <v>-0.13589643102340984</v>
      </c>
    </row>
    <row r="18" spans="1:5" x14ac:dyDescent="0.25">
      <c r="A18" s="30" t="s">
        <v>24</v>
      </c>
      <c r="B18" s="32">
        <f>'8 - UTI_habitante_SUS'!C18</f>
        <v>3273227</v>
      </c>
      <c r="C18" s="7">
        <v>3860</v>
      </c>
      <c r="D18" s="7">
        <f t="shared" si="0"/>
        <v>117.92643773254957</v>
      </c>
      <c r="E18" s="5">
        <f t="shared" si="1"/>
        <v>-0.81343103567423625</v>
      </c>
    </row>
    <row r="19" spans="1:5" x14ac:dyDescent="0.25">
      <c r="A19" s="30" t="s">
        <v>20</v>
      </c>
      <c r="B19" s="32">
        <f>'8 - UTI_habitante_SUS'!C19</f>
        <v>11433957</v>
      </c>
      <c r="C19" s="7">
        <v>23661</v>
      </c>
      <c r="D19" s="7">
        <f t="shared" si="0"/>
        <v>206.93623388648393</v>
      </c>
      <c r="E19" s="5">
        <f t="shared" si="1"/>
        <v>0.31432419214193547</v>
      </c>
    </row>
    <row r="20" spans="1:5" x14ac:dyDescent="0.25">
      <c r="A20" s="30" t="s">
        <v>21</v>
      </c>
      <c r="B20" s="32">
        <f>'8 - UTI_habitante_SUS'!C20</f>
        <v>17264943</v>
      </c>
      <c r="C20" s="7">
        <v>59366</v>
      </c>
      <c r="D20" s="7">
        <f t="shared" si="0"/>
        <v>343.85285836159437</v>
      </c>
      <c r="E20" s="5">
        <f t="shared" si="1"/>
        <v>2.0490595325050798</v>
      </c>
    </row>
    <row r="21" spans="1:5" x14ac:dyDescent="0.25">
      <c r="A21" s="30" t="s">
        <v>23</v>
      </c>
      <c r="B21" s="32">
        <f>'8 - UTI_habitante_SUS'!C21</f>
        <v>3506853</v>
      </c>
      <c r="C21" s="7">
        <v>5792</v>
      </c>
      <c r="D21" s="7">
        <f t="shared" si="0"/>
        <v>165.16232645052415</v>
      </c>
      <c r="E21" s="5">
        <f t="shared" si="1"/>
        <v>-0.21495173627091865</v>
      </c>
    </row>
    <row r="22" spans="1:5" x14ac:dyDescent="0.25">
      <c r="A22" s="30" t="s">
        <v>11</v>
      </c>
      <c r="B22" s="32">
        <f>'8 - UTI_habitante_SUS'!C22</f>
        <v>1777225</v>
      </c>
      <c r="C22" s="7">
        <v>2744</v>
      </c>
      <c r="D22" s="7">
        <f t="shared" si="0"/>
        <v>154.39800813065312</v>
      </c>
      <c r="E22" s="5">
        <f t="shared" si="1"/>
        <v>-0.35133578368652835</v>
      </c>
    </row>
    <row r="23" spans="1:5" x14ac:dyDescent="0.25">
      <c r="A23" s="30" t="s">
        <v>6</v>
      </c>
      <c r="B23" s="32">
        <f>'8 - UTI_habitante_SUS'!C23</f>
        <v>605761</v>
      </c>
      <c r="C23" s="7">
        <v>816</v>
      </c>
      <c r="D23" s="7">
        <f t="shared" si="0"/>
        <v>134.70659220385599</v>
      </c>
      <c r="E23" s="5">
        <f t="shared" si="1"/>
        <v>-0.60082626916233972</v>
      </c>
    </row>
    <row r="24" spans="1:5" x14ac:dyDescent="0.25">
      <c r="A24" s="30" t="s">
        <v>19</v>
      </c>
      <c r="B24" s="32">
        <f>'8 - UTI_habitante_SUS'!C24</f>
        <v>11377239</v>
      </c>
      <c r="C24" s="7">
        <v>28931</v>
      </c>
      <c r="D24" s="7">
        <f t="shared" si="0"/>
        <v>254.28840863763168</v>
      </c>
      <c r="E24" s="5">
        <f t="shared" si="1"/>
        <v>0.9142768370364196</v>
      </c>
    </row>
    <row r="25" spans="1:5" x14ac:dyDescent="0.25">
      <c r="A25" s="30" t="s">
        <v>15</v>
      </c>
      <c r="B25" s="32">
        <f>'8 - UTI_habitante_SUS'!C25</f>
        <v>7164788</v>
      </c>
      <c r="C25" s="7">
        <v>15838</v>
      </c>
      <c r="D25" s="7">
        <f t="shared" si="0"/>
        <v>221.05329564531428</v>
      </c>
      <c r="E25" s="5">
        <f t="shared" si="1"/>
        <v>0.49318754076023213</v>
      </c>
    </row>
    <row r="26" spans="1:5" x14ac:dyDescent="0.25">
      <c r="A26" s="30" t="s">
        <v>17</v>
      </c>
      <c r="B26" s="32">
        <f>'8 - UTI_habitante_SUS'!C26</f>
        <v>2298696</v>
      </c>
      <c r="C26" s="7">
        <v>3806</v>
      </c>
      <c r="D26" s="7">
        <f t="shared" si="0"/>
        <v>165.57213307022766</v>
      </c>
      <c r="E26" s="5">
        <f t="shared" si="1"/>
        <v>-0.20975948128625327</v>
      </c>
    </row>
    <row r="27" spans="1:5" x14ac:dyDescent="0.25">
      <c r="A27" s="30" t="s">
        <v>18</v>
      </c>
      <c r="B27" s="32">
        <f>'8 - UTI_habitante_SUS'!C27</f>
        <v>45919049</v>
      </c>
      <c r="C27" s="7">
        <v>126687</v>
      </c>
      <c r="D27" s="7">
        <f t="shared" si="0"/>
        <v>275.89203774668766</v>
      </c>
      <c r="E27" s="5">
        <f t="shared" si="1"/>
        <v>1.1879950873895029</v>
      </c>
    </row>
    <row r="28" spans="1:5" x14ac:dyDescent="0.25">
      <c r="A28" s="30" t="s">
        <v>9</v>
      </c>
      <c r="B28" s="32">
        <f>'8 - UTI_habitante_SUS'!C28</f>
        <v>1572866</v>
      </c>
      <c r="C28" s="7">
        <v>2583</v>
      </c>
      <c r="D28" s="7">
        <f t="shared" si="0"/>
        <v>164.22250846543824</v>
      </c>
      <c r="E28" s="5">
        <f t="shared" si="1"/>
        <v>-0.22685924186775566</v>
      </c>
    </row>
  </sheetData>
  <sortState ref="A2:F28">
    <sortCondition ref="A2:A28"/>
  </sortState>
  <conditionalFormatting sqref="E2:E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8"/>
  <sheetViews>
    <sheetView workbookViewId="0">
      <selection activeCell="H19" sqref="H19"/>
    </sheetView>
  </sheetViews>
  <sheetFormatPr defaultColWidth="9.140625" defaultRowHeight="15" x14ac:dyDescent="0.25"/>
  <cols>
    <col min="1" max="1" width="9.140625" style="5"/>
    <col min="2" max="2" width="19" bestFit="1" customWidth="1"/>
    <col min="3" max="3" width="12.42578125" style="5" customWidth="1"/>
    <col min="4" max="4" width="17.28515625" style="5" customWidth="1"/>
    <col min="5" max="5" width="9.140625" style="5"/>
    <col min="6" max="6" width="16.7109375" style="5" customWidth="1"/>
    <col min="7" max="16384" width="9.140625" style="5"/>
  </cols>
  <sheetData>
    <row r="1" spans="1:6" ht="25.5" customHeight="1" x14ac:dyDescent="0.25">
      <c r="A1" s="28" t="s">
        <v>2</v>
      </c>
      <c r="B1" s="76" t="s">
        <v>106</v>
      </c>
      <c r="C1" s="35" t="s">
        <v>4</v>
      </c>
      <c r="D1" s="35" t="s">
        <v>36</v>
      </c>
      <c r="E1" s="77" t="s">
        <v>94</v>
      </c>
      <c r="F1" s="28" t="s">
        <v>105</v>
      </c>
    </row>
    <row r="2" spans="1:6" x14ac:dyDescent="0.25">
      <c r="A2" s="6" t="s">
        <v>8</v>
      </c>
      <c r="B2" s="7">
        <v>166</v>
      </c>
      <c r="C2" s="32">
        <f>VLOOKUP(A2,'7 - População'!A:B,2,FALSE)</f>
        <v>881935</v>
      </c>
      <c r="D2" s="78">
        <f>B2/C2*100000</f>
        <v>18.822248805184056</v>
      </c>
      <c r="E2" s="7">
        <f t="shared" ref="E2:E28" si="0">(D2- AVERAGE($D$2:$D$28) ) / STDEV($D$2:$D$28 )</f>
        <v>-0.95615809233363924</v>
      </c>
      <c r="F2" s="8">
        <v>152</v>
      </c>
    </row>
    <row r="3" spans="1:6" x14ac:dyDescent="0.25">
      <c r="A3" s="6" t="s">
        <v>26</v>
      </c>
      <c r="B3" s="7">
        <v>705</v>
      </c>
      <c r="C3" s="32">
        <f>VLOOKUP(A3,'7 - População'!A:B,2,FALSE)</f>
        <v>3337357</v>
      </c>
      <c r="D3" s="78">
        <f t="shared" ref="D3:D28" si="1">B3/C3*100000</f>
        <v>21.124500615307262</v>
      </c>
      <c r="E3" s="7">
        <f>(D3- AVERAGE($D$2:$D$28) ) / STDEV($D$2:$D$28 )</f>
        <v>-0.77741723398163431</v>
      </c>
      <c r="F3" s="8">
        <v>550</v>
      </c>
    </row>
    <row r="4" spans="1:6" x14ac:dyDescent="0.25">
      <c r="A4" s="6" t="s">
        <v>14</v>
      </c>
      <c r="B4" s="7">
        <v>1127</v>
      </c>
      <c r="C4" s="32">
        <f>VLOOKUP(A4,'7 - População'!A:B,2,FALSE)</f>
        <v>4144597</v>
      </c>
      <c r="D4" s="78">
        <f t="shared" si="1"/>
        <v>27.192028561522388</v>
      </c>
      <c r="E4" s="7">
        <f t="shared" si="0"/>
        <v>-0.30635010378650968</v>
      </c>
      <c r="F4" s="8">
        <v>899</v>
      </c>
    </row>
    <row r="5" spans="1:6" x14ac:dyDescent="0.25">
      <c r="A5" s="6" t="s">
        <v>7</v>
      </c>
      <c r="B5" s="7">
        <v>119</v>
      </c>
      <c r="C5" s="32">
        <f>VLOOKUP(A5,'7 - População'!A:B,2,FALSE)</f>
        <v>845731</v>
      </c>
      <c r="D5" s="78">
        <f t="shared" si="1"/>
        <v>14.070667860111548</v>
      </c>
      <c r="E5" s="7">
        <f t="shared" si="0"/>
        <v>-1.3250585110093185</v>
      </c>
      <c r="F5" s="8">
        <v>94</v>
      </c>
    </row>
    <row r="6" spans="1:6" x14ac:dyDescent="0.25">
      <c r="A6" s="6" t="s">
        <v>29</v>
      </c>
      <c r="B6" s="7">
        <v>3731</v>
      </c>
      <c r="C6" s="32">
        <f>VLOOKUP(A6,'7 - População'!A:B,2,FALSE)</f>
        <v>14873064</v>
      </c>
      <c r="D6" s="78">
        <f t="shared" si="1"/>
        <v>25.085617865962252</v>
      </c>
      <c r="E6" s="7">
        <f t="shared" si="0"/>
        <v>-0.46988636602800354</v>
      </c>
      <c r="F6" s="8">
        <v>3194</v>
      </c>
    </row>
    <row r="7" spans="1:6" x14ac:dyDescent="0.25">
      <c r="A7" s="6" t="s">
        <v>30</v>
      </c>
      <c r="B7" s="7">
        <v>2304</v>
      </c>
      <c r="C7" s="32">
        <f>VLOOKUP(A7,'7 - População'!A:B,2,FALSE)</f>
        <v>9132078</v>
      </c>
      <c r="D7" s="78">
        <f t="shared" si="1"/>
        <v>25.229745081020994</v>
      </c>
      <c r="E7" s="7">
        <f t="shared" si="0"/>
        <v>-0.45869670292590142</v>
      </c>
      <c r="F7" s="8">
        <v>2137</v>
      </c>
    </row>
    <row r="8" spans="1:6" x14ac:dyDescent="0.25">
      <c r="A8" s="6" t="s">
        <v>35</v>
      </c>
      <c r="B8" s="7">
        <v>2279</v>
      </c>
      <c r="C8" s="32">
        <f>VLOOKUP(A8,'7 - População'!A:B,2,FALSE)</f>
        <v>3015268</v>
      </c>
      <c r="D8" s="78">
        <f t="shared" si="1"/>
        <v>75.582004650996197</v>
      </c>
      <c r="E8" s="7">
        <f t="shared" si="0"/>
        <v>3.4505221131595065</v>
      </c>
      <c r="F8" s="8">
        <v>2127</v>
      </c>
    </row>
    <row r="9" spans="1:6" x14ac:dyDescent="0.25">
      <c r="A9" s="6" t="s">
        <v>13</v>
      </c>
      <c r="B9" s="7">
        <v>1640</v>
      </c>
      <c r="C9" s="32">
        <f>VLOOKUP(A9,'7 - População'!A:B,2,FALSE)</f>
        <v>4018650</v>
      </c>
      <c r="D9" s="78">
        <f t="shared" si="1"/>
        <v>40.809724658778443</v>
      </c>
      <c r="E9" s="7">
        <f t="shared" si="0"/>
        <v>0.75089249604449537</v>
      </c>
      <c r="F9" s="8">
        <v>1468</v>
      </c>
    </row>
    <row r="10" spans="1:6" x14ac:dyDescent="0.25">
      <c r="A10" s="6" t="s">
        <v>16</v>
      </c>
      <c r="B10" s="7">
        <v>1904</v>
      </c>
      <c r="C10" s="32">
        <f>VLOOKUP(A10,'7 - População'!A:B,2,FALSE)</f>
        <v>7018354</v>
      </c>
      <c r="D10" s="78">
        <f t="shared" si="1"/>
        <v>27.128868107821294</v>
      </c>
      <c r="E10" s="7">
        <f t="shared" si="0"/>
        <v>-0.31125371756967424</v>
      </c>
      <c r="F10" s="8">
        <v>1728</v>
      </c>
    </row>
    <row r="11" spans="1:6" x14ac:dyDescent="0.25">
      <c r="A11" s="6" t="s">
        <v>31</v>
      </c>
      <c r="B11" s="7">
        <v>1276</v>
      </c>
      <c r="C11" s="32">
        <f>VLOOKUP(A11,'7 - População'!A:B,2,FALSE)</f>
        <v>7075181</v>
      </c>
      <c r="D11" s="78">
        <f t="shared" si="1"/>
        <v>18.034874302155661</v>
      </c>
      <c r="E11" s="7">
        <f t="shared" si="0"/>
        <v>-1.017287806249793</v>
      </c>
      <c r="F11" s="8">
        <v>1064</v>
      </c>
    </row>
    <row r="12" spans="1:6" x14ac:dyDescent="0.25">
      <c r="A12" s="6" t="s">
        <v>22</v>
      </c>
      <c r="B12" s="7">
        <v>6978</v>
      </c>
      <c r="C12" s="32">
        <f>VLOOKUP(A12,'7 - População'!A:B,2,FALSE)</f>
        <v>21168791</v>
      </c>
      <c r="D12" s="78">
        <f t="shared" si="1"/>
        <v>32.963620832195851</v>
      </c>
      <c r="E12" s="7">
        <f t="shared" si="0"/>
        <v>0.14174134823531095</v>
      </c>
      <c r="F12" s="8">
        <v>6263</v>
      </c>
    </row>
    <row r="13" spans="1:6" x14ac:dyDescent="0.25">
      <c r="A13" s="6" t="s">
        <v>12</v>
      </c>
      <c r="B13" s="7">
        <v>1026</v>
      </c>
      <c r="C13" s="32">
        <f>VLOOKUP(A13,'7 - População'!A:B,2,FALSE)</f>
        <v>2778986</v>
      </c>
      <c r="D13" s="78">
        <f t="shared" si="1"/>
        <v>36.919941302331139</v>
      </c>
      <c r="E13" s="7">
        <f t="shared" si="0"/>
        <v>0.44889980659254236</v>
      </c>
      <c r="F13" s="8">
        <v>909</v>
      </c>
    </row>
    <row r="14" spans="1:6" x14ac:dyDescent="0.25">
      <c r="A14" s="6" t="s">
        <v>10</v>
      </c>
      <c r="B14" s="7">
        <v>1549</v>
      </c>
      <c r="C14" s="32">
        <f>VLOOKUP(A14,'7 - População'!A:B,2,FALSE)</f>
        <v>3484466</v>
      </c>
      <c r="D14" s="78">
        <f t="shared" si="1"/>
        <v>44.454444382582579</v>
      </c>
      <c r="E14" s="7">
        <f t="shared" si="0"/>
        <v>1.0338590807685055</v>
      </c>
      <c r="F14" s="8">
        <v>1404</v>
      </c>
    </row>
    <row r="15" spans="1:6" x14ac:dyDescent="0.25">
      <c r="A15" s="6" t="s">
        <v>28</v>
      </c>
      <c r="B15" s="7">
        <v>1605</v>
      </c>
      <c r="C15" s="32">
        <f>VLOOKUP(A15,'7 - População'!A:B,2,FALSE)</f>
        <v>8602865</v>
      </c>
      <c r="D15" s="78">
        <f t="shared" si="1"/>
        <v>18.656575454804884</v>
      </c>
      <c r="E15" s="7">
        <f t="shared" si="0"/>
        <v>-0.96902054148998984</v>
      </c>
      <c r="F15" s="8">
        <v>1412</v>
      </c>
    </row>
    <row r="16" spans="1:6" x14ac:dyDescent="0.25">
      <c r="A16" s="6" t="s">
        <v>27</v>
      </c>
      <c r="B16" s="7">
        <v>1053</v>
      </c>
      <c r="C16" s="32">
        <f>VLOOKUP(A16,'7 - População'!A:B,2,FALSE)</f>
        <v>4018127</v>
      </c>
      <c r="D16" s="78">
        <f t="shared" si="1"/>
        <v>26.206239872457992</v>
      </c>
      <c r="E16" s="7">
        <f t="shared" si="0"/>
        <v>-0.38288418040762368</v>
      </c>
      <c r="F16" s="8">
        <v>918</v>
      </c>
    </row>
    <row r="17" spans="1:6" x14ac:dyDescent="0.25">
      <c r="A17" s="6" t="s">
        <v>25</v>
      </c>
      <c r="B17" s="7">
        <v>3321</v>
      </c>
      <c r="C17" s="32">
        <f>VLOOKUP(A17,'7 - População'!A:B,2,FALSE)</f>
        <v>9557071</v>
      </c>
      <c r="D17" s="78">
        <f t="shared" si="1"/>
        <v>34.749140191592176</v>
      </c>
      <c r="E17" s="7">
        <f t="shared" si="0"/>
        <v>0.28036443954935014</v>
      </c>
      <c r="F17" s="8">
        <v>2897</v>
      </c>
    </row>
    <row r="18" spans="1:6" x14ac:dyDescent="0.25">
      <c r="A18" s="6" t="s">
        <v>24</v>
      </c>
      <c r="B18" s="7">
        <v>499</v>
      </c>
      <c r="C18" s="32">
        <f>VLOOKUP(A18,'7 - População'!A:B,2,FALSE)</f>
        <v>3273227</v>
      </c>
      <c r="D18" s="78">
        <f t="shared" si="1"/>
        <v>15.244894411539439</v>
      </c>
      <c r="E18" s="7">
        <f t="shared" si="0"/>
        <v>-1.2338946075739667</v>
      </c>
      <c r="F18" s="8">
        <v>450</v>
      </c>
    </row>
    <row r="19" spans="1:6" x14ac:dyDescent="0.25">
      <c r="A19" s="6" t="s">
        <v>20</v>
      </c>
      <c r="B19" s="7">
        <v>4159</v>
      </c>
      <c r="C19" s="32">
        <f>VLOOKUP(A19,'7 - População'!A:B,2,FALSE)</f>
        <v>11433957</v>
      </c>
      <c r="D19" s="78">
        <f t="shared" si="1"/>
        <v>36.374109155736718</v>
      </c>
      <c r="E19" s="7">
        <f t="shared" si="0"/>
        <v>0.40652281465386164</v>
      </c>
      <c r="F19" s="8">
        <v>3784</v>
      </c>
    </row>
    <row r="20" spans="1:6" x14ac:dyDescent="0.25">
      <c r="A20" s="6" t="s">
        <v>21</v>
      </c>
      <c r="B20" s="7">
        <v>9121</v>
      </c>
      <c r="C20" s="32">
        <f>VLOOKUP(A20,'7 - População'!A:B,2,FALSE)</f>
        <v>17264943</v>
      </c>
      <c r="D20" s="78">
        <f t="shared" si="1"/>
        <v>52.82959810524715</v>
      </c>
      <c r="E20" s="7">
        <f t="shared" si="0"/>
        <v>1.6840842901207977</v>
      </c>
      <c r="F20" s="8">
        <v>7527</v>
      </c>
    </row>
    <row r="21" spans="1:6" x14ac:dyDescent="0.25">
      <c r="A21" s="6" t="s">
        <v>23</v>
      </c>
      <c r="B21" s="7">
        <v>1025</v>
      </c>
      <c r="C21" s="32">
        <f>VLOOKUP(A21,'7 - População'!A:B,2,FALSE)</f>
        <v>3506853</v>
      </c>
      <c r="D21" s="78">
        <f t="shared" si="1"/>
        <v>29.228484912256086</v>
      </c>
      <c r="E21" s="7">
        <f t="shared" si="0"/>
        <v>-0.14824491541137128</v>
      </c>
      <c r="F21" s="8">
        <v>807</v>
      </c>
    </row>
    <row r="22" spans="1:6" x14ac:dyDescent="0.25">
      <c r="A22" s="6" t="s">
        <v>11</v>
      </c>
      <c r="B22" s="7">
        <v>510</v>
      </c>
      <c r="C22" s="32">
        <f>VLOOKUP(A22,'7 - População'!A:B,2,FALSE)</f>
        <v>1777225</v>
      </c>
      <c r="D22" s="78">
        <f t="shared" si="1"/>
        <v>28.696422793962498</v>
      </c>
      <c r="E22" s="7">
        <f t="shared" si="0"/>
        <v>-0.18955283807309461</v>
      </c>
      <c r="F22" s="8">
        <v>494</v>
      </c>
    </row>
    <row r="23" spans="1:6" x14ac:dyDescent="0.25">
      <c r="A23" s="6" t="s">
        <v>6</v>
      </c>
      <c r="B23" s="7">
        <v>200</v>
      </c>
      <c r="C23" s="32">
        <f>VLOOKUP(A23,'7 - População'!A:B,2,FALSE)</f>
        <v>605761</v>
      </c>
      <c r="D23" s="78">
        <f t="shared" si="1"/>
        <v>33.016321618592151</v>
      </c>
      <c r="E23" s="7">
        <f t="shared" si="0"/>
        <v>0.14583290058196599</v>
      </c>
      <c r="F23" s="8">
        <v>152</v>
      </c>
    </row>
    <row r="24" spans="1:6" x14ac:dyDescent="0.25">
      <c r="A24" s="6" t="s">
        <v>19</v>
      </c>
      <c r="B24" s="7">
        <v>3908</v>
      </c>
      <c r="C24" s="32">
        <f>VLOOKUP(A24,'7 - População'!A:B,2,FALSE)</f>
        <v>11377239</v>
      </c>
      <c r="D24" s="78">
        <f t="shared" si="1"/>
        <v>34.34928280930022</v>
      </c>
      <c r="E24" s="7">
        <f t="shared" si="0"/>
        <v>0.24932054964339537</v>
      </c>
      <c r="F24" s="8">
        <v>3485</v>
      </c>
    </row>
    <row r="25" spans="1:6" x14ac:dyDescent="0.25">
      <c r="A25" s="6" t="s">
        <v>15</v>
      </c>
      <c r="B25" s="7">
        <v>2269</v>
      </c>
      <c r="C25" s="32">
        <f>VLOOKUP(A25,'7 - População'!A:B,2,FALSE)</f>
        <v>7164788</v>
      </c>
      <c r="D25" s="78">
        <f t="shared" si="1"/>
        <v>31.668766752065796</v>
      </c>
      <c r="E25" s="7">
        <f t="shared" si="0"/>
        <v>4.1212236386917601E-2</v>
      </c>
      <c r="F25" s="8">
        <v>2119</v>
      </c>
    </row>
    <row r="26" spans="1:6" x14ac:dyDescent="0.25">
      <c r="A26" s="6" t="s">
        <v>17</v>
      </c>
      <c r="B26" s="7">
        <v>589</v>
      </c>
      <c r="C26" s="32">
        <f>VLOOKUP(A26,'7 - População'!A:B,2,FALSE)</f>
        <v>2298696</v>
      </c>
      <c r="D26" s="78">
        <f t="shared" si="1"/>
        <v>25.623222905508165</v>
      </c>
      <c r="E26" s="7">
        <f t="shared" si="0"/>
        <v>-0.42814810533893605</v>
      </c>
      <c r="F26" s="8">
        <v>511</v>
      </c>
    </row>
    <row r="27" spans="1:6" x14ac:dyDescent="0.25">
      <c r="A27" s="6" t="s">
        <v>18</v>
      </c>
      <c r="B27" s="7">
        <v>19955</v>
      </c>
      <c r="C27" s="32">
        <f>VLOOKUP(A27,'7 - População'!A:B,2,FALSE)</f>
        <v>45919049</v>
      </c>
      <c r="D27" s="78">
        <f t="shared" si="1"/>
        <v>43.456910442548583</v>
      </c>
      <c r="E27" s="7">
        <f t="shared" si="0"/>
        <v>0.95641313333003131</v>
      </c>
      <c r="F27" s="8">
        <v>18548</v>
      </c>
    </row>
    <row r="28" spans="1:6" x14ac:dyDescent="0.25">
      <c r="A28" s="6" t="s">
        <v>9</v>
      </c>
      <c r="B28" s="7">
        <v>365</v>
      </c>
      <c r="C28" s="32">
        <f>VLOOKUP(A28,'7 - População'!A:B,2,FALSE)</f>
        <v>1572866</v>
      </c>
      <c r="D28" s="78">
        <f t="shared" si="1"/>
        <v>23.206045524539281</v>
      </c>
      <c r="E28" s="7">
        <f t="shared" si="0"/>
        <v>-0.61581148688724219</v>
      </c>
      <c r="F28" s="8">
        <v>318</v>
      </c>
    </row>
  </sheetData>
  <sortState ref="A2:F28">
    <sortCondition ref="A2:A28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topLeftCell="M1" workbookViewId="0">
      <selection activeCell="AC30" sqref="AC30"/>
    </sheetView>
  </sheetViews>
  <sheetFormatPr defaultColWidth="9.140625" defaultRowHeight="15" x14ac:dyDescent="0.25"/>
  <cols>
    <col min="1" max="1" width="9.140625" style="5"/>
    <col min="2" max="2" width="7" style="5" bestFit="1" customWidth="1"/>
    <col min="3" max="3" width="15.140625" style="5" bestFit="1" customWidth="1"/>
    <col min="4" max="4" width="20.42578125" style="5" bestFit="1" customWidth="1"/>
    <col min="5" max="5" width="9.140625" style="5"/>
    <col min="6" max="6" width="22.140625" style="5" bestFit="1" customWidth="1"/>
    <col min="7" max="7" width="9.140625" style="5"/>
    <col min="8" max="8" width="13.140625" style="5" bestFit="1" customWidth="1"/>
    <col min="9" max="9" width="24" style="5" bestFit="1" customWidth="1"/>
    <col min="10" max="10" width="22" style="5" bestFit="1" customWidth="1"/>
    <col min="11" max="12" width="22" style="5" customWidth="1"/>
    <col min="13" max="13" width="15.5703125" style="5" customWidth="1"/>
    <col min="14" max="19" width="10.42578125" style="5" customWidth="1"/>
    <col min="20" max="20" width="13.42578125" style="5" bestFit="1" customWidth="1"/>
    <col min="21" max="24" width="10.42578125" style="5" customWidth="1"/>
    <col min="25" max="25" width="13.42578125" style="5" customWidth="1"/>
    <col min="26" max="16384" width="9.140625" style="5"/>
  </cols>
  <sheetData>
    <row r="1" spans="1:44" x14ac:dyDescent="0.25">
      <c r="A1" s="67" t="s">
        <v>2</v>
      </c>
      <c r="B1" s="82" t="s">
        <v>47</v>
      </c>
      <c r="C1" s="82"/>
      <c r="D1" s="82"/>
      <c r="E1" s="82"/>
      <c r="F1" s="82"/>
      <c r="G1" s="82"/>
      <c r="H1" s="82"/>
      <c r="I1" s="83"/>
      <c r="J1" s="83"/>
      <c r="K1" s="68"/>
      <c r="L1" s="68"/>
      <c r="M1" s="69"/>
      <c r="AR1" s="7">
        <v>4</v>
      </c>
    </row>
    <row r="2" spans="1:44" ht="15.75" thickBot="1" x14ac:dyDescent="0.3">
      <c r="A2" s="70"/>
      <c r="B2" s="14" t="s">
        <v>66</v>
      </c>
      <c r="C2" s="14" t="s">
        <v>67</v>
      </c>
      <c r="D2" s="14" t="s">
        <v>99</v>
      </c>
      <c r="E2" s="14" t="s">
        <v>68</v>
      </c>
      <c r="F2" s="14" t="s">
        <v>69</v>
      </c>
      <c r="G2" s="14" t="s">
        <v>100</v>
      </c>
      <c r="H2" s="14" t="s">
        <v>71</v>
      </c>
      <c r="I2" s="14" t="s">
        <v>88</v>
      </c>
      <c r="J2" s="14" t="s">
        <v>72</v>
      </c>
      <c r="K2" s="14" t="s">
        <v>73</v>
      </c>
      <c r="L2" s="14"/>
      <c r="M2" s="71"/>
      <c r="AR2" s="7">
        <v>4</v>
      </c>
    </row>
    <row r="3" spans="1:44" ht="21.75" thickBot="1" x14ac:dyDescent="0.3">
      <c r="A3" s="72" t="s">
        <v>98</v>
      </c>
      <c r="B3" s="73">
        <f>VLOOKUP(B2, 'Descrição dos Índices Estaduais'!$C$3:$F$12, 4 )</f>
        <v>1</v>
      </c>
      <c r="C3" s="73">
        <f>VLOOKUP(C2, 'Descrição dos Índices Estaduais'!$C$3:$F$12, 4 )</f>
        <v>1</v>
      </c>
      <c r="D3" s="73">
        <f>VLOOKUP(D2, 'Descrição dos Índices Estaduais'!$C$3:$F$12, 4 )</f>
        <v>1</v>
      </c>
      <c r="E3" s="73">
        <f>VLOOKUP(E2, 'Descrição dos Índices Estaduais'!$C$3:$F$12, 4 )</f>
        <v>1</v>
      </c>
      <c r="F3" s="73">
        <f>VLOOKUP(F2, 'Descrição dos Índices Estaduais'!$C$3:$F$12, 4 )</f>
        <v>1</v>
      </c>
      <c r="G3" s="73">
        <f>VLOOKUP(G2, 'Descrição dos Índices Estaduais'!$C$3:$F$12, 4 )</f>
        <v>1</v>
      </c>
      <c r="H3" s="73">
        <f>VLOOKUP(H2, 'Descrição dos Índices Estaduais'!$C$3:$F$12, 4 )</f>
        <v>1</v>
      </c>
      <c r="I3" s="73">
        <f>VLOOKUP(I2, 'Descrição dos Índices Estaduais'!$C$3:$F$12, 4 )</f>
        <v>1</v>
      </c>
      <c r="J3" s="73">
        <f>VLOOKUP(J2, 'Descrição dos Índices Estaduais'!$C$3:$F$12, 4 )</f>
        <v>1</v>
      </c>
      <c r="K3" s="73">
        <f>VLOOKUP(K2, 'Descrição dos Índices Estaduais'!$C$3:$F$12, 4 )</f>
        <v>1</v>
      </c>
      <c r="L3" s="73"/>
      <c r="M3" s="74"/>
      <c r="N3" s="84" t="s">
        <v>103</v>
      </c>
      <c r="O3" s="84"/>
      <c r="P3" s="84"/>
      <c r="Q3" s="84"/>
      <c r="R3" s="85"/>
      <c r="S3" s="59"/>
      <c r="T3" s="86" t="s">
        <v>101</v>
      </c>
      <c r="U3" s="84"/>
      <c r="V3" s="84"/>
      <c r="W3" s="84"/>
      <c r="X3" s="85"/>
      <c r="Z3" s="86" t="s">
        <v>102</v>
      </c>
      <c r="AA3" s="84"/>
      <c r="AB3" s="84"/>
      <c r="AC3" s="84"/>
      <c r="AD3" s="85"/>
      <c r="AR3" s="7"/>
    </row>
    <row r="4" spans="1:44" x14ac:dyDescent="0.25">
      <c r="A4" s="66" t="s">
        <v>8</v>
      </c>
      <c r="B4" s="5">
        <f>'1 - IDH'!C2</f>
        <v>-0.70182815983360802</v>
      </c>
      <c r="C4" s="5">
        <f>'2 - RCL per capita'!E2</f>
        <v>1.0573106389187594</v>
      </c>
      <c r="D4" s="56">
        <f>'3- Gastos saúde per capita'!E2</f>
        <v>0.77677750848225224</v>
      </c>
      <c r="E4" s="5">
        <f>'4 - Idoso'!C2</f>
        <v>-1.254383280181339</v>
      </c>
      <c r="F4" s="5">
        <f>'5-+6 Habitantes por Domicílio'!D2</f>
        <v>1.4438546579288829</v>
      </c>
      <c r="G4" s="5">
        <f>'6 - Acesso a rede de esgoto'!D2</f>
        <v>-0.44882119188323916</v>
      </c>
      <c r="H4" s="5">
        <f>'7 - População'!C2</f>
        <v>-0.74597851145586491</v>
      </c>
      <c r="I4" s="5">
        <f>'8 - UTI_habitante_SUS'!I2</f>
        <v>-1.3079735150691292</v>
      </c>
      <c r="J4" s="5">
        <f>'9 - Médicos por habitante'!E2</f>
        <v>-0.91979016659388313</v>
      </c>
      <c r="K4" s="5">
        <f>'10- Respiradores'!E2</f>
        <v>-0.95615809233363924</v>
      </c>
      <c r="M4" s="5" t="str">
        <f>A4</f>
        <v>AC</v>
      </c>
      <c r="N4" s="59">
        <f>SUMPRODUCT($B4:$K4, $B$3:$K$3 ) / SUM($B$3:$K$3 )</f>
        <v>-0.30569901120208082</v>
      </c>
      <c r="O4" s="62">
        <f>RANK(N4,$N$4:$N$30)</f>
        <v>19</v>
      </c>
      <c r="P4" s="62">
        <v>27</v>
      </c>
      <c r="Q4" s="59" t="str">
        <f>INDEX($M$4:$M$30, MATCH($P4, $O$4:$O$30, 0 ) )</f>
        <v>PA</v>
      </c>
      <c r="R4" s="59">
        <f>INDEX($N$4:$N$30, MATCH($P4, $O$4:$O$30, 0 ) )</f>
        <v>-0.81321952799004138</v>
      </c>
      <c r="S4" s="59"/>
      <c r="T4" s="75">
        <f>SUMPRODUCT($B4:$H4, $B$3:$H$3 ) / SUM($B$3:$H$3 )</f>
        <v>1.8133094567977643E-2</v>
      </c>
      <c r="U4" s="62">
        <f>RANK(T4,$T$4:$T$30)</f>
        <v>12</v>
      </c>
      <c r="V4" s="62">
        <v>27</v>
      </c>
      <c r="W4" s="59" t="str">
        <f>INDEX($M$4:$M$30, MATCH($V4, $U$4:$U$30, 0 ) )</f>
        <v>MA</v>
      </c>
      <c r="X4" s="59">
        <f>INDEX($T$4:$T$30, MATCH($V4, $U$4:$U$30, 0 ) )</f>
        <v>-0.66565370395909551</v>
      </c>
      <c r="Z4" s="5">
        <f>SUMPRODUCT($I4:$K4, $I$3:$K$3 ) / SUM($I$3:$K$3 )</f>
        <v>-1.0613072579988838</v>
      </c>
      <c r="AA4" s="62">
        <f>RANK(Z4,$Z$4:$Z$30)</f>
        <v>19</v>
      </c>
      <c r="AB4" s="62">
        <v>27</v>
      </c>
      <c r="AC4" s="59" t="str">
        <f>INDEX($M$4:$M$30, MATCH($AB4, $AA$4:$AA$30, 0 ) )</f>
        <v>AP</v>
      </c>
      <c r="AD4" s="59">
        <f>INDEX($Z$4:$Z$30, MATCH($AB4, $AA$4:$AA$30, 0 ) )</f>
        <v>-3.5522591766662321</v>
      </c>
      <c r="AR4" s="7">
        <v>4</v>
      </c>
    </row>
    <row r="5" spans="1:44" x14ac:dyDescent="0.25">
      <c r="A5" s="6" t="s">
        <v>26</v>
      </c>
      <c r="B5" s="5">
        <f>'1 - IDH'!C3</f>
        <v>-1.5317271517536435</v>
      </c>
      <c r="C5" s="5">
        <f>'2 - RCL per capita'!E3</f>
        <v>-0.72009373042794</v>
      </c>
      <c r="D5" s="56">
        <f>'3- Gastos saúde per capita'!E3</f>
        <v>-0.56441134467756737</v>
      </c>
      <c r="E5" s="5">
        <f>'4 - Idoso'!C3</f>
        <v>0.31032432862906389</v>
      </c>
      <c r="F5" s="5">
        <f>'5-+6 Habitantes por Domicílio'!D3</f>
        <v>3.1849053585677349E-2</v>
      </c>
      <c r="G5" s="5">
        <f>'6 - Acesso a rede de esgoto'!D3</f>
        <v>-0.12217495339783338</v>
      </c>
      <c r="H5" s="5">
        <f>'7 - População'!C3</f>
        <v>-0.48056558763284507</v>
      </c>
      <c r="I5" s="5">
        <f>'8 - UTI_habitante_SUS'!I3</f>
        <v>0.48423163440224465</v>
      </c>
      <c r="J5" s="5">
        <f>'9 - Médicos por habitante'!E3</f>
        <v>-0.57069782755134768</v>
      </c>
      <c r="K5" s="5">
        <f>'10- Respiradores'!E3</f>
        <v>-0.77741723398163431</v>
      </c>
      <c r="M5" s="5" t="str">
        <f t="shared" ref="M5:M30" si="0">A5</f>
        <v>AL</v>
      </c>
      <c r="N5" s="59">
        <f t="shared" ref="N5:N30" si="1">SUMPRODUCT($B5:$K5, $B$3:$K$3 ) / SUM($B$3:$K$3 )</f>
        <v>-0.39406828128058247</v>
      </c>
      <c r="O5" s="62">
        <f t="shared" ref="O5:O30" si="2">RANK(N5,$N$4:$N$30)</f>
        <v>23</v>
      </c>
      <c r="P5" s="62">
        <f>P4-1</f>
        <v>26</v>
      </c>
      <c r="Q5" s="59" t="str">
        <f t="shared" ref="Q5:Q30" si="3">INDEX($M$4:$M$30, MATCH($P5, $O$4:$O$30, 0 ) )</f>
        <v>MA</v>
      </c>
      <c r="R5" s="59">
        <f t="shared" ref="R5:R30" si="4">INDEX($N$4:$N$30, MATCH($P5, $O$4:$O$30, 0 ) )</f>
        <v>-0.78230304067143464</v>
      </c>
      <c r="S5" s="59"/>
      <c r="T5" s="75">
        <f t="shared" ref="T5:T30" si="5">SUMPRODUCT($B5:$H5, $B$3:$H$3 ) / SUM($B$3:$H$3 )</f>
        <v>-0.43954276938215531</v>
      </c>
      <c r="U5" s="62">
        <f t="shared" ref="U5:U30" si="6">RANK(T5,$T$4:$T$30)</f>
        <v>24</v>
      </c>
      <c r="V5" s="62">
        <f>V4-1</f>
        <v>26</v>
      </c>
      <c r="W5" s="59" t="str">
        <f t="shared" ref="W5:W30" si="7">INDEX($M$4:$M$30, MATCH($V5, $U$4:$U$30, 0 ) )</f>
        <v>PA</v>
      </c>
      <c r="X5" s="59">
        <f t="shared" ref="X5:X30" si="8">INDEX($T$4:$T$30, MATCH($V5, $U$4:$U$30, 0 ) )</f>
        <v>-0.66433301116476051</v>
      </c>
      <c r="Z5" s="5">
        <f t="shared" ref="Z5:Z30" si="9">SUM(I5:K5)</f>
        <v>-0.8638834271307374</v>
      </c>
      <c r="AA5" s="62">
        <f t="shared" ref="AA5:AA30" si="10">RANK(Z5,$Z$4:$Z$30)</f>
        <v>17</v>
      </c>
      <c r="AB5" s="62">
        <f>AB4-1</f>
        <v>26</v>
      </c>
      <c r="AC5" s="59" t="str">
        <f t="shared" ref="AC5:AC30" si="11">INDEX($M$4:$M$30, MATCH($AB5, $AA$4:$AA$30, 0 ) )</f>
        <v>PA</v>
      </c>
      <c r="AD5" s="59">
        <f t="shared" ref="AD5:AD30" si="12">INDEX($Z$4:$Z$30, MATCH($AB5, $AA$4:$AA$30, 0 ) )</f>
        <v>-3.4818642017470904</v>
      </c>
      <c r="AR5" s="7">
        <v>3</v>
      </c>
    </row>
    <row r="6" spans="1:44" x14ac:dyDescent="0.25">
      <c r="A6" s="6" t="s">
        <v>14</v>
      </c>
      <c r="B6" s="5">
        <f>'1 - IDH'!C4</f>
        <v>-0.37908966297581537</v>
      </c>
      <c r="C6" s="5">
        <f>'2 - RCL per capita'!E4</f>
        <v>-0.17711727459342941</v>
      </c>
      <c r="D6" s="56">
        <f>'3- Gastos saúde per capita'!E4</f>
        <v>-0.59721027816688954</v>
      </c>
      <c r="E6" s="5">
        <f>'4 - Idoso'!C4</f>
        <v>-1.3553321581691071</v>
      </c>
      <c r="F6" s="5">
        <f>'5-+6 Habitantes por Domicílio'!D4</f>
        <v>2.7898256759925961</v>
      </c>
      <c r="G6" s="5">
        <f>'6 - Acesso a rede de esgoto'!D4</f>
        <v>-0.54963793215651269</v>
      </c>
      <c r="H6" s="5">
        <f>'7 - População'!C4</f>
        <v>-0.39330892518260457</v>
      </c>
      <c r="I6" s="5">
        <f>'8 - UTI_habitante_SUS'!I4</f>
        <v>0.15072467514984744</v>
      </c>
      <c r="J6" s="5">
        <f>'9 - Médicos por habitante'!E4</f>
        <v>-0.8267520751295746</v>
      </c>
      <c r="K6" s="5">
        <f>'10- Respiradores'!E4</f>
        <v>-0.30635010378650968</v>
      </c>
      <c r="M6" s="5" t="str">
        <f t="shared" si="0"/>
        <v>AM</v>
      </c>
      <c r="N6" s="59">
        <f t="shared" si="1"/>
        <v>-0.1644248059018</v>
      </c>
      <c r="O6" s="62">
        <f t="shared" si="2"/>
        <v>15</v>
      </c>
      <c r="P6" s="62">
        <f t="shared" ref="P6:P30" si="13">P5-1</f>
        <v>25</v>
      </c>
      <c r="Q6" s="59" t="str">
        <f t="shared" si="3"/>
        <v>PI</v>
      </c>
      <c r="R6" s="59">
        <f t="shared" si="4"/>
        <v>-0.58585946802436462</v>
      </c>
      <c r="S6" s="59"/>
      <c r="T6" s="75">
        <f t="shared" si="5"/>
        <v>-9.4552936464537565E-2</v>
      </c>
      <c r="U6" s="62">
        <f t="shared" si="6"/>
        <v>15</v>
      </c>
      <c r="V6" s="62">
        <f t="shared" ref="V6:V30" si="14">V5-1</f>
        <v>25</v>
      </c>
      <c r="W6" s="59" t="str">
        <f t="shared" si="7"/>
        <v>RO</v>
      </c>
      <c r="X6" s="59">
        <f t="shared" si="8"/>
        <v>-0.60386554050425834</v>
      </c>
      <c r="Z6" s="5">
        <f t="shared" si="9"/>
        <v>-0.98237750376623678</v>
      </c>
      <c r="AA6" s="62">
        <f t="shared" si="10"/>
        <v>18</v>
      </c>
      <c r="AB6" s="62">
        <f t="shared" ref="AB6:AB30" si="15">AB5-1</f>
        <v>25</v>
      </c>
      <c r="AC6" s="59" t="str">
        <f t="shared" si="11"/>
        <v>MA</v>
      </c>
      <c r="AD6" s="59">
        <f t="shared" si="12"/>
        <v>-3.1634544790006762</v>
      </c>
      <c r="AR6" s="7">
        <v>3</v>
      </c>
    </row>
    <row r="7" spans="1:44" x14ac:dyDescent="0.25">
      <c r="A7" s="6" t="s">
        <v>7</v>
      </c>
      <c r="B7" s="5">
        <f>'1 - IDH'!C5</f>
        <v>-0.21772041454691904</v>
      </c>
      <c r="C7" s="5">
        <f>'2 - RCL per capita'!E5</f>
        <v>1.3427064762121212</v>
      </c>
      <c r="D7" s="56">
        <f>'3- Gastos saúde per capita'!E5</f>
        <v>-0.50078630666264057</v>
      </c>
      <c r="E7" s="5">
        <f>'4 - Idoso'!C5</f>
        <v>-1.8600765481079469</v>
      </c>
      <c r="F7" s="5">
        <f>'5-+6 Habitantes por Domicílio'!D5</f>
        <v>2.0774285560278853</v>
      </c>
      <c r="G7" s="5">
        <f>'6 - Acesso a rede de esgoto'!D5</f>
        <v>-1.3924658808410779</v>
      </c>
      <c r="H7" s="5">
        <f>'7 - População'!C5</f>
        <v>-0.74989189558864877</v>
      </c>
      <c r="I7" s="5">
        <f>'8 - UTI_habitante_SUS'!I5</f>
        <v>-1.1795538640543408</v>
      </c>
      <c r="J7" s="5">
        <f>'9 - Médicos por habitante'!E5</f>
        <v>-1.0476468016025724</v>
      </c>
      <c r="K7" s="5">
        <f>'10- Respiradores'!E5</f>
        <v>-1.3250585110093185</v>
      </c>
      <c r="M7" s="5" t="str">
        <f t="shared" si="0"/>
        <v>AP</v>
      </c>
      <c r="N7" s="59">
        <f t="shared" si="1"/>
        <v>-0.48530651901734584</v>
      </c>
      <c r="O7" s="62">
        <f t="shared" si="2"/>
        <v>24</v>
      </c>
      <c r="P7" s="62">
        <f t="shared" si="13"/>
        <v>24</v>
      </c>
      <c r="Q7" s="59" t="str">
        <f t="shared" si="3"/>
        <v>AP</v>
      </c>
      <c r="R7" s="59">
        <f t="shared" si="4"/>
        <v>-0.48530651901734584</v>
      </c>
      <c r="S7" s="59"/>
      <c r="T7" s="75">
        <f t="shared" si="5"/>
        <v>-0.18582943050103237</v>
      </c>
      <c r="U7" s="62">
        <f t="shared" si="6"/>
        <v>17</v>
      </c>
      <c r="V7" s="62">
        <f t="shared" si="14"/>
        <v>24</v>
      </c>
      <c r="W7" s="59" t="str">
        <f t="shared" si="7"/>
        <v>AL</v>
      </c>
      <c r="X7" s="59">
        <f t="shared" si="8"/>
        <v>-0.43954276938215531</v>
      </c>
      <c r="Z7" s="5">
        <f t="shared" si="9"/>
        <v>-3.5522591766662321</v>
      </c>
      <c r="AA7" s="62">
        <f t="shared" si="10"/>
        <v>27</v>
      </c>
      <c r="AB7" s="62">
        <f t="shared" si="15"/>
        <v>24</v>
      </c>
      <c r="AC7" s="59" t="str">
        <f t="shared" si="11"/>
        <v>PI</v>
      </c>
      <c r="AD7" s="59">
        <f t="shared" si="12"/>
        <v>-2.7984108144433559</v>
      </c>
      <c r="AR7" s="7">
        <v>3</v>
      </c>
    </row>
    <row r="8" spans="1:44" x14ac:dyDescent="0.25">
      <c r="A8" s="6" t="s">
        <v>29</v>
      </c>
      <c r="B8" s="5">
        <f>'1 - IDH'!C6</f>
        <v>-0.81709190871139104</v>
      </c>
      <c r="C8" s="5">
        <f>'2 - RCL per capita'!E6</f>
        <v>-0.84147688757265815</v>
      </c>
      <c r="D8" s="56">
        <f>'3- Gastos saúde per capita'!E6</f>
        <v>-0.68148378344574045</v>
      </c>
      <c r="E8" s="5">
        <f>'4 - Idoso'!C6</f>
        <v>0.36079876762294794</v>
      </c>
      <c r="F8" s="5">
        <f>'5-+6 Habitantes por Domicílio'!D6</f>
        <v>-0.21555843811338934</v>
      </c>
      <c r="G8" s="5">
        <f>'6 - Acesso a rede de esgoto'!D6</f>
        <v>0.33351671263736199</v>
      </c>
      <c r="H8" s="5">
        <f>'7 - População'!C6</f>
        <v>0.76635886088788818</v>
      </c>
      <c r="I8" s="5">
        <f>'8 - UTI_habitante_SUS'!I6</f>
        <v>-0.92811002045775126</v>
      </c>
      <c r="J8" s="5">
        <f>'9 - Médicos por habitante'!E6</f>
        <v>-0.54349478784095506</v>
      </c>
      <c r="K8" s="5">
        <f>'10- Respiradores'!E6</f>
        <v>-0.46988636602800354</v>
      </c>
      <c r="M8" s="5" t="str">
        <f t="shared" si="0"/>
        <v>BA</v>
      </c>
      <c r="N8" s="59">
        <f t="shared" si="1"/>
        <v>-0.30364278510216908</v>
      </c>
      <c r="O8" s="62">
        <f t="shared" si="2"/>
        <v>18</v>
      </c>
      <c r="P8" s="62">
        <f t="shared" si="13"/>
        <v>23</v>
      </c>
      <c r="Q8" s="59" t="str">
        <f t="shared" si="3"/>
        <v>AL</v>
      </c>
      <c r="R8" s="59">
        <f t="shared" si="4"/>
        <v>-0.39406828128058247</v>
      </c>
      <c r="S8" s="59"/>
      <c r="T8" s="75">
        <f t="shared" si="5"/>
        <v>-0.15641952524214012</v>
      </c>
      <c r="U8" s="62">
        <f t="shared" si="6"/>
        <v>16</v>
      </c>
      <c r="V8" s="62">
        <f t="shared" si="14"/>
        <v>23</v>
      </c>
      <c r="W8" s="59" t="str">
        <f t="shared" si="7"/>
        <v>PI</v>
      </c>
      <c r="X8" s="59">
        <f t="shared" si="8"/>
        <v>-0.43716912368575589</v>
      </c>
      <c r="Z8" s="5">
        <f t="shared" si="9"/>
        <v>-1.9414911743267098</v>
      </c>
      <c r="AA8" s="62">
        <f t="shared" si="10"/>
        <v>22</v>
      </c>
      <c r="AB8" s="62">
        <f t="shared" si="15"/>
        <v>23</v>
      </c>
      <c r="AC8" s="59" t="str">
        <f t="shared" si="11"/>
        <v>RR</v>
      </c>
      <c r="AD8" s="59">
        <f t="shared" si="12"/>
        <v>-2.575712790449356</v>
      </c>
      <c r="AR8" s="7">
        <v>2</v>
      </c>
    </row>
    <row r="9" spans="1:44" x14ac:dyDescent="0.25">
      <c r="A9" s="6" t="s">
        <v>30</v>
      </c>
      <c r="B9" s="5">
        <f>'1 - IDH'!C7</f>
        <v>-0.33298416342470211</v>
      </c>
      <c r="C9" s="5">
        <f>'2 - RCL per capita'!E7</f>
        <v>-0.85631596490840389</v>
      </c>
      <c r="D9" s="56">
        <f>'3- Gastos saúde per capita'!E7</f>
        <v>-0.76689314309053502</v>
      </c>
      <c r="E9" s="5">
        <f>'4 - Idoso'!C7</f>
        <v>0.66364540158625129</v>
      </c>
      <c r="F9" s="5">
        <f>'5-+6 Habitantes por Domicílio'!D7</f>
        <v>-0.20259396687098816</v>
      </c>
      <c r="G9" s="5">
        <f>'6 - Acesso a rede de esgoto'!D7</f>
        <v>-0.19476300639459027</v>
      </c>
      <c r="H9" s="5">
        <f>'7 - População'!C7</f>
        <v>0.14580081429262964</v>
      </c>
      <c r="I9" s="5">
        <f>'8 - UTI_habitante_SUS'!I7</f>
        <v>-0.51335002401481344</v>
      </c>
      <c r="J9" s="5">
        <f>'9 - Médicos por habitante'!E7</f>
        <v>-0.55219879247132453</v>
      </c>
      <c r="K9" s="5">
        <f>'10- Respiradores'!E7</f>
        <v>-0.45869670292590142</v>
      </c>
      <c r="M9" s="5" t="str">
        <f t="shared" si="0"/>
        <v>CE</v>
      </c>
      <c r="N9" s="59">
        <f t="shared" si="1"/>
        <v>-0.30683495482223772</v>
      </c>
      <c r="O9" s="62">
        <f t="shared" si="2"/>
        <v>20</v>
      </c>
      <c r="P9" s="62">
        <f t="shared" si="13"/>
        <v>22</v>
      </c>
      <c r="Q9" s="59" t="str">
        <f t="shared" si="3"/>
        <v>RO</v>
      </c>
      <c r="R9" s="59">
        <f t="shared" si="4"/>
        <v>-0.32835725768294222</v>
      </c>
      <c r="S9" s="59"/>
      <c r="T9" s="75">
        <f t="shared" si="5"/>
        <v>-0.22058628983004833</v>
      </c>
      <c r="U9" s="62">
        <f t="shared" si="6"/>
        <v>18</v>
      </c>
      <c r="V9" s="62">
        <f t="shared" si="14"/>
        <v>22</v>
      </c>
      <c r="W9" s="59" t="str">
        <f t="shared" si="7"/>
        <v>SE</v>
      </c>
      <c r="X9" s="59">
        <f t="shared" si="8"/>
        <v>-0.38483553915010499</v>
      </c>
      <c r="Z9" s="5">
        <f t="shared" si="9"/>
        <v>-1.5242455194120395</v>
      </c>
      <c r="AA9" s="62">
        <f t="shared" si="10"/>
        <v>21</v>
      </c>
      <c r="AB9" s="62">
        <f t="shared" si="15"/>
        <v>22</v>
      </c>
      <c r="AC9" s="59" t="str">
        <f t="shared" si="11"/>
        <v>BA</v>
      </c>
      <c r="AD9" s="59">
        <f t="shared" si="12"/>
        <v>-1.9414911743267098</v>
      </c>
      <c r="AR9" s="7">
        <v>2</v>
      </c>
    </row>
    <row r="10" spans="1:44" x14ac:dyDescent="0.25">
      <c r="A10" s="6" t="s">
        <v>35</v>
      </c>
      <c r="B10" s="5">
        <f>'1 - IDH'!C8</f>
        <v>2.318082060764306</v>
      </c>
      <c r="C10" s="5">
        <f>'2 - RCL per capita'!E8</f>
        <v>3.7543562975875786</v>
      </c>
      <c r="D10" s="56">
        <f>'3- Gastos saúde per capita'!E8</f>
        <v>-0.64962079056817512</v>
      </c>
      <c r="E10" s="5">
        <f>'4 - Idoso'!C8</f>
        <v>-0.69916445124861559</v>
      </c>
      <c r="F10" s="5">
        <f>'5-+6 Habitantes por Domicílio'!D8</f>
        <v>-0.31999818854868733</v>
      </c>
      <c r="G10" s="5">
        <f>'6 - Acesso a rede de esgoto'!D8</f>
        <v>1.5755789528040902</v>
      </c>
      <c r="H10" s="5">
        <f>'7 - População'!C8</f>
        <v>-0.51538102189271273</v>
      </c>
      <c r="I10" s="5">
        <f>'8 - UTI_habitante_SUS'!I8</f>
        <v>0.17682471628836827</v>
      </c>
      <c r="J10" s="5">
        <f>'9 - Médicos por habitante'!E8</f>
        <v>3.2453195654222142</v>
      </c>
      <c r="K10" s="5">
        <f>'10- Respiradores'!E8</f>
        <v>3.4505221131595065</v>
      </c>
      <c r="M10" s="5" t="str">
        <f t="shared" si="0"/>
        <v>DF</v>
      </c>
      <c r="N10" s="59">
        <f t="shared" si="1"/>
        <v>1.2336519253767873</v>
      </c>
      <c r="O10" s="62">
        <f t="shared" si="2"/>
        <v>1</v>
      </c>
      <c r="P10" s="62">
        <f t="shared" si="13"/>
        <v>21</v>
      </c>
      <c r="Q10" s="59" t="str">
        <f t="shared" si="3"/>
        <v>SE</v>
      </c>
      <c r="R10" s="59">
        <f t="shared" si="4"/>
        <v>-0.31373990704774124</v>
      </c>
      <c r="S10" s="59"/>
      <c r="T10" s="75">
        <f t="shared" si="5"/>
        <v>0.78055040841396917</v>
      </c>
      <c r="U10" s="62">
        <f t="shared" si="6"/>
        <v>2</v>
      </c>
      <c r="V10" s="62">
        <f t="shared" si="14"/>
        <v>21</v>
      </c>
      <c r="W10" s="59" t="str">
        <f t="shared" si="7"/>
        <v>RN</v>
      </c>
      <c r="X10" s="59">
        <f t="shared" si="8"/>
        <v>-0.35701602890896794</v>
      </c>
      <c r="Z10" s="5">
        <f t="shared" si="9"/>
        <v>6.8726663948700892</v>
      </c>
      <c r="AA10" s="62">
        <f t="shared" si="10"/>
        <v>1</v>
      </c>
      <c r="AB10" s="62">
        <f t="shared" si="15"/>
        <v>21</v>
      </c>
      <c r="AC10" s="59" t="str">
        <f t="shared" si="11"/>
        <v>CE</v>
      </c>
      <c r="AD10" s="59">
        <f t="shared" si="12"/>
        <v>-1.5242455194120395</v>
      </c>
      <c r="AR10" s="7">
        <v>2</v>
      </c>
    </row>
    <row r="11" spans="1:44" x14ac:dyDescent="0.25">
      <c r="A11" s="6" t="s">
        <v>13</v>
      </c>
      <c r="B11" s="5">
        <f>'1 - IDH'!C9</f>
        <v>0.51996757827089268</v>
      </c>
      <c r="C11" s="5">
        <f>'2 - RCL per capita'!E9</f>
        <v>-2.153735224960741E-2</v>
      </c>
      <c r="D11" s="56">
        <f>'3- Gastos saúde per capita'!E9</f>
        <v>1.7027530297217985E-2</v>
      </c>
      <c r="E11" s="5">
        <f>'4 - Idoso'!C9</f>
        <v>0.25984988963517991</v>
      </c>
      <c r="F11" s="5">
        <f>'5-+6 Habitantes por Domicílio'!D9</f>
        <v>-0.75917391334949558</v>
      </c>
      <c r="G11" s="5">
        <f>'6 - Acesso a rede de esgoto'!D9</f>
        <v>1.224736696653099</v>
      </c>
      <c r="H11" s="5">
        <f>'7 - População'!C9</f>
        <v>-0.40692286263072464</v>
      </c>
      <c r="I11" s="5">
        <f>'8 - UTI_habitante_SUS'!I9</f>
        <v>0.74514569474917991</v>
      </c>
      <c r="J11" s="5">
        <f>'9 - Médicos por habitante'!E9</f>
        <v>0.73331818860205666</v>
      </c>
      <c r="K11" s="5">
        <f>'10- Respiradores'!E9</f>
        <v>0.75089249604449537</v>
      </c>
      <c r="M11" s="5" t="str">
        <f t="shared" si="0"/>
        <v>ES</v>
      </c>
      <c r="N11" s="59">
        <f t="shared" si="1"/>
        <v>0.30633039460222938</v>
      </c>
      <c r="O11" s="62">
        <f t="shared" si="2"/>
        <v>8</v>
      </c>
      <c r="P11" s="62">
        <f t="shared" si="13"/>
        <v>20</v>
      </c>
      <c r="Q11" s="59" t="str">
        <f t="shared" si="3"/>
        <v>CE</v>
      </c>
      <c r="R11" s="59">
        <f t="shared" si="4"/>
        <v>-0.30683495482223772</v>
      </c>
      <c r="S11" s="59"/>
      <c r="T11" s="75">
        <f t="shared" si="5"/>
        <v>0.11913536666093745</v>
      </c>
      <c r="U11" s="62">
        <f t="shared" si="6"/>
        <v>10</v>
      </c>
      <c r="V11" s="62">
        <f t="shared" si="14"/>
        <v>20</v>
      </c>
      <c r="W11" s="59" t="str">
        <f t="shared" si="7"/>
        <v>PB</v>
      </c>
      <c r="X11" s="59">
        <f t="shared" si="8"/>
        <v>-0.24505653559764623</v>
      </c>
      <c r="Z11" s="5">
        <f t="shared" si="9"/>
        <v>2.2293563793957318</v>
      </c>
      <c r="AA11" s="62">
        <f t="shared" si="10"/>
        <v>5</v>
      </c>
      <c r="AB11" s="62">
        <f t="shared" si="15"/>
        <v>20</v>
      </c>
      <c r="AC11" s="59" t="str">
        <f t="shared" si="11"/>
        <v>TO</v>
      </c>
      <c r="AD11" s="59">
        <f t="shared" si="12"/>
        <v>-1.343740286298112</v>
      </c>
      <c r="AR11" s="7">
        <v>1</v>
      </c>
    </row>
    <row r="12" spans="1:44" x14ac:dyDescent="0.25">
      <c r="A12" s="6" t="s">
        <v>16</v>
      </c>
      <c r="B12" s="5">
        <f>'1 - IDH'!C10</f>
        <v>0.45080932894422282</v>
      </c>
      <c r="C12" s="5">
        <f>'2 - RCL per capita'!E10</f>
        <v>-0.23968417562708402</v>
      </c>
      <c r="D12" s="56">
        <f>'3- Gastos saúde per capita'!E10</f>
        <v>0.13495322299509302</v>
      </c>
      <c r="E12" s="5">
        <f>'4 - Idoso'!C10</f>
        <v>-0.19442006130977621</v>
      </c>
      <c r="F12" s="5">
        <f>'5-+6 Habitantes por Domicílio'!D10</f>
        <v>-0.84528537463525688</v>
      </c>
      <c r="G12" s="5">
        <f>'6 - Acesso a rede de esgoto'!D10</f>
        <v>0.27302666847339835</v>
      </c>
      <c r="H12" s="5">
        <f>'7 - População'!C10</f>
        <v>-8.2677087670816427E-2</v>
      </c>
      <c r="I12" s="5">
        <f>'8 - UTI_habitante_SUS'!I10</f>
        <v>0.55455082435570935</v>
      </c>
      <c r="J12" s="5">
        <f>'9 - Médicos por habitante'!E10</f>
        <v>0.10427806753320271</v>
      </c>
      <c r="K12" s="5">
        <f>'10- Respiradores'!E10</f>
        <v>-0.31125371756967424</v>
      </c>
      <c r="M12" s="5" t="str">
        <f t="shared" si="0"/>
        <v>GO</v>
      </c>
      <c r="N12" s="59">
        <f t="shared" si="1"/>
        <v>-1.5570230451098153E-2</v>
      </c>
      <c r="O12" s="62">
        <f t="shared" si="2"/>
        <v>11</v>
      </c>
      <c r="P12" s="62">
        <f t="shared" si="13"/>
        <v>19</v>
      </c>
      <c r="Q12" s="59" t="str">
        <f t="shared" si="3"/>
        <v>AC</v>
      </c>
      <c r="R12" s="59">
        <f t="shared" si="4"/>
        <v>-0.30569901120208082</v>
      </c>
      <c r="S12" s="59"/>
      <c r="T12" s="75">
        <f t="shared" si="5"/>
        <v>-7.189678269003133E-2</v>
      </c>
      <c r="U12" s="62">
        <f t="shared" si="6"/>
        <v>14</v>
      </c>
      <c r="V12" s="62">
        <f t="shared" si="14"/>
        <v>19</v>
      </c>
      <c r="W12" s="59" t="str">
        <f t="shared" si="7"/>
        <v>PE</v>
      </c>
      <c r="X12" s="59">
        <f t="shared" si="8"/>
        <v>-0.22431821522387832</v>
      </c>
      <c r="Z12" s="5">
        <f t="shared" si="9"/>
        <v>0.34757517431923779</v>
      </c>
      <c r="AA12" s="62">
        <f t="shared" si="10"/>
        <v>12</v>
      </c>
      <c r="AB12" s="62">
        <f t="shared" si="15"/>
        <v>19</v>
      </c>
      <c r="AC12" s="59" t="str">
        <f t="shared" si="11"/>
        <v>AC</v>
      </c>
      <c r="AD12" s="59">
        <f t="shared" si="12"/>
        <v>-1.0613072579988838</v>
      </c>
      <c r="AR12" s="7">
        <v>1</v>
      </c>
    </row>
    <row r="13" spans="1:44" x14ac:dyDescent="0.25">
      <c r="A13" s="6" t="s">
        <v>31</v>
      </c>
      <c r="B13" s="5">
        <f>'1 - IDH'!C11</f>
        <v>-1.4395161526514171</v>
      </c>
      <c r="C13" s="5">
        <f>'2 - RCL per capita'!E11</f>
        <v>-0.97299719070366553</v>
      </c>
      <c r="D13" s="56">
        <f>'3- Gastos saúde per capita'!E11</f>
        <v>-1.4996595390143934</v>
      </c>
      <c r="E13" s="5">
        <f>'4 - Idoso'!C11</f>
        <v>-0.49726669527307954</v>
      </c>
      <c r="F13" s="5">
        <f>'5-+6 Habitantes por Domicílio'!D11</f>
        <v>0.85995644544905436</v>
      </c>
      <c r="G13" s="5">
        <f>'6 - Acesso a rede de esgoto'!D11</f>
        <v>-1.0335582854682246</v>
      </c>
      <c r="H13" s="5">
        <f>'7 - População'!C11</f>
        <v>-7.6534510051942464E-2</v>
      </c>
      <c r="I13" s="5">
        <f>'8 - UTI_habitante_SUS'!I11</f>
        <v>-0.93025878153617869</v>
      </c>
      <c r="J13" s="5">
        <f>'9 - Médicos por habitante'!E11</f>
        <v>-1.2159078912147048</v>
      </c>
      <c r="K13" s="5">
        <f>'10- Respiradores'!E11</f>
        <v>-1.017287806249793</v>
      </c>
      <c r="M13" s="5" t="str">
        <f t="shared" si="0"/>
        <v>MA</v>
      </c>
      <c r="N13" s="59">
        <f t="shared" si="1"/>
        <v>-0.78230304067143464</v>
      </c>
      <c r="O13" s="62">
        <f t="shared" si="2"/>
        <v>26</v>
      </c>
      <c r="P13" s="62">
        <f t="shared" si="13"/>
        <v>18</v>
      </c>
      <c r="Q13" s="59" t="str">
        <f t="shared" si="3"/>
        <v>BA</v>
      </c>
      <c r="R13" s="59">
        <f t="shared" si="4"/>
        <v>-0.30364278510216908</v>
      </c>
      <c r="S13" s="59"/>
      <c r="T13" s="75">
        <f t="shared" si="5"/>
        <v>-0.66565370395909551</v>
      </c>
      <c r="U13" s="62">
        <f t="shared" si="6"/>
        <v>27</v>
      </c>
      <c r="V13" s="62">
        <f t="shared" si="14"/>
        <v>18</v>
      </c>
      <c r="W13" s="59" t="str">
        <f t="shared" si="7"/>
        <v>CE</v>
      </c>
      <c r="X13" s="59">
        <f t="shared" si="8"/>
        <v>-0.22058628983004833</v>
      </c>
      <c r="Z13" s="5">
        <f t="shared" si="9"/>
        <v>-3.1634544790006762</v>
      </c>
      <c r="AA13" s="62">
        <f t="shared" si="10"/>
        <v>25</v>
      </c>
      <c r="AB13" s="62">
        <f t="shared" si="15"/>
        <v>18</v>
      </c>
      <c r="AC13" s="59" t="str">
        <f t="shared" si="11"/>
        <v>AM</v>
      </c>
      <c r="AD13" s="59">
        <f t="shared" si="12"/>
        <v>-0.98237750376623678</v>
      </c>
      <c r="AR13" s="7">
        <v>1</v>
      </c>
    </row>
    <row r="14" spans="1:44" x14ac:dyDescent="0.25">
      <c r="A14" s="6" t="s">
        <v>22</v>
      </c>
      <c r="B14" s="5">
        <f>'1 - IDH'!C12</f>
        <v>0.86575882490424194</v>
      </c>
      <c r="C14" s="5">
        <f>'2 - RCL per capita'!E12</f>
        <v>-0.48765283756344302</v>
      </c>
      <c r="D14" s="56">
        <f>'3- Gastos saúde per capita'!E12</f>
        <v>-0.3605981089446037</v>
      </c>
      <c r="E14" s="5">
        <f>'4 - Idoso'!C12</f>
        <v>0.91601759655567128</v>
      </c>
      <c r="F14" s="5">
        <f>'5-+6 Habitantes por Domicílio'!D12</f>
        <v>-0.60589655523436048</v>
      </c>
      <c r="G14" s="5">
        <f>'6 - Acesso a rede de esgoto'!D12</f>
        <v>1.3618474634247504</v>
      </c>
      <c r="H14" s="5">
        <f>'7 - População'!C12</f>
        <v>1.4468802990201233</v>
      </c>
      <c r="I14" s="5">
        <f>'8 - UTI_habitante_SUS'!I12</f>
        <v>0.61403954477531641</v>
      </c>
      <c r="J14" s="5">
        <f>'9 - Médicos por habitante'!E12</f>
        <v>0.60162138072589966</v>
      </c>
      <c r="K14" s="5">
        <f>'10- Respiradores'!E12</f>
        <v>0.14174134823531095</v>
      </c>
      <c r="M14" s="5" t="str">
        <f t="shared" si="0"/>
        <v>MG</v>
      </c>
      <c r="N14" s="59">
        <f t="shared" si="1"/>
        <v>0.44937589558989072</v>
      </c>
      <c r="O14" s="62">
        <f t="shared" si="2"/>
        <v>6</v>
      </c>
      <c r="P14" s="62">
        <f t="shared" si="13"/>
        <v>17</v>
      </c>
      <c r="Q14" s="59" t="str">
        <f t="shared" si="3"/>
        <v>RN</v>
      </c>
      <c r="R14" s="59">
        <f t="shared" si="4"/>
        <v>-0.26580587905239461</v>
      </c>
      <c r="S14" s="59"/>
      <c r="T14" s="75">
        <f t="shared" si="5"/>
        <v>0.44805095459462568</v>
      </c>
      <c r="U14" s="62">
        <f t="shared" si="6"/>
        <v>5</v>
      </c>
      <c r="V14" s="62">
        <f t="shared" si="14"/>
        <v>17</v>
      </c>
      <c r="W14" s="59" t="str">
        <f t="shared" si="7"/>
        <v>AP</v>
      </c>
      <c r="X14" s="59">
        <f t="shared" si="8"/>
        <v>-0.18582943050103237</v>
      </c>
      <c r="Z14" s="5">
        <f t="shared" si="9"/>
        <v>1.357402273736527</v>
      </c>
      <c r="AA14" s="62">
        <f t="shared" si="10"/>
        <v>8</v>
      </c>
      <c r="AB14" s="62">
        <f t="shared" si="15"/>
        <v>17</v>
      </c>
      <c r="AC14" s="59" t="str">
        <f t="shared" si="11"/>
        <v>AL</v>
      </c>
      <c r="AD14" s="59">
        <f t="shared" si="12"/>
        <v>-0.8638834271307374</v>
      </c>
      <c r="AR14" s="7">
        <v>0</v>
      </c>
    </row>
    <row r="15" spans="1:44" x14ac:dyDescent="0.25">
      <c r="A15" s="6" t="s">
        <v>12</v>
      </c>
      <c r="B15" s="5">
        <f>'1 - IDH'!C13</f>
        <v>0.38165107961755296</v>
      </c>
      <c r="C15" s="5">
        <f>'2 - RCL per capita'!E13</f>
        <v>0.1694581710277403</v>
      </c>
      <c r="D15" s="56">
        <f>'3- Gastos saúde per capita'!E13</f>
        <v>1.4376249039032152</v>
      </c>
      <c r="E15" s="5">
        <f>'4 - Idoso'!C13</f>
        <v>-0.34584337829142825</v>
      </c>
      <c r="F15" s="5">
        <f>'5-+6 Habitantes por Domicílio'!D13</f>
        <v>-0.58889795911763942</v>
      </c>
      <c r="G15" s="5">
        <f>'6 - Acesso a rede de esgoto'!D13</f>
        <v>-1.1948650699054549E-3</v>
      </c>
      <c r="H15" s="5">
        <f>'7 - População'!C13</f>
        <v>-0.54092135527196517</v>
      </c>
      <c r="I15" s="5">
        <f>'8 - UTI_habitante_SUS'!I13</f>
        <v>0.5789616085461109</v>
      </c>
      <c r="J15" s="5">
        <f>'9 - Médicos por habitante'!E13</f>
        <v>0.21140935741727787</v>
      </c>
      <c r="K15" s="5">
        <f>'10- Respiradores'!E13</f>
        <v>0.44889980659254236</v>
      </c>
      <c r="M15" s="5" t="str">
        <f t="shared" si="0"/>
        <v>MS</v>
      </c>
      <c r="N15" s="59">
        <f t="shared" si="1"/>
        <v>0.17511473693535012</v>
      </c>
      <c r="O15" s="62">
        <f t="shared" si="2"/>
        <v>9</v>
      </c>
      <c r="P15" s="62">
        <f t="shared" si="13"/>
        <v>16</v>
      </c>
      <c r="Q15" s="59" t="str">
        <f t="shared" si="3"/>
        <v>PB</v>
      </c>
      <c r="R15" s="59">
        <f t="shared" si="4"/>
        <v>-0.18631633100505524</v>
      </c>
      <c r="S15" s="59"/>
      <c r="T15" s="75">
        <f t="shared" si="5"/>
        <v>7.3125228113938581E-2</v>
      </c>
      <c r="U15" s="62">
        <f t="shared" si="6"/>
        <v>11</v>
      </c>
      <c r="V15" s="62">
        <f t="shared" si="14"/>
        <v>16</v>
      </c>
      <c r="W15" s="59" t="str">
        <f t="shared" si="7"/>
        <v>BA</v>
      </c>
      <c r="X15" s="59">
        <f t="shared" si="8"/>
        <v>-0.15641952524214012</v>
      </c>
      <c r="Z15" s="5">
        <f t="shared" si="9"/>
        <v>1.2392707725559311</v>
      </c>
      <c r="AA15" s="62">
        <f t="shared" si="10"/>
        <v>9</v>
      </c>
      <c r="AB15" s="62">
        <f t="shared" si="15"/>
        <v>16</v>
      </c>
      <c r="AC15" s="59" t="str">
        <f t="shared" si="11"/>
        <v>SE</v>
      </c>
      <c r="AD15" s="59">
        <f t="shared" si="12"/>
        <v>-0.44355029642667759</v>
      </c>
      <c r="AR15" s="7">
        <v>0</v>
      </c>
    </row>
    <row r="16" spans="1:44" x14ac:dyDescent="0.25">
      <c r="A16" s="6" t="s">
        <v>10</v>
      </c>
      <c r="B16" s="5">
        <f>'1 - IDH'!C14</f>
        <v>0.56607307782200589</v>
      </c>
      <c r="C16" s="5">
        <f>'2 - RCL per capita'!E14</f>
        <v>0.47209607480804511</v>
      </c>
      <c r="D16" s="56">
        <f>'3- Gastos saúde per capita'!E14</f>
        <v>0.98886322115431924</v>
      </c>
      <c r="E16" s="5">
        <f>'4 - Idoso'!C14</f>
        <v>-0.39631781728531223</v>
      </c>
      <c r="F16" s="5">
        <f>'5-+6 Habitantes por Domicílio'!D14</f>
        <v>-0.68433722382218809</v>
      </c>
      <c r="G16" s="5">
        <f>'6 - Acesso a rede de esgoto'!D14</f>
        <v>-0.5375399233237198</v>
      </c>
      <c r="H16" s="5">
        <f>'7 - População'!C14</f>
        <v>-0.4646641947925591</v>
      </c>
      <c r="I16" s="5">
        <f>'8 - UTI_habitante_SUS'!I14</f>
        <v>-0.87839544467549513</v>
      </c>
      <c r="J16" s="5">
        <f>'9 - Médicos por habitante'!E14</f>
        <v>-0.33095379006585041</v>
      </c>
      <c r="K16" s="5">
        <f>'10- Respiradores'!E14</f>
        <v>1.0338590807685055</v>
      </c>
      <c r="M16" s="5" t="str">
        <f t="shared" si="0"/>
        <v>MT</v>
      </c>
      <c r="N16" s="59">
        <f t="shared" si="1"/>
        <v>-2.3131693941224874E-2</v>
      </c>
      <c r="O16" s="62">
        <f t="shared" si="2"/>
        <v>12</v>
      </c>
      <c r="P16" s="62">
        <f t="shared" si="13"/>
        <v>15</v>
      </c>
      <c r="Q16" s="59" t="str">
        <f t="shared" si="3"/>
        <v>AM</v>
      </c>
      <c r="R16" s="59">
        <f t="shared" si="4"/>
        <v>-0.1644248059018</v>
      </c>
      <c r="S16" s="59"/>
      <c r="T16" s="75">
        <f t="shared" si="5"/>
        <v>-7.9752550627726904E-3</v>
      </c>
      <c r="U16" s="62">
        <f t="shared" si="6"/>
        <v>13</v>
      </c>
      <c r="V16" s="62">
        <f t="shared" si="14"/>
        <v>15</v>
      </c>
      <c r="W16" s="59" t="str">
        <f t="shared" si="7"/>
        <v>AM</v>
      </c>
      <c r="X16" s="59">
        <f t="shared" si="8"/>
        <v>-9.4552936464537565E-2</v>
      </c>
      <c r="Z16" s="5">
        <f t="shared" si="9"/>
        <v>-0.17549015397283996</v>
      </c>
      <c r="AA16" s="62">
        <f t="shared" si="10"/>
        <v>15</v>
      </c>
      <c r="AB16" s="62">
        <f t="shared" si="15"/>
        <v>15</v>
      </c>
      <c r="AC16" s="59" t="str">
        <f t="shared" si="11"/>
        <v>MT</v>
      </c>
      <c r="AD16" s="59">
        <f t="shared" si="12"/>
        <v>-0.17549015397283996</v>
      </c>
      <c r="AR16" s="7">
        <v>0</v>
      </c>
    </row>
    <row r="17" spans="1:44" x14ac:dyDescent="0.25">
      <c r="A17" s="6" t="s">
        <v>28</v>
      </c>
      <c r="B17" s="5">
        <f>'1 - IDH'!C15</f>
        <v>-1.1859359051202969</v>
      </c>
      <c r="C17" s="5">
        <f>'2 - RCL per capita'!E15</f>
        <v>-0.73398647595362632</v>
      </c>
      <c r="D17" s="56">
        <f>'3- Gastos saúde per capita'!E15</f>
        <v>-1.7420226916080135</v>
      </c>
      <c r="E17" s="5">
        <f>'4 - Idoso'!C15</f>
        <v>-1.1534344021935716</v>
      </c>
      <c r="F17" s="5">
        <f>'5-+6 Habitantes por Domicílio'!D15</f>
        <v>1.4164927622248682</v>
      </c>
      <c r="G17" s="5">
        <f>'6 - Acesso a rede de esgoto'!D15</f>
        <v>-1.3400411758989759</v>
      </c>
      <c r="H17" s="5">
        <f>'7 - População'!C15</f>
        <v>8.8596810396292566E-2</v>
      </c>
      <c r="I17" s="5">
        <f>'8 - UTI_habitante_SUS'!I15</f>
        <v>-1.3967513891853947</v>
      </c>
      <c r="J17" s="5">
        <f>'9 - Médicos por habitante'!E15</f>
        <v>-1.1160922710717058</v>
      </c>
      <c r="K17" s="5">
        <f>'10- Respiradores'!E15</f>
        <v>-0.96902054148998984</v>
      </c>
      <c r="M17" s="5" t="str">
        <f t="shared" si="0"/>
        <v>PA</v>
      </c>
      <c r="N17" s="59">
        <f t="shared" si="1"/>
        <v>-0.81321952799004138</v>
      </c>
      <c r="O17" s="62">
        <f t="shared" si="2"/>
        <v>27</v>
      </c>
      <c r="P17" s="62">
        <f t="shared" si="13"/>
        <v>14</v>
      </c>
      <c r="Q17" s="59" t="str">
        <f t="shared" si="3"/>
        <v>RR</v>
      </c>
      <c r="R17" s="59">
        <f t="shared" si="4"/>
        <v>-4.771439803935755E-2</v>
      </c>
      <c r="S17" s="59"/>
      <c r="T17" s="75">
        <f t="shared" si="5"/>
        <v>-0.66433301116476051</v>
      </c>
      <c r="U17" s="62">
        <f t="shared" si="6"/>
        <v>26</v>
      </c>
      <c r="V17" s="62">
        <f t="shared" si="14"/>
        <v>14</v>
      </c>
      <c r="W17" s="59" t="str">
        <f t="shared" si="7"/>
        <v>GO</v>
      </c>
      <c r="X17" s="59">
        <f t="shared" si="8"/>
        <v>-7.189678269003133E-2</v>
      </c>
      <c r="Z17" s="5">
        <f t="shared" si="9"/>
        <v>-3.4818642017470904</v>
      </c>
      <c r="AA17" s="62">
        <f t="shared" si="10"/>
        <v>26</v>
      </c>
      <c r="AB17" s="62">
        <f t="shared" si="15"/>
        <v>14</v>
      </c>
      <c r="AC17" s="59" t="str">
        <f t="shared" si="11"/>
        <v>RN</v>
      </c>
      <c r="AD17" s="59">
        <f t="shared" si="12"/>
        <v>-0.15894658816117069</v>
      </c>
      <c r="AR17" s="7">
        <v>-1</v>
      </c>
    </row>
    <row r="18" spans="1:44" x14ac:dyDescent="0.25">
      <c r="A18" s="6" t="s">
        <v>27</v>
      </c>
      <c r="B18" s="5">
        <f>'1 - IDH'!C16</f>
        <v>-0.6326699105069381</v>
      </c>
      <c r="C18" s="5">
        <f>'2 - RCL per capita'!E16</f>
        <v>-0.72610368061433717</v>
      </c>
      <c r="D18" s="56">
        <f>'3- Gastos saúde per capita'!E16</f>
        <v>-0.82861420390824503</v>
      </c>
      <c r="E18" s="5">
        <f>'4 - Idoso'!C16</f>
        <v>0.86554315756178735</v>
      </c>
      <c r="F18" s="5">
        <f>'5-+6 Habitantes por Domicílio'!D16</f>
        <v>-7.8128252641938387E-2</v>
      </c>
      <c r="G18" s="5">
        <f>'6 - Acesso a rede de esgoto'!D16</f>
        <v>9.1556535981506135E-2</v>
      </c>
      <c r="H18" s="5">
        <f>'7 - População'!C16</f>
        <v>-0.40697939505535852</v>
      </c>
      <c r="I18" s="5">
        <f>'8 - UTI_habitante_SUS'!I16</f>
        <v>0.41331198656104851</v>
      </c>
      <c r="J18" s="5">
        <f>'9 - Médicos por habitante'!E16</f>
        <v>-0.17819536702045377</v>
      </c>
      <c r="K18" s="5">
        <f>'10- Respiradores'!E16</f>
        <v>-0.38288418040762368</v>
      </c>
      <c r="M18" s="5" t="str">
        <f t="shared" si="0"/>
        <v>PB</v>
      </c>
      <c r="N18" s="59">
        <f t="shared" si="1"/>
        <v>-0.18631633100505524</v>
      </c>
      <c r="O18" s="62">
        <f t="shared" si="2"/>
        <v>16</v>
      </c>
      <c r="P18" s="62">
        <f t="shared" si="13"/>
        <v>13</v>
      </c>
      <c r="Q18" s="59" t="str">
        <f t="shared" si="3"/>
        <v>PE</v>
      </c>
      <c r="R18" s="59">
        <f t="shared" si="4"/>
        <v>-4.3214163276687985E-2</v>
      </c>
      <c r="S18" s="59"/>
      <c r="T18" s="75">
        <f t="shared" si="5"/>
        <v>-0.24505653559764623</v>
      </c>
      <c r="U18" s="62">
        <f t="shared" si="6"/>
        <v>20</v>
      </c>
      <c r="V18" s="62">
        <f t="shared" si="14"/>
        <v>13</v>
      </c>
      <c r="W18" s="59" t="str">
        <f t="shared" si="7"/>
        <v>MT</v>
      </c>
      <c r="X18" s="59">
        <f t="shared" si="8"/>
        <v>-7.9752550627726904E-3</v>
      </c>
      <c r="Z18" s="5">
        <f t="shared" si="9"/>
        <v>-0.14776756086702894</v>
      </c>
      <c r="AA18" s="62">
        <f t="shared" si="10"/>
        <v>13</v>
      </c>
      <c r="AB18" s="62">
        <f t="shared" si="15"/>
        <v>13</v>
      </c>
      <c r="AC18" s="59" t="str">
        <f t="shared" si="11"/>
        <v>PB</v>
      </c>
      <c r="AD18" s="59">
        <f t="shared" si="12"/>
        <v>-0.14776756086702894</v>
      </c>
      <c r="AR18" s="7">
        <v>-1</v>
      </c>
    </row>
    <row r="19" spans="1:44" x14ac:dyDescent="0.25">
      <c r="A19" s="6" t="s">
        <v>25</v>
      </c>
      <c r="B19" s="5">
        <f>'1 - IDH'!C17</f>
        <v>-0.51740616162915509</v>
      </c>
      <c r="C19" s="5">
        <f>'2 - RCL per capita'!E17</f>
        <v>-0.67420902418208351</v>
      </c>
      <c r="D19" s="56">
        <f>'3- Gastos saúde per capita'!E17</f>
        <v>-0.70462407077770417</v>
      </c>
      <c r="E19" s="5">
        <f>'4 - Idoso'!C17</f>
        <v>0.15890101164741188</v>
      </c>
      <c r="F19" s="5">
        <f>'5-+6 Habitantes por Domicílio'!D17</f>
        <v>-0.31378601698917097</v>
      </c>
      <c r="G19" s="5">
        <f>'6 - Acesso a rede de esgoto'!D17</f>
        <v>0.28915734691712214</v>
      </c>
      <c r="H19" s="5">
        <f>'7 - População'!C17</f>
        <v>0.19173940844643156</v>
      </c>
      <c r="I19" s="5">
        <f>'8 - UTI_habitante_SUS'!I17</f>
        <v>0.99361786527432816</v>
      </c>
      <c r="J19" s="5">
        <f>'9 - Médicos por habitante'!E17</f>
        <v>-0.13589643102340984</v>
      </c>
      <c r="K19" s="5">
        <f>'10- Respiradores'!E17</f>
        <v>0.28036443954935014</v>
      </c>
      <c r="M19" s="5" t="str">
        <f t="shared" si="0"/>
        <v>PE</v>
      </c>
      <c r="N19" s="59">
        <f t="shared" si="1"/>
        <v>-4.3214163276687985E-2</v>
      </c>
      <c r="O19" s="62">
        <f t="shared" si="2"/>
        <v>13</v>
      </c>
      <c r="P19" s="62">
        <f t="shared" si="13"/>
        <v>12</v>
      </c>
      <c r="Q19" s="59" t="str">
        <f t="shared" si="3"/>
        <v>MT</v>
      </c>
      <c r="R19" s="59">
        <f t="shared" si="4"/>
        <v>-2.3131693941224874E-2</v>
      </c>
      <c r="S19" s="59"/>
      <c r="T19" s="75">
        <f t="shared" si="5"/>
        <v>-0.22431821522387832</v>
      </c>
      <c r="U19" s="62">
        <f t="shared" si="6"/>
        <v>19</v>
      </c>
      <c r="V19" s="62">
        <f t="shared" si="14"/>
        <v>12</v>
      </c>
      <c r="W19" s="59" t="str">
        <f t="shared" si="7"/>
        <v>AC</v>
      </c>
      <c r="X19" s="59">
        <f t="shared" si="8"/>
        <v>1.8133094567977643E-2</v>
      </c>
      <c r="Z19" s="5">
        <f t="shared" si="9"/>
        <v>1.1380858738002684</v>
      </c>
      <c r="AA19" s="62">
        <f t="shared" si="10"/>
        <v>10</v>
      </c>
      <c r="AB19" s="62">
        <f t="shared" si="15"/>
        <v>12</v>
      </c>
      <c r="AC19" s="59" t="str">
        <f t="shared" si="11"/>
        <v>GO</v>
      </c>
      <c r="AD19" s="59">
        <f t="shared" si="12"/>
        <v>0.34757517431923779</v>
      </c>
      <c r="AR19" s="7">
        <v>-1</v>
      </c>
    </row>
    <row r="20" spans="1:44" x14ac:dyDescent="0.25">
      <c r="A20" s="6" t="s">
        <v>24</v>
      </c>
      <c r="B20" s="5">
        <f>'1 - IDH'!C18</f>
        <v>-1.2089886548958535</v>
      </c>
      <c r="C20" s="5">
        <f>'2 - RCL per capita'!E18</f>
        <v>-0.55891509109266801</v>
      </c>
      <c r="D20" s="56">
        <f>'3- Gastos saúde per capita'!E18</f>
        <v>0.44754158599981297</v>
      </c>
      <c r="E20" s="5">
        <f>'4 - Idoso'!C18</f>
        <v>0.61317096259236725</v>
      </c>
      <c r="F20" s="5">
        <f>'5-+6 Habitantes por Domicílio'!D18</f>
        <v>-0.20284035819311741</v>
      </c>
      <c r="G20" s="5">
        <f>'6 - Acesso a rede de esgoto'!D18</f>
        <v>-1.6626547447734505</v>
      </c>
      <c r="H20" s="5">
        <f>'7 - População'!C18</f>
        <v>-0.48749756543738143</v>
      </c>
      <c r="I20" s="5">
        <f>'8 - UTI_habitante_SUS'!I18</f>
        <v>-0.75108517119515261</v>
      </c>
      <c r="J20" s="5">
        <f>'9 - Médicos por habitante'!E18</f>
        <v>-0.81343103567423625</v>
      </c>
      <c r="K20" s="5">
        <f>'10- Respiradores'!E18</f>
        <v>-1.2338946075739667</v>
      </c>
      <c r="M20" s="5" t="str">
        <f t="shared" si="0"/>
        <v>PI</v>
      </c>
      <c r="N20" s="59">
        <f t="shared" si="1"/>
        <v>-0.58585946802436462</v>
      </c>
      <c r="O20" s="62">
        <f t="shared" si="2"/>
        <v>25</v>
      </c>
      <c r="P20" s="62">
        <f t="shared" si="13"/>
        <v>11</v>
      </c>
      <c r="Q20" s="59" t="str">
        <f t="shared" si="3"/>
        <v>GO</v>
      </c>
      <c r="R20" s="59">
        <f t="shared" si="4"/>
        <v>-1.5570230451098153E-2</v>
      </c>
      <c r="S20" s="59"/>
      <c r="T20" s="75">
        <f t="shared" si="5"/>
        <v>-0.43716912368575589</v>
      </c>
      <c r="U20" s="62">
        <f t="shared" si="6"/>
        <v>23</v>
      </c>
      <c r="V20" s="62">
        <f t="shared" si="14"/>
        <v>11</v>
      </c>
      <c r="W20" s="59" t="str">
        <f t="shared" si="7"/>
        <v>MS</v>
      </c>
      <c r="X20" s="59">
        <f t="shared" si="8"/>
        <v>7.3125228113938581E-2</v>
      </c>
      <c r="Z20" s="5">
        <f t="shared" si="9"/>
        <v>-2.7984108144433559</v>
      </c>
      <c r="AA20" s="62">
        <f t="shared" si="10"/>
        <v>24</v>
      </c>
      <c r="AB20" s="62">
        <f t="shared" si="15"/>
        <v>11</v>
      </c>
      <c r="AC20" s="59" t="str">
        <f t="shared" si="11"/>
        <v>RO</v>
      </c>
      <c r="AD20" s="59">
        <f t="shared" si="12"/>
        <v>0.94348620670038619</v>
      </c>
      <c r="AR20" s="7">
        <v>-2</v>
      </c>
    </row>
    <row r="21" spans="1:44" x14ac:dyDescent="0.25">
      <c r="A21" s="6" t="s">
        <v>20</v>
      </c>
      <c r="B21" s="5">
        <f>'1 - IDH'!C19</f>
        <v>0.98102257378202495</v>
      </c>
      <c r="C21" s="5">
        <f>'2 - RCL per capita'!E19</f>
        <v>-0.29648885731467089</v>
      </c>
      <c r="D21" s="56">
        <f>'3- Gastos saúde per capita'!E19</f>
        <v>0.28057140394947228</v>
      </c>
      <c r="E21" s="5">
        <f>'4 - Idoso'!C19</f>
        <v>0.76459427957401926</v>
      </c>
      <c r="F21" s="5">
        <f>'5-+6 Habitantes por Domicílio'!D19</f>
        <v>-0.73377358302382778</v>
      </c>
      <c r="G21" s="5">
        <f>'6 - Acesso a rede de esgoto'!D19</f>
        <v>0.86582910128024548</v>
      </c>
      <c r="H21" s="5">
        <f>'7 - População'!C19</f>
        <v>0.39461687755051728</v>
      </c>
      <c r="I21" s="5">
        <f>'8 - UTI_habitante_SUS'!I19</f>
        <v>2.4655975930622844</v>
      </c>
      <c r="J21" s="5">
        <f>'9 - Médicos por habitante'!E19</f>
        <v>0.31432419214193547</v>
      </c>
      <c r="K21" s="5">
        <f>'10- Respiradores'!E19</f>
        <v>0.40652281465386164</v>
      </c>
      <c r="M21" s="5" t="str">
        <f t="shared" si="0"/>
        <v>PR</v>
      </c>
      <c r="N21" s="59">
        <f t="shared" si="1"/>
        <v>0.54428163956558628</v>
      </c>
      <c r="O21" s="62">
        <f t="shared" si="2"/>
        <v>4</v>
      </c>
      <c r="P21" s="62">
        <f t="shared" si="13"/>
        <v>10</v>
      </c>
      <c r="Q21" s="59" t="str">
        <f t="shared" si="3"/>
        <v>TO</v>
      </c>
      <c r="R21" s="59">
        <f t="shared" si="4"/>
        <v>1.7285227947243464E-2</v>
      </c>
      <c r="S21" s="59"/>
      <c r="T21" s="75">
        <f t="shared" si="5"/>
        <v>0.32233882797111152</v>
      </c>
      <c r="U21" s="62">
        <f t="shared" si="6"/>
        <v>6</v>
      </c>
      <c r="V21" s="62">
        <f t="shared" si="14"/>
        <v>10</v>
      </c>
      <c r="W21" s="59" t="str">
        <f t="shared" si="7"/>
        <v>ES</v>
      </c>
      <c r="X21" s="59">
        <f t="shared" si="8"/>
        <v>0.11913536666093745</v>
      </c>
      <c r="Z21" s="5">
        <f t="shared" si="9"/>
        <v>3.1864445998580813</v>
      </c>
      <c r="AA21" s="62">
        <f t="shared" si="10"/>
        <v>3</v>
      </c>
      <c r="AB21" s="62">
        <f t="shared" si="15"/>
        <v>10</v>
      </c>
      <c r="AC21" s="59" t="str">
        <f t="shared" si="11"/>
        <v>PE</v>
      </c>
      <c r="AD21" s="59">
        <f t="shared" si="12"/>
        <v>1.1380858738002684</v>
      </c>
      <c r="AR21" s="7">
        <v>-2</v>
      </c>
    </row>
    <row r="22" spans="1:44" x14ac:dyDescent="0.25">
      <c r="A22" s="6" t="s">
        <v>21</v>
      </c>
      <c r="B22" s="5">
        <f>'1 - IDH'!C20</f>
        <v>1.0732335728842515</v>
      </c>
      <c r="C22" s="5">
        <f>'2 - RCL per capita'!E20</f>
        <v>-0.3053328483144393</v>
      </c>
      <c r="D22" s="56">
        <f>'3- Gastos saúde per capita'!E20</f>
        <v>-0.58366541248452164</v>
      </c>
      <c r="E22" s="5">
        <f>'4 - Idoso'!C20</f>
        <v>1.8750319374394668</v>
      </c>
      <c r="F22" s="5">
        <f>'5-+6 Habitantes por Domicílio'!D20</f>
        <v>-0.86385471504008415</v>
      </c>
      <c r="G22" s="5">
        <f>'6 - Acesso a rede de esgoto'!D20</f>
        <v>1.6159056489133996</v>
      </c>
      <c r="H22" s="5">
        <f>'7 - População'!C20</f>
        <v>1.0249032572567736</v>
      </c>
      <c r="I22" s="5">
        <f>'8 - UTI_habitante_SUS'!I20</f>
        <v>-0.38610350442634744</v>
      </c>
      <c r="J22" s="5">
        <f>'9 - Médicos por habitante'!E20</f>
        <v>2.0490595325050798</v>
      </c>
      <c r="K22" s="5">
        <f>'10- Respiradores'!E20</f>
        <v>1.6840842901207977</v>
      </c>
      <c r="M22" s="5" t="str">
        <f t="shared" si="0"/>
        <v>RJ</v>
      </c>
      <c r="N22" s="59">
        <f t="shared" si="1"/>
        <v>0.71832617588543768</v>
      </c>
      <c r="O22" s="62">
        <f t="shared" si="2"/>
        <v>3</v>
      </c>
      <c r="P22" s="62">
        <f t="shared" si="13"/>
        <v>9</v>
      </c>
      <c r="Q22" s="59" t="str">
        <f t="shared" si="3"/>
        <v>MS</v>
      </c>
      <c r="R22" s="59">
        <f t="shared" si="4"/>
        <v>0.17511473693535012</v>
      </c>
      <c r="S22" s="59"/>
      <c r="T22" s="75">
        <f t="shared" si="5"/>
        <v>0.54803163437926372</v>
      </c>
      <c r="U22" s="62">
        <f t="shared" si="6"/>
        <v>3</v>
      </c>
      <c r="V22" s="62">
        <f t="shared" si="14"/>
        <v>9</v>
      </c>
      <c r="W22" s="59" t="str">
        <f t="shared" si="7"/>
        <v>TO</v>
      </c>
      <c r="X22" s="59">
        <f t="shared" si="8"/>
        <v>0.2166560808243638</v>
      </c>
      <c r="Z22" s="5">
        <f t="shared" si="9"/>
        <v>3.3470403181995301</v>
      </c>
      <c r="AA22" s="62">
        <f t="shared" si="10"/>
        <v>2</v>
      </c>
      <c r="AB22" s="62">
        <f t="shared" si="15"/>
        <v>9</v>
      </c>
      <c r="AC22" s="59" t="str">
        <f t="shared" si="11"/>
        <v>MS</v>
      </c>
      <c r="AD22" s="59">
        <f t="shared" si="12"/>
        <v>1.2392707725559311</v>
      </c>
      <c r="AR22" s="7">
        <v>-2</v>
      </c>
    </row>
    <row r="23" spans="1:44" x14ac:dyDescent="0.25">
      <c r="A23" s="6" t="s">
        <v>23</v>
      </c>
      <c r="B23" s="5">
        <f>'1 - IDH'!C21</f>
        <v>-0.42519516252692857</v>
      </c>
      <c r="C23" s="5">
        <f>'2 - RCL per capita'!E21</f>
        <v>-0.54686050840222766</v>
      </c>
      <c r="D23" s="56">
        <f>'3- Gastos saúde per capita'!E21</f>
        <v>-0.45653636022589095</v>
      </c>
      <c r="E23" s="5">
        <f>'4 - Idoso'!C21</f>
        <v>0.56269652359848321</v>
      </c>
      <c r="F23" s="5">
        <f>'5-+6 Habitantes por Domicílio'!D21</f>
        <v>-0.18580611869166477</v>
      </c>
      <c r="G23" s="5">
        <f>'6 - Acesso a rede de esgoto'!D21</f>
        <v>-0.9851662501370535</v>
      </c>
      <c r="H23" s="5">
        <f>'7 - População'!C21</f>
        <v>-0.46224432597749354</v>
      </c>
      <c r="I23" s="5">
        <f>'8 - UTI_habitante_SUS'!I21</f>
        <v>0.20425006352111924</v>
      </c>
      <c r="J23" s="5">
        <f>'9 - Médicos por habitante'!E21</f>
        <v>-0.21495173627091865</v>
      </c>
      <c r="K23" s="5">
        <f>'10- Respiradores'!E21</f>
        <v>-0.14824491541137128</v>
      </c>
      <c r="M23" s="5" t="str">
        <f t="shared" si="0"/>
        <v>RN</v>
      </c>
      <c r="N23" s="59">
        <f t="shared" si="1"/>
        <v>-0.26580587905239461</v>
      </c>
      <c r="O23" s="62">
        <f t="shared" si="2"/>
        <v>17</v>
      </c>
      <c r="P23" s="62">
        <f t="shared" si="13"/>
        <v>8</v>
      </c>
      <c r="Q23" s="59" t="str">
        <f t="shared" si="3"/>
        <v>ES</v>
      </c>
      <c r="R23" s="59">
        <f t="shared" si="4"/>
        <v>0.30633039460222938</v>
      </c>
      <c r="S23" s="59"/>
      <c r="T23" s="75">
        <f t="shared" si="5"/>
        <v>-0.35701602890896794</v>
      </c>
      <c r="U23" s="62">
        <f t="shared" si="6"/>
        <v>21</v>
      </c>
      <c r="V23" s="62">
        <f t="shared" si="14"/>
        <v>8</v>
      </c>
      <c r="W23" s="59" t="str">
        <f t="shared" si="7"/>
        <v>SC</v>
      </c>
      <c r="X23" s="59">
        <f t="shared" si="8"/>
        <v>0.23969174615767969</v>
      </c>
      <c r="Z23" s="5">
        <f t="shared" si="9"/>
        <v>-0.15894658816117069</v>
      </c>
      <c r="AA23" s="62">
        <f t="shared" si="10"/>
        <v>14</v>
      </c>
      <c r="AB23" s="62">
        <f t="shared" si="15"/>
        <v>8</v>
      </c>
      <c r="AC23" s="59" t="str">
        <f t="shared" si="11"/>
        <v>MG</v>
      </c>
      <c r="AD23" s="59">
        <f t="shared" si="12"/>
        <v>1.357402273736527</v>
      </c>
      <c r="AR23" s="7">
        <v>-3</v>
      </c>
    </row>
    <row r="24" spans="1:44" x14ac:dyDescent="0.25">
      <c r="A24" s="6" t="s">
        <v>11</v>
      </c>
      <c r="B24" s="5">
        <f>'1 - IDH'!C22</f>
        <v>-0.5635116611802683</v>
      </c>
      <c r="C24" s="5">
        <f>'2 - RCL per capita'!E22</f>
        <v>0.18643268820712749</v>
      </c>
      <c r="D24" s="56">
        <f>'3- Gastos saúde per capita'!E22</f>
        <v>-0.14268409606176105</v>
      </c>
      <c r="E24" s="5">
        <f>'4 - Idoso'!C22</f>
        <v>-0.8505877682302676</v>
      </c>
      <c r="F24" s="5">
        <f>'5-+6 Habitantes por Domicílio'!D22</f>
        <v>-0.65776365415188964</v>
      </c>
      <c r="G24" s="5">
        <f>'6 - Acesso a rede de esgoto'!D22</f>
        <v>-1.5497399956673843</v>
      </c>
      <c r="H24" s="5">
        <f>'7 - População'!C22</f>
        <v>-0.64920429644536504</v>
      </c>
      <c r="I24" s="5">
        <f>'8 - UTI_habitante_SUS'!I22</f>
        <v>1.4843748284600091</v>
      </c>
      <c r="J24" s="5">
        <f>'9 - Médicos por habitante'!E22</f>
        <v>-0.35133578368652835</v>
      </c>
      <c r="K24" s="5">
        <f>'10- Respiradores'!E22</f>
        <v>-0.18955283807309461</v>
      </c>
      <c r="M24" s="5" t="str">
        <f t="shared" si="0"/>
        <v>RO</v>
      </c>
      <c r="N24" s="59">
        <f t="shared" si="1"/>
        <v>-0.32835725768294222</v>
      </c>
      <c r="O24" s="62">
        <f t="shared" si="2"/>
        <v>22</v>
      </c>
      <c r="P24" s="62">
        <f t="shared" si="13"/>
        <v>7</v>
      </c>
      <c r="Q24" s="59" t="str">
        <f t="shared" si="3"/>
        <v>SC</v>
      </c>
      <c r="R24" s="59">
        <f t="shared" si="4"/>
        <v>0.31555555973365645</v>
      </c>
      <c r="S24" s="59"/>
      <c r="T24" s="75">
        <f t="shared" si="5"/>
        <v>-0.60386554050425834</v>
      </c>
      <c r="U24" s="62">
        <f t="shared" si="6"/>
        <v>25</v>
      </c>
      <c r="V24" s="62">
        <f t="shared" si="14"/>
        <v>7</v>
      </c>
      <c r="W24" s="59" t="str">
        <f t="shared" si="7"/>
        <v>RR</v>
      </c>
      <c r="X24" s="59">
        <f t="shared" si="8"/>
        <v>0.29979554429368294</v>
      </c>
      <c r="Z24" s="5">
        <f t="shared" si="9"/>
        <v>0.94348620670038619</v>
      </c>
      <c r="AA24" s="62">
        <f t="shared" si="10"/>
        <v>11</v>
      </c>
      <c r="AB24" s="62">
        <f t="shared" si="15"/>
        <v>7</v>
      </c>
      <c r="AC24" s="59" t="str">
        <f t="shared" si="11"/>
        <v>RS</v>
      </c>
      <c r="AD24" s="59">
        <f t="shared" si="12"/>
        <v>1.4446535780616512</v>
      </c>
      <c r="AR24" s="7">
        <v>-3</v>
      </c>
    </row>
    <row r="25" spans="1:44" x14ac:dyDescent="0.25">
      <c r="A25" s="6" t="s">
        <v>6</v>
      </c>
      <c r="B25" s="5">
        <f>'1 - IDH'!C23</f>
        <v>5.8912582759760343E-2</v>
      </c>
      <c r="C25" s="5">
        <f>'2 - RCL per capita'!E23</f>
        <v>1.6107264723647614</v>
      </c>
      <c r="D25" s="56">
        <f>'3- Gastos saúde per capita'!E23</f>
        <v>2.0927850173897715</v>
      </c>
      <c r="E25" s="5">
        <f>'4 - Idoso'!C23</f>
        <v>-2.061974304083483</v>
      </c>
      <c r="F25" s="5">
        <f>'5-+6 Habitantes por Domicílio'!D23</f>
        <v>1.5017910196205526</v>
      </c>
      <c r="G25" s="5">
        <f>'6 - Acesso a rede de esgoto'!D23</f>
        <v>-0.32784110355531104</v>
      </c>
      <c r="H25" s="5">
        <f>'7 - População'!C23</f>
        <v>-0.77583087444027188</v>
      </c>
      <c r="I25" s="5">
        <f>'8 - UTI_habitante_SUS'!I23</f>
        <v>-2.1207194218689822</v>
      </c>
      <c r="J25" s="5">
        <f>'9 - Médicos por habitante'!E23</f>
        <v>-0.60082626916233972</v>
      </c>
      <c r="K25" s="5">
        <f>'10- Respiradores'!E23</f>
        <v>0.14583290058196599</v>
      </c>
      <c r="M25" s="5" t="str">
        <f t="shared" si="0"/>
        <v>RR</v>
      </c>
      <c r="N25" s="59">
        <f t="shared" si="1"/>
        <v>-4.771439803935755E-2</v>
      </c>
      <c r="O25" s="62">
        <f t="shared" si="2"/>
        <v>14</v>
      </c>
      <c r="P25" s="62">
        <f t="shared" si="13"/>
        <v>6</v>
      </c>
      <c r="Q25" s="59" t="str">
        <f t="shared" si="3"/>
        <v>MG</v>
      </c>
      <c r="R25" s="59">
        <f t="shared" si="4"/>
        <v>0.44937589558989072</v>
      </c>
      <c r="S25" s="59"/>
      <c r="T25" s="75">
        <f t="shared" si="5"/>
        <v>0.29979554429368294</v>
      </c>
      <c r="U25" s="62">
        <f t="shared" si="6"/>
        <v>7</v>
      </c>
      <c r="V25" s="62">
        <f t="shared" si="14"/>
        <v>6</v>
      </c>
      <c r="W25" s="59" t="str">
        <f t="shared" si="7"/>
        <v>PR</v>
      </c>
      <c r="X25" s="59">
        <f t="shared" si="8"/>
        <v>0.32233882797111152</v>
      </c>
      <c r="Z25" s="5">
        <f t="shared" si="9"/>
        <v>-2.575712790449356</v>
      </c>
      <c r="AA25" s="62">
        <f t="shared" si="10"/>
        <v>23</v>
      </c>
      <c r="AB25" s="62">
        <f t="shared" si="15"/>
        <v>6</v>
      </c>
      <c r="AC25" s="59" t="str">
        <f t="shared" si="11"/>
        <v>SC</v>
      </c>
      <c r="AD25" s="59">
        <f t="shared" si="12"/>
        <v>1.4777133742328068</v>
      </c>
      <c r="AR25" s="7">
        <v>-3</v>
      </c>
    </row>
    <row r="26" spans="1:44" x14ac:dyDescent="0.25">
      <c r="A26" s="6" t="s">
        <v>19</v>
      </c>
      <c r="B26" s="5">
        <f>'1 - IDH'!C24</f>
        <v>0.86575882490424194</v>
      </c>
      <c r="C26" s="5">
        <f>'2 - RCL per capita'!E24</f>
        <v>-0.25669832974092371</v>
      </c>
      <c r="D26" s="56">
        <f>'3- Gastos saúde per capita'!E24</f>
        <v>0.6714239036909716</v>
      </c>
      <c r="E26" s="5">
        <f>'4 - Idoso'!C24</f>
        <v>1.7740830594516988</v>
      </c>
      <c r="F26" s="5">
        <f>'5-+6 Habitantes por Domicílio'!D24</f>
        <v>-0.97280238339186031</v>
      </c>
      <c r="G26" s="5">
        <f>'6 - Acesso a rede de esgoto'!D24</f>
        <v>0.87389444050210729</v>
      </c>
      <c r="H26" s="5">
        <f>'7 - População'!C24</f>
        <v>0.38848608202396662</v>
      </c>
      <c r="I26" s="5">
        <f>'8 - UTI_habitante_SUS'!I24</f>
        <v>0.28105619138183613</v>
      </c>
      <c r="J26" s="5">
        <f>'9 - Médicos por habitante'!E24</f>
        <v>0.9142768370364196</v>
      </c>
      <c r="K26" s="5">
        <f>'10- Respiradores'!E24</f>
        <v>0.24932054964339537</v>
      </c>
      <c r="M26" s="5" t="str">
        <f t="shared" si="0"/>
        <v>RS</v>
      </c>
      <c r="N26" s="59">
        <f t="shared" si="1"/>
        <v>0.47887991755018539</v>
      </c>
      <c r="O26" s="62">
        <f t="shared" si="2"/>
        <v>5</v>
      </c>
      <c r="P26" s="62">
        <f t="shared" si="13"/>
        <v>5</v>
      </c>
      <c r="Q26" s="59" t="str">
        <f t="shared" si="3"/>
        <v>RS</v>
      </c>
      <c r="R26" s="59">
        <f t="shared" si="4"/>
        <v>0.47887991755018539</v>
      </c>
      <c r="S26" s="59"/>
      <c r="T26" s="75">
        <f t="shared" si="5"/>
        <v>0.47773508534860032</v>
      </c>
      <c r="U26" s="62">
        <f t="shared" si="6"/>
        <v>4</v>
      </c>
      <c r="V26" s="62">
        <f t="shared" si="14"/>
        <v>5</v>
      </c>
      <c r="W26" s="59" t="str">
        <f t="shared" si="7"/>
        <v>MG</v>
      </c>
      <c r="X26" s="59">
        <f t="shared" si="8"/>
        <v>0.44805095459462568</v>
      </c>
      <c r="Z26" s="5">
        <f t="shared" si="9"/>
        <v>1.4446535780616512</v>
      </c>
      <c r="AA26" s="62">
        <f t="shared" si="10"/>
        <v>7</v>
      </c>
      <c r="AB26" s="62">
        <f t="shared" si="15"/>
        <v>5</v>
      </c>
      <c r="AC26" s="59" t="str">
        <f t="shared" si="11"/>
        <v>ES</v>
      </c>
      <c r="AD26" s="59">
        <f t="shared" si="12"/>
        <v>2.2293563793957318</v>
      </c>
      <c r="AR26" s="7">
        <v>-4</v>
      </c>
    </row>
    <row r="27" spans="1:44" x14ac:dyDescent="0.25">
      <c r="A27" s="6" t="s">
        <v>15</v>
      </c>
      <c r="B27" s="5">
        <f>'1 - IDH'!C25</f>
        <v>1.3498665701909309</v>
      </c>
      <c r="C27" s="5">
        <f>'2 - RCL per capita'!E25</f>
        <v>-0.23924321473129709</v>
      </c>
      <c r="D27" s="56">
        <f>'3- Gastos saúde per capita'!E25</f>
        <v>0.57911057087686246</v>
      </c>
      <c r="E27" s="5">
        <f>'4 - Idoso'!C25</f>
        <v>0.51222208460459928</v>
      </c>
      <c r="F27" s="5">
        <f>'5-+6 Habitantes por Domicílio'!D25</f>
        <v>-0.81094519120049169</v>
      </c>
      <c r="G27" s="5">
        <f>'6 - Acesso a rede de esgoto'!D25</f>
        <v>0.35368006069201668</v>
      </c>
      <c r="H27" s="5">
        <f>'7 - População'!C25</f>
        <v>-6.6848657328862957E-2</v>
      </c>
      <c r="I27" s="5">
        <f>'8 - UTI_habitante_SUS'!I25</f>
        <v>0.94331359708565699</v>
      </c>
      <c r="J27" s="5">
        <f>'9 - Médicos por habitante'!E25</f>
        <v>0.49318754076023213</v>
      </c>
      <c r="K27" s="5">
        <f>'10- Respiradores'!E25</f>
        <v>4.1212236386917601E-2</v>
      </c>
      <c r="M27" s="5" t="str">
        <f t="shared" si="0"/>
        <v>SC</v>
      </c>
      <c r="N27" s="59">
        <f t="shared" si="1"/>
        <v>0.31555555973365645</v>
      </c>
      <c r="O27" s="62">
        <f t="shared" si="2"/>
        <v>7</v>
      </c>
      <c r="P27" s="62">
        <f t="shared" si="13"/>
        <v>4</v>
      </c>
      <c r="Q27" s="59" t="str">
        <f t="shared" si="3"/>
        <v>PR</v>
      </c>
      <c r="R27" s="59">
        <f t="shared" si="4"/>
        <v>0.54428163956558628</v>
      </c>
      <c r="S27" s="59"/>
      <c r="T27" s="75">
        <f t="shared" si="5"/>
        <v>0.23969174615767969</v>
      </c>
      <c r="U27" s="62">
        <f t="shared" si="6"/>
        <v>8</v>
      </c>
      <c r="V27" s="62">
        <f t="shared" si="14"/>
        <v>4</v>
      </c>
      <c r="W27" s="59" t="str">
        <f t="shared" si="7"/>
        <v>RS</v>
      </c>
      <c r="X27" s="59">
        <f t="shared" si="8"/>
        <v>0.47773508534860032</v>
      </c>
      <c r="Z27" s="5">
        <f t="shared" si="9"/>
        <v>1.4777133742328068</v>
      </c>
      <c r="AA27" s="62">
        <f t="shared" si="10"/>
        <v>6</v>
      </c>
      <c r="AB27" s="62">
        <f t="shared" si="15"/>
        <v>4</v>
      </c>
      <c r="AC27" s="59" t="str">
        <f t="shared" si="11"/>
        <v>SP</v>
      </c>
      <c r="AD27" s="59">
        <f t="shared" si="12"/>
        <v>2.7534208009346637</v>
      </c>
      <c r="AR27" s="7">
        <v>-4</v>
      </c>
    </row>
    <row r="28" spans="1:44" x14ac:dyDescent="0.25">
      <c r="A28" s="6" t="s">
        <v>17</v>
      </c>
      <c r="B28" s="5">
        <f>'1 - IDH'!C26</f>
        <v>-1.0937249060180705</v>
      </c>
      <c r="C28" s="5">
        <f>'2 - RCL per capita'!E26</f>
        <v>-0.24490634174123288</v>
      </c>
      <c r="D28" s="56">
        <f>'3- Gastos saúde per capita'!E26</f>
        <v>-0.65082664634284715</v>
      </c>
      <c r="E28" s="5">
        <f>'4 - Idoso'!C26</f>
        <v>-0.34584337829142825</v>
      </c>
      <c r="F28" s="5">
        <f>'5-+6 Habitantes por Domicílio'!D26</f>
        <v>2.9818358637025106E-2</v>
      </c>
      <c r="G28" s="5">
        <f>'6 - Acesso a rede de esgoto'!D26</f>
        <v>0.2044712850875724</v>
      </c>
      <c r="H28" s="5">
        <f>'7 - População'!C26</f>
        <v>-0.59283714538175403</v>
      </c>
      <c r="I28" s="5">
        <f>'8 - UTI_habitante_SUS'!I26</f>
        <v>0.19435729019851172</v>
      </c>
      <c r="J28" s="5">
        <f>'9 - Médicos por habitante'!E26</f>
        <v>-0.20975948128625327</v>
      </c>
      <c r="K28" s="5">
        <f>'10- Respiradores'!E26</f>
        <v>-0.42814810533893605</v>
      </c>
      <c r="M28" s="5" t="str">
        <f t="shared" si="0"/>
        <v>SE</v>
      </c>
      <c r="N28" s="59">
        <f t="shared" si="1"/>
        <v>-0.31373990704774124</v>
      </c>
      <c r="O28" s="62">
        <f t="shared" si="2"/>
        <v>21</v>
      </c>
      <c r="P28" s="62">
        <f t="shared" si="13"/>
        <v>3</v>
      </c>
      <c r="Q28" s="59" t="str">
        <f t="shared" si="3"/>
        <v>RJ</v>
      </c>
      <c r="R28" s="59">
        <f t="shared" si="4"/>
        <v>0.71832617588543768</v>
      </c>
      <c r="S28" s="59"/>
      <c r="T28" s="75">
        <f t="shared" si="5"/>
        <v>-0.38483553915010499</v>
      </c>
      <c r="U28" s="62">
        <f t="shared" si="6"/>
        <v>22</v>
      </c>
      <c r="V28" s="62">
        <f t="shared" si="14"/>
        <v>3</v>
      </c>
      <c r="W28" s="59" t="str">
        <f t="shared" si="7"/>
        <v>RJ</v>
      </c>
      <c r="X28" s="59">
        <f t="shared" si="8"/>
        <v>0.54803163437926372</v>
      </c>
      <c r="Z28" s="5">
        <f t="shared" si="9"/>
        <v>-0.44355029642667759</v>
      </c>
      <c r="AA28" s="62">
        <f t="shared" si="10"/>
        <v>16</v>
      </c>
      <c r="AB28" s="62">
        <f t="shared" si="15"/>
        <v>3</v>
      </c>
      <c r="AC28" s="59" t="str">
        <f t="shared" si="11"/>
        <v>PR</v>
      </c>
      <c r="AD28" s="59">
        <f t="shared" si="12"/>
        <v>3.1864445998580813</v>
      </c>
      <c r="AR28" s="7">
        <v>-4</v>
      </c>
    </row>
    <row r="29" spans="1:44" x14ac:dyDescent="0.25">
      <c r="A29" s="6" t="s">
        <v>18</v>
      </c>
      <c r="B29" s="5">
        <f>'1 - IDH'!C27</f>
        <v>1.7648160661509473</v>
      </c>
      <c r="C29" s="5">
        <f>'2 - RCL per capita'!E27</f>
        <v>-0.25068837955452677</v>
      </c>
      <c r="D29" s="56">
        <f>'3- Gastos saúde per capita'!E27</f>
        <v>0.80193282697634038</v>
      </c>
      <c r="E29" s="5">
        <f>'4 - Idoso'!C27</f>
        <v>0.96649203554955532</v>
      </c>
      <c r="F29" s="5">
        <f>'5-+6 Habitantes por Domicílio'!D27</f>
        <v>-0.68341577145113652</v>
      </c>
      <c r="G29" s="5">
        <f>'6 - Acesso a rede de esgoto'!D27</f>
        <v>1.7893104421834298</v>
      </c>
      <c r="H29" s="5">
        <f>'7 - População'!C27</f>
        <v>4.1221997924326956</v>
      </c>
      <c r="I29" s="5">
        <f>'8 - UTI_habitante_SUS'!I27</f>
        <v>0.60901258021512927</v>
      </c>
      <c r="J29" s="5">
        <f>'9 - Médicos por habitante'!E27</f>
        <v>1.1879950873895029</v>
      </c>
      <c r="K29" s="5">
        <f>'10- Respiradores'!E27</f>
        <v>0.95641313333003131</v>
      </c>
      <c r="M29" s="5" t="str">
        <f t="shared" si="0"/>
        <v>SP</v>
      </c>
      <c r="N29" s="59">
        <f t="shared" si="1"/>
        <v>1.126406781322197</v>
      </c>
      <c r="O29" s="62">
        <f t="shared" si="2"/>
        <v>2</v>
      </c>
      <c r="P29" s="62">
        <f t="shared" si="13"/>
        <v>2</v>
      </c>
      <c r="Q29" s="59" t="str">
        <f t="shared" si="3"/>
        <v>SP</v>
      </c>
      <c r="R29" s="59">
        <f t="shared" si="4"/>
        <v>1.126406781322197</v>
      </c>
      <c r="S29" s="59"/>
      <c r="T29" s="75">
        <f t="shared" si="5"/>
        <v>1.2158067160410437</v>
      </c>
      <c r="U29" s="62">
        <f t="shared" si="6"/>
        <v>1</v>
      </c>
      <c r="V29" s="62">
        <f t="shared" si="14"/>
        <v>2</v>
      </c>
      <c r="W29" s="59" t="str">
        <f t="shared" si="7"/>
        <v>DF</v>
      </c>
      <c r="X29" s="59">
        <f t="shared" si="8"/>
        <v>0.78055040841396917</v>
      </c>
      <c r="Z29" s="5">
        <f t="shared" si="9"/>
        <v>2.7534208009346637</v>
      </c>
      <c r="AA29" s="62">
        <f t="shared" si="10"/>
        <v>4</v>
      </c>
      <c r="AB29" s="62">
        <f t="shared" si="15"/>
        <v>2</v>
      </c>
      <c r="AC29" s="59" t="str">
        <f t="shared" si="11"/>
        <v>RJ</v>
      </c>
      <c r="AD29" s="59">
        <f t="shared" si="12"/>
        <v>3.3470403181995301</v>
      </c>
    </row>
    <row r="30" spans="1:44" x14ac:dyDescent="0.25">
      <c r="A30" s="6" t="s">
        <v>9</v>
      </c>
      <c r="B30" s="5">
        <f>'1 - IDH'!C28</f>
        <v>-0.1485621652202492</v>
      </c>
      <c r="C30" s="5">
        <f>'2 - RCL per capita'!E28</f>
        <v>0.5572213461621166</v>
      </c>
      <c r="D30" s="56">
        <f>'3- Gastos saúde per capita'!E28</f>
        <v>2.5010250802641609</v>
      </c>
      <c r="E30" s="5">
        <f>'4 - Idoso'!C28</f>
        <v>0.4112732066168312</v>
      </c>
      <c r="F30" s="5">
        <f>'5-+6 Habitantes por Domicílio'!D28</f>
        <v>-0.42615886499934741</v>
      </c>
      <c r="G30" s="5">
        <f>'6 - Acesso a rede de esgoto'!D28</f>
        <v>-0.70691204698281906</v>
      </c>
      <c r="H30" s="5">
        <f>'7 - População'!C28</f>
        <v>-0.67129399007014667</v>
      </c>
      <c r="I30" s="5">
        <f>'8 - UTI_habitante_SUS'!I28</f>
        <v>-0.50106955754311422</v>
      </c>
      <c r="J30" s="5">
        <f>'9 - Médicos por habitante'!E28</f>
        <v>-0.22685924186775566</v>
      </c>
      <c r="K30" s="5">
        <f>'10- Respiradores'!E28</f>
        <v>-0.61581148688724219</v>
      </c>
      <c r="M30" s="5" t="str">
        <f t="shared" si="0"/>
        <v>TO</v>
      </c>
      <c r="N30" s="59">
        <f t="shared" si="1"/>
        <v>1.7285227947243464E-2</v>
      </c>
      <c r="O30" s="62">
        <f t="shared" si="2"/>
        <v>10</v>
      </c>
      <c r="P30" s="62">
        <f t="shared" si="13"/>
        <v>1</v>
      </c>
      <c r="Q30" s="59" t="str">
        <f t="shared" si="3"/>
        <v>DF</v>
      </c>
      <c r="R30" s="59">
        <f t="shared" si="4"/>
        <v>1.2336519253767873</v>
      </c>
      <c r="S30" s="59"/>
      <c r="T30" s="75">
        <f t="shared" si="5"/>
        <v>0.2166560808243638</v>
      </c>
      <c r="U30" s="62">
        <f t="shared" si="6"/>
        <v>9</v>
      </c>
      <c r="V30" s="62">
        <f t="shared" si="14"/>
        <v>1</v>
      </c>
      <c r="W30" s="59" t="str">
        <f t="shared" si="7"/>
        <v>SP</v>
      </c>
      <c r="X30" s="59">
        <f t="shared" si="8"/>
        <v>1.2158067160410437</v>
      </c>
      <c r="Z30" s="5">
        <f t="shared" si="9"/>
        <v>-1.343740286298112</v>
      </c>
      <c r="AA30" s="62">
        <f t="shared" si="10"/>
        <v>20</v>
      </c>
      <c r="AB30" s="62">
        <f t="shared" si="15"/>
        <v>1</v>
      </c>
      <c r="AC30" s="59" t="str">
        <f t="shared" si="11"/>
        <v>DF</v>
      </c>
      <c r="AD30" s="59">
        <f t="shared" si="12"/>
        <v>6.8726663948700892</v>
      </c>
    </row>
  </sheetData>
  <sortState ref="A4:N30">
    <sortCondition ref="N4:N30"/>
  </sortState>
  <mergeCells count="5">
    <mergeCell ref="B1:H1"/>
    <mergeCell ref="I1:J1"/>
    <mergeCell ref="N3:R3"/>
    <mergeCell ref="T3:X3"/>
    <mergeCell ref="Z3:AD3"/>
  </mergeCells>
  <conditionalFormatting sqref="N4:N30 Q4:S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X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D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K19" sqref="K19"/>
    </sheetView>
  </sheetViews>
  <sheetFormatPr defaultRowHeight="15" x14ac:dyDescent="0.25"/>
  <sheetData>
    <row r="1" spans="1:4" x14ac:dyDescent="0.25">
      <c r="A1" t="s">
        <v>109</v>
      </c>
      <c r="B1" s="87" t="s">
        <v>112</v>
      </c>
      <c r="C1" t="s">
        <v>110</v>
      </c>
      <c r="D1" t="s">
        <v>111</v>
      </c>
    </row>
    <row r="2" spans="1:4" x14ac:dyDescent="0.25">
      <c r="A2" t="str">
        <f>'ranking final'!M4</f>
        <v>AC</v>
      </c>
      <c r="B2" s="63">
        <f>'ranking final'!N4</f>
        <v>-0.30569901120208082</v>
      </c>
      <c r="C2">
        <f>'ranking final'!T4</f>
        <v>1.8133094567977643E-2</v>
      </c>
      <c r="D2">
        <f>'ranking final'!Z4</f>
        <v>-1.0613072579988838</v>
      </c>
    </row>
    <row r="3" spans="1:4" x14ac:dyDescent="0.25">
      <c r="A3" t="str">
        <f>'ranking final'!M5</f>
        <v>AL</v>
      </c>
      <c r="B3" s="63">
        <f>'ranking final'!N5</f>
        <v>-0.39406828128058247</v>
      </c>
      <c r="C3">
        <f>'ranking final'!T5</f>
        <v>-0.43954276938215531</v>
      </c>
      <c r="D3">
        <f>'ranking final'!Z5</f>
        <v>-0.8638834271307374</v>
      </c>
    </row>
    <row r="4" spans="1:4" x14ac:dyDescent="0.25">
      <c r="A4" t="str">
        <f>'ranking final'!M6</f>
        <v>AM</v>
      </c>
      <c r="B4" s="63">
        <f>'ranking final'!N6</f>
        <v>-0.1644248059018</v>
      </c>
      <c r="C4">
        <f>'ranking final'!T6</f>
        <v>-9.4552936464537565E-2</v>
      </c>
      <c r="D4">
        <f>'ranking final'!Z6</f>
        <v>-0.98237750376623678</v>
      </c>
    </row>
    <row r="5" spans="1:4" x14ac:dyDescent="0.25">
      <c r="A5" t="str">
        <f>'ranking final'!M7</f>
        <v>AP</v>
      </c>
      <c r="B5" s="63">
        <f>'ranking final'!N7</f>
        <v>-0.48530651901734584</v>
      </c>
      <c r="C5">
        <f>'ranking final'!T7</f>
        <v>-0.18582943050103237</v>
      </c>
      <c r="D5">
        <f>'ranking final'!Z7</f>
        <v>-3.5522591766662321</v>
      </c>
    </row>
    <row r="6" spans="1:4" x14ac:dyDescent="0.25">
      <c r="A6" t="str">
        <f>'ranking final'!M8</f>
        <v>BA</v>
      </c>
      <c r="B6" s="63">
        <f>'ranking final'!N8</f>
        <v>-0.30364278510216908</v>
      </c>
      <c r="C6">
        <f>'ranking final'!T8</f>
        <v>-0.15641952524214012</v>
      </c>
      <c r="D6">
        <f>'ranking final'!Z8</f>
        <v>-1.9414911743267098</v>
      </c>
    </row>
    <row r="7" spans="1:4" x14ac:dyDescent="0.25">
      <c r="A7" t="str">
        <f>'ranking final'!M9</f>
        <v>CE</v>
      </c>
      <c r="B7" s="63">
        <f>'ranking final'!N9</f>
        <v>-0.30683495482223772</v>
      </c>
      <c r="C7">
        <f>'ranking final'!T9</f>
        <v>-0.22058628983004833</v>
      </c>
      <c r="D7">
        <f>'ranking final'!Z9</f>
        <v>-1.5242455194120395</v>
      </c>
    </row>
    <row r="8" spans="1:4" x14ac:dyDescent="0.25">
      <c r="A8" t="str">
        <f>'ranking final'!M10</f>
        <v>DF</v>
      </c>
      <c r="B8" s="63">
        <f>'ranking final'!N10</f>
        <v>1.2336519253767873</v>
      </c>
      <c r="C8">
        <f>'ranking final'!T10</f>
        <v>0.78055040841396917</v>
      </c>
      <c r="D8">
        <f>'ranking final'!Z10</f>
        <v>6.8726663948700892</v>
      </c>
    </row>
    <row r="9" spans="1:4" x14ac:dyDescent="0.25">
      <c r="A9" t="str">
        <f>'ranking final'!M11</f>
        <v>ES</v>
      </c>
      <c r="B9" s="63">
        <f>'ranking final'!N11</f>
        <v>0.30633039460222938</v>
      </c>
      <c r="C9">
        <f>'ranking final'!T11</f>
        <v>0.11913536666093745</v>
      </c>
      <c r="D9">
        <f>'ranking final'!Z11</f>
        <v>2.2293563793957318</v>
      </c>
    </row>
    <row r="10" spans="1:4" x14ac:dyDescent="0.25">
      <c r="A10" t="str">
        <f>'ranking final'!M12</f>
        <v>GO</v>
      </c>
      <c r="B10" s="63">
        <f>'ranking final'!N12</f>
        <v>-1.5570230451098153E-2</v>
      </c>
      <c r="C10">
        <f>'ranking final'!T12</f>
        <v>-7.189678269003133E-2</v>
      </c>
      <c r="D10">
        <f>'ranking final'!Z12</f>
        <v>0.34757517431923779</v>
      </c>
    </row>
    <row r="11" spans="1:4" x14ac:dyDescent="0.25">
      <c r="A11" t="str">
        <f>'ranking final'!M13</f>
        <v>MA</v>
      </c>
      <c r="B11" s="63">
        <f>'ranking final'!N13</f>
        <v>-0.78230304067143464</v>
      </c>
      <c r="C11">
        <f>'ranking final'!T13</f>
        <v>-0.66565370395909551</v>
      </c>
      <c r="D11">
        <f>'ranking final'!Z13</f>
        <v>-3.1634544790006762</v>
      </c>
    </row>
    <row r="12" spans="1:4" x14ac:dyDescent="0.25">
      <c r="A12" t="str">
        <f>'ranking final'!M14</f>
        <v>MG</v>
      </c>
      <c r="B12" s="63">
        <f>'ranking final'!N14</f>
        <v>0.44937589558989072</v>
      </c>
      <c r="C12">
        <f>'ranking final'!T14</f>
        <v>0.44805095459462568</v>
      </c>
      <c r="D12">
        <f>'ranking final'!Z14</f>
        <v>1.357402273736527</v>
      </c>
    </row>
    <row r="13" spans="1:4" x14ac:dyDescent="0.25">
      <c r="A13" t="str">
        <f>'ranking final'!M15</f>
        <v>MS</v>
      </c>
      <c r="B13" s="63">
        <f>'ranking final'!N15</f>
        <v>0.17511473693535012</v>
      </c>
      <c r="C13">
        <f>'ranking final'!T15</f>
        <v>7.3125228113938581E-2</v>
      </c>
      <c r="D13">
        <f>'ranking final'!Z15</f>
        <v>1.2392707725559311</v>
      </c>
    </row>
    <row r="14" spans="1:4" x14ac:dyDescent="0.25">
      <c r="A14" t="str">
        <f>'ranking final'!M16</f>
        <v>MT</v>
      </c>
      <c r="B14" s="63">
        <f>'ranking final'!N16</f>
        <v>-2.3131693941224874E-2</v>
      </c>
      <c r="C14">
        <f>'ranking final'!T16</f>
        <v>-7.9752550627726904E-3</v>
      </c>
      <c r="D14">
        <f>'ranking final'!Z16</f>
        <v>-0.17549015397283996</v>
      </c>
    </row>
    <row r="15" spans="1:4" x14ac:dyDescent="0.25">
      <c r="A15" t="str">
        <f>'ranking final'!M17</f>
        <v>PA</v>
      </c>
      <c r="B15" s="63">
        <f>'ranking final'!N17</f>
        <v>-0.81321952799004138</v>
      </c>
      <c r="C15">
        <f>'ranking final'!T17</f>
        <v>-0.66433301116476051</v>
      </c>
      <c r="D15">
        <f>'ranking final'!Z17</f>
        <v>-3.4818642017470904</v>
      </c>
    </row>
    <row r="16" spans="1:4" x14ac:dyDescent="0.25">
      <c r="A16" t="str">
        <f>'ranking final'!M18</f>
        <v>PB</v>
      </c>
      <c r="B16" s="63">
        <f>'ranking final'!N18</f>
        <v>-0.18631633100505524</v>
      </c>
      <c r="C16">
        <f>'ranking final'!T18</f>
        <v>-0.24505653559764623</v>
      </c>
      <c r="D16">
        <f>'ranking final'!Z18</f>
        <v>-0.14776756086702894</v>
      </c>
    </row>
    <row r="17" spans="1:4" x14ac:dyDescent="0.25">
      <c r="A17" t="str">
        <f>'ranking final'!M19</f>
        <v>PE</v>
      </c>
      <c r="B17" s="63">
        <f>'ranking final'!N19</f>
        <v>-4.3214163276687985E-2</v>
      </c>
      <c r="C17">
        <f>'ranking final'!T19</f>
        <v>-0.22431821522387832</v>
      </c>
      <c r="D17">
        <f>'ranking final'!Z19</f>
        <v>1.1380858738002684</v>
      </c>
    </row>
    <row r="18" spans="1:4" x14ac:dyDescent="0.25">
      <c r="A18" t="str">
        <f>'ranking final'!M20</f>
        <v>PI</v>
      </c>
      <c r="B18" s="63">
        <f>'ranking final'!N20</f>
        <v>-0.58585946802436462</v>
      </c>
      <c r="C18">
        <f>'ranking final'!T20</f>
        <v>-0.43716912368575589</v>
      </c>
      <c r="D18">
        <f>'ranking final'!Z20</f>
        <v>-2.7984108144433559</v>
      </c>
    </row>
    <row r="19" spans="1:4" x14ac:dyDescent="0.25">
      <c r="A19" t="str">
        <f>'ranking final'!M21</f>
        <v>PR</v>
      </c>
      <c r="B19" s="63">
        <f>'ranking final'!N21</f>
        <v>0.54428163956558628</v>
      </c>
      <c r="C19">
        <f>'ranking final'!T21</f>
        <v>0.32233882797111152</v>
      </c>
      <c r="D19">
        <f>'ranking final'!Z21</f>
        <v>3.1864445998580813</v>
      </c>
    </row>
    <row r="20" spans="1:4" x14ac:dyDescent="0.25">
      <c r="A20" t="str">
        <f>'ranking final'!M22</f>
        <v>RJ</v>
      </c>
      <c r="B20" s="63">
        <f>'ranking final'!N22</f>
        <v>0.71832617588543768</v>
      </c>
      <c r="C20">
        <f>'ranking final'!T22</f>
        <v>0.54803163437926372</v>
      </c>
      <c r="D20">
        <f>'ranking final'!Z22</f>
        <v>3.3470403181995301</v>
      </c>
    </row>
    <row r="21" spans="1:4" x14ac:dyDescent="0.25">
      <c r="A21" t="str">
        <f>'ranking final'!M23</f>
        <v>RN</v>
      </c>
      <c r="B21" s="63">
        <f>'ranking final'!N23</f>
        <v>-0.26580587905239461</v>
      </c>
      <c r="C21">
        <f>'ranking final'!T23</f>
        <v>-0.35701602890896794</v>
      </c>
      <c r="D21">
        <f>'ranking final'!Z23</f>
        <v>-0.15894658816117069</v>
      </c>
    </row>
    <row r="22" spans="1:4" x14ac:dyDescent="0.25">
      <c r="A22" t="str">
        <f>'ranking final'!M24</f>
        <v>RO</v>
      </c>
      <c r="B22" s="63">
        <f>'ranking final'!N24</f>
        <v>-0.32835725768294222</v>
      </c>
      <c r="C22">
        <f>'ranking final'!T24</f>
        <v>-0.60386554050425834</v>
      </c>
      <c r="D22">
        <f>'ranking final'!Z24</f>
        <v>0.94348620670038619</v>
      </c>
    </row>
    <row r="23" spans="1:4" x14ac:dyDescent="0.25">
      <c r="A23" t="str">
        <f>'ranking final'!M25</f>
        <v>RR</v>
      </c>
      <c r="B23" s="63">
        <f>'ranking final'!N25</f>
        <v>-4.771439803935755E-2</v>
      </c>
      <c r="C23">
        <f>'ranking final'!T25</f>
        <v>0.29979554429368294</v>
      </c>
      <c r="D23">
        <f>'ranking final'!Z25</f>
        <v>-2.575712790449356</v>
      </c>
    </row>
    <row r="24" spans="1:4" x14ac:dyDescent="0.25">
      <c r="A24" t="str">
        <f>'ranking final'!M26</f>
        <v>RS</v>
      </c>
      <c r="B24" s="63">
        <f>'ranking final'!N26</f>
        <v>0.47887991755018539</v>
      </c>
      <c r="C24">
        <f>'ranking final'!T26</f>
        <v>0.47773508534860032</v>
      </c>
      <c r="D24">
        <f>'ranking final'!Z26</f>
        <v>1.4446535780616512</v>
      </c>
    </row>
    <row r="25" spans="1:4" x14ac:dyDescent="0.25">
      <c r="A25" t="str">
        <f>'ranking final'!M27</f>
        <v>SC</v>
      </c>
      <c r="B25" s="63">
        <f>'ranking final'!N27</f>
        <v>0.31555555973365645</v>
      </c>
      <c r="C25">
        <f>'ranking final'!T27</f>
        <v>0.23969174615767969</v>
      </c>
      <c r="D25">
        <f>'ranking final'!Z27</f>
        <v>1.4777133742328068</v>
      </c>
    </row>
    <row r="26" spans="1:4" x14ac:dyDescent="0.25">
      <c r="A26" t="str">
        <f>'ranking final'!M28</f>
        <v>SE</v>
      </c>
      <c r="B26" s="63">
        <f>'ranking final'!N28</f>
        <v>-0.31373990704774124</v>
      </c>
      <c r="C26">
        <f>'ranking final'!T28</f>
        <v>-0.38483553915010499</v>
      </c>
      <c r="D26">
        <f>'ranking final'!Z28</f>
        <v>-0.44355029642667759</v>
      </c>
    </row>
    <row r="27" spans="1:4" x14ac:dyDescent="0.25">
      <c r="A27" t="str">
        <f>'ranking final'!M29</f>
        <v>SP</v>
      </c>
      <c r="B27" s="63">
        <f>'ranking final'!N29</f>
        <v>1.126406781322197</v>
      </c>
      <c r="C27">
        <f>'ranking final'!T29</f>
        <v>1.2158067160410437</v>
      </c>
      <c r="D27">
        <f>'ranking final'!Z29</f>
        <v>2.7534208009346637</v>
      </c>
    </row>
    <row r="28" spans="1:4" x14ac:dyDescent="0.25">
      <c r="A28" t="str">
        <f>'ranking final'!M30</f>
        <v>TO</v>
      </c>
      <c r="B28" s="63">
        <f>'ranking final'!N30</f>
        <v>1.7285227947243464E-2</v>
      </c>
      <c r="C28">
        <f>'ranking final'!T30</f>
        <v>0.2166560808243638</v>
      </c>
      <c r="D28">
        <f>'ranking final'!Z30</f>
        <v>-1.343740286298112</v>
      </c>
    </row>
    <row r="29" spans="1:4" x14ac:dyDescent="0.25">
      <c r="B29" s="63"/>
    </row>
    <row r="30" spans="1:4" x14ac:dyDescent="0.25">
      <c r="B30" s="63"/>
    </row>
    <row r="31" spans="1:4" x14ac:dyDescent="0.25">
      <c r="B31" s="63"/>
    </row>
    <row r="32" spans="1:4" x14ac:dyDescent="0.25">
      <c r="B32" s="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8"/>
  <sheetViews>
    <sheetView workbookViewId="0">
      <selection activeCell="C1" sqref="C1:C1048576"/>
    </sheetView>
  </sheetViews>
  <sheetFormatPr defaultColWidth="9.140625" defaultRowHeight="15" x14ac:dyDescent="0.25"/>
  <cols>
    <col min="1" max="1" width="14" style="5" customWidth="1"/>
    <col min="2" max="2" width="14.42578125" style="5" bestFit="1" customWidth="1"/>
    <col min="3" max="16384" width="9.140625" style="5"/>
  </cols>
  <sheetData>
    <row r="1" spans="1:3" x14ac:dyDescent="0.25">
      <c r="A1" s="6" t="s">
        <v>2</v>
      </c>
      <c r="B1" s="6" t="s">
        <v>1</v>
      </c>
      <c r="C1" s="5" t="s">
        <v>94</v>
      </c>
    </row>
    <row r="2" spans="1:3" x14ac:dyDescent="0.25">
      <c r="A2" s="6" t="s">
        <v>8</v>
      </c>
      <c r="B2" s="8">
        <v>0.71899999999999997</v>
      </c>
      <c r="C2" s="5">
        <f t="shared" ref="C2:C28" si="0">(B2- AVERAGE($B$2:$B$28) ) / STDEV($B$2:$B$28 )</f>
        <v>-0.70182815983360802</v>
      </c>
    </row>
    <row r="3" spans="1:3" x14ac:dyDescent="0.25">
      <c r="A3" s="6" t="s">
        <v>26</v>
      </c>
      <c r="B3" s="8">
        <v>0.68300000000000005</v>
      </c>
      <c r="C3" s="5">
        <f t="shared" si="0"/>
        <v>-1.5317271517536435</v>
      </c>
    </row>
    <row r="4" spans="1:3" x14ac:dyDescent="0.25">
      <c r="A4" s="6" t="s">
        <v>14</v>
      </c>
      <c r="B4" s="8">
        <v>0.73299999999999998</v>
      </c>
      <c r="C4" s="5">
        <f t="shared" si="0"/>
        <v>-0.37908966297581537</v>
      </c>
    </row>
    <row r="5" spans="1:3" x14ac:dyDescent="0.25">
      <c r="A5" s="6" t="s">
        <v>7</v>
      </c>
      <c r="B5" s="8">
        <v>0.74</v>
      </c>
      <c r="C5" s="5">
        <f t="shared" si="0"/>
        <v>-0.21772041454691904</v>
      </c>
    </row>
    <row r="6" spans="1:3" x14ac:dyDescent="0.25">
      <c r="A6" s="6" t="s">
        <v>29</v>
      </c>
      <c r="B6" s="8">
        <v>0.71399999999999997</v>
      </c>
      <c r="C6" s="5">
        <f t="shared" si="0"/>
        <v>-0.81709190871139104</v>
      </c>
    </row>
    <row r="7" spans="1:3" x14ac:dyDescent="0.25">
      <c r="A7" s="6" t="s">
        <v>30</v>
      </c>
      <c r="B7" s="8">
        <v>0.73499999999999999</v>
      </c>
      <c r="C7" s="5">
        <f t="shared" si="0"/>
        <v>-0.33298416342470211</v>
      </c>
    </row>
    <row r="8" spans="1:3" x14ac:dyDescent="0.25">
      <c r="A8" s="6" t="s">
        <v>35</v>
      </c>
      <c r="B8" s="8">
        <v>0.85</v>
      </c>
      <c r="C8" s="5">
        <f t="shared" si="0"/>
        <v>2.318082060764306</v>
      </c>
    </row>
    <row r="9" spans="1:3" x14ac:dyDescent="0.25">
      <c r="A9" s="6" t="s">
        <v>13</v>
      </c>
      <c r="B9" s="8">
        <v>0.77200000000000002</v>
      </c>
      <c r="C9" s="5">
        <f t="shared" si="0"/>
        <v>0.51996757827089268</v>
      </c>
    </row>
    <row r="10" spans="1:3" x14ac:dyDescent="0.25">
      <c r="A10" s="6" t="s">
        <v>16</v>
      </c>
      <c r="B10" s="8">
        <v>0.76900000000000002</v>
      </c>
      <c r="C10" s="5">
        <f t="shared" si="0"/>
        <v>0.45080932894422282</v>
      </c>
    </row>
    <row r="11" spans="1:3" x14ac:dyDescent="0.25">
      <c r="A11" s="6" t="s">
        <v>31</v>
      </c>
      <c r="B11" s="8">
        <v>0.68700000000000006</v>
      </c>
      <c r="C11" s="5">
        <f t="shared" si="0"/>
        <v>-1.4395161526514171</v>
      </c>
    </row>
    <row r="12" spans="1:3" x14ac:dyDescent="0.25">
      <c r="A12" s="6" t="s">
        <v>22</v>
      </c>
      <c r="B12" s="8">
        <v>0.78700000000000003</v>
      </c>
      <c r="C12" s="5">
        <f t="shared" si="0"/>
        <v>0.86575882490424194</v>
      </c>
    </row>
    <row r="13" spans="1:3" x14ac:dyDescent="0.25">
      <c r="A13" s="6" t="s">
        <v>12</v>
      </c>
      <c r="B13" s="8">
        <v>0.76600000000000001</v>
      </c>
      <c r="C13" s="5">
        <f t="shared" si="0"/>
        <v>0.38165107961755296</v>
      </c>
    </row>
    <row r="14" spans="1:3" x14ac:dyDescent="0.25">
      <c r="A14" s="6" t="s">
        <v>10</v>
      </c>
      <c r="B14" s="8">
        <v>0.77400000000000002</v>
      </c>
      <c r="C14" s="5">
        <f t="shared" si="0"/>
        <v>0.56607307782200589</v>
      </c>
    </row>
    <row r="15" spans="1:3" x14ac:dyDescent="0.25">
      <c r="A15" s="6" t="s">
        <v>28</v>
      </c>
      <c r="B15" s="8">
        <v>0.69799999999999995</v>
      </c>
      <c r="C15" s="5">
        <f t="shared" si="0"/>
        <v>-1.1859359051202969</v>
      </c>
    </row>
    <row r="16" spans="1:3" x14ac:dyDescent="0.25">
      <c r="A16" s="6" t="s">
        <v>27</v>
      </c>
      <c r="B16" s="8">
        <v>0.72199999999999998</v>
      </c>
      <c r="C16" s="5">
        <f t="shared" si="0"/>
        <v>-0.6326699105069381</v>
      </c>
    </row>
    <row r="17" spans="1:3" x14ac:dyDescent="0.25">
      <c r="A17" s="6" t="s">
        <v>25</v>
      </c>
      <c r="B17" s="8">
        <v>0.72699999999999998</v>
      </c>
      <c r="C17" s="5">
        <f t="shared" si="0"/>
        <v>-0.51740616162915509</v>
      </c>
    </row>
    <row r="18" spans="1:3" x14ac:dyDescent="0.25">
      <c r="A18" s="6" t="s">
        <v>24</v>
      </c>
      <c r="B18" s="8">
        <v>0.69699999999999995</v>
      </c>
      <c r="C18" s="5">
        <f t="shared" si="0"/>
        <v>-1.2089886548958535</v>
      </c>
    </row>
    <row r="19" spans="1:3" x14ac:dyDescent="0.25">
      <c r="A19" s="6" t="s">
        <v>20</v>
      </c>
      <c r="B19" s="8">
        <v>0.79200000000000004</v>
      </c>
      <c r="C19" s="5">
        <f t="shared" si="0"/>
        <v>0.98102257378202495</v>
      </c>
    </row>
    <row r="20" spans="1:3" x14ac:dyDescent="0.25">
      <c r="A20" s="6" t="s">
        <v>21</v>
      </c>
      <c r="B20" s="8">
        <v>0.79600000000000004</v>
      </c>
      <c r="C20" s="5">
        <f t="shared" si="0"/>
        <v>1.0732335728842515</v>
      </c>
    </row>
    <row r="21" spans="1:3" x14ac:dyDescent="0.25">
      <c r="A21" s="6" t="s">
        <v>23</v>
      </c>
      <c r="B21" s="8">
        <v>0.73099999999999998</v>
      </c>
      <c r="C21" s="5">
        <f t="shared" si="0"/>
        <v>-0.42519516252692857</v>
      </c>
    </row>
    <row r="22" spans="1:3" x14ac:dyDescent="0.25">
      <c r="A22" s="6" t="s">
        <v>6</v>
      </c>
      <c r="B22" s="8">
        <v>0.72499999999999998</v>
      </c>
      <c r="C22" s="5">
        <f t="shared" si="0"/>
        <v>-0.5635116611802683</v>
      </c>
    </row>
    <row r="23" spans="1:3" x14ac:dyDescent="0.25">
      <c r="A23" s="6" t="s">
        <v>6</v>
      </c>
      <c r="B23" s="8">
        <v>0.752</v>
      </c>
      <c r="C23" s="5">
        <f t="shared" si="0"/>
        <v>5.8912582759760343E-2</v>
      </c>
    </row>
    <row r="24" spans="1:3" x14ac:dyDescent="0.25">
      <c r="A24" s="6" t="s">
        <v>19</v>
      </c>
      <c r="B24" s="8">
        <v>0.78700000000000003</v>
      </c>
      <c r="C24" s="5">
        <f t="shared" si="0"/>
        <v>0.86575882490424194</v>
      </c>
    </row>
    <row r="25" spans="1:3" x14ac:dyDescent="0.25">
      <c r="A25" s="6" t="s">
        <v>15</v>
      </c>
      <c r="B25" s="8">
        <v>0.80800000000000005</v>
      </c>
      <c r="C25" s="5">
        <f t="shared" si="0"/>
        <v>1.3498665701909309</v>
      </c>
    </row>
    <row r="26" spans="1:3" x14ac:dyDescent="0.25">
      <c r="A26" s="6" t="s">
        <v>17</v>
      </c>
      <c r="B26" s="8">
        <v>0.70199999999999996</v>
      </c>
      <c r="C26" s="5">
        <f t="shared" si="0"/>
        <v>-1.0937249060180705</v>
      </c>
    </row>
    <row r="27" spans="1:3" x14ac:dyDescent="0.25">
      <c r="A27" s="6" t="s">
        <v>18</v>
      </c>
      <c r="B27" s="8">
        <v>0.82599999999999996</v>
      </c>
      <c r="C27" s="5">
        <f t="shared" si="0"/>
        <v>1.7648160661509473</v>
      </c>
    </row>
    <row r="28" spans="1:3" x14ac:dyDescent="0.25">
      <c r="A28" s="6" t="s">
        <v>9</v>
      </c>
      <c r="B28" s="8">
        <v>0.74299999999999999</v>
      </c>
      <c r="C28" s="5">
        <f t="shared" si="0"/>
        <v>-0.1485621652202492</v>
      </c>
    </row>
  </sheetData>
  <sortState ref="A2:D28">
    <sortCondition ref="A2:A28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0"/>
  <sheetViews>
    <sheetView workbookViewId="0">
      <selection activeCell="E1" sqref="E1:E1048576"/>
    </sheetView>
  </sheetViews>
  <sheetFormatPr defaultColWidth="9.140625" defaultRowHeight="15" x14ac:dyDescent="0.25"/>
  <cols>
    <col min="1" max="1" width="9.140625" style="5"/>
    <col min="2" max="2" width="17.5703125" style="5" bestFit="1" customWidth="1"/>
    <col min="3" max="3" width="10.140625" style="5" bestFit="1" customWidth="1"/>
    <col min="4" max="4" width="13.7109375" style="5" bestFit="1" customWidth="1"/>
    <col min="5" max="16384" width="9.140625" style="5"/>
  </cols>
  <sheetData>
    <row r="1" spans="1:5" x14ac:dyDescent="0.25">
      <c r="A1" s="17" t="s">
        <v>2</v>
      </c>
      <c r="B1" s="22" t="s">
        <v>3</v>
      </c>
      <c r="C1" s="18" t="s">
        <v>4</v>
      </c>
      <c r="D1" s="18" t="s">
        <v>5</v>
      </c>
      <c r="E1" s="5" t="s">
        <v>94</v>
      </c>
    </row>
    <row r="2" spans="1:5" x14ac:dyDescent="0.25">
      <c r="A2" s="17" t="s">
        <v>8</v>
      </c>
      <c r="B2" s="19">
        <v>5357455833.4899998</v>
      </c>
      <c r="C2" s="20">
        <f>'7 - População'!B2</f>
        <v>881935</v>
      </c>
      <c r="D2" s="21">
        <v>6163.2</v>
      </c>
      <c r="E2" s="5">
        <f>(D2- AVERAGE($D$2:$D$28) ) / STDEV($D$2:$D$28 )</f>
        <v>1.0573106389187594</v>
      </c>
    </row>
    <row r="3" spans="1:5" x14ac:dyDescent="0.25">
      <c r="A3" s="17" t="s">
        <v>26</v>
      </c>
      <c r="B3" s="19">
        <v>8559007201.96</v>
      </c>
      <c r="C3" s="20">
        <f>'7 - População'!B3</f>
        <v>3337357</v>
      </c>
      <c r="D3" s="21">
        <v>2575.83</v>
      </c>
      <c r="E3" s="5">
        <f t="shared" ref="E3:E28" si="0">(D3- AVERAGE($D$2:$D$28) ) / STDEV($D$2:$D$28 )</f>
        <v>-0.72009373042794</v>
      </c>
    </row>
    <row r="4" spans="1:5" x14ac:dyDescent="0.25">
      <c r="A4" s="17" t="s">
        <v>14</v>
      </c>
      <c r="B4" s="19">
        <v>14982882075.02</v>
      </c>
      <c r="C4" s="20">
        <f>'7 - População'!B4</f>
        <v>4144597</v>
      </c>
      <c r="D4" s="21">
        <v>3671.73</v>
      </c>
      <c r="E4" s="5">
        <f t="shared" si="0"/>
        <v>-0.17711727459342941</v>
      </c>
    </row>
    <row r="5" spans="1:5" x14ac:dyDescent="0.25">
      <c r="A5" s="17" t="s">
        <v>7</v>
      </c>
      <c r="B5" s="19">
        <v>5590141391.9300003</v>
      </c>
      <c r="C5" s="20">
        <f>'7 - População'!B5</f>
        <v>845731</v>
      </c>
      <c r="D5" s="21">
        <v>6739.22</v>
      </c>
      <c r="E5" s="5">
        <f t="shared" si="0"/>
        <v>1.3427064762121212</v>
      </c>
    </row>
    <row r="6" spans="1:5" x14ac:dyDescent="0.25">
      <c r="A6" s="17" t="s">
        <v>29</v>
      </c>
      <c r="B6" s="19">
        <v>34525803568.620003</v>
      </c>
      <c r="C6" s="20">
        <f>'7 - População'!B6</f>
        <v>14873064</v>
      </c>
      <c r="D6" s="21">
        <v>2330.84</v>
      </c>
      <c r="E6" s="5">
        <f t="shared" si="0"/>
        <v>-0.84147688757265815</v>
      </c>
    </row>
    <row r="7" spans="1:5" x14ac:dyDescent="0.25">
      <c r="A7" s="17" t="s">
        <v>30</v>
      </c>
      <c r="B7" s="19">
        <v>20882025052.84</v>
      </c>
      <c r="C7" s="20">
        <f>'7 - População'!B7</f>
        <v>9132078</v>
      </c>
      <c r="D7" s="21">
        <v>2300.89</v>
      </c>
      <c r="E7" s="5">
        <f t="shared" si="0"/>
        <v>-0.85631596490840389</v>
      </c>
    </row>
    <row r="8" spans="1:5" x14ac:dyDescent="0.25">
      <c r="A8" s="17" t="s">
        <v>80</v>
      </c>
      <c r="B8" s="19">
        <v>34526471857.190002</v>
      </c>
      <c r="C8" s="20">
        <f>'7 - População'!B8</f>
        <v>3015268</v>
      </c>
      <c r="D8" s="21">
        <v>11606.7</v>
      </c>
      <c r="E8" s="5">
        <f t="shared" si="0"/>
        <v>3.7543562975875786</v>
      </c>
    </row>
    <row r="9" spans="1:5" x14ac:dyDescent="0.25">
      <c r="A9" s="17" t="s">
        <v>13</v>
      </c>
      <c r="B9" s="19">
        <v>15832886168.200001</v>
      </c>
      <c r="C9" s="20">
        <f>'7 - População'!B9</f>
        <v>4018650</v>
      </c>
      <c r="D9" s="21">
        <v>3985.74</v>
      </c>
      <c r="E9" s="5">
        <f t="shared" si="0"/>
        <v>-2.153735224960741E-2</v>
      </c>
    </row>
    <row r="10" spans="1:5" x14ac:dyDescent="0.25">
      <c r="A10" s="17" t="s">
        <v>16</v>
      </c>
      <c r="B10" s="19">
        <v>24538621316.630001</v>
      </c>
      <c r="C10" s="20">
        <f>'7 - População'!B10</f>
        <v>7018354</v>
      </c>
      <c r="D10" s="21">
        <v>3545.45</v>
      </c>
      <c r="E10" s="5">
        <f t="shared" si="0"/>
        <v>-0.23968417562708402</v>
      </c>
    </row>
    <row r="11" spans="1:5" x14ac:dyDescent="0.25">
      <c r="A11" s="17" t="s">
        <v>31</v>
      </c>
      <c r="B11" s="19">
        <v>14530152195.280001</v>
      </c>
      <c r="C11" s="20">
        <f>'7 - População'!B11</f>
        <v>7075181</v>
      </c>
      <c r="D11" s="21">
        <v>2065.39</v>
      </c>
      <c r="E11" s="5">
        <f t="shared" si="0"/>
        <v>-0.97299719070366553</v>
      </c>
    </row>
    <row r="12" spans="1:5" x14ac:dyDescent="0.25">
      <c r="A12" s="17" t="s">
        <v>22</v>
      </c>
      <c r="B12" s="19">
        <v>64068169194.300003</v>
      </c>
      <c r="C12" s="20">
        <f>'7 - População'!B12</f>
        <v>21168791</v>
      </c>
      <c r="D12" s="21">
        <v>3044.97</v>
      </c>
      <c r="E12" s="5">
        <f t="shared" si="0"/>
        <v>-0.48765283756344302</v>
      </c>
    </row>
    <row r="13" spans="1:5" x14ac:dyDescent="0.25">
      <c r="A13" s="17" t="s">
        <v>12</v>
      </c>
      <c r="B13" s="19">
        <v>12012249489.57</v>
      </c>
      <c r="C13" s="20">
        <f>'7 - População'!B13</f>
        <v>2778986</v>
      </c>
      <c r="D13" s="21">
        <v>4371.2299999999996</v>
      </c>
      <c r="E13" s="5">
        <f t="shared" si="0"/>
        <v>0.1694581710277403</v>
      </c>
    </row>
    <row r="14" spans="1:5" x14ac:dyDescent="0.25">
      <c r="A14" s="17" t="s">
        <v>10</v>
      </c>
      <c r="B14" s="19">
        <v>17148220574.76</v>
      </c>
      <c r="C14" s="20">
        <f>'7 - População'!B14</f>
        <v>3484466</v>
      </c>
      <c r="D14" s="21">
        <v>4982.05</v>
      </c>
      <c r="E14" s="5">
        <f t="shared" si="0"/>
        <v>0.47209607480804511</v>
      </c>
    </row>
    <row r="15" spans="1:5" x14ac:dyDescent="0.25">
      <c r="A15" s="17" t="s">
        <v>28</v>
      </c>
      <c r="B15" s="19">
        <v>21690571870.279999</v>
      </c>
      <c r="C15" s="20">
        <f>'7 - População'!B15</f>
        <v>8602865</v>
      </c>
      <c r="D15" s="21">
        <v>2547.79</v>
      </c>
      <c r="E15" s="5">
        <f t="shared" si="0"/>
        <v>-0.73398647595362632</v>
      </c>
    </row>
    <row r="16" spans="1:5" x14ac:dyDescent="0.25">
      <c r="A16" s="17" t="s">
        <v>27</v>
      </c>
      <c r="B16" s="19">
        <v>10245829093.49</v>
      </c>
      <c r="C16" s="20">
        <f>'7 - População'!B16</f>
        <v>4018127</v>
      </c>
      <c r="D16" s="21">
        <v>2563.6999999999998</v>
      </c>
      <c r="E16" s="5">
        <f t="shared" si="0"/>
        <v>-0.72610368061433717</v>
      </c>
    </row>
    <row r="17" spans="1:5" x14ac:dyDescent="0.25">
      <c r="A17" s="17" t="s">
        <v>25</v>
      </c>
      <c r="B17" s="19">
        <v>25340299465.220001</v>
      </c>
      <c r="C17" s="20">
        <f>'7 - População'!B17</f>
        <v>9557071</v>
      </c>
      <c r="D17" s="21">
        <v>2668.44</v>
      </c>
      <c r="E17" s="5">
        <f t="shared" si="0"/>
        <v>-0.67420902418208351</v>
      </c>
    </row>
    <row r="18" spans="1:5" x14ac:dyDescent="0.25">
      <c r="A18" s="17" t="s">
        <v>24</v>
      </c>
      <c r="B18" s="19">
        <v>9470871217.3199997</v>
      </c>
      <c r="C18" s="20">
        <f>'7 - População'!B18</f>
        <v>3273227</v>
      </c>
      <c r="D18" s="21">
        <v>2901.14</v>
      </c>
      <c r="E18" s="5">
        <f t="shared" si="0"/>
        <v>-0.55891509109266801</v>
      </c>
    </row>
    <row r="19" spans="1:5" x14ac:dyDescent="0.25">
      <c r="A19" s="17" t="s">
        <v>20</v>
      </c>
      <c r="B19" s="19">
        <v>38935918977.160004</v>
      </c>
      <c r="C19" s="20">
        <f>'7 - População'!B19</f>
        <v>11433957</v>
      </c>
      <c r="D19" s="21">
        <v>3430.8</v>
      </c>
      <c r="E19" s="5">
        <f t="shared" si="0"/>
        <v>-0.29648885731467089</v>
      </c>
    </row>
    <row r="20" spans="1:5" x14ac:dyDescent="0.25">
      <c r="A20" s="17" t="s">
        <v>21</v>
      </c>
      <c r="B20" s="19">
        <v>58566003981</v>
      </c>
      <c r="C20" s="20">
        <f>'7 - População'!B20</f>
        <v>17264943</v>
      </c>
      <c r="D20" s="21">
        <v>3412.95</v>
      </c>
      <c r="E20" s="5">
        <f t="shared" si="0"/>
        <v>-0.3053328483144393</v>
      </c>
    </row>
    <row r="21" spans="1:5" x14ac:dyDescent="0.25">
      <c r="A21" s="17" t="s">
        <v>23</v>
      </c>
      <c r="B21" s="19">
        <v>10177730528.139999</v>
      </c>
      <c r="C21" s="20">
        <f>'7 - População'!B21</f>
        <v>3506853</v>
      </c>
      <c r="D21" s="21">
        <v>2925.47</v>
      </c>
      <c r="E21" s="5">
        <f t="shared" si="0"/>
        <v>-0.54686050840222766</v>
      </c>
    </row>
    <row r="22" spans="1:5" x14ac:dyDescent="0.25">
      <c r="A22" s="17" t="s">
        <v>11</v>
      </c>
      <c r="B22" s="19">
        <v>7743045299.4799995</v>
      </c>
      <c r="C22" s="20">
        <f>'7 - População'!B22</f>
        <v>1777225</v>
      </c>
      <c r="D22" s="21">
        <v>4405.49</v>
      </c>
      <c r="E22" s="5">
        <f t="shared" si="0"/>
        <v>0.18643268820712749</v>
      </c>
    </row>
    <row r="23" spans="1:5" x14ac:dyDescent="0.25">
      <c r="A23" s="17" t="s">
        <v>6</v>
      </c>
      <c r="B23" s="19">
        <v>4197510664.3200002</v>
      </c>
      <c r="C23" s="20">
        <f>'7 - População'!B23</f>
        <v>605761</v>
      </c>
      <c r="D23" s="21">
        <v>7280.17</v>
      </c>
      <c r="E23" s="5">
        <f t="shared" si="0"/>
        <v>1.6107264723647614</v>
      </c>
    </row>
    <row r="24" spans="1:5" x14ac:dyDescent="0.25">
      <c r="A24" s="17" t="s">
        <v>19</v>
      </c>
      <c r="B24" s="19">
        <v>39779435776.470001</v>
      </c>
      <c r="C24" s="20">
        <f>'7 - População'!B24</f>
        <v>11377239</v>
      </c>
      <c r="D24" s="21">
        <v>3511.11</v>
      </c>
      <c r="E24" s="5">
        <f t="shared" si="0"/>
        <v>-0.25669832974092371</v>
      </c>
    </row>
    <row r="25" spans="1:5" x14ac:dyDescent="0.25">
      <c r="A25" s="17" t="s">
        <v>15</v>
      </c>
      <c r="B25" s="19">
        <v>25092129460.150002</v>
      </c>
      <c r="C25" s="20">
        <f>'7 - População'!B25</f>
        <v>7164788</v>
      </c>
      <c r="D25" s="21">
        <v>3546.34</v>
      </c>
      <c r="E25" s="5">
        <f t="shared" si="0"/>
        <v>-0.23924321473129709</v>
      </c>
    </row>
    <row r="26" spans="1:5" x14ac:dyDescent="0.25">
      <c r="A26" s="17" t="s">
        <v>17</v>
      </c>
      <c r="B26" s="19">
        <v>8053614115</v>
      </c>
      <c r="C26" s="20">
        <f>'7 - População'!B26</f>
        <v>2298696</v>
      </c>
      <c r="D26" s="21">
        <v>3534.91</v>
      </c>
      <c r="E26" s="5">
        <f t="shared" si="0"/>
        <v>-0.24490634174123288</v>
      </c>
    </row>
    <row r="27" spans="1:5" x14ac:dyDescent="0.25">
      <c r="A27" s="17" t="s">
        <v>18</v>
      </c>
      <c r="B27" s="19">
        <v>160444552836.54999</v>
      </c>
      <c r="C27" s="20">
        <f>'7 - População'!B27</f>
        <v>45919049</v>
      </c>
      <c r="D27" s="21">
        <v>3523.24</v>
      </c>
      <c r="E27" s="5">
        <f t="shared" si="0"/>
        <v>-0.25068837955452677</v>
      </c>
    </row>
    <row r="28" spans="1:5" x14ac:dyDescent="0.25">
      <c r="A28" s="17" t="s">
        <v>9</v>
      </c>
      <c r="B28" s="19">
        <v>8015429038.5200005</v>
      </c>
      <c r="C28" s="20">
        <f>'7 - População'!B28</f>
        <v>1572866</v>
      </c>
      <c r="D28" s="21">
        <v>5153.8599999999997</v>
      </c>
      <c r="E28" s="5">
        <f t="shared" si="0"/>
        <v>0.5572213461621166</v>
      </c>
    </row>
    <row r="30" spans="1:5" x14ac:dyDescent="0.25">
      <c r="A30" s="15" t="s">
        <v>81</v>
      </c>
    </row>
  </sheetData>
  <sortState ref="A2:E28">
    <sortCondition ref="A2:A28"/>
  </sortState>
  <hyperlinks>
    <hyperlink ref="A30" location="_ftnref1" display="_ftnref1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8"/>
  <sheetViews>
    <sheetView workbookViewId="0">
      <selection activeCell="E1" sqref="E1:E1048576"/>
    </sheetView>
  </sheetViews>
  <sheetFormatPr defaultColWidth="9.140625" defaultRowHeight="15" x14ac:dyDescent="0.25"/>
  <cols>
    <col min="1" max="1" width="9.140625" style="5"/>
    <col min="2" max="2" width="18" style="5" bestFit="1" customWidth="1"/>
    <col min="3" max="3" width="10.140625" style="5" bestFit="1" customWidth="1"/>
    <col min="4" max="4" width="22.140625" style="5" bestFit="1" customWidth="1"/>
    <col min="5" max="16384" width="9.140625" style="5"/>
  </cols>
  <sheetData>
    <row r="1" spans="1:5" x14ac:dyDescent="0.25">
      <c r="A1" s="7" t="s">
        <v>2</v>
      </c>
      <c r="B1" s="7" t="s">
        <v>45</v>
      </c>
      <c r="C1" s="7" t="s">
        <v>4</v>
      </c>
      <c r="D1" s="7" t="s">
        <v>46</v>
      </c>
      <c r="E1" s="60" t="s">
        <v>94</v>
      </c>
    </row>
    <row r="2" spans="1:5" x14ac:dyDescent="0.25">
      <c r="A2" s="7" t="s">
        <v>8</v>
      </c>
      <c r="B2" s="23">
        <v>1157616816.95</v>
      </c>
      <c r="C2" s="20">
        <f>'2 - RCL per capita'!C2</f>
        <v>881935</v>
      </c>
      <c r="D2" s="24">
        <f t="shared" ref="D2:D28" si="0">B2/C2</f>
        <v>1312.5874548010909</v>
      </c>
      <c r="E2" s="56">
        <f>(D2- AVERAGE($D$2:$D$28) ) / STDEV($D$2:$D$28 )</f>
        <v>0.77677750848225224</v>
      </c>
    </row>
    <row r="3" spans="1:5" x14ac:dyDescent="0.25">
      <c r="A3" s="7" t="s">
        <v>26</v>
      </c>
      <c r="B3" s="23">
        <v>3496889762.4699998</v>
      </c>
      <c r="C3" s="20">
        <f>'2 - RCL per capita'!C3</f>
        <v>3337357</v>
      </c>
      <c r="D3" s="24">
        <f t="shared" si="0"/>
        <v>1047.8021267937472</v>
      </c>
      <c r="E3" s="56">
        <f t="shared" ref="E3:E28" si="1">(D3- AVERAGE($D$2:$D$28) ) / STDEV($D$2:$D$28 )</f>
        <v>-0.56441134467756737</v>
      </c>
    </row>
    <row r="4" spans="1:5" x14ac:dyDescent="0.25">
      <c r="A4" s="7" t="s">
        <v>14</v>
      </c>
      <c r="B4" s="23">
        <v>4315879806.9300003</v>
      </c>
      <c r="C4" s="20">
        <f>'2 - RCL per capita'!C4</f>
        <v>4144597</v>
      </c>
      <c r="D4" s="24">
        <f t="shared" si="0"/>
        <v>1041.326769992354</v>
      </c>
      <c r="E4" s="56">
        <f t="shared" si="1"/>
        <v>-0.59721027816688954</v>
      </c>
    </row>
    <row r="5" spans="1:5" x14ac:dyDescent="0.25">
      <c r="A5" s="7" t="s">
        <v>7</v>
      </c>
      <c r="B5" s="23">
        <v>896782158.88999999</v>
      </c>
      <c r="C5" s="20">
        <f>'2 - RCL per capita'!C5</f>
        <v>845731</v>
      </c>
      <c r="D5" s="24">
        <f t="shared" si="0"/>
        <v>1060.3633529928547</v>
      </c>
      <c r="E5" s="56">
        <f t="shared" si="1"/>
        <v>-0.50078630666264057</v>
      </c>
    </row>
    <row r="6" spans="1:5" x14ac:dyDescent="0.25">
      <c r="A6" s="7" t="s">
        <v>29</v>
      </c>
      <c r="B6" s="23">
        <v>15240265120.540001</v>
      </c>
      <c r="C6" s="20">
        <f>'2 - RCL per capita'!C6</f>
        <v>14873064</v>
      </c>
      <c r="D6" s="24">
        <f t="shared" si="0"/>
        <v>1024.6890029209853</v>
      </c>
      <c r="E6" s="56">
        <f t="shared" si="1"/>
        <v>-0.68148378344574045</v>
      </c>
    </row>
    <row r="7" spans="1:5" x14ac:dyDescent="0.25">
      <c r="A7" s="7" t="s">
        <v>30</v>
      </c>
      <c r="B7" s="23">
        <v>9203554672.7199993</v>
      </c>
      <c r="C7" s="20">
        <f>'2 - RCL per capita'!C7</f>
        <v>9132078</v>
      </c>
      <c r="D7" s="24">
        <f t="shared" si="0"/>
        <v>1007.8269888540154</v>
      </c>
      <c r="E7" s="56">
        <f t="shared" si="1"/>
        <v>-0.76689314309053502</v>
      </c>
    </row>
    <row r="8" spans="1:5" x14ac:dyDescent="0.25">
      <c r="A8" s="7" t="s">
        <v>35</v>
      </c>
      <c r="B8" s="23">
        <v>3108679738.8400002</v>
      </c>
      <c r="C8" s="20">
        <f>'2 - RCL per capita'!C8</f>
        <v>3015268</v>
      </c>
      <c r="D8" s="24">
        <f t="shared" si="0"/>
        <v>1030.9795808664437</v>
      </c>
      <c r="E8" s="56">
        <f t="shared" si="1"/>
        <v>-0.64962079056817512</v>
      </c>
    </row>
    <row r="9" spans="1:5" x14ac:dyDescent="0.25">
      <c r="A9" s="7" t="s">
        <v>13</v>
      </c>
      <c r="B9" s="23">
        <v>4672055089.4700003</v>
      </c>
      <c r="C9" s="20">
        <f>'2 - RCL per capita'!C9</f>
        <v>4018650</v>
      </c>
      <c r="D9" s="24">
        <f t="shared" si="0"/>
        <v>1162.5931816580196</v>
      </c>
      <c r="E9" s="56">
        <f t="shared" si="1"/>
        <v>1.7027530297217985E-2</v>
      </c>
    </row>
    <row r="10" spans="1:5" x14ac:dyDescent="0.25">
      <c r="A10" s="7" t="s">
        <v>16</v>
      </c>
      <c r="B10" s="23">
        <v>8322888864.6400003</v>
      </c>
      <c r="C10" s="20">
        <f>'2 - RCL per capita'!C10</f>
        <v>7018354</v>
      </c>
      <c r="D10" s="24">
        <f t="shared" si="0"/>
        <v>1185.8747598995435</v>
      </c>
      <c r="E10" s="56">
        <f t="shared" si="1"/>
        <v>0.13495322299509302</v>
      </c>
    </row>
    <row r="11" spans="1:5" x14ac:dyDescent="0.25">
      <c r="A11" s="7" t="s">
        <v>31</v>
      </c>
      <c r="B11" s="23">
        <v>6107013033.4700003</v>
      </c>
      <c r="C11" s="20">
        <f>'2 - RCL per capita'!C11</f>
        <v>7075181</v>
      </c>
      <c r="D11" s="24">
        <f t="shared" si="0"/>
        <v>863.15997194559407</v>
      </c>
      <c r="E11" s="56">
        <f t="shared" si="1"/>
        <v>-1.4996595390143934</v>
      </c>
    </row>
    <row r="12" spans="1:5" x14ac:dyDescent="0.25">
      <c r="A12" s="7" t="s">
        <v>22</v>
      </c>
      <c r="B12" s="23">
        <v>23032494002.709999</v>
      </c>
      <c r="C12" s="20">
        <f>'2 - RCL per capita'!C12</f>
        <v>21168791</v>
      </c>
      <c r="D12" s="24">
        <f t="shared" si="0"/>
        <v>1088.0401248569178</v>
      </c>
      <c r="E12" s="56">
        <f t="shared" si="1"/>
        <v>-0.3605981089446037</v>
      </c>
    </row>
    <row r="13" spans="1:5" x14ac:dyDescent="0.25">
      <c r="A13" s="7" t="s">
        <v>12</v>
      </c>
      <c r="B13" s="23">
        <v>4010231873.8899999</v>
      </c>
      <c r="C13" s="20">
        <f>'2 - RCL per capita'!C13</f>
        <v>2778986</v>
      </c>
      <c r="D13" s="24">
        <f t="shared" si="0"/>
        <v>1443.055803048306</v>
      </c>
      <c r="E13" s="56">
        <f t="shared" si="1"/>
        <v>1.4376249039032152</v>
      </c>
    </row>
    <row r="14" spans="1:5" x14ac:dyDescent="0.25">
      <c r="A14" s="7" t="s">
        <v>10</v>
      </c>
      <c r="B14" s="23">
        <v>4719565126.6099997</v>
      </c>
      <c r="C14" s="20">
        <f>'2 - RCL per capita'!C14</f>
        <v>3484466</v>
      </c>
      <c r="D14" s="24">
        <f t="shared" si="0"/>
        <v>1354.4586535239546</v>
      </c>
      <c r="E14" s="56">
        <f t="shared" si="1"/>
        <v>0.98886322115431924</v>
      </c>
    </row>
    <row r="15" spans="1:5" x14ac:dyDescent="0.25">
      <c r="A15" s="7" t="s">
        <v>28</v>
      </c>
      <c r="B15" s="23">
        <v>7014012396.4300003</v>
      </c>
      <c r="C15" s="20">
        <f>'2 - RCL per capita'!C15</f>
        <v>8602865</v>
      </c>
      <c r="D15" s="24">
        <f t="shared" si="0"/>
        <v>815.31122439210662</v>
      </c>
      <c r="E15" s="56">
        <f t="shared" si="1"/>
        <v>-1.7420226916080135</v>
      </c>
    </row>
    <row r="16" spans="1:5" x14ac:dyDescent="0.25">
      <c r="A16" s="7" t="s">
        <v>27</v>
      </c>
      <c r="B16" s="23">
        <v>4000614624.0799999</v>
      </c>
      <c r="C16" s="20">
        <f>'2 - RCL per capita'!C16</f>
        <v>4018127</v>
      </c>
      <c r="D16" s="24">
        <f t="shared" si="0"/>
        <v>995.64165694115684</v>
      </c>
      <c r="E16" s="56">
        <f t="shared" si="1"/>
        <v>-0.82861420390824503</v>
      </c>
    </row>
    <row r="17" spans="1:5" x14ac:dyDescent="0.25">
      <c r="A17" s="7" t="s">
        <v>25</v>
      </c>
      <c r="B17" s="23">
        <v>9749364165.5</v>
      </c>
      <c r="C17" s="20">
        <f>'2 - RCL per capita'!C17</f>
        <v>9557071</v>
      </c>
      <c r="D17" s="24">
        <f t="shared" si="0"/>
        <v>1020.1205123933892</v>
      </c>
      <c r="E17" s="56">
        <f t="shared" si="1"/>
        <v>-0.70462407077770417</v>
      </c>
    </row>
    <row r="18" spans="1:5" x14ac:dyDescent="0.25">
      <c r="A18" s="7" t="s">
        <v>24</v>
      </c>
      <c r="B18" s="23">
        <v>4083638000.4499998</v>
      </c>
      <c r="C18" s="20">
        <f>'2 - RCL per capita'!C18</f>
        <v>3273227</v>
      </c>
      <c r="D18" s="24">
        <f t="shared" si="0"/>
        <v>1247.587778192591</v>
      </c>
      <c r="E18" s="56">
        <f t="shared" si="1"/>
        <v>0.44754158599981297</v>
      </c>
    </row>
    <row r="19" spans="1:5" x14ac:dyDescent="0.25">
      <c r="A19" s="7" t="s">
        <v>20</v>
      </c>
      <c r="B19" s="23">
        <v>13887953450.27</v>
      </c>
      <c r="C19" s="20">
        <f>'2 - RCL per capita'!C19</f>
        <v>11433957</v>
      </c>
      <c r="D19" s="24">
        <f t="shared" si="0"/>
        <v>1214.6235507331364</v>
      </c>
      <c r="E19" s="56">
        <f t="shared" si="1"/>
        <v>0.28057140394947228</v>
      </c>
    </row>
    <row r="20" spans="1:5" x14ac:dyDescent="0.25">
      <c r="A20" s="7" t="s">
        <v>21</v>
      </c>
      <c r="B20" s="23">
        <v>18024615622.950001</v>
      </c>
      <c r="C20" s="20">
        <f>'2 - RCL per capita'!C20</f>
        <v>17264943</v>
      </c>
      <c r="D20" s="24">
        <f t="shared" si="0"/>
        <v>1044.0008763973331</v>
      </c>
      <c r="E20" s="56">
        <f t="shared" si="1"/>
        <v>-0.58366541248452164</v>
      </c>
    </row>
    <row r="21" spans="1:5" x14ac:dyDescent="0.25">
      <c r="A21" s="7" t="s">
        <v>23</v>
      </c>
      <c r="B21" s="23">
        <v>3749174562.9499998</v>
      </c>
      <c r="C21" s="20">
        <f>'2 - RCL per capita'!C21</f>
        <v>3506853</v>
      </c>
      <c r="D21" s="24">
        <f t="shared" si="0"/>
        <v>1069.0994355765697</v>
      </c>
      <c r="E21" s="56">
        <f t="shared" si="1"/>
        <v>-0.45653636022589095</v>
      </c>
    </row>
    <row r="22" spans="1:5" x14ac:dyDescent="0.25">
      <c r="A22" s="7" t="s">
        <v>11</v>
      </c>
      <c r="B22" s="23">
        <v>2010151628.49</v>
      </c>
      <c r="C22" s="20">
        <f>'2 - RCL per capita'!C22</f>
        <v>1777225</v>
      </c>
      <c r="D22" s="24">
        <f t="shared" si="0"/>
        <v>1131.0619806102211</v>
      </c>
      <c r="E22" s="56">
        <f t="shared" si="1"/>
        <v>-0.14268409606176105</v>
      </c>
    </row>
    <row r="23" spans="1:5" x14ac:dyDescent="0.25">
      <c r="A23" s="7" t="s">
        <v>6</v>
      </c>
      <c r="B23" s="23">
        <v>952499405.03999996</v>
      </c>
      <c r="C23" s="20">
        <f>'2 - RCL per capita'!C23</f>
        <v>605761</v>
      </c>
      <c r="D23" s="24">
        <f t="shared" si="0"/>
        <v>1572.4013349159156</v>
      </c>
      <c r="E23" s="56">
        <f t="shared" si="1"/>
        <v>2.0927850173897715</v>
      </c>
    </row>
    <row r="24" spans="1:5" x14ac:dyDescent="0.25">
      <c r="A24" s="7" t="s">
        <v>19</v>
      </c>
      <c r="B24" s="23">
        <v>14696980034</v>
      </c>
      <c r="C24" s="20">
        <f>'2 - RCL per capita'!C24</f>
        <v>11377239</v>
      </c>
      <c r="D24" s="24">
        <f t="shared" si="0"/>
        <v>1291.7879315007797</v>
      </c>
      <c r="E24" s="56">
        <f t="shared" si="1"/>
        <v>0.6714239036909716</v>
      </c>
    </row>
    <row r="25" spans="1:5" x14ac:dyDescent="0.25">
      <c r="A25" s="7" t="s">
        <v>15</v>
      </c>
      <c r="B25" s="23">
        <v>9124808145.7099991</v>
      </c>
      <c r="C25" s="20">
        <f>'2 - RCL per capita'!C25</f>
        <v>7164788</v>
      </c>
      <c r="D25" s="24">
        <f t="shared" si="0"/>
        <v>1273.5628947723226</v>
      </c>
      <c r="E25" s="56">
        <f t="shared" si="1"/>
        <v>0.57911057087686246</v>
      </c>
    </row>
    <row r="26" spans="1:5" x14ac:dyDescent="0.25">
      <c r="A26" s="7" t="s">
        <v>17</v>
      </c>
      <c r="B26" s="23">
        <v>2369361394.77</v>
      </c>
      <c r="C26" s="20">
        <f>'2 - RCL per capita'!C26</f>
        <v>2298696</v>
      </c>
      <c r="D26" s="24">
        <f t="shared" si="0"/>
        <v>1030.7415137843368</v>
      </c>
      <c r="E26" s="56">
        <f t="shared" si="1"/>
        <v>-0.65082664634284715</v>
      </c>
    </row>
    <row r="27" spans="1:5" x14ac:dyDescent="0.25">
      <c r="A27" s="7" t="s">
        <v>18</v>
      </c>
      <c r="B27" s="23">
        <v>60500815873.889999</v>
      </c>
      <c r="C27" s="20">
        <f>'2 - RCL per capita'!C27</f>
        <v>45919049</v>
      </c>
      <c r="D27" s="24">
        <f t="shared" si="0"/>
        <v>1317.5537645365869</v>
      </c>
      <c r="E27" s="56">
        <f t="shared" si="1"/>
        <v>0.80193282697634038</v>
      </c>
    </row>
    <row r="28" spans="1:5" x14ac:dyDescent="0.25">
      <c r="A28" s="7" t="s">
        <v>9</v>
      </c>
      <c r="B28" s="23">
        <v>2599945091.2600002</v>
      </c>
      <c r="C28" s="20">
        <f>'2 - RCL per capita'!C28</f>
        <v>1572866</v>
      </c>
      <c r="D28" s="24">
        <f t="shared" si="0"/>
        <v>1652.998469837863</v>
      </c>
      <c r="E28" s="56">
        <f t="shared" si="1"/>
        <v>2.5010250802641609</v>
      </c>
    </row>
  </sheetData>
  <sortState ref="A2:E28">
    <sortCondition ref="A2:A28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1"/>
  <sheetViews>
    <sheetView workbookViewId="0">
      <selection activeCell="C1" sqref="C1"/>
    </sheetView>
  </sheetViews>
  <sheetFormatPr defaultColWidth="9.140625" defaultRowHeight="15" x14ac:dyDescent="0.25"/>
  <cols>
    <col min="1" max="1" width="17.7109375" style="5" customWidth="1"/>
    <col min="2" max="2" width="25.42578125" style="5" customWidth="1"/>
    <col min="3" max="16384" width="9.140625" style="5"/>
  </cols>
  <sheetData>
    <row r="1" spans="1:3" x14ac:dyDescent="0.25">
      <c r="A1" s="6" t="s">
        <v>34</v>
      </c>
      <c r="B1" s="6" t="s">
        <v>84</v>
      </c>
      <c r="C1" s="5" t="s">
        <v>94</v>
      </c>
    </row>
    <row r="2" spans="1:3" x14ac:dyDescent="0.25">
      <c r="A2" s="6" t="s">
        <v>8</v>
      </c>
      <c r="B2" s="25">
        <v>6.9000000000000006E-2</v>
      </c>
      <c r="C2" s="5">
        <f t="shared" ref="C2:C28" si="0">(B2- AVERAGE($B$2:$B$28) ) / STDEV($B$2:$B$28 )</f>
        <v>-1.254383280181339</v>
      </c>
    </row>
    <row r="3" spans="1:3" x14ac:dyDescent="0.25">
      <c r="A3" s="6" t="s">
        <v>26</v>
      </c>
      <c r="B3" s="25">
        <v>0.1</v>
      </c>
      <c r="C3" s="5">
        <f t="shared" si="0"/>
        <v>0.31032432862906389</v>
      </c>
    </row>
    <row r="4" spans="1:3" x14ac:dyDescent="0.25">
      <c r="A4" s="6" t="s">
        <v>14</v>
      </c>
      <c r="B4" s="25">
        <v>6.7000000000000004E-2</v>
      </c>
      <c r="C4" s="5">
        <f t="shared" si="0"/>
        <v>-1.3553321581691071</v>
      </c>
    </row>
    <row r="5" spans="1:3" x14ac:dyDescent="0.25">
      <c r="A5" s="6" t="s">
        <v>7</v>
      </c>
      <c r="B5" s="25">
        <v>5.7000000000000002E-2</v>
      </c>
      <c r="C5" s="5">
        <f t="shared" si="0"/>
        <v>-1.8600765481079469</v>
      </c>
    </row>
    <row r="6" spans="1:3" x14ac:dyDescent="0.25">
      <c r="A6" s="6" t="s">
        <v>29</v>
      </c>
      <c r="B6" s="25">
        <v>0.10100000000000001</v>
      </c>
      <c r="C6" s="5">
        <f t="shared" si="0"/>
        <v>0.36079876762294794</v>
      </c>
    </row>
    <row r="7" spans="1:3" x14ac:dyDescent="0.25">
      <c r="A7" s="6" t="s">
        <v>30</v>
      </c>
      <c r="B7" s="25">
        <v>0.107</v>
      </c>
      <c r="C7" s="5">
        <f t="shared" si="0"/>
        <v>0.66364540158625129</v>
      </c>
    </row>
    <row r="8" spans="1:3" x14ac:dyDescent="0.25">
      <c r="A8" s="6" t="s">
        <v>35</v>
      </c>
      <c r="B8" s="25">
        <v>0.08</v>
      </c>
      <c r="C8" s="5">
        <f t="shared" si="0"/>
        <v>-0.69916445124861559</v>
      </c>
    </row>
    <row r="9" spans="1:3" x14ac:dyDescent="0.25">
      <c r="A9" s="6" t="s">
        <v>13</v>
      </c>
      <c r="B9" s="25">
        <v>9.9000000000000005E-2</v>
      </c>
      <c r="C9" s="5">
        <f t="shared" si="0"/>
        <v>0.25984988963517991</v>
      </c>
    </row>
    <row r="10" spans="1:3" x14ac:dyDescent="0.25">
      <c r="A10" s="6" t="s">
        <v>16</v>
      </c>
      <c r="B10" s="25">
        <v>0.09</v>
      </c>
      <c r="C10" s="5">
        <f t="shared" si="0"/>
        <v>-0.19442006130977621</v>
      </c>
    </row>
    <row r="11" spans="1:3" x14ac:dyDescent="0.25">
      <c r="A11" s="6" t="s">
        <v>31</v>
      </c>
      <c r="B11" s="25">
        <v>8.4000000000000005E-2</v>
      </c>
      <c r="C11" s="5">
        <f t="shared" si="0"/>
        <v>-0.49726669527307954</v>
      </c>
    </row>
    <row r="12" spans="1:3" x14ac:dyDescent="0.25">
      <c r="A12" s="6" t="s">
        <v>22</v>
      </c>
      <c r="B12" s="25">
        <v>0.112</v>
      </c>
      <c r="C12" s="5">
        <f t="shared" si="0"/>
        <v>0.91601759655567128</v>
      </c>
    </row>
    <row r="13" spans="1:3" x14ac:dyDescent="0.25">
      <c r="A13" s="6" t="s">
        <v>12</v>
      </c>
      <c r="B13" s="25">
        <v>8.6999999999999994E-2</v>
      </c>
      <c r="C13" s="5">
        <f t="shared" si="0"/>
        <v>-0.34584337829142825</v>
      </c>
    </row>
    <row r="14" spans="1:3" x14ac:dyDescent="0.25">
      <c r="A14" s="6" t="s">
        <v>10</v>
      </c>
      <c r="B14" s="25">
        <v>8.5999999999999993E-2</v>
      </c>
      <c r="C14" s="5">
        <f t="shared" si="0"/>
        <v>-0.39631781728531223</v>
      </c>
    </row>
    <row r="15" spans="1:3" x14ac:dyDescent="0.25">
      <c r="A15" s="6" t="s">
        <v>28</v>
      </c>
      <c r="B15" s="25">
        <v>7.0999999999999994E-2</v>
      </c>
      <c r="C15" s="5">
        <f t="shared" si="0"/>
        <v>-1.1534344021935716</v>
      </c>
    </row>
    <row r="16" spans="1:3" x14ac:dyDescent="0.25">
      <c r="A16" s="6" t="s">
        <v>27</v>
      </c>
      <c r="B16" s="25">
        <v>0.111</v>
      </c>
      <c r="C16" s="5">
        <f t="shared" si="0"/>
        <v>0.86554315756178735</v>
      </c>
    </row>
    <row r="17" spans="1:3" x14ac:dyDescent="0.25">
      <c r="A17" s="6" t="s">
        <v>25</v>
      </c>
      <c r="B17" s="25">
        <v>9.7000000000000003E-2</v>
      </c>
      <c r="C17" s="5">
        <f t="shared" si="0"/>
        <v>0.15890101164741188</v>
      </c>
    </row>
    <row r="18" spans="1:3" x14ac:dyDescent="0.25">
      <c r="A18" s="6" t="s">
        <v>24</v>
      </c>
      <c r="B18" s="25">
        <v>0.106</v>
      </c>
      <c r="C18" s="5">
        <f t="shared" si="0"/>
        <v>0.61317096259236725</v>
      </c>
    </row>
    <row r="19" spans="1:3" x14ac:dyDescent="0.25">
      <c r="A19" s="6" t="s">
        <v>20</v>
      </c>
      <c r="B19" s="25">
        <v>0.109</v>
      </c>
      <c r="C19" s="5">
        <f t="shared" si="0"/>
        <v>0.76459427957401926</v>
      </c>
    </row>
    <row r="20" spans="1:3" x14ac:dyDescent="0.25">
      <c r="A20" s="6" t="s">
        <v>21</v>
      </c>
      <c r="B20" s="25">
        <v>0.13100000000000001</v>
      </c>
      <c r="C20" s="5">
        <f t="shared" si="0"/>
        <v>1.8750319374394668</v>
      </c>
    </row>
    <row r="21" spans="1:3" x14ac:dyDescent="0.25">
      <c r="A21" s="6" t="s">
        <v>23</v>
      </c>
      <c r="B21" s="25">
        <v>0.105</v>
      </c>
      <c r="C21" s="5">
        <f t="shared" si="0"/>
        <v>0.56269652359848321</v>
      </c>
    </row>
    <row r="22" spans="1:3" x14ac:dyDescent="0.25">
      <c r="A22" s="6" t="s">
        <v>11</v>
      </c>
      <c r="B22" s="25">
        <v>7.6999999999999999E-2</v>
      </c>
      <c r="C22" s="5">
        <f t="shared" si="0"/>
        <v>-0.8505877682302676</v>
      </c>
    </row>
    <row r="23" spans="1:3" x14ac:dyDescent="0.25">
      <c r="A23" s="6" t="s">
        <v>6</v>
      </c>
      <c r="B23" s="25">
        <v>5.2999999999999999E-2</v>
      </c>
      <c r="C23" s="5">
        <f t="shared" si="0"/>
        <v>-2.061974304083483</v>
      </c>
    </row>
    <row r="24" spans="1:3" x14ac:dyDescent="0.25">
      <c r="A24" s="6" t="s">
        <v>19</v>
      </c>
      <c r="B24" s="25">
        <v>0.129</v>
      </c>
      <c r="C24" s="5">
        <f t="shared" si="0"/>
        <v>1.7740830594516988</v>
      </c>
    </row>
    <row r="25" spans="1:3" x14ac:dyDescent="0.25">
      <c r="A25" s="6" t="s">
        <v>15</v>
      </c>
      <c r="B25" s="25">
        <v>0.104</v>
      </c>
      <c r="C25" s="5">
        <f t="shared" si="0"/>
        <v>0.51222208460459928</v>
      </c>
    </row>
    <row r="26" spans="1:3" x14ac:dyDescent="0.25">
      <c r="A26" s="6" t="s">
        <v>17</v>
      </c>
      <c r="B26" s="25">
        <v>8.6999999999999994E-2</v>
      </c>
      <c r="C26" s="5">
        <f t="shared" si="0"/>
        <v>-0.34584337829142825</v>
      </c>
    </row>
    <row r="27" spans="1:3" x14ac:dyDescent="0.25">
      <c r="A27" s="6" t="s">
        <v>18</v>
      </c>
      <c r="B27" s="25">
        <v>0.113</v>
      </c>
      <c r="C27" s="5">
        <f t="shared" si="0"/>
        <v>0.96649203554955532</v>
      </c>
    </row>
    <row r="28" spans="1:3" x14ac:dyDescent="0.25">
      <c r="A28" s="6" t="s">
        <v>9</v>
      </c>
      <c r="B28" s="25">
        <v>0.10199999999999999</v>
      </c>
      <c r="C28" s="5">
        <f t="shared" si="0"/>
        <v>0.4112732066168312</v>
      </c>
    </row>
    <row r="30" spans="1:3" x14ac:dyDescent="0.25">
      <c r="A30" s="2"/>
    </row>
    <row r="31" spans="1:3" x14ac:dyDescent="0.25">
      <c r="A31" s="1"/>
    </row>
  </sheetData>
  <sortState ref="A2:D28">
    <sortCondition ref="A2:A2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8"/>
  <sheetViews>
    <sheetView workbookViewId="0">
      <selection activeCell="D1" sqref="D1"/>
    </sheetView>
  </sheetViews>
  <sheetFormatPr defaultColWidth="9.140625" defaultRowHeight="15" x14ac:dyDescent="0.25"/>
  <cols>
    <col min="1" max="1" width="9.140625" style="5"/>
    <col min="2" max="2" width="10.140625" style="5" bestFit="1" customWidth="1"/>
    <col min="3" max="16384" width="9.140625" style="5"/>
  </cols>
  <sheetData>
    <row r="1" spans="1:4" x14ac:dyDescent="0.25">
      <c r="A1" s="27" t="s">
        <v>2</v>
      </c>
      <c r="B1" s="27" t="s">
        <v>42</v>
      </c>
      <c r="C1" s="7" t="s">
        <v>44</v>
      </c>
      <c r="D1" s="5" t="s">
        <v>94</v>
      </c>
    </row>
    <row r="2" spans="1:4" x14ac:dyDescent="0.25">
      <c r="A2" s="7" t="s">
        <v>8</v>
      </c>
      <c r="B2" s="26">
        <v>5.8801213960546279E-2</v>
      </c>
      <c r="C2" s="7">
        <v>-3</v>
      </c>
      <c r="D2" s="5">
        <f t="shared" ref="D2:D28" si="0">(B2- AVERAGE($B$2:$B$28) ) / STDEV($B$2:$B$28 )</f>
        <v>1.4438546579288829</v>
      </c>
    </row>
    <row r="3" spans="1:4" x14ac:dyDescent="0.25">
      <c r="A3" s="7" t="s">
        <v>26</v>
      </c>
      <c r="B3" s="26">
        <v>2.8352353780313842E-2</v>
      </c>
      <c r="C3" s="7">
        <v>-2</v>
      </c>
      <c r="D3" s="5">
        <f t="shared" si="0"/>
        <v>3.1849053585677349E-2</v>
      </c>
    </row>
    <row r="4" spans="1:4" x14ac:dyDescent="0.25">
      <c r="A4" s="7" t="s">
        <v>14</v>
      </c>
      <c r="B4" s="26">
        <v>8.7826086956521734E-2</v>
      </c>
      <c r="C4" s="7">
        <v>-4</v>
      </c>
      <c r="D4" s="5">
        <f t="shared" si="0"/>
        <v>2.7898256759925961</v>
      </c>
    </row>
    <row r="5" spans="1:4" x14ac:dyDescent="0.25">
      <c r="A5" s="7" t="s">
        <v>7</v>
      </c>
      <c r="B5" s="26">
        <v>7.2463768115942032E-2</v>
      </c>
      <c r="C5" s="7">
        <v>-4</v>
      </c>
      <c r="D5" s="5">
        <f t="shared" si="0"/>
        <v>2.0774285560278853</v>
      </c>
    </row>
    <row r="6" spans="1:4" x14ac:dyDescent="0.25">
      <c r="A6" s="7" t="s">
        <v>29</v>
      </c>
      <c r="B6" s="26">
        <v>2.3017193566278429E-2</v>
      </c>
      <c r="C6" s="7">
        <v>0</v>
      </c>
      <c r="D6" s="5">
        <f t="shared" si="0"/>
        <v>-0.21555843811338934</v>
      </c>
    </row>
    <row r="7" spans="1:4" x14ac:dyDescent="0.25">
      <c r="A7" s="7" t="s">
        <v>30</v>
      </c>
      <c r="B7" s="26">
        <v>2.3296762833536499E-2</v>
      </c>
      <c r="C7" s="7">
        <v>-1</v>
      </c>
      <c r="D7" s="5">
        <f t="shared" si="0"/>
        <v>-0.20259396687098816</v>
      </c>
    </row>
    <row r="8" spans="1:4" x14ac:dyDescent="0.25">
      <c r="A8" s="7" t="s">
        <v>35</v>
      </c>
      <c r="B8" s="26">
        <v>2.0765027322404369E-2</v>
      </c>
      <c r="C8" s="7">
        <v>0</v>
      </c>
      <c r="D8" s="5">
        <f t="shared" si="0"/>
        <v>-0.31999818854868733</v>
      </c>
    </row>
    <row r="9" spans="1:4" x14ac:dyDescent="0.25">
      <c r="A9" s="7" t="s">
        <v>13</v>
      </c>
      <c r="B9" s="26">
        <v>1.129452649869679E-2</v>
      </c>
      <c r="C9" s="7">
        <v>3</v>
      </c>
      <c r="D9" s="5">
        <f t="shared" si="0"/>
        <v>-0.75917391334949558</v>
      </c>
    </row>
    <row r="10" spans="1:4" x14ac:dyDescent="0.25">
      <c r="A10" s="7" t="s">
        <v>16</v>
      </c>
      <c r="B10" s="26">
        <v>9.4375963020030817E-3</v>
      </c>
      <c r="C10" s="7">
        <v>4</v>
      </c>
      <c r="D10" s="5">
        <f t="shared" si="0"/>
        <v>-0.84528537463525688</v>
      </c>
    </row>
    <row r="11" spans="1:4" x14ac:dyDescent="0.25">
      <c r="A11" s="7" t="s">
        <v>31</v>
      </c>
      <c r="B11" s="26">
        <v>4.6209879353516961E-2</v>
      </c>
      <c r="C11" s="7">
        <v>-3</v>
      </c>
      <c r="D11" s="5">
        <f t="shared" si="0"/>
        <v>0.85995644544905436</v>
      </c>
    </row>
    <row r="12" spans="1:4" x14ac:dyDescent="0.25">
      <c r="A12" s="7" t="s">
        <v>22</v>
      </c>
      <c r="B12" s="26">
        <v>1.4599839757856319E-2</v>
      </c>
      <c r="C12" s="7">
        <v>1</v>
      </c>
      <c r="D12" s="5">
        <f t="shared" si="0"/>
        <v>-0.60589655523436048</v>
      </c>
    </row>
    <row r="13" spans="1:4" x14ac:dyDescent="0.25">
      <c r="A13" s="7" t="s">
        <v>12</v>
      </c>
      <c r="B13" s="26">
        <v>1.496640195479536E-2</v>
      </c>
      <c r="C13" s="7">
        <v>1</v>
      </c>
      <c r="D13" s="5">
        <f t="shared" si="0"/>
        <v>-0.58889795911763942</v>
      </c>
    </row>
    <row r="14" spans="1:4" x14ac:dyDescent="0.25">
      <c r="A14" s="7" t="s">
        <v>10</v>
      </c>
      <c r="B14" s="26">
        <v>1.2908324552160171E-2</v>
      </c>
      <c r="C14" s="7">
        <v>2</v>
      </c>
      <c r="D14" s="5">
        <f t="shared" si="0"/>
        <v>-0.68433722382218809</v>
      </c>
    </row>
    <row r="15" spans="1:4" x14ac:dyDescent="0.25">
      <c r="A15" s="7" t="s">
        <v>28</v>
      </c>
      <c r="B15" s="26">
        <v>5.821117484597408E-2</v>
      </c>
      <c r="C15" s="7">
        <v>-3</v>
      </c>
      <c r="D15" s="5">
        <f t="shared" si="0"/>
        <v>1.4164927622248682</v>
      </c>
    </row>
    <row r="16" spans="1:4" x14ac:dyDescent="0.25">
      <c r="A16" s="7" t="s">
        <v>27</v>
      </c>
      <c r="B16" s="26">
        <v>2.598077422707197E-2</v>
      </c>
      <c r="C16" s="7">
        <v>-2</v>
      </c>
      <c r="D16" s="5">
        <f t="shared" si="0"/>
        <v>-7.8128252641938387E-2</v>
      </c>
    </row>
    <row r="17" spans="1:4" x14ac:dyDescent="0.25">
      <c r="A17" s="7" t="s">
        <v>25</v>
      </c>
      <c r="B17" s="26">
        <v>2.0898988223586001E-2</v>
      </c>
      <c r="C17" s="7">
        <v>0</v>
      </c>
      <c r="D17" s="5">
        <f t="shared" si="0"/>
        <v>-0.31378601698917097</v>
      </c>
    </row>
    <row r="18" spans="1:4" x14ac:dyDescent="0.25">
      <c r="A18" s="7" t="s">
        <v>24</v>
      </c>
      <c r="B18" s="26">
        <v>2.3291449586270298E-2</v>
      </c>
      <c r="C18" s="7">
        <v>-1</v>
      </c>
      <c r="D18" s="5">
        <f t="shared" si="0"/>
        <v>-0.20284035819311741</v>
      </c>
    </row>
    <row r="19" spans="1:4" x14ac:dyDescent="0.25">
      <c r="A19" s="7" t="s">
        <v>20</v>
      </c>
      <c r="B19" s="26">
        <v>1.1842265901599321E-2</v>
      </c>
      <c r="C19" s="7">
        <v>3</v>
      </c>
      <c r="D19" s="5">
        <f t="shared" si="0"/>
        <v>-0.73377358302382778</v>
      </c>
    </row>
    <row r="20" spans="1:4" x14ac:dyDescent="0.25">
      <c r="A20" s="7" t="s">
        <v>21</v>
      </c>
      <c r="B20" s="26">
        <v>9.0371621621621618E-3</v>
      </c>
      <c r="C20" s="7">
        <v>4</v>
      </c>
      <c r="D20" s="5">
        <f t="shared" si="0"/>
        <v>-0.86385471504008415</v>
      </c>
    </row>
    <row r="21" spans="1:4" x14ac:dyDescent="0.25">
      <c r="A21" s="7" t="s">
        <v>23</v>
      </c>
      <c r="B21" s="26">
        <v>2.365878040653116E-2</v>
      </c>
      <c r="C21" s="7">
        <v>-1</v>
      </c>
      <c r="D21" s="5">
        <f t="shared" si="0"/>
        <v>-0.18580611869166477</v>
      </c>
    </row>
    <row r="22" spans="1:4" x14ac:dyDescent="0.25">
      <c r="A22" s="7" t="s">
        <v>11</v>
      </c>
      <c r="B22" s="26">
        <v>1.348136399682792E-2</v>
      </c>
      <c r="C22" s="7">
        <v>2</v>
      </c>
      <c r="D22" s="5">
        <f t="shared" si="0"/>
        <v>-0.65776365415188964</v>
      </c>
    </row>
    <row r="23" spans="1:4" x14ac:dyDescent="0.25">
      <c r="A23" s="7" t="s">
        <v>6</v>
      </c>
      <c r="B23" s="26">
        <v>6.0050568900126423E-2</v>
      </c>
      <c r="C23" s="7">
        <v>-4</v>
      </c>
      <c r="D23" s="5">
        <f t="shared" si="0"/>
        <v>1.5017910196205526</v>
      </c>
    </row>
    <row r="24" spans="1:4" x14ac:dyDescent="0.25">
      <c r="A24" s="7" t="s">
        <v>19</v>
      </c>
      <c r="B24" s="26">
        <v>6.6877859908482931E-3</v>
      </c>
      <c r="C24" s="7">
        <v>4</v>
      </c>
      <c r="D24" s="5">
        <f t="shared" si="0"/>
        <v>-0.97280238339186031</v>
      </c>
    </row>
    <row r="25" spans="1:4" x14ac:dyDescent="0.25">
      <c r="A25" s="7" t="s">
        <v>15</v>
      </c>
      <c r="B25" s="26">
        <v>1.017811704834606E-2</v>
      </c>
      <c r="C25" s="7">
        <v>3</v>
      </c>
      <c r="D25" s="5">
        <f t="shared" si="0"/>
        <v>-0.81094519120049169</v>
      </c>
    </row>
    <row r="26" spans="1:4" x14ac:dyDescent="0.25">
      <c r="A26" s="7" t="s">
        <v>17</v>
      </c>
      <c r="B26" s="26">
        <v>2.8308563340410469E-2</v>
      </c>
      <c r="C26" s="7">
        <v>-2</v>
      </c>
      <c r="D26" s="5">
        <f t="shared" si="0"/>
        <v>2.9818358637025106E-2</v>
      </c>
    </row>
    <row r="27" spans="1:4" x14ac:dyDescent="0.25">
      <c r="A27" s="7" t="s">
        <v>18</v>
      </c>
      <c r="B27" s="26">
        <v>1.2928194993412381E-2</v>
      </c>
      <c r="C27" s="7">
        <v>2</v>
      </c>
      <c r="D27" s="5">
        <f t="shared" si="0"/>
        <v>-0.68341577145113652</v>
      </c>
    </row>
    <row r="28" spans="1:4" x14ac:dyDescent="0.25">
      <c r="A28" s="7" t="s">
        <v>43</v>
      </c>
      <c r="B28" s="26">
        <v>1.8475750577367209E-2</v>
      </c>
      <c r="C28" s="7">
        <v>1</v>
      </c>
      <c r="D28" s="5">
        <f t="shared" si="0"/>
        <v>-0.42615886499934741</v>
      </c>
    </row>
  </sheetData>
  <sortState ref="A2:D28">
    <sortCondition ref="A2:A2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0"/>
  <sheetViews>
    <sheetView workbookViewId="0">
      <selection activeCell="D1" sqref="D1:D1048576"/>
    </sheetView>
  </sheetViews>
  <sheetFormatPr defaultColWidth="9.140625" defaultRowHeight="15" x14ac:dyDescent="0.25"/>
  <cols>
    <col min="1" max="1" width="22.28515625" style="5" customWidth="1"/>
    <col min="2" max="2" width="30.5703125" style="5" bestFit="1" customWidth="1"/>
    <col min="3" max="3" width="26.28515625" style="5" bestFit="1" customWidth="1"/>
    <col min="4" max="16384" width="9.140625" style="5"/>
  </cols>
  <sheetData>
    <row r="1" spans="1:4" x14ac:dyDescent="0.25">
      <c r="A1" s="28" t="s">
        <v>34</v>
      </c>
      <c r="B1" s="28" t="s">
        <v>32</v>
      </c>
      <c r="C1" s="28" t="s">
        <v>85</v>
      </c>
      <c r="D1" s="61" t="s">
        <v>94</v>
      </c>
    </row>
    <row r="2" spans="1:4" x14ac:dyDescent="0.25">
      <c r="A2" s="6" t="s">
        <v>8</v>
      </c>
      <c r="B2" s="28" t="s">
        <v>33</v>
      </c>
      <c r="C2" s="29">
        <v>0.371</v>
      </c>
      <c r="D2" s="5">
        <f t="shared" ref="D2:D28" si="0">(C2- AVERAGE($C$2:$C$28) ) / STDEV($C$2:$C$28 )</f>
        <v>-0.44882119188323916</v>
      </c>
    </row>
    <row r="3" spans="1:4" x14ac:dyDescent="0.25">
      <c r="A3" s="6" t="s">
        <v>26</v>
      </c>
      <c r="B3" s="28" t="s">
        <v>33</v>
      </c>
      <c r="C3" s="29">
        <v>0.45200000000000001</v>
      </c>
      <c r="D3" s="5">
        <f t="shared" si="0"/>
        <v>-0.12217495339783338</v>
      </c>
    </row>
    <row r="4" spans="1:4" x14ac:dyDescent="0.25">
      <c r="A4" s="6" t="s">
        <v>7</v>
      </c>
      <c r="B4" s="28" t="s">
        <v>33</v>
      </c>
      <c r="C4" s="29">
        <v>0.34599999999999997</v>
      </c>
      <c r="D4" s="5">
        <f t="shared" si="0"/>
        <v>-0.54963793215651269</v>
      </c>
    </row>
    <row r="5" spans="1:4" x14ac:dyDescent="0.25">
      <c r="A5" s="6" t="s">
        <v>7</v>
      </c>
      <c r="B5" s="28" t="s">
        <v>33</v>
      </c>
      <c r="C5" s="29">
        <v>0.13700000000000001</v>
      </c>
      <c r="D5" s="5">
        <f t="shared" si="0"/>
        <v>-1.3924658808410779</v>
      </c>
    </row>
    <row r="6" spans="1:4" x14ac:dyDescent="0.25">
      <c r="A6" s="6" t="s">
        <v>29</v>
      </c>
      <c r="B6" s="28" t="s">
        <v>33</v>
      </c>
      <c r="C6" s="29">
        <v>0.56499999999999995</v>
      </c>
      <c r="D6" s="5">
        <f t="shared" si="0"/>
        <v>0.33351671263736199</v>
      </c>
    </row>
    <row r="7" spans="1:4" x14ac:dyDescent="0.25">
      <c r="A7" s="6" t="s">
        <v>30</v>
      </c>
      <c r="B7" s="28" t="s">
        <v>33</v>
      </c>
      <c r="C7" s="29">
        <v>0.434</v>
      </c>
      <c r="D7" s="5">
        <f t="shared" si="0"/>
        <v>-0.19476300639459027</v>
      </c>
    </row>
    <row r="8" spans="1:4" x14ac:dyDescent="0.25">
      <c r="A8" s="6" t="s">
        <v>35</v>
      </c>
      <c r="B8" s="28" t="s">
        <v>33</v>
      </c>
      <c r="C8" s="29">
        <v>0.873</v>
      </c>
      <c r="D8" s="5">
        <f t="shared" si="0"/>
        <v>1.5755789528040902</v>
      </c>
    </row>
    <row r="9" spans="1:4" x14ac:dyDescent="0.25">
      <c r="A9" s="6" t="s">
        <v>13</v>
      </c>
      <c r="B9" s="28" t="s">
        <v>33</v>
      </c>
      <c r="C9" s="29">
        <v>0.78600000000000003</v>
      </c>
      <c r="D9" s="5">
        <f t="shared" si="0"/>
        <v>1.224736696653099</v>
      </c>
    </row>
    <row r="10" spans="1:4" x14ac:dyDescent="0.25">
      <c r="A10" s="6" t="s">
        <v>16</v>
      </c>
      <c r="B10" s="28" t="s">
        <v>33</v>
      </c>
      <c r="C10" s="29">
        <v>0.55000000000000004</v>
      </c>
      <c r="D10" s="5">
        <f t="shared" si="0"/>
        <v>0.27302666847339835</v>
      </c>
    </row>
    <row r="11" spans="1:4" x14ac:dyDescent="0.25">
      <c r="A11" s="6" t="s">
        <v>31</v>
      </c>
      <c r="B11" s="28" t="s">
        <v>33</v>
      </c>
      <c r="C11" s="29">
        <v>0.22600000000000001</v>
      </c>
      <c r="D11" s="5">
        <f t="shared" si="0"/>
        <v>-1.0335582854682246</v>
      </c>
    </row>
    <row r="12" spans="1:4" x14ac:dyDescent="0.25">
      <c r="A12" s="6" t="s">
        <v>22</v>
      </c>
      <c r="B12" s="28" t="s">
        <v>33</v>
      </c>
      <c r="C12" s="29">
        <v>0.82</v>
      </c>
      <c r="D12" s="5">
        <f t="shared" si="0"/>
        <v>1.3618474634247504</v>
      </c>
    </row>
    <row r="13" spans="1:4" x14ac:dyDescent="0.25">
      <c r="A13" s="6" t="s">
        <v>12</v>
      </c>
      <c r="B13" s="28" t="s">
        <v>33</v>
      </c>
      <c r="C13" s="29">
        <v>0.48199999999999998</v>
      </c>
      <c r="D13" s="5">
        <f t="shared" si="0"/>
        <v>-1.1948650699054549E-3</v>
      </c>
    </row>
    <row r="14" spans="1:4" x14ac:dyDescent="0.25">
      <c r="A14" s="6" t="s">
        <v>10</v>
      </c>
      <c r="B14" s="28" t="s">
        <v>33</v>
      </c>
      <c r="C14" s="29">
        <v>0.34899999999999998</v>
      </c>
      <c r="D14" s="5">
        <f t="shared" si="0"/>
        <v>-0.5375399233237198</v>
      </c>
    </row>
    <row r="15" spans="1:4" x14ac:dyDescent="0.25">
      <c r="A15" s="6" t="s">
        <v>28</v>
      </c>
      <c r="B15" s="28" t="s">
        <v>33</v>
      </c>
      <c r="C15" s="29">
        <v>0.15</v>
      </c>
      <c r="D15" s="5">
        <f t="shared" si="0"/>
        <v>-1.3400411758989759</v>
      </c>
    </row>
    <row r="16" spans="1:4" x14ac:dyDescent="0.25">
      <c r="A16" s="6" t="s">
        <v>27</v>
      </c>
      <c r="B16" s="28" t="s">
        <v>33</v>
      </c>
      <c r="C16" s="29">
        <v>0.505</v>
      </c>
      <c r="D16" s="5">
        <f t="shared" si="0"/>
        <v>9.1556535981506135E-2</v>
      </c>
    </row>
    <row r="17" spans="1:4" x14ac:dyDescent="0.25">
      <c r="A17" s="6" t="s">
        <v>25</v>
      </c>
      <c r="B17" s="28" t="s">
        <v>33</v>
      </c>
      <c r="C17" s="29">
        <v>0.55400000000000005</v>
      </c>
      <c r="D17" s="5">
        <f t="shared" si="0"/>
        <v>0.28915734691712214</v>
      </c>
    </row>
    <row r="18" spans="1:4" x14ac:dyDescent="0.25">
      <c r="A18" s="6" t="s">
        <v>24</v>
      </c>
      <c r="B18" s="28" t="s">
        <v>33</v>
      </c>
      <c r="C18" s="29">
        <v>7.0000000000000007E-2</v>
      </c>
      <c r="D18" s="5">
        <f t="shared" si="0"/>
        <v>-1.6626547447734505</v>
      </c>
    </row>
    <row r="19" spans="1:4" x14ac:dyDescent="0.25">
      <c r="A19" s="6" t="s">
        <v>20</v>
      </c>
      <c r="B19" s="28" t="s">
        <v>33</v>
      </c>
      <c r="C19" s="29">
        <v>0.69699999999999995</v>
      </c>
      <c r="D19" s="5">
        <f t="shared" si="0"/>
        <v>0.86582910128024548</v>
      </c>
    </row>
    <row r="20" spans="1:4" x14ac:dyDescent="0.25">
      <c r="A20" s="6" t="s">
        <v>21</v>
      </c>
      <c r="B20" s="28" t="s">
        <v>33</v>
      </c>
      <c r="C20" s="29">
        <v>0.88300000000000001</v>
      </c>
      <c r="D20" s="5">
        <f t="shared" si="0"/>
        <v>1.6159056489133996</v>
      </c>
    </row>
    <row r="21" spans="1:4" x14ac:dyDescent="0.25">
      <c r="A21" s="6" t="s">
        <v>23</v>
      </c>
      <c r="B21" s="28" t="s">
        <v>33</v>
      </c>
      <c r="C21" s="29">
        <v>0.23799999999999999</v>
      </c>
      <c r="D21" s="5">
        <f t="shared" si="0"/>
        <v>-0.9851662501370535</v>
      </c>
    </row>
    <row r="22" spans="1:4" x14ac:dyDescent="0.25">
      <c r="A22" s="6" t="s">
        <v>11</v>
      </c>
      <c r="B22" s="28" t="s">
        <v>33</v>
      </c>
      <c r="C22" s="29">
        <v>9.8000000000000004E-2</v>
      </c>
      <c r="D22" s="5">
        <f t="shared" si="0"/>
        <v>-1.5497399956673843</v>
      </c>
    </row>
    <row r="23" spans="1:4" x14ac:dyDescent="0.25">
      <c r="A23" s="6" t="s">
        <v>6</v>
      </c>
      <c r="B23" s="28" t="s">
        <v>33</v>
      </c>
      <c r="C23" s="29">
        <v>0.40100000000000002</v>
      </c>
      <c r="D23" s="5">
        <f t="shared" si="0"/>
        <v>-0.32784110355531104</v>
      </c>
    </row>
    <row r="24" spans="1:4" x14ac:dyDescent="0.25">
      <c r="A24" s="6" t="s">
        <v>19</v>
      </c>
      <c r="B24" s="28" t="s">
        <v>33</v>
      </c>
      <c r="C24" s="29">
        <v>0.69899999999999995</v>
      </c>
      <c r="D24" s="5">
        <f t="shared" si="0"/>
        <v>0.87389444050210729</v>
      </c>
    </row>
    <row r="25" spans="1:4" x14ac:dyDescent="0.25">
      <c r="A25" s="6" t="s">
        <v>15</v>
      </c>
      <c r="B25" s="28" t="s">
        <v>33</v>
      </c>
      <c r="C25" s="29">
        <v>0.56999999999999995</v>
      </c>
      <c r="D25" s="5">
        <f t="shared" si="0"/>
        <v>0.35368006069201668</v>
      </c>
    </row>
    <row r="26" spans="1:4" x14ac:dyDescent="0.25">
      <c r="A26" s="6" t="s">
        <v>17</v>
      </c>
      <c r="B26" s="28" t="s">
        <v>33</v>
      </c>
      <c r="C26" s="29">
        <v>0.53300000000000003</v>
      </c>
      <c r="D26" s="5">
        <f t="shared" si="0"/>
        <v>0.2044712850875724</v>
      </c>
    </row>
    <row r="27" spans="1:4" x14ac:dyDescent="0.25">
      <c r="A27" s="6" t="s">
        <v>18</v>
      </c>
      <c r="B27" s="28" t="s">
        <v>33</v>
      </c>
      <c r="C27" s="29">
        <v>0.92600000000000005</v>
      </c>
      <c r="D27" s="5">
        <f t="shared" si="0"/>
        <v>1.7893104421834298</v>
      </c>
    </row>
    <row r="28" spans="1:4" x14ac:dyDescent="0.25">
      <c r="A28" s="6" t="s">
        <v>9</v>
      </c>
      <c r="B28" s="28" t="s">
        <v>33</v>
      </c>
      <c r="C28" s="29">
        <v>0.307</v>
      </c>
      <c r="D28" s="5">
        <f t="shared" si="0"/>
        <v>-0.70691204698281906</v>
      </c>
    </row>
    <row r="29" spans="1:4" x14ac:dyDescent="0.25">
      <c r="A29" s="2"/>
    </row>
    <row r="30" spans="1:4" x14ac:dyDescent="0.25">
      <c r="A30" s="1"/>
    </row>
  </sheetData>
  <sortState ref="A2:E28">
    <sortCondition ref="A2:A2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13</vt:i4>
      </vt:variant>
      <vt:variant>
        <vt:lpstr>Gráficos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18" baseType="lpstr">
      <vt:lpstr>Descrição dos Índices Estaduais</vt:lpstr>
      <vt:lpstr>ranking final</vt:lpstr>
      <vt:lpstr>outsheet</vt:lpstr>
      <vt:lpstr>1 - IDH</vt:lpstr>
      <vt:lpstr>2 - RCL per capita</vt:lpstr>
      <vt:lpstr>3- Gastos saúde per capita</vt:lpstr>
      <vt:lpstr>4 - Idoso</vt:lpstr>
      <vt:lpstr>5-+6 Habitantes por Domicílio</vt:lpstr>
      <vt:lpstr>6 - Acesso a rede de esgoto</vt:lpstr>
      <vt:lpstr>7 - População</vt:lpstr>
      <vt:lpstr>8 - UTI_habitante_SUS</vt:lpstr>
      <vt:lpstr>9 - Médicos por habitante</vt:lpstr>
      <vt:lpstr>10- Respiradores</vt:lpstr>
      <vt:lpstr>chart geral</vt:lpstr>
      <vt:lpstr>chart socio-fiscal</vt:lpstr>
      <vt:lpstr>chart hospitalar</vt:lpstr>
      <vt:lpstr>'2 - RCL per capita'!_ftn1</vt:lpstr>
      <vt:lpstr>'2 - RCL per capita'!_ftnref1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Claudiomar Matias Rolim Filho</dc:creator>
  <cp:lastModifiedBy>Claudiomar Matias Rolim Filho</cp:lastModifiedBy>
  <dcterms:created xsi:type="dcterms:W3CDTF">2020-04-21T14:15:17Z</dcterms:created>
  <dcterms:modified xsi:type="dcterms:W3CDTF">2020-06-24T16:23:53Z</dcterms:modified>
</cp:coreProperties>
</file>