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arlosABG\Desktop\nemer\Figuras NPP\"/>
    </mc:Choice>
  </mc:AlternateContent>
  <bookViews>
    <workbookView xWindow="240" yWindow="105" windowWidth="12420" windowHeight="8970" activeTab="7"/>
  </bookViews>
  <sheets>
    <sheet name="Plan3" sheetId="3" r:id="rId1"/>
    <sheet name="Plan4" sheetId="4" r:id="rId2"/>
    <sheet name="Plan5" sheetId="5" r:id="rId3"/>
    <sheet name="Plan6" sheetId="6" r:id="rId4"/>
    <sheet name="Plan7" sheetId="7" r:id="rId5"/>
    <sheet name="g1980" sheetId="10" r:id="rId6"/>
    <sheet name="1980" sheetId="8" r:id="rId7"/>
    <sheet name="g2010" sheetId="11" r:id="rId8"/>
    <sheet name="2010" sheetId="1" r:id="rId9"/>
    <sheet name="g2060" sheetId="12" r:id="rId10"/>
    <sheet name="2060" sheetId="2" r:id="rId11"/>
  </sheets>
  <calcPr calcId="162913"/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4" i="1"/>
  <c r="F2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3" i="8"/>
  <c r="AI6" i="3" l="1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" i="3"/>
  <c r="AH6" i="3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H17" i="3" s="1"/>
  <c r="AH18" i="3" s="1"/>
  <c r="AH19" i="3" s="1"/>
  <c r="AH20" i="3" s="1"/>
  <c r="AH21" i="3" s="1"/>
  <c r="AH22" i="3" s="1"/>
  <c r="AH23" i="3" s="1"/>
  <c r="AH24" i="3" s="1"/>
  <c r="AH25" i="3" s="1"/>
  <c r="AH26" i="3" s="1"/>
  <c r="AH27" i="3" s="1"/>
  <c r="AH28" i="3" s="1"/>
  <c r="AH29" i="3" s="1"/>
  <c r="AH30" i="3" s="1"/>
  <c r="AH31" i="3" s="1"/>
  <c r="AH32" i="3" s="1"/>
  <c r="AH33" i="3" s="1"/>
  <c r="AH34" i="3" s="1"/>
  <c r="AH35" i="3" s="1"/>
  <c r="AH36" i="3" s="1"/>
  <c r="AH37" i="3" s="1"/>
  <c r="AH38" i="3" s="1"/>
  <c r="AH39" i="3" s="1"/>
  <c r="AH40" i="3" s="1"/>
  <c r="AH41" i="3" s="1"/>
  <c r="AH42" i="3" s="1"/>
  <c r="AH43" i="3" s="1"/>
  <c r="AH44" i="3" s="1"/>
  <c r="AH45" i="3" s="1"/>
  <c r="AH46" i="3" s="1"/>
  <c r="AH47" i="3" s="1"/>
  <c r="AH48" i="3" s="1"/>
  <c r="AH49" i="3" s="1"/>
  <c r="J62" i="7" l="1"/>
  <c r="J63" i="7" s="1"/>
  <c r="K62" i="7"/>
  <c r="H65" i="7"/>
  <c r="J31" i="2" l="1"/>
  <c r="J30" i="2"/>
  <c r="O7" i="1"/>
  <c r="E1" i="4" l="1"/>
  <c r="A3" i="4" l="1"/>
  <c r="A4" i="4" s="1"/>
  <c r="A5" i="4" s="1"/>
  <c r="A6" i="4" s="1"/>
  <c r="A7" i="4" s="1"/>
  <c r="A8" i="4" s="1"/>
  <c r="A9" i="4" l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8" i="4" s="1"/>
  <c r="A39" i="4" s="1"/>
  <c r="A40" i="4" s="1"/>
  <c r="A41" i="4" s="1"/>
  <c r="A42" i="4" s="1"/>
  <c r="A43" i="4" s="1"/>
  <c r="A44" i="4" s="1"/>
  <c r="A45" i="4" s="1"/>
  <c r="A46" i="4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4" i="1"/>
  <c r="S17" i="1" l="1"/>
  <c r="T7" i="1"/>
  <c r="Z2" i="3"/>
  <c r="Y6" i="3"/>
  <c r="AC6" i="3" s="1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6" i="3"/>
  <c r="Y5" i="3"/>
  <c r="AC5" i="3" s="1"/>
  <c r="W5" i="3"/>
  <c r="U2" i="3"/>
  <c r="B1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U12" i="1" l="1"/>
  <c r="I2" i="2"/>
  <c r="K22" i="2" l="1"/>
  <c r="K18" i="2"/>
  <c r="K14" i="2"/>
  <c r="K10" i="2"/>
  <c r="K6" i="2"/>
  <c r="L6" i="2"/>
  <c r="L10" i="2"/>
  <c r="L14" i="2"/>
  <c r="L18" i="2"/>
  <c r="L22" i="2"/>
  <c r="L15" i="2"/>
  <c r="K19" i="2"/>
  <c r="K15" i="2"/>
  <c r="K11" i="2"/>
  <c r="K7" i="2"/>
  <c r="L5" i="2"/>
  <c r="L9" i="2"/>
  <c r="L13" i="2"/>
  <c r="L17" i="2"/>
  <c r="L21" i="2"/>
  <c r="L19" i="2"/>
  <c r="K20" i="2"/>
  <c r="K16" i="2"/>
  <c r="K12" i="2"/>
  <c r="K8" i="2"/>
  <c r="K4" i="2"/>
  <c r="L8" i="2"/>
  <c r="L12" i="2"/>
  <c r="L16" i="2"/>
  <c r="L20" i="2"/>
  <c r="K21" i="2"/>
  <c r="K17" i="2"/>
  <c r="K13" i="2"/>
  <c r="K9" i="2"/>
  <c r="K5" i="2"/>
  <c r="L7" i="2"/>
  <c r="L11" i="2"/>
  <c r="L4" i="2"/>
</calcChain>
</file>

<file path=xl/sharedStrings.xml><?xml version="1.0" encoding="utf-8"?>
<sst xmlns="http://schemas.openxmlformats.org/spreadsheetml/2006/main" count="249" uniqueCount="162">
  <si>
    <t>homens</t>
  </si>
  <si>
    <t>mulheres</t>
  </si>
  <si>
    <t>90+</t>
  </si>
  <si>
    <t>GRUPO ETÁRIO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</si>
  <si>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</si>
  <si>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</si>
  <si>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</si>
  <si>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</si>
  <si>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</si>
  <si>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</si>
  <si>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</si>
  <si>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</si>
  <si>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</si>
  <si>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</si>
  <si>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</si>
  <si>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</si>
  <si>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</si>
  <si>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</si>
  <si>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</si>
  <si>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</si>
  <si>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</si>
  <si>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</si>
  <si>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</si>
  <si>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2060 HOMENS</t>
  </si>
  <si>
    <t>2060 MULHERES</t>
  </si>
  <si>
    <t>RGPS</t>
  </si>
  <si>
    <t>Receitas</t>
  </si>
  <si>
    <t>Despesas</t>
  </si>
  <si>
    <t>PIB</t>
  </si>
  <si>
    <t>Saldo</t>
  </si>
  <si>
    <t>RPPS</t>
  </si>
  <si>
    <t>Pensões militares</t>
  </si>
  <si>
    <t>TOTAL</t>
  </si>
  <si>
    <t>0 a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</si>
  <si>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</si>
  <si>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</si>
  <si>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</si>
  <si>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</si>
  <si>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</si>
  <si>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</si>
  <si>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</si>
  <si>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</si>
  <si>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</si>
  <si>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</si>
  <si>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</si>
  <si>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</si>
  <si>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</si>
  <si>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</si>
  <si>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</si>
  <si>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 84 anos</t>
  </si>
  <si>
    <t>85 a 89 anos</t>
  </si>
  <si>
    <t>90+ anos</t>
  </si>
  <si>
    <t>n de idosos</t>
  </si>
  <si>
    <t>n total</t>
  </si>
  <si>
    <t>Country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</si>
  <si>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</si>
  <si>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</si>
  <si>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</si>
  <si>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</si>
  <si>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</si>
  <si>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</si>
  <si>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</si>
  <si>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</si>
  <si>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</si>
  <si>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</si>
  <si>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</si>
  <si>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</si>
  <si>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</si>
  <si>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</si>
  <si>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</si>
  <si>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</si>
  <si>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</si>
  <si>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</si>
  <si>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</si>
  <si>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</si>
  <si>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</si>
  <si>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</si>
  <si>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</si>
  <si>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</si>
  <si>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</si>
  <si>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</si>
  <si>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</si>
  <si>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</si>
  <si>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</si>
  <si>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</si>
  <si>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</si>
  <si>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</si>
  <si>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</si>
  <si>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</si>
  <si>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Total</t>
  </si>
  <si>
    <t>World</t>
  </si>
  <si>
    <t>Brazil</t>
  </si>
  <si>
    <t>China (People's Republic of)</t>
  </si>
  <si>
    <t>Colombia</t>
  </si>
  <si>
    <t>India</t>
  </si>
  <si>
    <t>Indonesia</t>
  </si>
  <si>
    <t>Russia</t>
  </si>
  <si>
    <t>South Africa</t>
  </si>
  <si>
    <t>soma gastos</t>
  </si>
  <si>
    <t>BSPN</t>
  </si>
  <si>
    <t>BM</t>
  </si>
  <si>
    <t>OCDE</t>
  </si>
  <si>
    <t>razao de dependencia</t>
  </si>
  <si>
    <t>Brasil</t>
  </si>
  <si>
    <t>França</t>
  </si>
  <si>
    <t>Bélgica</t>
  </si>
  <si>
    <t>Eslováquia</t>
  </si>
  <si>
    <t>Itália</t>
  </si>
  <si>
    <t>Grécia</t>
  </si>
  <si>
    <t>Finlândia</t>
  </si>
  <si>
    <t>Luxemburgo</t>
  </si>
  <si>
    <t>Coréia do Sul</t>
  </si>
  <si>
    <t>México</t>
  </si>
  <si>
    <t>Islândia</t>
  </si>
  <si>
    <t>Japão</t>
  </si>
  <si>
    <t>Nova Zelândia</t>
  </si>
  <si>
    <t>Suíça</t>
  </si>
  <si>
    <t>EUA</t>
  </si>
  <si>
    <t>Irlanda</t>
  </si>
  <si>
    <t>Austrália</t>
  </si>
  <si>
    <t>Suécia</t>
  </si>
  <si>
    <t>Noruega</t>
  </si>
  <si>
    <t>Turquia</t>
  </si>
  <si>
    <t>Canadá</t>
  </si>
  <si>
    <t>Reino Unido</t>
  </si>
  <si>
    <t>Estônia</t>
  </si>
  <si>
    <t>República Tcheca</t>
  </si>
  <si>
    <t>Dinamarca</t>
  </si>
  <si>
    <t>Holanda</t>
  </si>
  <si>
    <t>Alemanha</t>
  </si>
  <si>
    <t>Hungria</t>
  </si>
  <si>
    <t>Eslovênia</t>
  </si>
  <si>
    <t>Áustria</t>
  </si>
  <si>
    <t>Espanha</t>
  </si>
  <si>
    <t>Polônia</t>
  </si>
  <si>
    <t>0-14</t>
  </si>
  <si>
    <t>15-64</t>
  </si>
  <si>
    <t>65 +</t>
  </si>
  <si>
    <t>RRPS TOTAL</t>
  </si>
  <si>
    <t>Desp</t>
  </si>
  <si>
    <t>Homens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</si>
  <si>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</si>
  <si>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</si>
  <si>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</si>
  <si>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</si>
  <si>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</si>
  <si>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</si>
  <si>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</si>
  <si>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</si>
  <si>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</si>
  <si>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</si>
  <si>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</si>
  <si>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</si>
  <si>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</si>
  <si>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</si>
  <si>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</si>
  <si>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</si>
  <si>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+</t>
  </si>
  <si>
    <t>Mulheres</t>
  </si>
  <si>
    <t>80+ anos</t>
  </si>
  <si>
    <t>HOMENS</t>
  </si>
  <si>
    <t>MULHERES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</si>
</sst>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0.0%"/>
    <numFmt numFmtId="165" formatCode="0.000%"/>
    <numFmt numFmtId="166" formatCode="###,0##,"/>
    <numFmt numFmtId="167" formatCode="#,##0.0_ ;\-#,##0.0\ "/>
    <numFmt numFmtId="168" formatCode="&quot;R$&quot;\ #,##0.00"/>
    <numFmt numFmtId="169" formatCode="0.0"/>
    <numFmt numFmtId="170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sz val="10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3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6" applyNumberFormat="0" applyAlignment="0" applyProtection="0"/>
    <xf numFmtId="0" fontId="15" fillId="6" borderId="7" applyNumberFormat="0" applyAlignment="0" applyProtection="0"/>
    <xf numFmtId="0" fontId="16" fillId="6" borderId="6" applyNumberFormat="0" applyAlignment="0" applyProtection="0"/>
    <xf numFmtId="0" fontId="17" fillId="0" borderId="8" applyNumberFormat="0" applyFill="0" applyAlignment="0" applyProtection="0"/>
    <xf numFmtId="0" fontId="18" fillId="7" borderId="9" applyNumberFormat="0" applyAlignment="0" applyProtection="0"/>
    <xf numFmtId="0" fontId="19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1" applyNumberFormat="0" applyFill="0" applyAlignment="0" applyProtection="0"/>
    <xf numFmtId="0" fontId="2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32" borderId="0" applyNumberFormat="0" applyBorder="0" applyAlignment="0" applyProtection="0"/>
    <xf numFmtId="0" fontId="28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0" fontId="5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3" fontId="0" fillId="0" borderId="0" xfId="0" applyNumberFormat="1"/>
    <xf numFmtId="0" fontId="6" fillId="0" borderId="1" xfId="2" applyFont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3" fontId="5" fillId="0" borderId="1" xfId="2" applyNumberFormat="1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3" fontId="5" fillId="0" borderId="1" xfId="2" applyNumberFormat="1" applyFont="1" applyBorder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2" xfId="0" applyNumberFormat="1" applyBorder="1" applyAlignment="1"/>
    <xf numFmtId="0" fontId="0" fillId="0" borderId="2" xfId="0" applyBorder="1" applyAlignment="1"/>
    <xf numFmtId="164" fontId="0" fillId="0" borderId="0" xfId="1" applyNumberFormat="1" applyFont="1"/>
    <xf numFmtId="4" fontId="0" fillId="0" borderId="0" xfId="0" applyNumberFormat="1"/>
    <xf numFmtId="3" fontId="0" fillId="0" borderId="0" xfId="0" applyNumberFormat="1" applyBorder="1" applyAlignment="1">
      <alignment vertical="center" wrapText="1"/>
    </xf>
    <xf numFmtId="0" fontId="0" fillId="0" borderId="0" xfId="0" applyBorder="1"/>
    <xf numFmtId="10" fontId="0" fillId="0" borderId="0" xfId="1" applyNumberFormat="1" applyFont="1" applyBorder="1" applyAlignment="1">
      <alignment vertical="center" wrapText="1"/>
    </xf>
    <xf numFmtId="165" fontId="0" fillId="0" borderId="0" xfId="1" applyNumberFormat="1" applyFont="1" applyBorder="1" applyAlignment="1">
      <alignment vertical="center" wrapText="1"/>
    </xf>
    <xf numFmtId="10" fontId="0" fillId="0" borderId="0" xfId="1" applyNumberFormat="1" applyFont="1"/>
    <xf numFmtId="10" fontId="0" fillId="0" borderId="0" xfId="1" applyNumberFormat="1" applyFont="1" applyBorder="1"/>
    <xf numFmtId="10" fontId="0" fillId="0" borderId="0" xfId="0" applyNumberFormat="1"/>
    <xf numFmtId="0" fontId="4" fillId="0" borderId="0" xfId="2" applyFont="1" applyBorder="1" applyAlignment="1">
      <alignment horizontal="center"/>
    </xf>
    <xf numFmtId="166" fontId="0" fillId="0" borderId="0" xfId="0" applyNumberFormat="1"/>
    <xf numFmtId="0" fontId="0" fillId="0" borderId="0" xfId="0" applyNumberFormat="1"/>
    <xf numFmtId="0" fontId="25" fillId="33" borderId="12" xfId="3" applyFont="1" applyFill="1" applyBorder="1" applyAlignment="1">
      <alignment wrapText="1"/>
    </xf>
    <xf numFmtId="0" fontId="23" fillId="33" borderId="12" xfId="3" applyFont="1" applyFill="1" applyBorder="1" applyAlignment="1">
      <alignment vertical="top" wrapText="1"/>
    </xf>
    <xf numFmtId="0" fontId="24" fillId="33" borderId="12" xfId="3" applyFont="1" applyFill="1" applyBorder="1" applyAlignment="1">
      <alignment vertical="top" wrapText="1"/>
    </xf>
    <xf numFmtId="167" fontId="26" fillId="34" borderId="12" xfId="3" applyNumberFormat="1" applyFont="1" applyFill="1" applyBorder="1" applyAlignment="1">
      <alignment horizontal="right"/>
    </xf>
    <xf numFmtId="167" fontId="26" fillId="0" borderId="12" xfId="3" applyNumberFormat="1" applyFont="1" applyBorder="1" applyAlignment="1">
      <alignment horizontal="right"/>
    </xf>
    <xf numFmtId="167" fontId="26" fillId="34" borderId="12" xfId="3" applyNumberFormat="1" applyFont="1" applyFill="1" applyBorder="1" applyAlignment="1">
      <alignment horizontal="right"/>
    </xf>
    <xf numFmtId="0" fontId="0" fillId="0" borderId="0" xfId="0"/>
    <xf numFmtId="0" fontId="0" fillId="0" borderId="0" xfId="0"/>
    <xf numFmtId="167" fontId="0" fillId="0" borderId="0" xfId="0" applyNumberFormat="1"/>
    <xf numFmtId="9" fontId="0" fillId="0" borderId="0" xfId="1" applyFont="1"/>
    <xf numFmtId="0" fontId="24" fillId="35" borderId="0" xfId="3" applyFont="1" applyFill="1" applyBorder="1" applyAlignment="1">
      <alignment vertical="top" wrapText="1"/>
    </xf>
    <xf numFmtId="0" fontId="25" fillId="35" borderId="1" xfId="3" applyFont="1" applyFill="1" applyBorder="1" applyAlignment="1">
      <alignment wrapText="1"/>
    </xf>
    <xf numFmtId="0" fontId="24" fillId="35" borderId="1" xfId="3" applyFont="1" applyFill="1" applyBorder="1" applyAlignment="1">
      <alignment vertical="top" wrapText="1"/>
    </xf>
    <xf numFmtId="0" fontId="27" fillId="36" borderId="1" xfId="0" applyFont="1" applyFill="1" applyBorder="1" applyAlignment="1">
      <alignment horizontal="center" vertical="center"/>
    </xf>
    <xf numFmtId="0" fontId="27" fillId="37" borderId="1" xfId="0" applyFont="1" applyFill="1" applyBorder="1" applyAlignment="1">
      <alignment horizontal="center" vertical="center"/>
    </xf>
    <xf numFmtId="10" fontId="27" fillId="0" borderId="1" xfId="1" applyNumberFormat="1" applyFont="1" applyFill="1" applyBorder="1" applyAlignment="1">
      <alignment horizontal="center" vertical="center"/>
    </xf>
    <xf numFmtId="10" fontId="27" fillId="35" borderId="1" xfId="1" applyNumberFormat="1" applyFont="1" applyFill="1" applyBorder="1" applyAlignment="1">
      <alignment horizontal="center" vertical="center"/>
    </xf>
    <xf numFmtId="168" fontId="0" fillId="0" borderId="0" xfId="0" applyNumberFormat="1"/>
    <xf numFmtId="0" fontId="29" fillId="0" borderId="0" xfId="48" applyFont="1"/>
    <xf numFmtId="0" fontId="29" fillId="0" borderId="0" xfId="48" applyFont="1" applyFill="1"/>
    <xf numFmtId="169" fontId="29" fillId="0" borderId="0" xfId="48" applyNumberFormat="1" applyFont="1" applyFill="1" applyAlignment="1">
      <alignment horizontal="center"/>
    </xf>
    <xf numFmtId="0" fontId="30" fillId="38" borderId="13" xfId="0" applyFont="1" applyFill="1" applyBorder="1" applyAlignment="1">
      <alignment horizontal="center" vertical="center"/>
    </xf>
    <xf numFmtId="0" fontId="30" fillId="38" borderId="1" xfId="0" applyFont="1" applyFill="1" applyBorder="1" applyAlignment="1">
      <alignment horizontal="center" vertical="center"/>
    </xf>
    <xf numFmtId="0" fontId="30" fillId="38" borderId="14" xfId="0" applyFont="1" applyFill="1" applyBorder="1" applyAlignment="1">
      <alignment horizontal="center" vertical="center"/>
    </xf>
    <xf numFmtId="2" fontId="27" fillId="0" borderId="1" xfId="0" applyNumberFormat="1" applyFont="1" applyFill="1" applyBorder="1" applyAlignment="1">
      <alignment horizontal="center" vertical="center"/>
    </xf>
    <xf numFmtId="2" fontId="27" fillId="35" borderId="1" xfId="0" applyNumberFormat="1" applyFont="1" applyFill="1" applyBorder="1" applyAlignment="1">
      <alignment horizontal="center" vertical="center"/>
    </xf>
    <xf numFmtId="3" fontId="27" fillId="35" borderId="1" xfId="0" applyNumberFormat="1" applyFont="1" applyFill="1" applyBorder="1" applyAlignment="1">
      <alignment horizontal="center" vertical="center"/>
    </xf>
    <xf numFmtId="9" fontId="27" fillId="35" borderId="1" xfId="1" applyFont="1" applyFill="1" applyBorder="1" applyAlignment="1">
      <alignment horizontal="center" vertical="center"/>
    </xf>
    <xf numFmtId="0" fontId="31" fillId="35" borderId="1" xfId="0" applyFont="1" applyFill="1" applyBorder="1" applyAlignment="1">
      <alignment horizontal="right" vertical="center"/>
    </xf>
    <xf numFmtId="170" fontId="32" fillId="35" borderId="1" xfId="49" applyNumberFormat="1" applyFont="1" applyFill="1" applyBorder="1" applyAlignment="1">
      <alignment horizontal="right" vertical="center"/>
    </xf>
    <xf numFmtId="170" fontId="5" fillId="35" borderId="1" xfId="49" applyNumberFormat="1" applyFont="1" applyFill="1" applyBorder="1" applyAlignment="1">
      <alignment horizontal="center"/>
    </xf>
    <xf numFmtId="0" fontId="31" fillId="35" borderId="0" xfId="0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50">
    <cellStyle name="20% - Ênfase1" xfId="25" builtinId="30" customBuiltin="1"/>
    <cellStyle name="20% - Ênfase2" xfId="29" builtinId="34" customBuiltin="1"/>
    <cellStyle name="20% - Ênfase3" xfId="33" builtinId="38" customBuiltin="1"/>
    <cellStyle name="20% - Ênfase4" xfId="37" builtinId="42" customBuiltin="1"/>
    <cellStyle name="20% - Ênfase5" xfId="41" builtinId="46" customBuiltin="1"/>
    <cellStyle name="20% - Ênfase6" xfId="45" builtinId="50" customBuiltin="1"/>
    <cellStyle name="40% - Ênfase1" xfId="26" builtinId="31" customBuiltin="1"/>
    <cellStyle name="40% - Ênfase2" xfId="30" builtinId="35" customBuiltin="1"/>
    <cellStyle name="40% - Ênfase3" xfId="34" builtinId="39" customBuiltin="1"/>
    <cellStyle name="40% - Ênfase4" xfId="38" builtinId="43" customBuiltin="1"/>
    <cellStyle name="40% - Ênfase5" xfId="42" builtinId="47" customBuiltin="1"/>
    <cellStyle name="40% - Ênfase6" xfId="46" builtinId="51" customBuiltin="1"/>
    <cellStyle name="60% - Ênfase1" xfId="27" builtinId="32" customBuiltin="1"/>
    <cellStyle name="60% - Ênfase2" xfId="31" builtinId="36" customBuiltin="1"/>
    <cellStyle name="60% - Ênfase3" xfId="35" builtinId="40" customBuiltin="1"/>
    <cellStyle name="60% - Ênfase4" xfId="39" builtinId="44" customBuiltin="1"/>
    <cellStyle name="60% - Ênfase5" xfId="43" builtinId="48" customBuiltin="1"/>
    <cellStyle name="60% - Ênfase6" xfId="47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Ênfase1" xfId="24" builtinId="29" customBuiltin="1"/>
    <cellStyle name="Ênfase2" xfId="28" builtinId="33" customBuiltin="1"/>
    <cellStyle name="Ênfase3" xfId="32" builtinId="37" customBuiltin="1"/>
    <cellStyle name="Ênfase4" xfId="36" builtinId="41" customBuiltin="1"/>
    <cellStyle name="Ênfase5" xfId="40" builtinId="45" customBuiltin="1"/>
    <cellStyle name="Ênfase6" xfId="44" builtinId="49" customBuiltin="1"/>
    <cellStyle name="Entrada" xfId="15" builtinId="20" customBuiltin="1"/>
    <cellStyle name="Neutro" xfId="14" builtinId="28" customBuiltin="1"/>
    <cellStyle name="Normal" xfId="0" builtinId="0"/>
    <cellStyle name="Normal 16 2" xfId="3"/>
    <cellStyle name="Normal 2" xfId="4"/>
    <cellStyle name="Normal 3" xfId="2"/>
    <cellStyle name="Normal 4" xfId="48"/>
    <cellStyle name="Normal 6" xfId="5"/>
    <cellStyle name="Nota" xfId="21" builtinId="10" customBuiltin="1"/>
    <cellStyle name="Percent 2" xfId="6"/>
    <cellStyle name="Porcentagem" xfId="1" builtinId="5"/>
    <cellStyle name="Ruim" xfId="13" builtinId="27" customBuiltin="1"/>
    <cellStyle name="Saída" xfId="16" builtinId="21" customBuiltin="1"/>
    <cellStyle name="Texto de Aviso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Total" xfId="23" builtinId="25" customBuiltin="1"/>
    <cellStyle name="Vírgula" xfId="49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worksheet" Target="worksheets/sheet8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2363825518369"/>
          <c:y val="0.12598786848072571"/>
          <c:w val="0.86447870996507392"/>
          <c:h val="0.6293402494331084"/>
        </c:manualLayout>
      </c:layout>
      <c:barChart>
        <c:barDir val="col"/>
        <c:grouping val="clustered"/>
        <c:varyColors val="0"/>
        <c:ser>
          <c:idx val="0"/>
          <c:order val="0"/>
          <c:tx>
            <c:v> Receitas</c:v>
          </c:tx>
          <c:spPr>
            <a:solidFill>
              <a:srgbClr val="0070C0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cat>
            <c:numRef>
              <c:f>Plan3!$A$5:$A$49</c:f>
              <c:numCache>
                <c:formatCode>General</c:formatCode>
                <c:ptCount val="4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</c:numCache>
            </c:numRef>
          </c:cat>
          <c:val>
            <c:numRef>
              <c:f>Plan3!$W$5:$W$49</c:f>
              <c:numCache>
                <c:formatCode>0.00%</c:formatCode>
                <c:ptCount val="45"/>
                <c:pt idx="0">
                  <c:v>6.3677393688466921E-2</c:v>
                </c:pt>
                <c:pt idx="1">
                  <c:v>6.3429880210941272E-2</c:v>
                </c:pt>
                <c:pt idx="2">
                  <c:v>6.395042738906534E-2</c:v>
                </c:pt>
                <c:pt idx="3">
                  <c:v>6.5405089137273414E-2</c:v>
                </c:pt>
                <c:pt idx="4">
                  <c:v>6.5165952857345624E-2</c:v>
                </c:pt>
                <c:pt idx="5">
                  <c:v>6.4948943083802474E-2</c:v>
                </c:pt>
                <c:pt idx="6">
                  <c:v>6.4740946787630566E-2</c:v>
                </c:pt>
                <c:pt idx="7">
                  <c:v>6.4537583892077435E-2</c:v>
                </c:pt>
                <c:pt idx="8">
                  <c:v>6.4342218919681698E-2</c:v>
                </c:pt>
                <c:pt idx="9">
                  <c:v>6.4175355143987464E-2</c:v>
                </c:pt>
                <c:pt idx="10">
                  <c:v>6.4016465194893013E-2</c:v>
                </c:pt>
                <c:pt idx="11">
                  <c:v>6.3873023825004718E-2</c:v>
                </c:pt>
                <c:pt idx="12">
                  <c:v>6.3737354637053989E-2</c:v>
                </c:pt>
                <c:pt idx="13">
                  <c:v>6.361197643936603E-2</c:v>
                </c:pt>
                <c:pt idx="14">
                  <c:v>6.3493583355520467E-2</c:v>
                </c:pt>
                <c:pt idx="15">
                  <c:v>6.3379113539328263E-2</c:v>
                </c:pt>
                <c:pt idx="16">
                  <c:v>6.3272878996213394E-2</c:v>
                </c:pt>
                <c:pt idx="17">
                  <c:v>6.3172019223484865E-2</c:v>
                </c:pt>
                <c:pt idx="18">
                  <c:v>6.3078303265590316E-2</c:v>
                </c:pt>
                <c:pt idx="19">
                  <c:v>6.2987295419733288E-2</c:v>
                </c:pt>
                <c:pt idx="20">
                  <c:v>6.289913476116446E-2</c:v>
                </c:pt>
                <c:pt idx="21">
                  <c:v>6.2816439998364157E-2</c:v>
                </c:pt>
                <c:pt idx="22">
                  <c:v>6.2740022047261326E-2</c:v>
                </c:pt>
                <c:pt idx="23">
                  <c:v>6.2667806073303745E-2</c:v>
                </c:pt>
                <c:pt idx="24">
                  <c:v>6.2598251474725503E-2</c:v>
                </c:pt>
                <c:pt idx="25">
                  <c:v>6.2532774230138352E-2</c:v>
                </c:pt>
                <c:pt idx="26">
                  <c:v>6.2472443271670126E-2</c:v>
                </c:pt>
                <c:pt idx="27">
                  <c:v>6.2416820697473424E-2</c:v>
                </c:pt>
                <c:pt idx="28">
                  <c:v>6.2365092584964359E-2</c:v>
                </c:pt>
                <c:pt idx="29">
                  <c:v>6.2316501753581943E-2</c:v>
                </c:pt>
                <c:pt idx="30">
                  <c:v>6.2269814619942243E-2</c:v>
                </c:pt>
                <c:pt idx="31">
                  <c:v>6.2224307357202843E-2</c:v>
                </c:pt>
                <c:pt idx="32">
                  <c:v>6.218010714546475E-2</c:v>
                </c:pt>
                <c:pt idx="33">
                  <c:v>6.2138188521275867E-2</c:v>
                </c:pt>
                <c:pt idx="34">
                  <c:v>6.2096494044430309E-2</c:v>
                </c:pt>
                <c:pt idx="35">
                  <c:v>6.2057739853426684E-2</c:v>
                </c:pt>
                <c:pt idx="36">
                  <c:v>6.2020908159063921E-2</c:v>
                </c:pt>
                <c:pt idx="37">
                  <c:v>6.1986494510192947E-2</c:v>
                </c:pt>
                <c:pt idx="38">
                  <c:v>6.1953949741588736E-2</c:v>
                </c:pt>
                <c:pt idx="39">
                  <c:v>6.192288397361452E-2</c:v>
                </c:pt>
                <c:pt idx="40">
                  <c:v>6.189276930211992E-2</c:v>
                </c:pt>
                <c:pt idx="41">
                  <c:v>6.1864668937856776E-2</c:v>
                </c:pt>
                <c:pt idx="42">
                  <c:v>6.1837110494595886E-2</c:v>
                </c:pt>
                <c:pt idx="43">
                  <c:v>6.1812402815408868E-2</c:v>
                </c:pt>
                <c:pt idx="44">
                  <c:v>6.1787827526130712E-2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D-4517-A6A4-5C0563D06B8C}"/>
            </c:ext>
          </c:extLst>
        </c:ser>
        <c:ser>
          <c:idx val="1"/>
          <c:order val="1"/>
          <c:tx>
            <c:v> Despesas</c:v>
          </c:tx>
          <c:spPr>
            <a:solidFill>
              <a:srgbClr val="FF0000"/>
            </a:solidFill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invertIfNegative val="0"/>
          <c:cat>
            <c:numRef>
              <c:f>Plan3!$A$5:$A$49</c:f>
              <c:numCache>
                <c:formatCode>General</c:formatCode>
                <c:ptCount val="4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</c:numCache>
            </c:numRef>
          </c:cat>
          <c:val>
            <c:numRef>
              <c:f>Plan3!$X$5:$X$49</c:f>
              <c:numCache>
                <c:formatCode>0.00%</c:formatCode>
                <c:ptCount val="45"/>
                <c:pt idx="0">
                  <c:v>-9.7922488213083039E-2</c:v>
                </c:pt>
                <c:pt idx="1">
                  <c:v>-0.10092944581497498</c:v>
                </c:pt>
                <c:pt idx="2">
                  <c:v>-0.10056521442737423</c:v>
                </c:pt>
                <c:pt idx="3">
                  <c:v>-0.10041470854991494</c:v>
                </c:pt>
                <c:pt idx="4">
                  <c:v>-0.10102732752823289</c:v>
                </c:pt>
                <c:pt idx="5">
                  <c:v>-0.10090674271251436</c:v>
                </c:pt>
                <c:pt idx="6">
                  <c:v>-0.1014389601015417</c:v>
                </c:pt>
                <c:pt idx="7">
                  <c:v>-0.10204221248849861</c:v>
                </c:pt>
                <c:pt idx="8">
                  <c:v>-0.10207232871599765</c:v>
                </c:pt>
                <c:pt idx="9">
                  <c:v>-0.10181039058502495</c:v>
                </c:pt>
                <c:pt idx="10">
                  <c:v>-0.10217659534215442</c:v>
                </c:pt>
                <c:pt idx="11">
                  <c:v>-0.10272390438076175</c:v>
                </c:pt>
                <c:pt idx="12">
                  <c:v>-0.10333016106336727</c:v>
                </c:pt>
                <c:pt idx="13">
                  <c:v>-0.10404603527683529</c:v>
                </c:pt>
                <c:pt idx="14">
                  <c:v>-0.10489534862301073</c:v>
                </c:pt>
                <c:pt idx="15">
                  <c:v>-0.10577027190726962</c:v>
                </c:pt>
                <c:pt idx="16">
                  <c:v>-0.10684104565249472</c:v>
                </c:pt>
                <c:pt idx="17">
                  <c:v>-0.10793375638382786</c:v>
                </c:pt>
                <c:pt idx="18">
                  <c:v>-0.10924786336469784</c:v>
                </c:pt>
                <c:pt idx="19">
                  <c:v>-0.11063373688980349</c:v>
                </c:pt>
                <c:pt idx="20">
                  <c:v>-0.1121766626215228</c:v>
                </c:pt>
                <c:pt idx="21">
                  <c:v>-0.11382396658401332</c:v>
                </c:pt>
                <c:pt idx="22">
                  <c:v>-0.11561474596223664</c:v>
                </c:pt>
                <c:pt idx="23">
                  <c:v>-0.11744375337770052</c:v>
                </c:pt>
                <c:pt idx="24">
                  <c:v>-0.11926757840265587</c:v>
                </c:pt>
                <c:pt idx="25">
                  <c:v>-0.12119427054571998</c:v>
                </c:pt>
                <c:pt idx="26">
                  <c:v>-0.12325764892346899</c:v>
                </c:pt>
                <c:pt idx="27">
                  <c:v>-0.12539314202669574</c:v>
                </c:pt>
                <c:pt idx="28">
                  <c:v>-0.12770232431748021</c:v>
                </c:pt>
                <c:pt idx="29">
                  <c:v>-0.13014285069670076</c:v>
                </c:pt>
                <c:pt idx="30">
                  <c:v>-0.13264938778788832</c:v>
                </c:pt>
                <c:pt idx="31">
                  <c:v>-0.1352921943991712</c:v>
                </c:pt>
                <c:pt idx="32">
                  <c:v>-0.13804574028284081</c:v>
                </c:pt>
                <c:pt idx="33">
                  <c:v>-0.1408776284964357</c:v>
                </c:pt>
                <c:pt idx="34">
                  <c:v>-0.14377531015377287</c:v>
                </c:pt>
                <c:pt idx="35">
                  <c:v>-0.14678984190412564</c:v>
                </c:pt>
                <c:pt idx="36">
                  <c:v>-0.14993607728401132</c:v>
                </c:pt>
                <c:pt idx="37">
                  <c:v>-0.15321272604637137</c:v>
                </c:pt>
                <c:pt idx="38">
                  <c:v>-0.15654464869617904</c:v>
                </c:pt>
                <c:pt idx="39">
                  <c:v>-0.15995220737283769</c:v>
                </c:pt>
                <c:pt idx="40">
                  <c:v>-0.16340577870556425</c:v>
                </c:pt>
                <c:pt idx="41">
                  <c:v>-0.16689885513216676</c:v>
                </c:pt>
                <c:pt idx="42">
                  <c:v>-0.1704376439878425</c:v>
                </c:pt>
                <c:pt idx="43">
                  <c:v>-0.17401239728351242</c:v>
                </c:pt>
                <c:pt idx="44">
                  <c:v>-0.17761734923150199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D-4517-A6A4-5C0563D06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6132608"/>
        <c:axId val="126254080"/>
      </c:barChart>
      <c:lineChart>
        <c:grouping val="standard"/>
        <c:varyColors val="0"/>
        <c:ser>
          <c:idx val="2"/>
          <c:order val="2"/>
          <c:tx>
            <c:v> Saldo</c:v>
          </c:tx>
          <c:spPr>
            <a:ln w="1778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val>
            <c:numRef>
              <c:f>Plan3!$Y$5:$Y$49</c:f>
              <c:numCache>
                <c:formatCode>0.00%</c:formatCode>
                <c:ptCount val="45"/>
                <c:pt idx="0">
                  <c:v>-3.4245094524616111E-2</c:v>
                </c:pt>
                <c:pt idx="1">
                  <c:v>-3.749956560418103E-2</c:v>
                </c:pt>
                <c:pt idx="2">
                  <c:v>-3.661478703830888E-2</c:v>
                </c:pt>
                <c:pt idx="3">
                  <c:v>-3.5009619412641524E-2</c:v>
                </c:pt>
                <c:pt idx="4">
                  <c:v>-3.5861259745500917E-2</c:v>
                </c:pt>
                <c:pt idx="5">
                  <c:v>-3.5957799628818989E-2</c:v>
                </c:pt>
                <c:pt idx="6">
                  <c:v>-3.6698013313911142E-2</c:v>
                </c:pt>
                <c:pt idx="7">
                  <c:v>-3.7504628596421175E-2</c:v>
                </c:pt>
                <c:pt idx="8">
                  <c:v>-3.7730109796315969E-2</c:v>
                </c:pt>
                <c:pt idx="9">
                  <c:v>-3.7635035440956012E-2</c:v>
                </c:pt>
                <c:pt idx="10">
                  <c:v>-3.816013014733672E-2</c:v>
                </c:pt>
                <c:pt idx="11">
                  <c:v>-3.8850880555757028E-2</c:v>
                </c:pt>
                <c:pt idx="12">
                  <c:v>-3.9592740372298263E-2</c:v>
                </c:pt>
                <c:pt idx="13">
                  <c:v>-4.0434058837469249E-2</c:v>
                </c:pt>
                <c:pt idx="14">
                  <c:v>-4.1401765267490252E-2</c:v>
                </c:pt>
                <c:pt idx="15">
                  <c:v>-4.2391158367940815E-2</c:v>
                </c:pt>
                <c:pt idx="16">
                  <c:v>-4.356816665628134E-2</c:v>
                </c:pt>
                <c:pt idx="17">
                  <c:v>-4.4761737160294447E-2</c:v>
                </c:pt>
                <c:pt idx="18">
                  <c:v>-4.6169514267135316E-2</c:v>
                </c:pt>
                <c:pt idx="19">
                  <c:v>-4.7646484748950897E-2</c:v>
                </c:pt>
                <c:pt idx="20">
                  <c:v>-4.9277527860358335E-2</c:v>
                </c:pt>
                <c:pt idx="21">
                  <c:v>-5.1007526585688245E-2</c:v>
                </c:pt>
                <c:pt idx="22">
                  <c:v>-5.287472391497533E-2</c:v>
                </c:pt>
                <c:pt idx="23">
                  <c:v>-5.4775947304396444E-2</c:v>
                </c:pt>
                <c:pt idx="24">
                  <c:v>-5.6669359780944971E-2</c:v>
                </c:pt>
                <c:pt idx="25">
                  <c:v>-5.8661496315550489E-2</c:v>
                </c:pt>
                <c:pt idx="26">
                  <c:v>-6.0785205651828385E-2</c:v>
                </c:pt>
                <c:pt idx="27">
                  <c:v>-6.2976293325113009E-2</c:v>
                </c:pt>
                <c:pt idx="28">
                  <c:v>-6.5337258329300374E-2</c:v>
                </c:pt>
                <c:pt idx="29">
                  <c:v>-6.7826348943119064E-2</c:v>
                </c:pt>
                <c:pt idx="30">
                  <c:v>-7.0379573167946088E-2</c:v>
                </c:pt>
                <c:pt idx="31">
                  <c:v>-7.3067887041945473E-2</c:v>
                </c:pt>
                <c:pt idx="32">
                  <c:v>-7.5865633137398053E-2</c:v>
                </c:pt>
                <c:pt idx="33">
                  <c:v>-7.8739460705022635E-2</c:v>
                </c:pt>
                <c:pt idx="34">
                  <c:v>-8.1678816109342592E-2</c:v>
                </c:pt>
                <c:pt idx="35">
                  <c:v>-8.4732102050698949E-2</c:v>
                </c:pt>
                <c:pt idx="36">
                  <c:v>-8.7915169124947387E-2</c:v>
                </c:pt>
                <c:pt idx="37">
                  <c:v>-9.1226231536178454E-2</c:v>
                </c:pt>
                <c:pt idx="38">
                  <c:v>-9.4590698954590297E-2</c:v>
                </c:pt>
                <c:pt idx="39">
                  <c:v>-9.802932339922317E-2</c:v>
                </c:pt>
                <c:pt idx="40">
                  <c:v>-0.10151300940344447</c:v>
                </c:pt>
                <c:pt idx="41">
                  <c:v>-0.10503418619430997</c:v>
                </c:pt>
                <c:pt idx="42">
                  <c:v>-0.10860053349326025</c:v>
                </c:pt>
                <c:pt idx="43">
                  <c:v>-0.11219999446810354</c:v>
                </c:pt>
                <c:pt idx="44">
                  <c:v>-0.11582952170537131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3D-4517-A6A4-5C0563D06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132608"/>
        <c:axId val="126254080"/>
      </c:lineChart>
      <c:catAx>
        <c:axId val="12613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1560000"/>
          <a:lstStyle/>
          <a:p>
            <a:pPr>
              <a:defRPr sz="6500" b="1" i="0" baseline="0"/>
            </a:pPr>
            <a:endParaRPr lang="pt-BR"/>
          </a:p>
        </c:txPr>
        <c:crossAx val="126254080"/>
        <c:crosses val="autoZero"/>
        <c:auto val="1"/>
        <c:lblAlgn val="ctr"/>
        <c:lblOffset val="100"/>
        <c:tickLblSkip val="4"/>
        <c:noMultiLvlLbl val="0"/>
      </c:catAx>
      <c:valAx>
        <c:axId val="126254080"/>
        <c:scaling>
          <c:orientation val="minMax"/>
          <c:max val="0.1"/>
          <c:min val="-0.2"/>
        </c:scaling>
        <c:delete val="0"/>
        <c:axPos val="l"/>
        <c:majorGridlines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7000" b="1" i="0" baseline="0"/>
            </a:pPr>
            <a:endParaRPr lang="pt-BR"/>
          </a:p>
        </c:txPr>
        <c:crossAx val="12613260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34438484268728875"/>
          <c:y val="0.61618645124716553"/>
          <c:w val="0.4406185930503943"/>
          <c:h val="0.19211530612244943"/>
        </c:manualLayout>
      </c:layout>
      <c:overlay val="1"/>
      <c:txPr>
        <a:bodyPr/>
        <a:lstStyle/>
        <a:p>
          <a:pPr>
            <a:defRPr sz="6500" b="1" i="0" baseline="0"/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8740157499999996" l="0.511811024" r="0.511811024" t="0.78740157499999996" header="0.31496062000000102" footer="0.314960620000001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108642368825063E-2"/>
          <c:y val="0.13655561224489787"/>
          <c:w val="0.90102018709822618"/>
          <c:h val="0.61379208344431135"/>
        </c:manualLayout>
      </c:layout>
      <c:lineChart>
        <c:grouping val="standard"/>
        <c:varyColors val="0"/>
        <c:ser>
          <c:idx val="0"/>
          <c:order val="0"/>
          <c:tx>
            <c:v> RPPS (Civil + Militar)</c:v>
          </c:tx>
          <c:spPr>
            <a:ln w="165100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Plan3!$AH$5:$AH$49</c:f>
              <c:numCache>
                <c:formatCode>General</c:formatCode>
                <c:ptCount val="4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</c:numCache>
            </c:numRef>
          </c:cat>
          <c:val>
            <c:numRef>
              <c:f>Plan3!$AI$5:$AI$49</c:f>
              <c:numCache>
                <c:formatCode>0.00%</c:formatCode>
                <c:ptCount val="45"/>
                <c:pt idx="0">
                  <c:v>1.838980511555903E-2</c:v>
                </c:pt>
                <c:pt idx="1">
                  <c:v>1.8117441627645919E-2</c:v>
                </c:pt>
                <c:pt idx="2">
                  <c:v>1.7673106424299603E-2</c:v>
                </c:pt>
                <c:pt idx="3">
                  <c:v>1.7218716455730042E-2</c:v>
                </c:pt>
                <c:pt idx="4">
                  <c:v>1.6712923076202847E-2</c:v>
                </c:pt>
                <c:pt idx="5">
                  <c:v>1.6209528717293208E-2</c:v>
                </c:pt>
                <c:pt idx="6">
                  <c:v>1.5720731783808124E-2</c:v>
                </c:pt>
                <c:pt idx="7">
                  <c:v>1.5262940474320013E-2</c:v>
                </c:pt>
                <c:pt idx="8">
                  <c:v>1.4668055987562666E-2</c:v>
                </c:pt>
                <c:pt idx="9">
                  <c:v>1.4158384723380362E-2</c:v>
                </c:pt>
                <c:pt idx="10">
                  <c:v>1.3673924928934862E-2</c:v>
                </c:pt>
                <c:pt idx="11">
                  <c:v>1.3221124262900508E-2</c:v>
                </c:pt>
                <c:pt idx="12">
                  <c:v>1.2794479509776821E-2</c:v>
                </c:pt>
                <c:pt idx="13">
                  <c:v>1.2409081344201919E-2</c:v>
                </c:pt>
                <c:pt idx="14">
                  <c:v>1.2046720093699538E-2</c:v>
                </c:pt>
                <c:pt idx="15">
                  <c:v>1.1700588900895032E-2</c:v>
                </c:pt>
                <c:pt idx="16">
                  <c:v>1.1387940652032882E-2</c:v>
                </c:pt>
                <c:pt idx="17">
                  <c:v>1.1077374568687544E-2</c:v>
                </c:pt>
                <c:pt idx="18">
                  <c:v>1.0801338046887482E-2</c:v>
                </c:pt>
                <c:pt idx="19">
                  <c:v>1.054266946901098E-2</c:v>
                </c:pt>
                <c:pt idx="20">
                  <c:v>1.0334585580717441E-2</c:v>
                </c:pt>
                <c:pt idx="21">
                  <c:v>1.0114787988908741E-2</c:v>
                </c:pt>
                <c:pt idx="22">
                  <c:v>9.9040813075070028E-3</c:v>
                </c:pt>
                <c:pt idx="23">
                  <c:v>9.6799243015672533E-3</c:v>
                </c:pt>
                <c:pt idx="24">
                  <c:v>9.4526975837011858E-3</c:v>
                </c:pt>
                <c:pt idx="25">
                  <c:v>9.2184526332933208E-3</c:v>
                </c:pt>
                <c:pt idx="26">
                  <c:v>8.9864533021767352E-3</c:v>
                </c:pt>
                <c:pt idx="27">
                  <c:v>8.7381880787534352E-3</c:v>
                </c:pt>
                <c:pt idx="28">
                  <c:v>8.5036481990256006E-3</c:v>
                </c:pt>
                <c:pt idx="29">
                  <c:v>8.2697615733385299E-3</c:v>
                </c:pt>
                <c:pt idx="30">
                  <c:v>8.0368579082380869E-3</c:v>
                </c:pt>
                <c:pt idx="31">
                  <c:v>7.8208712847446446E-3</c:v>
                </c:pt>
                <c:pt idx="32">
                  <c:v>7.6219813872547143E-3</c:v>
                </c:pt>
                <c:pt idx="33">
                  <c:v>7.4225652626840532E-3</c:v>
                </c:pt>
                <c:pt idx="34">
                  <c:v>7.2383697843652495E-3</c:v>
                </c:pt>
                <c:pt idx="35">
                  <c:v>7.0496564162024402E-3</c:v>
                </c:pt>
                <c:pt idx="36">
                  <c:v>6.8693410634520259E-3</c:v>
                </c:pt>
                <c:pt idx="37">
                  <c:v>6.692772020581648E-3</c:v>
                </c:pt>
                <c:pt idx="38">
                  <c:v>6.5179650178907216E-3</c:v>
                </c:pt>
                <c:pt idx="39">
                  <c:v>6.3495279390558563E-3</c:v>
                </c:pt>
                <c:pt idx="40">
                  <c:v>6.1894882819136521E-3</c:v>
                </c:pt>
                <c:pt idx="41">
                  <c:v>6.0238856048005981E-3</c:v>
                </c:pt>
                <c:pt idx="42">
                  <c:v>5.8794723323796544E-3</c:v>
                </c:pt>
                <c:pt idx="43">
                  <c:v>5.722565813534238E-3</c:v>
                </c:pt>
                <c:pt idx="44">
                  <c:v>5.5854037827637705E-3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C-4914-81B5-E6C250679478}"/>
            </c:ext>
          </c:extLst>
        </c:ser>
        <c:ser>
          <c:idx val="1"/>
          <c:order val="1"/>
          <c:tx>
            <c:v> RGPS</c:v>
          </c:tx>
          <c:spPr>
            <a:ln w="165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Plan3!$AH$5:$AH$49</c:f>
              <c:numCache>
                <c:formatCode>General</c:formatCode>
                <c:ptCount val="4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  <c:pt idx="35">
                  <c:v>2051</c:v>
                </c:pt>
                <c:pt idx="36">
                  <c:v>2052</c:v>
                </c:pt>
                <c:pt idx="37">
                  <c:v>2053</c:v>
                </c:pt>
                <c:pt idx="38">
                  <c:v>2054</c:v>
                </c:pt>
                <c:pt idx="39">
                  <c:v>2055</c:v>
                </c:pt>
                <c:pt idx="40">
                  <c:v>2056</c:v>
                </c:pt>
                <c:pt idx="41">
                  <c:v>2057</c:v>
                </c:pt>
                <c:pt idx="42">
                  <c:v>2058</c:v>
                </c:pt>
                <c:pt idx="43">
                  <c:v>2059</c:v>
                </c:pt>
                <c:pt idx="44">
                  <c:v>2060</c:v>
                </c:pt>
              </c:numCache>
            </c:numRef>
          </c:cat>
          <c:val>
            <c:numRef>
              <c:f>Plan3!$F$5:$F$49</c:f>
              <c:numCache>
                <c:formatCode>0.00%</c:formatCode>
                <c:ptCount val="45"/>
                <c:pt idx="0">
                  <c:v>7.953268309752401E-2</c:v>
                </c:pt>
                <c:pt idx="1">
                  <c:v>8.2812004187329064E-2</c:v>
                </c:pt>
                <c:pt idx="2">
                  <c:v>8.289210800307463E-2</c:v>
                </c:pt>
                <c:pt idx="3">
                  <c:v>8.3195992094184892E-2</c:v>
                </c:pt>
                <c:pt idx="4">
                  <c:v>8.4314404452030034E-2</c:v>
                </c:pt>
                <c:pt idx="5">
                  <c:v>8.4697213995221149E-2</c:v>
                </c:pt>
                <c:pt idx="6">
                  <c:v>8.5718228317733583E-2</c:v>
                </c:pt>
                <c:pt idx="7">
                  <c:v>8.6779272014178593E-2</c:v>
                </c:pt>
                <c:pt idx="8">
                  <c:v>8.7404272728434998E-2</c:v>
                </c:pt>
                <c:pt idx="9">
                  <c:v>8.765200586164458E-2</c:v>
                </c:pt>
                <c:pt idx="10">
                  <c:v>8.8502670413219561E-2</c:v>
                </c:pt>
                <c:pt idx="11">
                  <c:v>8.9502780117861225E-2</c:v>
                </c:pt>
                <c:pt idx="12">
                  <c:v>9.0535681553590444E-2</c:v>
                </c:pt>
                <c:pt idx="13">
                  <c:v>9.1636953932633367E-2</c:v>
                </c:pt>
                <c:pt idx="14">
                  <c:v>9.2848628529311181E-2</c:v>
                </c:pt>
                <c:pt idx="15">
                  <c:v>9.4069683006374596E-2</c:v>
                </c:pt>
                <c:pt idx="16">
                  <c:v>9.5453105000461849E-2</c:v>
                </c:pt>
                <c:pt idx="17">
                  <c:v>9.6856381815140322E-2</c:v>
                </c:pt>
                <c:pt idx="18">
                  <c:v>9.8446525317810354E-2</c:v>
                </c:pt>
                <c:pt idx="19">
                  <c:v>0.1000910674207925</c:v>
                </c:pt>
                <c:pt idx="20">
                  <c:v>0.10184207704080535</c:v>
                </c:pt>
                <c:pt idx="21">
                  <c:v>0.10370917859510458</c:v>
                </c:pt>
                <c:pt idx="22">
                  <c:v>0.10571066465472964</c:v>
                </c:pt>
                <c:pt idx="23">
                  <c:v>0.10776382907613327</c:v>
                </c:pt>
                <c:pt idx="24">
                  <c:v>0.10981488081895469</c:v>
                </c:pt>
                <c:pt idx="25">
                  <c:v>0.11197581791242665</c:v>
                </c:pt>
                <c:pt idx="26">
                  <c:v>0.11427119562129226</c:v>
                </c:pt>
                <c:pt idx="27">
                  <c:v>0.11665495394794233</c:v>
                </c:pt>
                <c:pt idx="28">
                  <c:v>0.11919867611845462</c:v>
                </c:pt>
                <c:pt idx="29">
                  <c:v>0.12187308912336223</c:v>
                </c:pt>
                <c:pt idx="30">
                  <c:v>0.12461252987965024</c:v>
                </c:pt>
                <c:pt idx="31">
                  <c:v>0.12747132311442655</c:v>
                </c:pt>
                <c:pt idx="32">
                  <c:v>0.13042375889558611</c:v>
                </c:pt>
                <c:pt idx="33">
                  <c:v>0.13345506323375164</c:v>
                </c:pt>
                <c:pt idx="34">
                  <c:v>0.13653694036940764</c:v>
                </c:pt>
                <c:pt idx="35">
                  <c:v>0.13974018548792319</c:v>
                </c:pt>
                <c:pt idx="36">
                  <c:v>0.14306673622055927</c:v>
                </c:pt>
                <c:pt idx="37">
                  <c:v>0.14651995402578974</c:v>
                </c:pt>
                <c:pt idx="38">
                  <c:v>0.15002668367828831</c:v>
                </c:pt>
                <c:pt idx="39">
                  <c:v>0.15360267943378184</c:v>
                </c:pt>
                <c:pt idx="40">
                  <c:v>0.1572162904236506</c:v>
                </c:pt>
                <c:pt idx="41">
                  <c:v>0.16087496952736616</c:v>
                </c:pt>
                <c:pt idx="42">
                  <c:v>0.16455817165546285</c:v>
                </c:pt>
                <c:pt idx="43">
                  <c:v>0.1682898314699782</c:v>
                </c:pt>
                <c:pt idx="44">
                  <c:v>0.17203194544873823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C-4914-81B5-E6C250679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73184"/>
        <c:axId val="129782528"/>
      </c:lineChart>
      <c:catAx>
        <c:axId val="12817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 sz="6000" b="1" i="0" baseline="0"/>
            </a:pPr>
            <a:endParaRPr lang="pt-BR"/>
          </a:p>
        </c:txPr>
        <c:crossAx val="129782528"/>
        <c:crosses val="autoZero"/>
        <c:auto val="1"/>
        <c:lblAlgn val="ctr"/>
        <c:lblOffset val="100"/>
        <c:tickLblSkip val="4"/>
        <c:noMultiLvlLbl val="0"/>
      </c:catAx>
      <c:valAx>
        <c:axId val="1297825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6500" b="1" i="0" baseline="0"/>
            </a:pPr>
            <a:endParaRPr lang="pt-BR"/>
          </a:p>
        </c:txPr>
        <c:crossAx val="128173184"/>
        <c:crosses val="autoZero"/>
        <c:crossBetween val="midCat"/>
      </c:valAx>
      <c:spPr>
        <a:solidFill>
          <a:schemeClr val="bg1">
            <a:lumMod val="95000"/>
          </a:schemeClr>
        </a:solidFill>
      </c:spPr>
    </c:plotArea>
    <c:legend>
      <c:legendPos val="r"/>
      <c:layout>
        <c:manualLayout>
          <c:xMode val="edge"/>
          <c:yMode val="edge"/>
          <c:x val="0.69981090521880263"/>
          <c:y val="0.50415252434424396"/>
          <c:w val="0.27527769191228896"/>
          <c:h val="0.11747931063935037"/>
        </c:manualLayout>
      </c:layout>
      <c:overlay val="1"/>
      <c:txPr>
        <a:bodyPr/>
        <a:lstStyle/>
        <a:p>
          <a:pPr>
            <a:defRPr sz="7000" baseline="0"/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</c:spPr>
  <c:printSettings>
    <c:headerFooter/>
    <c:pageMargins b="0.78740157499999996" l="0.511811024" r="0.511811024" t="0.78740157499999996" header="0.31496062000000097" footer="0.3149606200000009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36861460309538"/>
          <c:y val="0.12444373216544793"/>
          <c:w val="0.83101239194542842"/>
          <c:h val="0.722438944137786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square"/>
            <c:size val="25"/>
            <c:spPr>
              <a:solidFill>
                <a:srgbClr val="7030A0"/>
              </a:solidFill>
              <a:ln w="9525">
                <a:noFill/>
              </a:ln>
            </c:spPr>
          </c:marker>
          <c:dPt>
            <c:idx val="10"/>
            <c:marker>
              <c:spPr>
                <a:solidFill>
                  <a:srgbClr val="FFFF00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CF2-4939-98BA-819135133BFC}"/>
              </c:ext>
            </c:extLst>
          </c:dPt>
          <c:dPt>
            <c:idx val="34"/>
            <c:marker>
              <c:spPr>
                <a:solidFill>
                  <a:srgbClr val="00B050"/>
                </a:solidFill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CF2-4939-98BA-819135133BFC}"/>
              </c:ext>
            </c:extLst>
          </c:dPt>
          <c:trendline>
            <c:spPr>
              <a:ln w="1143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1.4211235727447322E-2"/>
                  <c:y val="0.4984383314517821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5000" baseline="0"/>
                  </a:pPr>
                  <a:endParaRPr lang="pt-BR"/>
                </a:p>
              </c:txPr>
            </c:trendlineLbl>
          </c:trendline>
          <c:xVal>
            <c:numRef>
              <c:f>Plan4!$D$3:$D$37</c:f>
              <c:numCache>
                <c:formatCode>0.0%</c:formatCode>
                <c:ptCount val="35"/>
                <c:pt idx="0">
                  <c:v>0.13734007837950998</c:v>
                </c:pt>
                <c:pt idx="1">
                  <c:v>0.18017562410377799</c:v>
                </c:pt>
                <c:pt idx="2">
                  <c:v>0.17303695761312302</c:v>
                </c:pt>
                <c:pt idx="3">
                  <c:v>0.144583760448036</c:v>
                </c:pt>
                <c:pt idx="4">
                  <c:v>9.9163522767603901E-2</c:v>
                </c:pt>
                <c:pt idx="5">
                  <c:v>0.15878577765204699</c:v>
                </c:pt>
                <c:pt idx="6">
                  <c:v>0.170138958002373</c:v>
                </c:pt>
                <c:pt idx="7">
                  <c:v>0.177923871368032</c:v>
                </c:pt>
                <c:pt idx="8">
                  <c:v>0.17625656619869901</c:v>
                </c:pt>
                <c:pt idx="9">
                  <c:v>0.17327484389720302</c:v>
                </c:pt>
                <c:pt idx="10">
                  <c:v>0.20762610574753398</c:v>
                </c:pt>
                <c:pt idx="11">
                  <c:v>0.19355168143736901</c:v>
                </c:pt>
                <c:pt idx="12">
                  <c:v>0.169462418381463</c:v>
                </c:pt>
                <c:pt idx="13">
                  <c:v>0.12363330529857</c:v>
                </c:pt>
                <c:pt idx="14">
                  <c:v>0.114770862769558</c:v>
                </c:pt>
                <c:pt idx="15">
                  <c:v>0.10527434065453101</c:v>
                </c:pt>
                <c:pt idx="16">
                  <c:v>0.207772624447601</c:v>
                </c:pt>
                <c:pt idx="17">
                  <c:v>0.23587288776915902</c:v>
                </c:pt>
                <c:pt idx="18">
                  <c:v>0.11450060307931499</c:v>
                </c:pt>
                <c:pt idx="19">
                  <c:v>0.139549329687046</c:v>
                </c:pt>
                <c:pt idx="20">
                  <c:v>5.9790718204755303E-2</c:v>
                </c:pt>
                <c:pt idx="21">
                  <c:v>0.16024781030257698</c:v>
                </c:pt>
                <c:pt idx="22">
                  <c:v>0.13267595765496198</c:v>
                </c:pt>
                <c:pt idx="23">
                  <c:v>0.15137451061729601</c:v>
                </c:pt>
                <c:pt idx="24">
                  <c:v>0.13755742213917699</c:v>
                </c:pt>
                <c:pt idx="25">
                  <c:v>0.19149648888914603</c:v>
                </c:pt>
                <c:pt idx="26">
                  <c:v>0.12597495979304299</c:v>
                </c:pt>
                <c:pt idx="27">
                  <c:v>0.16924288849614602</c:v>
                </c:pt>
                <c:pt idx="28">
                  <c:v>0.174380088569144</c:v>
                </c:pt>
                <c:pt idx="29">
                  <c:v>0.184955178162892</c:v>
                </c:pt>
                <c:pt idx="30">
                  <c:v>0.17114143369267001</c:v>
                </c:pt>
                <c:pt idx="31">
                  <c:v>7.1108285944521996E-2</c:v>
                </c:pt>
                <c:pt idx="32">
                  <c:v>0.16431611462236798</c:v>
                </c:pt>
                <c:pt idx="33">
                  <c:v>0.132907766221524</c:v>
                </c:pt>
                <c:pt idx="34">
                  <c:v>7.5999999999999998E-2</c:v>
                </c:pt>
              </c:numCache>
            </c:numRef>
          </c:xVal>
          <c:yVal>
            <c:numRef>
              <c:f>Plan4!$C$3:$C$37</c:f>
              <c:numCache>
                <c:formatCode>0.0%</c:formatCode>
                <c:ptCount val="35"/>
                <c:pt idx="0">
                  <c:v>5.2039999999999996E-2</c:v>
                </c:pt>
                <c:pt idx="1">
                  <c:v>0.13858999999999999</c:v>
                </c:pt>
                <c:pt idx="2">
                  <c:v>0.10363</c:v>
                </c:pt>
                <c:pt idx="3">
                  <c:v>4.3129999999999995E-2</c:v>
                </c:pt>
                <c:pt idx="4">
                  <c:v>3.252E-2</c:v>
                </c:pt>
                <c:pt idx="5">
                  <c:v>9.0909999999999991E-2</c:v>
                </c:pt>
                <c:pt idx="6">
                  <c:v>8.4519999999999998E-2</c:v>
                </c:pt>
                <c:pt idx="7">
                  <c:v>6.9889999999999994E-2</c:v>
                </c:pt>
                <c:pt idx="8">
                  <c:v>0.11448</c:v>
                </c:pt>
                <c:pt idx="9">
                  <c:v>0.14180418197439199</c:v>
                </c:pt>
                <c:pt idx="10">
                  <c:v>0.10586999999999999</c:v>
                </c:pt>
                <c:pt idx="11">
                  <c:v>0.14657999999999999</c:v>
                </c:pt>
                <c:pt idx="12">
                  <c:v>0.10538</c:v>
                </c:pt>
                <c:pt idx="13">
                  <c:v>2.6019999999999998E-2</c:v>
                </c:pt>
                <c:pt idx="14">
                  <c:v>5.7999999999999996E-2</c:v>
                </c:pt>
                <c:pt idx="15">
                  <c:v>4.9216567055249502E-2</c:v>
                </c:pt>
                <c:pt idx="16">
                  <c:v>0.15962999999999999</c:v>
                </c:pt>
                <c:pt idx="17">
                  <c:v>0.11859</c:v>
                </c:pt>
                <c:pt idx="18">
                  <c:v>2.3709999999999998E-2</c:v>
                </c:pt>
                <c:pt idx="19">
                  <c:v>7.732E-2</c:v>
                </c:pt>
                <c:pt idx="20">
                  <c:v>1.8489999999999999E-2</c:v>
                </c:pt>
                <c:pt idx="21">
                  <c:v>6.4130000000000006E-2</c:v>
                </c:pt>
                <c:pt idx="22">
                  <c:v>4.8649999999999999E-2</c:v>
                </c:pt>
                <c:pt idx="23">
                  <c:v>7.4290000000000009E-2</c:v>
                </c:pt>
                <c:pt idx="24">
                  <c:v>0.10882</c:v>
                </c:pt>
                <c:pt idx="25">
                  <c:v>0.13149999999999998</c:v>
                </c:pt>
                <c:pt idx="26">
                  <c:v>7.2720000000000007E-2</c:v>
                </c:pt>
                <c:pt idx="27">
                  <c:v>0.11549999999999999</c:v>
                </c:pt>
                <c:pt idx="28">
                  <c:v>0.11237</c:v>
                </c:pt>
                <c:pt idx="29">
                  <c:v>9.8470000000000002E-2</c:v>
                </c:pt>
                <c:pt idx="30">
                  <c:v>6.8570000000000006E-2</c:v>
                </c:pt>
                <c:pt idx="31">
                  <c:v>7.6440000000000008E-2</c:v>
                </c:pt>
                <c:pt idx="32">
                  <c:v>6.1359999999999998E-2</c:v>
                </c:pt>
                <c:pt idx="33">
                  <c:v>6.7470000000000002E-2</c:v>
                </c:pt>
                <c:pt idx="34">
                  <c:v>0.1022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F2-4939-98BA-819135133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72832"/>
        <c:axId val="131176320"/>
      </c:scatterChart>
      <c:valAx>
        <c:axId val="1308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500" baseline="0"/>
                </a:pPr>
                <a:r>
                  <a:rPr lang="en-US" sz="5500" baseline="0"/>
                  <a:t>% da população total com mais de 65 anos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7000" b="1" i="0" baseline="0"/>
            </a:pPr>
            <a:endParaRPr lang="pt-BR"/>
          </a:p>
        </c:txPr>
        <c:crossAx val="131176320"/>
        <c:crosses val="autoZero"/>
        <c:crossBetween val="midCat"/>
      </c:valAx>
      <c:valAx>
        <c:axId val="13117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5500" baseline="0"/>
                </a:pPr>
                <a:r>
                  <a:rPr lang="en-US" sz="5500" baseline="0"/>
                  <a:t>Gastos totais com previdência, em % do PIB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7000" b="1" i="0" baseline="0"/>
            </a:pPr>
            <a:endParaRPr lang="pt-BR"/>
          </a:p>
        </c:txPr>
        <c:crossAx val="130872832"/>
        <c:crosses val="autoZero"/>
        <c:crossBetween val="midCat"/>
      </c:valAx>
      <c:spPr>
        <a:gradFill flip="none" rotWithShape="1">
          <a:gsLst>
            <a:gs pos="0">
              <a:schemeClr val="tx2">
                <a:lumMod val="40000"/>
                <a:lumOff val="60000"/>
                <a:tint val="66000"/>
                <a:satMod val="160000"/>
              </a:schemeClr>
            </a:gs>
            <a:gs pos="50000">
              <a:schemeClr val="tx2">
                <a:lumMod val="40000"/>
                <a:lumOff val="60000"/>
                <a:tint val="44500"/>
                <a:satMod val="160000"/>
              </a:schemeClr>
            </a:gs>
            <a:gs pos="100000">
              <a:schemeClr val="tx2">
                <a:lumMod val="40000"/>
                <a:lumOff val="60000"/>
                <a:tint val="23500"/>
                <a:satMod val="160000"/>
              </a:schemeClr>
            </a:gs>
          </a:gsLst>
          <a:lin ang="2700000" scaled="1"/>
          <a:tileRect/>
        </a:gra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8740157499999996" l="0.511811024" r="0.511811024" t="0.78740157499999996" header="0.31496062000000102" footer="0.314960620000001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65396802283163E-2"/>
          <c:y val="0.1675514172335601"/>
          <c:w val="0.882535774169666"/>
          <c:h val="0.64025759637188251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chemeClr val="tx1">
                  <a:lumMod val="95000"/>
                  <a:lumOff val="5000"/>
                </a:schemeClr>
              </a:solidFill>
            </a:ln>
          </c:spPr>
          <c:marker>
            <c:symbol val="none"/>
          </c:marker>
          <c:cat>
            <c:numRef>
              <c:f>Plan5!$A$2:$A$82</c:f>
              <c:numCache>
                <c:formatCode>General</c:formatCode>
                <c:ptCount val="8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  <c:pt idx="71">
                  <c:v>2051</c:v>
                </c:pt>
                <c:pt idx="72">
                  <c:v>2052</c:v>
                </c:pt>
                <c:pt idx="73">
                  <c:v>2053</c:v>
                </c:pt>
                <c:pt idx="74">
                  <c:v>2054</c:v>
                </c:pt>
                <c:pt idx="75">
                  <c:v>2055</c:v>
                </c:pt>
                <c:pt idx="76">
                  <c:v>2056</c:v>
                </c:pt>
                <c:pt idx="77">
                  <c:v>2057</c:v>
                </c:pt>
                <c:pt idx="78">
                  <c:v>2058</c:v>
                </c:pt>
                <c:pt idx="79">
                  <c:v>2059</c:v>
                </c:pt>
                <c:pt idx="80">
                  <c:v>2060</c:v>
                </c:pt>
              </c:numCache>
            </c:numRef>
          </c:cat>
          <c:val>
            <c:numRef>
              <c:f>Plan5!$B$2:$B$82</c:f>
              <c:numCache>
                <c:formatCode>0.00%</c:formatCode>
                <c:ptCount val="81"/>
                <c:pt idx="0">
                  <c:v>7.758695971648262E-2</c:v>
                </c:pt>
                <c:pt idx="1">
                  <c:v>7.7499140010646561E-2</c:v>
                </c:pt>
                <c:pt idx="2">
                  <c:v>7.7458846394020939E-2</c:v>
                </c:pt>
                <c:pt idx="3">
                  <c:v>7.7462877512645897E-2</c:v>
                </c:pt>
                <c:pt idx="4">
                  <c:v>7.7507086382764073E-2</c:v>
                </c:pt>
                <c:pt idx="5">
                  <c:v>7.7587328859616028E-2</c:v>
                </c:pt>
                <c:pt idx="6">
                  <c:v>7.7707705250248713E-2</c:v>
                </c:pt>
                <c:pt idx="7">
                  <c:v>7.8045815075503858E-2</c:v>
                </c:pt>
                <c:pt idx="8">
                  <c:v>7.856778823917622E-2</c:v>
                </c:pt>
                <c:pt idx="9">
                  <c:v>7.92447748178772E-2</c:v>
                </c:pt>
                <c:pt idx="10">
                  <c:v>8.0046934322581323E-2</c:v>
                </c:pt>
                <c:pt idx="11">
                  <c:v>8.0995702175691048E-2</c:v>
                </c:pt>
                <c:pt idx="12">
                  <c:v>8.2066470818302831E-2</c:v>
                </c:pt>
                <c:pt idx="13">
                  <c:v>8.3114220995993443E-2</c:v>
                </c:pt>
                <c:pt idx="14">
                  <c:v>8.4012713206608192E-2</c:v>
                </c:pt>
                <c:pt idx="15">
                  <c:v>8.4703077449837322E-2</c:v>
                </c:pt>
                <c:pt idx="16">
                  <c:v>8.5248761132871193E-2</c:v>
                </c:pt>
                <c:pt idx="17">
                  <c:v>8.5680309153382594E-2</c:v>
                </c:pt>
                <c:pt idx="18">
                  <c:v>8.60705545391654E-2</c:v>
                </c:pt>
                <c:pt idx="19">
                  <c:v>8.6526759648338281E-2</c:v>
                </c:pt>
                <c:pt idx="20">
                  <c:v>8.7101681997646979E-2</c:v>
                </c:pt>
                <c:pt idx="21">
                  <c:v>8.7767272038436039E-2</c:v>
                </c:pt>
                <c:pt idx="22">
                  <c:v>8.8720321577202388E-2</c:v>
                </c:pt>
                <c:pt idx="23">
                  <c:v>8.9866726477861647E-2</c:v>
                </c:pt>
                <c:pt idx="24">
                  <c:v>9.1081602727796071E-2</c:v>
                </c:pt>
                <c:pt idx="25">
                  <c:v>9.2301741250404579E-2</c:v>
                </c:pt>
                <c:pt idx="26">
                  <c:v>9.3575119276321353E-2</c:v>
                </c:pt>
                <c:pt idx="27">
                  <c:v>9.4918335267046128E-2</c:v>
                </c:pt>
                <c:pt idx="28">
                  <c:v>9.6401658590008571E-2</c:v>
                </c:pt>
                <c:pt idx="29">
                  <c:v>9.8132173702789913E-2</c:v>
                </c:pt>
                <c:pt idx="30">
                  <c:v>0.10016914862443521</c:v>
                </c:pt>
                <c:pt idx="31">
                  <c:v>0.10250145426886338</c:v>
                </c:pt>
                <c:pt idx="32">
                  <c:v>0.10513367497083521</c:v>
                </c:pt>
                <c:pt idx="33">
                  <c:v>0.10804316319023996</c:v>
                </c:pt>
                <c:pt idx="34">
                  <c:v>0.11119674223814639</c:v>
                </c:pt>
                <c:pt idx="35">
                  <c:v>0.11457839609358626</c:v>
                </c:pt>
                <c:pt idx="36">
                  <c:v>0.11816889598885404</c:v>
                </c:pt>
                <c:pt idx="37">
                  <c:v>0.12203502820351692</c:v>
                </c:pt>
                <c:pt idx="38">
                  <c:v>0.12616916368529668</c:v>
                </c:pt>
                <c:pt idx="39">
                  <c:v>0.13056522696846179</c:v>
                </c:pt>
                <c:pt idx="40">
                  <c:v>0.13521654520552179</c:v>
                </c:pt>
                <c:pt idx="41">
                  <c:v>0.14012203292649533</c:v>
                </c:pt>
                <c:pt idx="42">
                  <c:v>0.14527427141731819</c:v>
                </c:pt>
                <c:pt idx="43">
                  <c:v>0.15067832752838953</c:v>
                </c:pt>
                <c:pt idx="44">
                  <c:v>0.15634808620709115</c:v>
                </c:pt>
                <c:pt idx="45">
                  <c:v>0.16228125128897763</c:v>
                </c:pt>
                <c:pt idx="46">
                  <c:v>0.16846866307769354</c:v>
                </c:pt>
                <c:pt idx="47">
                  <c:v>0.17491604363468821</c:v>
                </c:pt>
                <c:pt idx="48">
                  <c:v>0.18154050045416936</c:v>
                </c:pt>
                <c:pt idx="49">
                  <c:v>0.18822165580334893</c:v>
                </c:pt>
                <c:pt idx="50">
                  <c:v>0.19488045731611409</c:v>
                </c:pt>
                <c:pt idx="51">
                  <c:v>0.20153729288552349</c:v>
                </c:pt>
                <c:pt idx="52">
                  <c:v>0.20818640331270399</c:v>
                </c:pt>
                <c:pt idx="53">
                  <c:v>0.21482689343732664</c:v>
                </c:pt>
                <c:pt idx="54">
                  <c:v>0.2214703689138986</c:v>
                </c:pt>
                <c:pt idx="55">
                  <c:v>0.22813504760532274</c:v>
                </c:pt>
                <c:pt idx="56">
                  <c:v>0.23482424249622888</c:v>
                </c:pt>
                <c:pt idx="57">
                  <c:v>0.24153375454252715</c:v>
                </c:pt>
                <c:pt idx="58">
                  <c:v>0.24836009842955267</c:v>
                </c:pt>
                <c:pt idx="59">
                  <c:v>0.25544757498050485</c:v>
                </c:pt>
                <c:pt idx="60">
                  <c:v>0.26289768991712875</c:v>
                </c:pt>
                <c:pt idx="61">
                  <c:v>0.27069850150138203</c:v>
                </c:pt>
                <c:pt idx="62">
                  <c:v>0.27883244202799978</c:v>
                </c:pt>
                <c:pt idx="63">
                  <c:v>0.28735712968350674</c:v>
                </c:pt>
                <c:pt idx="64">
                  <c:v>0.29635166706073807</c:v>
                </c:pt>
                <c:pt idx="65">
                  <c:v>0.30584273676562979</c:v>
                </c:pt>
                <c:pt idx="66">
                  <c:v>0.31582749676431693</c:v>
                </c:pt>
                <c:pt idx="67">
                  <c:v>0.32634372066157935</c:v>
                </c:pt>
                <c:pt idx="68">
                  <c:v>0.33712566824735363</c:v>
                </c:pt>
                <c:pt idx="69">
                  <c:v>0.34774571691730283</c:v>
                </c:pt>
                <c:pt idx="70">
                  <c:v>0.3579094665346913</c:v>
                </c:pt>
                <c:pt idx="71">
                  <c:v>0.36763024456743287</c:v>
                </c:pt>
                <c:pt idx="72">
                  <c:v>0.37685840369065604</c:v>
                </c:pt>
                <c:pt idx="73">
                  <c:v>0.38568183976877957</c:v>
                </c:pt>
                <c:pt idx="74">
                  <c:v>0.39430625451867096</c:v>
                </c:pt>
                <c:pt idx="75">
                  <c:v>0.40287361075973149</c:v>
                </c:pt>
                <c:pt idx="76">
                  <c:v>0.41134285674749022</c:v>
                </c:pt>
                <c:pt idx="77">
                  <c:v>0.41970567776231976</c:v>
                </c:pt>
                <c:pt idx="78">
                  <c:v>0.4279898777076066</c:v>
                </c:pt>
                <c:pt idx="79">
                  <c:v>0.43622291674235497</c:v>
                </c:pt>
                <c:pt idx="80">
                  <c:v>0.44443282520604804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2-49E1-B0FF-F26A01E81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17152"/>
        <c:axId val="135631232"/>
      </c:lineChart>
      <c:catAx>
        <c:axId val="1356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 rot="-1560000"/>
          <a:lstStyle/>
          <a:p>
            <a:pPr>
              <a:defRPr sz="2000" b="1" i="0" baseline="0"/>
            </a:pPr>
            <a:endParaRPr lang="pt-BR"/>
          </a:p>
        </c:txPr>
        <c:crossAx val="135631232"/>
        <c:crosses val="autoZero"/>
        <c:auto val="1"/>
        <c:lblAlgn val="ctr"/>
        <c:lblOffset val="100"/>
        <c:tickLblSkip val="10"/>
        <c:noMultiLvlLbl val="0"/>
      </c:catAx>
      <c:valAx>
        <c:axId val="135631232"/>
        <c:scaling>
          <c:orientation val="minMax"/>
        </c:scaling>
        <c:delete val="0"/>
        <c:axPos val="l"/>
        <c:majorGridlines>
          <c:spPr>
            <a:ln w="38100">
              <a:solidFill>
                <a:schemeClr val="bg1">
                  <a:lumMod val="6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20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135617152"/>
        <c:crosses val="autoZero"/>
        <c:crossBetween val="midCat"/>
      </c:valAx>
      <c:spPr>
        <a:solidFill>
          <a:schemeClr val="bg1">
            <a:lumMod val="95000"/>
          </a:schemeClr>
        </a:solidFill>
        <a:ln w="63500">
          <a:noFill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8740157499999996" l="0.511811024" r="0.511811024" t="0.78740157499999996" header="0.31496062000000102" footer="0.3149606200000010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0" baseline="0"/>
            </a:pPr>
            <a:r>
              <a:rPr lang="en-US" sz="9000" baseline="0"/>
              <a:t>         </a:t>
            </a:r>
            <a:endParaRPr lang="en-US" sz="8800" baseline="0"/>
          </a:p>
        </c:rich>
      </c:tx>
      <c:layout>
        <c:manualLayout>
          <c:xMode val="edge"/>
          <c:yMode val="edge"/>
          <c:x val="0.1125770107739210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80908264998652E-2"/>
          <c:y val="0.11554189342403615"/>
          <c:w val="0.92321290269180512"/>
          <c:h val="0.576203287981859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3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0-9688-46D2-847F-0514DC3D28DD}"/>
              </c:ext>
            </c:extLst>
          </c:dPt>
          <c:cat>
            <c:strRef>
              <c:f>Plan6!$B$2:$B$36</c:f>
              <c:strCache>
                <c:ptCount val="35"/>
                <c:pt idx="0">
                  <c:v>Coréia do Sul</c:v>
                </c:pt>
                <c:pt idx="1">
                  <c:v>México</c:v>
                </c:pt>
                <c:pt idx="2">
                  <c:v>Chile</c:v>
                </c:pt>
                <c:pt idx="3">
                  <c:v>Islândia</c:v>
                </c:pt>
                <c:pt idx="4">
                  <c:v>Japão</c:v>
                </c:pt>
                <c:pt idx="5">
                  <c:v>Israel</c:v>
                </c:pt>
                <c:pt idx="6">
                  <c:v>Nova Zelândia</c:v>
                </c:pt>
                <c:pt idx="7">
                  <c:v>Portugal</c:v>
                </c:pt>
                <c:pt idx="8">
                  <c:v>Suíça</c:v>
                </c:pt>
                <c:pt idx="9">
                  <c:v>EUA</c:v>
                </c:pt>
                <c:pt idx="10">
                  <c:v>Irlanda</c:v>
                </c:pt>
                <c:pt idx="11">
                  <c:v>Austrália</c:v>
                </c:pt>
                <c:pt idx="12">
                  <c:v>Suécia</c:v>
                </c:pt>
                <c:pt idx="13">
                  <c:v>Noruega</c:v>
                </c:pt>
                <c:pt idx="14">
                  <c:v>Turquia</c:v>
                </c:pt>
                <c:pt idx="15">
                  <c:v>Canadá</c:v>
                </c:pt>
                <c:pt idx="16">
                  <c:v>Reino Unido</c:v>
                </c:pt>
                <c:pt idx="17">
                  <c:v>Estônia</c:v>
                </c:pt>
                <c:pt idx="18">
                  <c:v>República Tcheca</c:v>
                </c:pt>
                <c:pt idx="19">
                  <c:v>Dinamarca</c:v>
                </c:pt>
                <c:pt idx="20">
                  <c:v>Holanda</c:v>
                </c:pt>
                <c:pt idx="21">
                  <c:v>Alemanha</c:v>
                </c:pt>
                <c:pt idx="22">
                  <c:v>Hungria</c:v>
                </c:pt>
                <c:pt idx="23">
                  <c:v>Eslovênia</c:v>
                </c:pt>
                <c:pt idx="24">
                  <c:v>Áustria</c:v>
                </c:pt>
                <c:pt idx="25">
                  <c:v>Espanha</c:v>
                </c:pt>
                <c:pt idx="26">
                  <c:v>Polônia</c:v>
                </c:pt>
                <c:pt idx="27">
                  <c:v>Luxemburgo</c:v>
                </c:pt>
                <c:pt idx="28">
                  <c:v>Finlândia</c:v>
                </c:pt>
                <c:pt idx="29">
                  <c:v>Grécia</c:v>
                </c:pt>
                <c:pt idx="30">
                  <c:v>Itália</c:v>
                </c:pt>
                <c:pt idx="31">
                  <c:v>Eslováquia</c:v>
                </c:pt>
                <c:pt idx="32">
                  <c:v>Bélgica</c:v>
                </c:pt>
                <c:pt idx="33">
                  <c:v>França</c:v>
                </c:pt>
                <c:pt idx="34">
                  <c:v>Brasil</c:v>
                </c:pt>
              </c:strCache>
            </c:strRef>
          </c:cat>
          <c:val>
            <c:numRef>
              <c:f>Plan6!$C$2:$C$36</c:f>
              <c:numCache>
                <c:formatCode>0.0</c:formatCode>
                <c:ptCount val="35"/>
                <c:pt idx="0">
                  <c:v>72.902726062212778</c:v>
                </c:pt>
                <c:pt idx="1">
                  <c:v>72.041362020167199</c:v>
                </c:pt>
                <c:pt idx="2">
                  <c:v>70.856454474213791</c:v>
                </c:pt>
                <c:pt idx="3">
                  <c:v>69.414076708922437</c:v>
                </c:pt>
                <c:pt idx="4">
                  <c:v>69.2857543911325</c:v>
                </c:pt>
                <c:pt idx="5">
                  <c:v>67.826820203800196</c:v>
                </c:pt>
                <c:pt idx="6">
                  <c:v>67.237297343536525</c:v>
                </c:pt>
                <c:pt idx="7">
                  <c:v>67.017083948377959</c:v>
                </c:pt>
                <c:pt idx="8">
                  <c:v>66.054032924689807</c:v>
                </c:pt>
                <c:pt idx="9">
                  <c:v>65.858924315644416</c:v>
                </c:pt>
                <c:pt idx="10">
                  <c:v>65.374663126118747</c:v>
                </c:pt>
                <c:pt idx="11">
                  <c:v>65.349435109153589</c:v>
                </c:pt>
                <c:pt idx="12">
                  <c:v>65.188430921558904</c:v>
                </c:pt>
                <c:pt idx="13">
                  <c:v>65.171781550064182</c:v>
                </c:pt>
                <c:pt idx="14">
                  <c:v>65.169558756050776</c:v>
                </c:pt>
                <c:pt idx="15">
                  <c:v>64.490919538112237</c:v>
                </c:pt>
                <c:pt idx="16">
                  <c:v>64.12606384976479</c:v>
                </c:pt>
                <c:pt idx="17">
                  <c:v>63.668786928936832</c:v>
                </c:pt>
                <c:pt idx="18">
                  <c:v>63.340484058933278</c:v>
                </c:pt>
                <c:pt idx="19">
                  <c:v>62.974207892230304</c:v>
                </c:pt>
                <c:pt idx="20">
                  <c:v>62.889820923089161</c:v>
                </c:pt>
                <c:pt idx="21">
                  <c:v>62.71867655931549</c:v>
                </c:pt>
                <c:pt idx="22">
                  <c:v>62.600249033583275</c:v>
                </c:pt>
                <c:pt idx="23">
                  <c:v>62.337215324652455</c:v>
                </c:pt>
                <c:pt idx="24">
                  <c:v>62.245829274570212</c:v>
                </c:pt>
                <c:pt idx="25">
                  <c:v>62.219047829483777</c:v>
                </c:pt>
                <c:pt idx="26">
                  <c:v>62.08949757982036</c:v>
                </c:pt>
                <c:pt idx="27">
                  <c:v>61.890636603990863</c:v>
                </c:pt>
                <c:pt idx="28">
                  <c:v>61.856556444130177</c:v>
                </c:pt>
                <c:pt idx="29">
                  <c:v>61.597037540001523</c:v>
                </c:pt>
                <c:pt idx="30">
                  <c:v>61.416877867132065</c:v>
                </c:pt>
                <c:pt idx="31">
                  <c:v>61.092868154978191</c:v>
                </c:pt>
                <c:pt idx="32">
                  <c:v>59.950397898235636</c:v>
                </c:pt>
                <c:pt idx="33">
                  <c:v>59.368488802614337</c:v>
                </c:pt>
                <c:pt idx="3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8-46D2-847F-0514DC3D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35696768"/>
        <c:axId val="135698304"/>
      </c:barChart>
      <c:catAx>
        <c:axId val="13569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4400" b="1" i="0" baseline="0"/>
            </a:pPr>
            <a:endParaRPr lang="pt-BR"/>
          </a:p>
        </c:txPr>
        <c:crossAx val="135698304"/>
        <c:crosses val="autoZero"/>
        <c:auto val="1"/>
        <c:lblAlgn val="ctr"/>
        <c:lblOffset val="100"/>
        <c:noMultiLvlLbl val="0"/>
      </c:catAx>
      <c:valAx>
        <c:axId val="135698304"/>
        <c:scaling>
          <c:orientation val="minMax"/>
          <c:min val="5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7000" b="1" i="0" baseline="0"/>
            </a:pPr>
            <a:endParaRPr lang="pt-BR"/>
          </a:p>
        </c:txPr>
        <c:crossAx val="135696768"/>
        <c:crosses val="autoZero"/>
        <c:crossBetween val="between"/>
      </c:valAx>
      <c:spPr>
        <a:gradFill flip="none" rotWithShape="1">
          <a:gsLst>
            <a:gs pos="0">
              <a:schemeClr val="tx2">
                <a:lumMod val="40000"/>
                <a:lumOff val="60000"/>
                <a:tint val="66000"/>
                <a:satMod val="160000"/>
              </a:schemeClr>
            </a:gs>
            <a:gs pos="50000">
              <a:schemeClr val="tx2">
                <a:lumMod val="40000"/>
                <a:lumOff val="60000"/>
                <a:tint val="44500"/>
                <a:satMod val="160000"/>
              </a:schemeClr>
            </a:gs>
            <a:gs pos="100000">
              <a:schemeClr val="tx2">
                <a:lumMod val="40000"/>
                <a:lumOff val="60000"/>
                <a:tint val="23500"/>
                <a:satMod val="160000"/>
              </a:schemeClr>
            </a:gs>
          </a:gsLst>
          <a:lin ang="2700000" scaled="1"/>
          <a:tileRect/>
        </a:gradFill>
      </c:spPr>
    </c:plotArea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8740157499999996" l="0.511811024" r="0.511811024" t="0.78740157499999996" header="0.31496062000000102" footer="0.3149606200000010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4014880526541"/>
          <c:y val="0.13934076165070294"/>
          <c:w val="0.79365697683661629"/>
          <c:h val="0.7382851604073668"/>
        </c:manualLayout>
      </c:layout>
      <c:barChart>
        <c:barDir val="bar"/>
        <c:grouping val="clustered"/>
        <c:varyColors val="0"/>
        <c:ser>
          <c:idx val="0"/>
          <c:order val="0"/>
          <c:tx>
            <c:v> Homens</c:v>
          </c:tx>
          <c:spPr>
            <a:solidFill>
              <a:schemeClr val="tx1"/>
            </a:solidFill>
            <a:ln>
              <a:noFill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9C-4C9B-8329-AB8EE236AB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9C-4C9B-8329-AB8EE236AB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5,9%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9C-4C9B-8329-AB8EE236AB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5,6%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9C-4C9B-8329-AB8EE236AB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4,8%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E9C-4C9B-8329-AB8EE236AB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4,0%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9C-4C9B-8329-AB8EE236AB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9C-4C9B-8329-AB8EE236AB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2,6%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E9C-4C9B-8329-AB8EE236AB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2,3%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E9C-4C9B-8329-AB8EE236AB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1,9%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9C-4C9B-8329-AB8EE236AB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1,7%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9C-4C9B-8329-AB8EE236AB2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1,4%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9C-4C9B-8329-AB8EE236AB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9C-4C9B-8329-AB8EE236AB2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0,9%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E9C-4C9B-8329-AB8EE236AB2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0,6%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E9C-4C9B-8329-AB8EE236AB2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E9C-4C9B-8329-AB8EE236AB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0,2%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E9C-4C9B-8329-AB8EE236A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'1980'!$I$3:$I$19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80+ anos</c:v>
                </c:pt>
              </c:strCache>
            </c:strRef>
          </c:cat>
          <c:val>
            <c:numRef>
              <c:f>'1980'!$J$3:$J$19</c:f>
              <c:numCache>
                <c:formatCode>0.0%</c:formatCode>
                <c:ptCount val="17"/>
                <c:pt idx="0">
                  <c:v>-7.0610438878090542E-2</c:v>
                </c:pt>
                <c:pt idx="1">
                  <c:v>-6.2768923811640273E-2</c:v>
                </c:pt>
                <c:pt idx="2">
                  <c:v>-5.9405719998057036E-2</c:v>
                </c:pt>
                <c:pt idx="3">
                  <c:v>-5.5909007023258475E-2</c:v>
                </c:pt>
                <c:pt idx="4">
                  <c:v>-4.8360419198615744E-2</c:v>
                </c:pt>
                <c:pt idx="5">
                  <c:v>-4.0450146791270847E-2</c:v>
                </c:pt>
                <c:pt idx="6">
                  <c:v>-3.3021798305083221E-2</c:v>
                </c:pt>
                <c:pt idx="7">
                  <c:v>-2.6310937667792609E-2</c:v>
                </c:pt>
                <c:pt idx="8">
                  <c:v>-2.3152252949689107E-2</c:v>
                </c:pt>
                <c:pt idx="9">
                  <c:v>-1.9472662158258037E-2</c:v>
                </c:pt>
                <c:pt idx="10">
                  <c:v>-1.7093939942256612E-2</c:v>
                </c:pt>
                <c:pt idx="11">
                  <c:v>-1.3664182233656841E-2</c:v>
                </c:pt>
                <c:pt idx="12">
                  <c:v>-1.0963167149554425E-2</c:v>
                </c:pt>
                <c:pt idx="13">
                  <c:v>-8.6426355637311495E-3</c:v>
                </c:pt>
                <c:pt idx="14">
                  <c:v>-6.0135969812299996E-3</c:v>
                </c:pt>
                <c:pt idx="15">
                  <c:v>-3.3836409788836983E-3</c:v>
                </c:pt>
                <c:pt idx="16">
                  <c:v>-2.3953914069378729E-3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9C-4C9B-8329-AB8EE236AB20}"/>
            </c:ext>
          </c:extLst>
        </c:ser>
        <c:ser>
          <c:idx val="1"/>
          <c:order val="1"/>
          <c:tx>
            <c:v> Mulheres</c:v>
          </c:tx>
          <c:spPr>
            <a:solidFill>
              <a:srgbClr val="C00000"/>
            </a:solidFill>
            <a:ln w="381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'1980'!$I$3:$I$19</c:f>
              <c:strCache>
                <c:ptCount val="17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80+ anos</c:v>
                </c:pt>
              </c:strCache>
            </c:strRef>
          </c:cat>
          <c:val>
            <c:numRef>
              <c:f>'1980'!$K$3:$K$19</c:f>
              <c:numCache>
                <c:formatCode>0.0%</c:formatCode>
                <c:ptCount val="17"/>
                <c:pt idx="0">
                  <c:v>6.8170470696176683E-2</c:v>
                </c:pt>
                <c:pt idx="1">
                  <c:v>6.0758414603489096E-2</c:v>
                </c:pt>
                <c:pt idx="2">
                  <c:v>5.7772909263655074E-2</c:v>
                </c:pt>
                <c:pt idx="3">
                  <c:v>5.4578617187811651E-2</c:v>
                </c:pt>
                <c:pt idx="4">
                  <c:v>4.7463543004997236E-2</c:v>
                </c:pt>
                <c:pt idx="5">
                  <c:v>4.0013848124912613E-2</c:v>
                </c:pt>
                <c:pt idx="6">
                  <c:v>3.2944161650687316E-2</c:v>
                </c:pt>
                <c:pt idx="7">
                  <c:v>2.6580708249758705E-2</c:v>
                </c:pt>
                <c:pt idx="8">
                  <c:v>2.3400185662841161E-2</c:v>
                </c:pt>
                <c:pt idx="9">
                  <c:v>1.9661413100149235E-2</c:v>
                </c:pt>
                <c:pt idx="10">
                  <c:v>1.7308648951016414E-2</c:v>
                </c:pt>
                <c:pt idx="11">
                  <c:v>1.395883782892266E-2</c:v>
                </c:pt>
                <c:pt idx="12">
                  <c:v>1.1527298441836115E-2</c:v>
                </c:pt>
                <c:pt idx="13">
                  <c:v>9.5166499824584413E-3</c:v>
                </c:pt>
                <c:pt idx="14">
                  <c:v>7.1355359218607303E-3</c:v>
                </c:pt>
                <c:pt idx="15">
                  <c:v>4.3760107488840854E-3</c:v>
                </c:pt>
                <c:pt idx="16">
                  <c:v>3.2138855425362942E-3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9C-4C9B-8329-AB8EE236A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5609728"/>
        <c:axId val="73340032"/>
      </c:barChart>
      <c:catAx>
        <c:axId val="1356097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8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73340032"/>
        <c:crosses val="autoZero"/>
        <c:auto val="1"/>
        <c:lblAlgn val="ctr"/>
        <c:lblOffset val="100"/>
        <c:noMultiLvlLbl val="0"/>
      </c:catAx>
      <c:valAx>
        <c:axId val="73340032"/>
        <c:scaling>
          <c:orientation val="minMax"/>
        </c:scaling>
        <c:delete val="0"/>
        <c:axPos val="b"/>
        <c:numFmt formatCode="0.0%;0.0%" sourceLinked="0"/>
        <c:majorTickMark val="none"/>
        <c:minorTickMark val="none"/>
        <c:tickLblPos val="none"/>
        <c:spPr>
          <a:ln w="38100">
            <a:solidFill>
              <a:schemeClr val="bg1">
                <a:lumMod val="50000"/>
              </a:schemeClr>
            </a:solidFill>
          </a:ln>
        </c:spPr>
        <c:crossAx val="13560972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ayout>
        <c:manualLayout>
          <c:xMode val="edge"/>
          <c:yMode val="edge"/>
          <c:x val="0.18033796675182268"/>
          <c:y val="0.13570102700178333"/>
          <c:w val="0.20284123188395334"/>
          <c:h val="0.10394169466039541"/>
        </c:manualLayout>
      </c:layout>
      <c:overlay val="1"/>
      <c:txPr>
        <a:bodyPr/>
        <a:lstStyle/>
        <a:p>
          <a:pPr>
            <a:defRPr sz="2000" b="1" i="0" baseline="0"/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4014880526541"/>
          <c:y val="0.13934076165070294"/>
          <c:w val="0.79365697683661629"/>
          <c:h val="0.7382851604073668"/>
        </c:manualLayout>
      </c:layout>
      <c:barChart>
        <c:barDir val="bar"/>
        <c:grouping val="clustered"/>
        <c:varyColors val="0"/>
        <c:ser>
          <c:idx val="0"/>
          <c:order val="0"/>
          <c:tx>
            <c:v> Homens</c:v>
          </c:tx>
          <c:spPr>
            <a:solidFill>
              <a:schemeClr val="tx1"/>
            </a:solidFill>
            <a:ln>
              <a:noFill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23A-4B90-8A49-04BA96DC84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23A-4B90-8A49-04BA96DC84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5,9%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23A-4B90-8A49-04BA96DC84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5,6%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23A-4B90-8A49-04BA96DC843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4,8%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23A-4B90-8A49-04BA96DC843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4,0%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23A-4B90-8A49-04BA96DC843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23A-4B90-8A49-04BA96DC843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2,6%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23A-4B90-8A49-04BA96DC843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2,3%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23A-4B90-8A49-04BA96DC843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1,9%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23A-4B90-8A49-04BA96DC843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1,7%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23A-4B90-8A49-04BA96DC843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1,4%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23A-4B90-8A49-04BA96DC843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23A-4B90-8A49-04BA96DC843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0,9%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23A-4B90-8A49-04BA96DC843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0,6%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23A-4B90-8A49-04BA96DC843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23A-4B90-8A49-04BA96DC843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0,2%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23A-4B90-8A49-04BA96DC843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0,1%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5B-4EFE-82F6-EF4D3C21862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0,1%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5B-4EFE-82F6-EF4D3C2186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'2010'!$K$4:$K$22</c:f>
              <c:strCache>
                <c:ptCount val="19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 84 anos</c:v>
                </c:pt>
                <c:pt idx="17">
                  <c:v>85 a 89 anos</c:v>
                </c:pt>
                <c:pt idx="18">
                  <c:v>90+ anos</c:v>
                </c:pt>
              </c:strCache>
            </c:strRef>
          </c:cat>
          <c:val>
            <c:numRef>
              <c:f>'2010'!$L$4:$L$22</c:f>
              <c:numCache>
                <c:formatCode>0.0%</c:formatCode>
                <c:ptCount val="19"/>
                <c:pt idx="0">
                  <c:v>-4.1353632235559157E-2</c:v>
                </c:pt>
                <c:pt idx="1">
                  <c:v>-4.414785809581271E-2</c:v>
                </c:pt>
                <c:pt idx="2">
                  <c:v>-4.4786294957584613E-2</c:v>
                </c:pt>
                <c:pt idx="3">
                  <c:v>-4.4584691662791477E-2</c:v>
                </c:pt>
                <c:pt idx="4">
                  <c:v>-4.4753133458583165E-2</c:v>
                </c:pt>
                <c:pt idx="5">
                  <c:v>-4.5725072799669454E-2</c:v>
                </c:pt>
                <c:pt idx="6">
                  <c:v>-4.0933867914634353E-2</c:v>
                </c:pt>
                <c:pt idx="7">
                  <c:v>-3.5880926064859951E-2</c:v>
                </c:pt>
                <c:pt idx="8">
                  <c:v>-3.2889357827392808E-2</c:v>
                </c:pt>
                <c:pt idx="9">
                  <c:v>-3.0027571103525018E-2</c:v>
                </c:pt>
                <c:pt idx="10">
                  <c:v>-2.5211839087884966E-2</c:v>
                </c:pt>
                <c:pt idx="11">
                  <c:v>-2.0117413394689046E-2</c:v>
                </c:pt>
                <c:pt idx="12">
                  <c:v>-1.5183009965068814E-2</c:v>
                </c:pt>
                <c:pt idx="13">
                  <c:v>-1.0734959842028297E-2</c:v>
                </c:pt>
                <c:pt idx="14">
                  <c:v>-7.9355369922659534E-3</c:v>
                </c:pt>
                <c:pt idx="15">
                  <c:v>-5.1910457077938323E-3</c:v>
                </c:pt>
                <c:pt idx="16">
                  <c:v>-3.1345212549888733E-3</c:v>
                </c:pt>
                <c:pt idx="17">
                  <c:v>-1.4288805515286702E-3</c:v>
                </c:pt>
                <c:pt idx="18">
                  <c:v>-6.4940373727075812E-4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23A-4B90-8A49-04BA96DC8430}"/>
            </c:ext>
          </c:extLst>
        </c:ser>
        <c:ser>
          <c:idx val="1"/>
          <c:order val="1"/>
          <c:tx>
            <c:v> Mulheres</c:v>
          </c:tx>
          <c:spPr>
            <a:solidFill>
              <a:srgbClr val="C00000"/>
            </a:solidFill>
            <a:ln w="381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'2010'!$K$4:$K$22</c:f>
              <c:strCache>
                <c:ptCount val="19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 84 anos</c:v>
                </c:pt>
                <c:pt idx="17">
                  <c:v>85 a 89 anos</c:v>
                </c:pt>
                <c:pt idx="18">
                  <c:v>90+ anos</c:v>
                </c:pt>
              </c:strCache>
            </c:strRef>
          </c:cat>
          <c:val>
            <c:numRef>
              <c:f>'2010'!$M$4:$M$22</c:f>
              <c:numCache>
                <c:formatCode>0.0%</c:formatCode>
                <c:ptCount val="19"/>
                <c:pt idx="0">
                  <c:v>3.9552430352961986E-2</c:v>
                </c:pt>
                <c:pt idx="1">
                  <c:v>4.23829737580112E-2</c:v>
                </c:pt>
                <c:pt idx="2">
                  <c:v>4.319718753659408E-2</c:v>
                </c:pt>
                <c:pt idx="3">
                  <c:v>4.3253929863976935E-2</c:v>
                </c:pt>
                <c:pt idx="4">
                  <c:v>4.3836647427796846E-2</c:v>
                </c:pt>
                <c:pt idx="5">
                  <c:v>4.5312029782105419E-2</c:v>
                </c:pt>
                <c:pt idx="6">
                  <c:v>4.1038805158505186E-2</c:v>
                </c:pt>
                <c:pt idx="7">
                  <c:v>3.6426338860483423E-2</c:v>
                </c:pt>
                <c:pt idx="8">
                  <c:v>3.3864151420591203E-2</c:v>
                </c:pt>
                <c:pt idx="9">
                  <c:v>3.1430108647208951E-2</c:v>
                </c:pt>
                <c:pt idx="10">
                  <c:v>2.6941301031642828E-2</c:v>
                </c:pt>
                <c:pt idx="11">
                  <c:v>2.2086069849677131E-2</c:v>
                </c:pt>
                <c:pt idx="12">
                  <c:v>1.7290230641320219E-2</c:v>
                </c:pt>
                <c:pt idx="13">
                  <c:v>1.2907137771992388E-2</c:v>
                </c:pt>
                <c:pt idx="14">
                  <c:v>1.0146743495017492E-2</c:v>
                </c:pt>
                <c:pt idx="15">
                  <c:v>7.1799734909544785E-3</c:v>
                </c:pt>
                <c:pt idx="16">
                  <c:v>4.743567519586934E-3</c:v>
                </c:pt>
                <c:pt idx="17">
                  <c:v>2.3749474783084129E-3</c:v>
                </c:pt>
                <c:pt idx="18">
                  <c:v>1.3664092593329838E-3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23A-4B90-8A49-04BA96DC8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5609728"/>
        <c:axId val="73340032"/>
      </c:barChart>
      <c:catAx>
        <c:axId val="1356097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6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73340032"/>
        <c:crosses val="autoZero"/>
        <c:auto val="1"/>
        <c:lblAlgn val="ctr"/>
        <c:lblOffset val="100"/>
        <c:noMultiLvlLbl val="0"/>
      </c:catAx>
      <c:valAx>
        <c:axId val="73340032"/>
        <c:scaling>
          <c:orientation val="minMax"/>
        </c:scaling>
        <c:delete val="0"/>
        <c:axPos val="b"/>
        <c:numFmt formatCode="0.0%;0.0%" sourceLinked="0"/>
        <c:majorTickMark val="none"/>
        <c:minorTickMark val="none"/>
        <c:tickLblPos val="none"/>
        <c:spPr>
          <a:ln w="38100">
            <a:solidFill>
              <a:schemeClr val="bg1">
                <a:lumMod val="50000"/>
              </a:schemeClr>
            </a:solidFill>
          </a:ln>
        </c:spPr>
        <c:crossAx val="13560972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ayout>
        <c:manualLayout>
          <c:xMode val="edge"/>
          <c:yMode val="edge"/>
          <c:x val="0.18033796675182268"/>
          <c:y val="0.13570102700178333"/>
          <c:w val="0.20284123188395334"/>
          <c:h val="0.10394169466039541"/>
        </c:manualLayout>
      </c:layout>
      <c:overlay val="1"/>
      <c:txPr>
        <a:bodyPr/>
        <a:lstStyle/>
        <a:p>
          <a:pPr>
            <a:defRPr sz="2000" b="1" i="0" baseline="0"/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14014880526541"/>
          <c:y val="0.13934076165070294"/>
          <c:w val="0.79365697683661629"/>
          <c:h val="0.7382851604073668"/>
        </c:manualLayout>
      </c:layout>
      <c:barChart>
        <c:barDir val="bar"/>
        <c:grouping val="clustered"/>
        <c:varyColors val="0"/>
        <c:ser>
          <c:idx val="0"/>
          <c:order val="0"/>
          <c:tx>
            <c:v> Homens</c:v>
          </c:tx>
          <c:spPr>
            <a:solidFill>
              <a:schemeClr val="tx1"/>
            </a:solidFill>
            <a:ln>
              <a:noFill/>
            </a:ln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7,1%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86F-4700-8CFE-06C1A135C1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86F-4700-8CFE-06C1A135C1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5,9%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86F-4700-8CFE-06C1A135C1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5,6%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86F-4700-8CFE-06C1A135C1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4,8%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86F-4700-8CFE-06C1A135C1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4,0%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86F-4700-8CFE-06C1A135C16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86F-4700-8CFE-06C1A135C16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2,6%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86F-4700-8CFE-06C1A135C16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2,3%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86F-4700-8CFE-06C1A135C16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1,9%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86F-4700-8CFE-06C1A135C16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1,7%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86F-4700-8CFE-06C1A135C16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1,4%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86F-4700-8CFE-06C1A135C16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1,1%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986F-4700-8CFE-06C1A135C16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0,9%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86F-4700-8CFE-06C1A135C16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0,6%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986F-4700-8CFE-06C1A135C16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0,3%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986F-4700-8CFE-06C1A135C16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0,2%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986F-4700-8CFE-06C1A135C16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1,0%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47-4234-9287-B3DC1470EA8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0,7%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47-4234-9287-B3DC1470E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'2060'!$J$4:$J$22</c:f>
              <c:strCache>
                <c:ptCount val="19"/>
                <c:pt idx="0">
                  <c:v>0 a 4 anos</c:v>
                </c:pt>
                <c:pt idx="1">
                  <c:v>5 a 9 anos</c:v>
                </c:pt>
                <c:pt idx="2">
                  <c:v>10 a 14 anos</c:v>
                </c:pt>
                <c:pt idx="3">
                  <c:v>15 a 19 anos</c:v>
                </c:pt>
                <c:pt idx="4">
                  <c:v>20 a 24 anos</c:v>
                </c:pt>
                <c:pt idx="5">
                  <c:v>25 a 29 anos</c:v>
                </c:pt>
                <c:pt idx="6">
                  <c:v>30 a 34 anos</c:v>
                </c:pt>
                <c:pt idx="7">
                  <c:v>35 a 39 anos</c:v>
                </c:pt>
                <c:pt idx="8">
                  <c:v>40 a 44 anos</c:v>
                </c:pt>
                <c:pt idx="9">
                  <c:v>45 a 49 anos</c:v>
                </c:pt>
                <c:pt idx="10">
                  <c:v>50 a 54 anos</c:v>
                </c:pt>
                <c:pt idx="11">
                  <c:v>55 a 59 anos</c:v>
                </c:pt>
                <c:pt idx="12">
                  <c:v>60 a 64 anos</c:v>
                </c:pt>
                <c:pt idx="13">
                  <c:v>65 a 69 anos</c:v>
                </c:pt>
                <c:pt idx="14">
                  <c:v>70 a 74 anos</c:v>
                </c:pt>
                <c:pt idx="15">
                  <c:v>75 a 79 anos</c:v>
                </c:pt>
                <c:pt idx="16">
                  <c:v>80 a 84 anos</c:v>
                </c:pt>
                <c:pt idx="17">
                  <c:v>85 a 89 anos</c:v>
                </c:pt>
                <c:pt idx="18">
                  <c:v>90+ anos</c:v>
                </c:pt>
              </c:strCache>
            </c:strRef>
          </c:cat>
          <c:val>
            <c:numRef>
              <c:f>'2060'!$K$4:$K$22</c:f>
              <c:numCache>
                <c:formatCode>0.0%</c:formatCode>
                <c:ptCount val="19"/>
                <c:pt idx="0">
                  <c:v>-2.0964025722454926E-2</c:v>
                </c:pt>
                <c:pt idx="1">
                  <c:v>-2.2104395921110413E-2</c:v>
                </c:pt>
                <c:pt idx="2">
                  <c:v>-2.3397392083877609E-2</c:v>
                </c:pt>
                <c:pt idx="3">
                  <c:v>-2.4806231623832088E-2</c:v>
                </c:pt>
                <c:pt idx="4">
                  <c:v>-2.6164148479583406E-2</c:v>
                </c:pt>
                <c:pt idx="5">
                  <c:v>-2.7271870408249771E-2</c:v>
                </c:pt>
                <c:pt idx="6">
                  <c:v>-2.8347741595914539E-2</c:v>
                </c:pt>
                <c:pt idx="7">
                  <c:v>-2.9659722615384659E-2</c:v>
                </c:pt>
                <c:pt idx="8">
                  <c:v>-3.1020197064095957E-2</c:v>
                </c:pt>
                <c:pt idx="9">
                  <c:v>-3.2453374988669591E-2</c:v>
                </c:pt>
                <c:pt idx="10">
                  <c:v>-3.3944378348338369E-2</c:v>
                </c:pt>
                <c:pt idx="11">
                  <c:v>-3.5035549258763725E-2</c:v>
                </c:pt>
                <c:pt idx="12">
                  <c:v>-3.3748177050408529E-2</c:v>
                </c:pt>
                <c:pt idx="13">
                  <c:v>-3.1205737141192624E-2</c:v>
                </c:pt>
                <c:pt idx="14">
                  <c:v>-2.8097033316837623E-2</c:v>
                </c:pt>
                <c:pt idx="15">
                  <c:v>-2.4245504576606344E-2</c:v>
                </c:pt>
                <c:pt idx="16">
                  <c:v>-1.671007485552075E-2</c:v>
                </c:pt>
                <c:pt idx="17">
                  <c:v>-9.7683321296451395E-3</c:v>
                </c:pt>
                <c:pt idx="18">
                  <c:v>-7.369401603183604E-3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86F-4700-8CFE-06C1A135C164}"/>
            </c:ext>
          </c:extLst>
        </c:ser>
        <c:ser>
          <c:idx val="1"/>
          <c:order val="1"/>
          <c:tx>
            <c:v> Mulheres</c:v>
          </c:tx>
          <c:spPr>
            <a:solidFill>
              <a:srgbClr val="C00000"/>
            </a:solidFill>
            <a:ln w="381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'2060'!$L$4:$L$22</c:f>
              <c:numCache>
                <c:formatCode>0.0%</c:formatCode>
                <c:ptCount val="19"/>
                <c:pt idx="0">
                  <c:v>1.9989912816697843E-2</c:v>
                </c:pt>
                <c:pt idx="1">
                  <c:v>2.1083205887589995E-2</c:v>
                </c:pt>
                <c:pt idx="2">
                  <c:v>2.2324234328170382E-2</c:v>
                </c:pt>
                <c:pt idx="3">
                  <c:v>2.3710504714478022E-2</c:v>
                </c:pt>
                <c:pt idx="4">
                  <c:v>2.5115187019997553E-2</c:v>
                </c:pt>
                <c:pt idx="5">
                  <c:v>2.6318598676666569E-2</c:v>
                </c:pt>
                <c:pt idx="6">
                  <c:v>2.7501045404663641E-2</c:v>
                </c:pt>
                <c:pt idx="7">
                  <c:v>2.8942496546607813E-2</c:v>
                </c:pt>
                <c:pt idx="8">
                  <c:v>3.0481117887031468E-2</c:v>
                </c:pt>
                <c:pt idx="9">
                  <c:v>3.2185900266855035E-2</c:v>
                </c:pt>
                <c:pt idx="10">
                  <c:v>3.4117373386131342E-2</c:v>
                </c:pt>
                <c:pt idx="11">
                  <c:v>3.5940345895105467E-2</c:v>
                </c:pt>
                <c:pt idx="12">
                  <c:v>3.5643307598753525E-2</c:v>
                </c:pt>
                <c:pt idx="13">
                  <c:v>3.4201682283812075E-2</c:v>
                </c:pt>
                <c:pt idx="14">
                  <c:v>3.2375001723395976E-2</c:v>
                </c:pt>
                <c:pt idx="15">
                  <c:v>3.0007005237950381E-2</c:v>
                </c:pt>
                <c:pt idx="16">
                  <c:v>2.2825540882325936E-2</c:v>
                </c:pt>
                <c:pt idx="17">
                  <c:v>1.5265814028120541E-2</c:v>
                </c:pt>
                <c:pt idx="18">
                  <c:v>1.5658436631976785E-2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86F-4700-8CFE-06C1A135C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5609728"/>
        <c:axId val="73340032"/>
      </c:barChart>
      <c:catAx>
        <c:axId val="1356097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low"/>
        <c:spPr>
          <a:ln w="38100"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1600" b="1" i="0" baseline="0">
                <a:latin typeface="Helvetica" pitchFamily="34" charset="0"/>
                <a:cs typeface="Helvetica" pitchFamily="34" charset="0"/>
              </a:defRPr>
            </a:pPr>
            <a:endParaRPr lang="pt-BR"/>
          </a:p>
        </c:txPr>
        <c:crossAx val="73340032"/>
        <c:crosses val="autoZero"/>
        <c:auto val="1"/>
        <c:lblAlgn val="ctr"/>
        <c:lblOffset val="100"/>
        <c:noMultiLvlLbl val="0"/>
      </c:catAx>
      <c:valAx>
        <c:axId val="73340032"/>
        <c:scaling>
          <c:orientation val="minMax"/>
        </c:scaling>
        <c:delete val="0"/>
        <c:axPos val="b"/>
        <c:numFmt formatCode="0.0%;0.0%" sourceLinked="0"/>
        <c:majorTickMark val="none"/>
        <c:minorTickMark val="none"/>
        <c:tickLblPos val="none"/>
        <c:spPr>
          <a:ln w="38100">
            <a:solidFill>
              <a:schemeClr val="bg1">
                <a:lumMod val="50000"/>
              </a:schemeClr>
            </a:solidFill>
          </a:ln>
        </c:spPr>
        <c:crossAx val="13560972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r"/>
      <c:layout>
        <c:manualLayout>
          <c:xMode val="edge"/>
          <c:yMode val="edge"/>
          <c:x val="0.18033796675182268"/>
          <c:y val="0.13570102700178333"/>
          <c:w val="0.20284123188395334"/>
          <c:h val="0.10394169466039541"/>
        </c:manualLayout>
      </c:layout>
      <c:overlay val="1"/>
      <c:txPr>
        <a:bodyPr/>
        <a:lstStyle/>
        <a:p>
          <a:pPr>
            <a:defRPr sz="2000" b="1" i="0" baseline="0"/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628649</xdr:colOff>
      <xdr:row>53</xdr:row>
      <xdr:rowOff>111125</xdr:rowOff>
    </xdr:from>
    <xdr:to>
      <xdr:col>47</xdr:col>
      <xdr:colOff>28149</xdr:colOff>
      <xdr:row>146</xdr:row>
      <xdr:rowOff>34625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390525</xdr:colOff>
      <xdr:row>14</xdr:row>
      <xdr:rowOff>161016</xdr:rowOff>
    </xdr:from>
    <xdr:to>
      <xdr:col>99</xdr:col>
      <xdr:colOff>586950</xdr:colOff>
      <xdr:row>117</xdr:row>
      <xdr:rowOff>126999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8168" cy="60106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2D6B57-D4CA-4603-9729-D143D02DED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0.05657</cdr:y>
    </cdr:from>
    <cdr:to>
      <cdr:x>1</cdr:x>
      <cdr:y>0.13245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1280603"/>
          <a:ext cx="24226000" cy="1717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200">
              <a:latin typeface="Helvetica" pitchFamily="34" charset="0"/>
              <a:cs typeface="Helvetica" pitchFamily="34" charset="0"/>
            </a:rPr>
            <a:t>(Em % da população total, por faixa de idade)</a:t>
          </a:r>
        </a:p>
        <a:p xmlns:a="http://schemas.openxmlformats.org/drawingml/2006/main">
          <a:endParaRPr lang="pt-BR" sz="72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0.01397</cdr:x>
      <cdr:y>0.90301</cdr:y>
    </cdr:from>
    <cdr:to>
      <cdr:x>0.17713</cdr:x>
      <cdr:y>0.95902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34781" y="5427608"/>
          <a:ext cx="1574195" cy="3366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800">
              <a:latin typeface="Helvetica" pitchFamily="34" charset="0"/>
              <a:cs typeface="Helvetica" pitchFamily="34" charset="0"/>
            </a:rPr>
            <a:t>Fonte: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IBGE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0.00134</cdr:x>
      <cdr:y>0</cdr:y>
    </cdr:from>
    <cdr:to>
      <cdr:x>0.99869</cdr:x>
      <cdr:y>0.07293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2500" y="0"/>
          <a:ext cx="24161750" cy="165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>
              <a:latin typeface="Franklin Gothic Medium" pitchFamily="34" charset="0"/>
            </a:rPr>
            <a:t>Figura 1. Pirâmide</a:t>
          </a:r>
          <a:r>
            <a:rPr lang="pt-BR" sz="2800" b="1" cap="small" baseline="0">
              <a:latin typeface="Franklin Gothic Medium" pitchFamily="34" charset="0"/>
            </a:rPr>
            <a:t> Etária do Brasil, 1980</a:t>
          </a:r>
          <a:endParaRPr lang="pt-BR" sz="28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0.82971</cdr:x>
      <cdr:y>0.89481</cdr:y>
    </cdr:from>
    <cdr:to>
      <cdr:x>1</cdr:x>
      <cdr:y>1</cdr:y>
    </cdr:to>
    <cdr:pic>
      <cdr:nvPicPr>
        <cdr:cNvPr id="5" name="Imagem 4" descr="IMP__Logo.png">
          <a:extLst xmlns:a="http://schemas.openxmlformats.org/drawingml/2006/main">
            <a:ext uri="{FF2B5EF4-FFF2-40B4-BE49-F238E27FC236}">
              <a16:creationId xmlns:a16="http://schemas.microsoft.com/office/drawing/2014/main" id="{EA8711D1-49FE-4E3B-AF88-52CD9F493A7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005138" y="5378341"/>
          <a:ext cx="1643030" cy="632262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54886" cy="601806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3A48EC-8A5E-429B-AF29-676D2D7845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0.05657</cdr:y>
    </cdr:from>
    <cdr:to>
      <cdr:x>1</cdr:x>
      <cdr:y>0.13245</cdr:y>
    </cdr:to>
    <cdr:sp macro="" textlink="">
      <cdr:nvSpPr>
        <cdr:cNvPr id="10" name="CaixaDeTexto 1">
          <a:extLst xmlns:a="http://schemas.openxmlformats.org/drawingml/2006/main">
            <a:ext uri="{FF2B5EF4-FFF2-40B4-BE49-F238E27FC236}">
              <a16:creationId xmlns:a16="http://schemas.microsoft.com/office/drawing/2014/main" id="{D39E87F5-6D6F-4683-864B-A88469151BE3}"/>
            </a:ext>
          </a:extLst>
        </cdr:cNvPr>
        <cdr:cNvSpPr txBox="1"/>
      </cdr:nvSpPr>
      <cdr:spPr>
        <a:xfrm xmlns:a="http://schemas.openxmlformats.org/drawingml/2006/main">
          <a:off x="0" y="1280603"/>
          <a:ext cx="24226000" cy="1717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200">
              <a:latin typeface="Helvetica" pitchFamily="34" charset="0"/>
              <a:cs typeface="Helvetica" pitchFamily="34" charset="0"/>
            </a:rPr>
            <a:t>(Em % da população total, por faixa de idade)</a:t>
          </a:r>
        </a:p>
        <a:p xmlns:a="http://schemas.openxmlformats.org/drawingml/2006/main">
          <a:endParaRPr lang="pt-BR" sz="72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0.01397</cdr:x>
      <cdr:y>0.90437</cdr:y>
    </cdr:from>
    <cdr:to>
      <cdr:x>0.17713</cdr:x>
      <cdr:y>0.95902</cdr:y>
    </cdr:to>
    <cdr:sp macro="" textlink="">
      <cdr:nvSpPr>
        <cdr:cNvPr id="11" name="CaixaDeTexto 2">
          <a:extLst xmlns:a="http://schemas.openxmlformats.org/drawingml/2006/main">
            <a:ext uri="{FF2B5EF4-FFF2-40B4-BE49-F238E27FC236}">
              <a16:creationId xmlns:a16="http://schemas.microsoft.com/office/drawing/2014/main" id="{1130998D-DC3F-4E5C-B750-712CBD44CF5C}"/>
            </a:ext>
          </a:extLst>
        </cdr:cNvPr>
        <cdr:cNvSpPr txBox="1"/>
      </cdr:nvSpPr>
      <cdr:spPr>
        <a:xfrm xmlns:a="http://schemas.openxmlformats.org/drawingml/2006/main">
          <a:off x="134785" y="5435819"/>
          <a:ext cx="1574195" cy="328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800">
              <a:latin typeface="Helvetica" pitchFamily="34" charset="0"/>
              <a:cs typeface="Helvetica" pitchFamily="34" charset="0"/>
            </a:rPr>
            <a:t>Fonte: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IBGE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0.00134</cdr:x>
      <cdr:y>0</cdr:y>
    </cdr:from>
    <cdr:to>
      <cdr:x>0.99869</cdr:x>
      <cdr:y>0.07293</cdr:y>
    </cdr:to>
    <cdr:sp macro="" textlink="">
      <cdr:nvSpPr>
        <cdr:cNvPr id="12" name="CaixaDeTexto 3">
          <a:extLst xmlns:a="http://schemas.openxmlformats.org/drawingml/2006/main">
            <a:ext uri="{FF2B5EF4-FFF2-40B4-BE49-F238E27FC236}">
              <a16:creationId xmlns:a16="http://schemas.microsoft.com/office/drawing/2014/main" id="{764C8359-1C81-49B6-A03F-76BEC6297E4C}"/>
            </a:ext>
          </a:extLst>
        </cdr:cNvPr>
        <cdr:cNvSpPr txBox="1"/>
      </cdr:nvSpPr>
      <cdr:spPr>
        <a:xfrm xmlns:a="http://schemas.openxmlformats.org/drawingml/2006/main">
          <a:off x="32500" y="0"/>
          <a:ext cx="24161750" cy="165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>
              <a:latin typeface="Franklin Gothic Medium" pitchFamily="34" charset="0"/>
            </a:rPr>
            <a:t>Figura 2. Pirâmide</a:t>
          </a:r>
          <a:r>
            <a:rPr lang="pt-BR" sz="2800" b="1" cap="small" baseline="0">
              <a:latin typeface="Franklin Gothic Medium" pitchFamily="34" charset="0"/>
            </a:rPr>
            <a:t> Etária do Brasil, 2010</a:t>
          </a:r>
          <a:endParaRPr lang="pt-BR" sz="28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0.82971</cdr:x>
      <cdr:y>0.89481</cdr:y>
    </cdr:from>
    <cdr:to>
      <cdr:x>1</cdr:x>
      <cdr:y>1</cdr:y>
    </cdr:to>
    <cdr:pic>
      <cdr:nvPicPr>
        <cdr:cNvPr id="13" name="Imagem 4" descr="IMP__Logo.png">
          <a:extLst xmlns:a="http://schemas.openxmlformats.org/drawingml/2006/main">
            <a:ext uri="{FF2B5EF4-FFF2-40B4-BE49-F238E27FC236}">
              <a16:creationId xmlns:a16="http://schemas.microsoft.com/office/drawing/2014/main" id="{EA8711D1-49FE-4E3B-AF88-52CD9F493A7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005138" y="5378341"/>
          <a:ext cx="1643030" cy="632262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654886" cy="6018068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F3C7EB-C6E1-449B-B4EB-89352C59A5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0.05657</cdr:y>
    </cdr:from>
    <cdr:to>
      <cdr:x>1</cdr:x>
      <cdr:y>0.13245</cdr:y>
    </cdr:to>
    <cdr:sp macro="" textlink="">
      <cdr:nvSpPr>
        <cdr:cNvPr id="10" name="CaixaDeTexto 1">
          <a:extLst xmlns:a="http://schemas.openxmlformats.org/drawingml/2006/main">
            <a:ext uri="{FF2B5EF4-FFF2-40B4-BE49-F238E27FC236}">
              <a16:creationId xmlns:a16="http://schemas.microsoft.com/office/drawing/2014/main" id="{D39E87F5-6D6F-4683-864B-A88469151BE3}"/>
            </a:ext>
          </a:extLst>
        </cdr:cNvPr>
        <cdr:cNvSpPr txBox="1"/>
      </cdr:nvSpPr>
      <cdr:spPr>
        <a:xfrm xmlns:a="http://schemas.openxmlformats.org/drawingml/2006/main">
          <a:off x="0" y="1280603"/>
          <a:ext cx="24226000" cy="1717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200">
              <a:latin typeface="Helvetica" pitchFamily="34" charset="0"/>
              <a:cs typeface="Helvetica" pitchFamily="34" charset="0"/>
            </a:rPr>
            <a:t>(Em % da população total, por faixa de idade)</a:t>
          </a:r>
        </a:p>
        <a:p xmlns:a="http://schemas.openxmlformats.org/drawingml/2006/main">
          <a:endParaRPr lang="pt-BR" sz="72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0.01397</cdr:x>
      <cdr:y>0.90437</cdr:y>
    </cdr:from>
    <cdr:to>
      <cdr:x>0.17713</cdr:x>
      <cdr:y>0.95902</cdr:y>
    </cdr:to>
    <cdr:sp macro="" textlink="">
      <cdr:nvSpPr>
        <cdr:cNvPr id="11" name="CaixaDeTexto 2">
          <a:extLst xmlns:a="http://schemas.openxmlformats.org/drawingml/2006/main">
            <a:ext uri="{FF2B5EF4-FFF2-40B4-BE49-F238E27FC236}">
              <a16:creationId xmlns:a16="http://schemas.microsoft.com/office/drawing/2014/main" id="{1130998D-DC3F-4E5C-B750-712CBD44CF5C}"/>
            </a:ext>
          </a:extLst>
        </cdr:cNvPr>
        <cdr:cNvSpPr txBox="1"/>
      </cdr:nvSpPr>
      <cdr:spPr>
        <a:xfrm xmlns:a="http://schemas.openxmlformats.org/drawingml/2006/main">
          <a:off x="134785" y="5435819"/>
          <a:ext cx="1574195" cy="3284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800">
              <a:latin typeface="Helvetica" pitchFamily="34" charset="0"/>
              <a:cs typeface="Helvetica" pitchFamily="34" charset="0"/>
            </a:rPr>
            <a:t>Fonte: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IBGE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0.00134</cdr:x>
      <cdr:y>0</cdr:y>
    </cdr:from>
    <cdr:to>
      <cdr:x>0.99869</cdr:x>
      <cdr:y>0.07293</cdr:y>
    </cdr:to>
    <cdr:sp macro="" textlink="">
      <cdr:nvSpPr>
        <cdr:cNvPr id="12" name="CaixaDeTexto 3">
          <a:extLst xmlns:a="http://schemas.openxmlformats.org/drawingml/2006/main">
            <a:ext uri="{FF2B5EF4-FFF2-40B4-BE49-F238E27FC236}">
              <a16:creationId xmlns:a16="http://schemas.microsoft.com/office/drawing/2014/main" id="{764C8359-1C81-49B6-A03F-76BEC6297E4C}"/>
            </a:ext>
          </a:extLst>
        </cdr:cNvPr>
        <cdr:cNvSpPr txBox="1"/>
      </cdr:nvSpPr>
      <cdr:spPr>
        <a:xfrm xmlns:a="http://schemas.openxmlformats.org/drawingml/2006/main">
          <a:off x="32500" y="0"/>
          <a:ext cx="24161750" cy="165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2800" b="1" cap="small">
              <a:latin typeface="Franklin Gothic Medium" pitchFamily="34" charset="0"/>
            </a:rPr>
            <a:t>Figura 3. Pirâmide</a:t>
          </a:r>
          <a:r>
            <a:rPr lang="pt-BR" sz="2800" b="1" cap="small" baseline="0">
              <a:latin typeface="Franklin Gothic Medium" pitchFamily="34" charset="0"/>
            </a:rPr>
            <a:t> Etária do Brasil, 2060</a:t>
          </a:r>
          <a:endParaRPr lang="pt-BR" sz="2800" b="1" cap="small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0.82971</cdr:x>
      <cdr:y>0.89481</cdr:y>
    </cdr:from>
    <cdr:to>
      <cdr:x>1</cdr:x>
      <cdr:y>1</cdr:y>
    </cdr:to>
    <cdr:pic>
      <cdr:nvPicPr>
        <cdr:cNvPr id="13" name="Imagem 4" descr="IMP__Logo.png">
          <a:extLst xmlns:a="http://schemas.openxmlformats.org/drawingml/2006/main">
            <a:ext uri="{FF2B5EF4-FFF2-40B4-BE49-F238E27FC236}">
              <a16:creationId xmlns:a16="http://schemas.microsoft.com/office/drawing/2014/main" id="{EA8711D1-49FE-4E3B-AF88-52CD9F493A7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005138" y="5378341"/>
          <a:ext cx="1643030" cy="632262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0.04495</cdr:x>
      <cdr:y>0.0675</cdr:y>
    </cdr:from>
    <cdr:to>
      <cdr:x>0.85335</cdr:x>
      <cdr:y>0.16829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1149350" y="1190625"/>
          <a:ext cx="20669250" cy="1778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6000"/>
            <a:t>                                                          </a:t>
          </a:r>
          <a:endParaRPr lang="pt-BR" sz="5000"/>
        </a:p>
      </cdr:txBody>
    </cdr:sp>
  </cdr:relSizeAnchor>
  <cdr:relSizeAnchor xmlns:cdr="http://schemas.openxmlformats.org/drawingml/2006/chartDrawing">
    <cdr:from>
      <cdr:x>0.00025</cdr:x>
      <cdr:y>0.88104</cdr:y>
    </cdr:from>
    <cdr:to>
      <cdr:x>0.44916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7200" y="15541624"/>
          <a:ext cx="12928485" cy="2098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000"/>
            <a:t>Fonte: Cálculos da Estado</a:t>
          </a:r>
          <a:r>
            <a:rPr lang="pt-BR" sz="4000" baseline="0"/>
            <a:t> Mínimo com base nas projeções atuariais do Ministério do Trabalho e Previdência Social (MTPS) e do Ministério da Defesa (MD)</a:t>
          </a:r>
          <a:endParaRPr lang="pt-BR" sz="4000"/>
        </a:p>
      </cdr:txBody>
    </cdr:sp>
  </cdr:relSizeAnchor>
  <cdr:relSizeAnchor xmlns:cdr="http://schemas.openxmlformats.org/drawingml/2006/chartDrawing">
    <cdr:from>
      <cdr:x>0.49276</cdr:x>
      <cdr:y>0.88449</cdr:y>
    </cdr:from>
    <cdr:to>
      <cdr:x>1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16481816" y="15602377"/>
          <a:ext cx="16965934" cy="2037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000"/>
            <a:t>Nota:</a:t>
          </a:r>
          <a:r>
            <a:rPr lang="pt-BR" sz="4000" baseline="0"/>
            <a:t> Inclui o Regime Geral de Previdência Social (RGPS), o Regime Próprio de Previdência Social (RPPS) dos servidores públicos federais e o Sistema de Pensões </a:t>
          </a:r>
          <a:r>
            <a:rPr lang="pt-BR" sz="3800" baseline="0"/>
            <a:t>Militares</a:t>
          </a:r>
          <a:endParaRPr lang="pt-BR" sz="3800"/>
        </a:p>
      </cdr:txBody>
    </cdr:sp>
  </cdr:relSizeAnchor>
  <cdr:relSizeAnchor xmlns:cdr="http://schemas.openxmlformats.org/drawingml/2006/chartDrawing">
    <cdr:from>
      <cdr:x>0.00646</cdr:x>
      <cdr:y>0</cdr:y>
    </cdr:from>
    <cdr:to>
      <cdr:x>0.99491</cdr:x>
      <cdr:y>0.13949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165100" y="0"/>
          <a:ext cx="25273000" cy="2460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0.16649</cdr:y>
    </cdr:to>
    <cdr:sp macro="" textlink="">
      <cdr:nvSpPr>
        <cdr:cNvPr id="6" name="CaixaDeTexto 5"/>
        <cdr:cNvSpPr txBox="1"/>
      </cdr:nvSpPr>
      <cdr:spPr>
        <a:xfrm xmlns:a="http://schemas.openxmlformats.org/drawingml/2006/main">
          <a:off x="0" y="0"/>
          <a:ext cx="24958250" cy="2936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8500" b="1"/>
            <a:t> Projeções de Receitas e Despesas da Previdência</a:t>
          </a:r>
          <a:r>
            <a:rPr lang="pt-BR" sz="8500" b="1" baseline="0"/>
            <a:t> Social</a:t>
          </a:r>
          <a:endParaRPr lang="pt-BR" sz="8500" b="1"/>
        </a:p>
      </cdr:txBody>
    </cdr:sp>
  </cdr:relSizeAnchor>
  <cdr:relSizeAnchor xmlns:cdr="http://schemas.openxmlformats.org/drawingml/2006/chartDrawing">
    <cdr:from>
      <cdr:x>0.35043</cdr:x>
      <cdr:y>0.05912</cdr:y>
    </cdr:from>
    <cdr:to>
      <cdr:x>0.98497</cdr:x>
      <cdr:y>0.14731</cdr:y>
    </cdr:to>
    <cdr:sp macro="" textlink="">
      <cdr:nvSpPr>
        <cdr:cNvPr id="7" name="CaixaDeTexto 6"/>
        <cdr:cNvSpPr txBox="1"/>
      </cdr:nvSpPr>
      <cdr:spPr>
        <a:xfrm xmlns:a="http://schemas.openxmlformats.org/drawingml/2006/main">
          <a:off x="8885196" y="1042877"/>
          <a:ext cx="16088841" cy="1555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7000"/>
            <a:t>         (Em</a:t>
          </a:r>
          <a:r>
            <a:rPr lang="pt-BR" sz="7000" baseline="0"/>
            <a:t> % do PIB)</a:t>
          </a:r>
          <a:endParaRPr lang="pt-BR" sz="7000"/>
        </a:p>
      </cdr:txBody>
    </cdr:sp>
  </cdr:relSizeAnchor>
  <cdr:relSizeAnchor xmlns:cdr="http://schemas.openxmlformats.org/drawingml/2006/chartDrawing">
    <cdr:from>
      <cdr:x>0.09313</cdr:x>
      <cdr:y>0.5566</cdr:y>
    </cdr:from>
    <cdr:to>
      <cdr:x>0.29952</cdr:x>
      <cdr:y>0.74281</cdr:y>
    </cdr:to>
    <cdr:pic>
      <cdr:nvPicPr>
        <cdr:cNvPr id="8" name="Imagem 7">
          <a:extLst xmlns:a="http://schemas.openxmlformats.org/drawingml/2006/main">
            <a:ext uri="{FF2B5EF4-FFF2-40B4-BE49-F238E27FC236}">
              <a16:creationId xmlns:a16="http://schemas.microsoft.com/office/drawing/2014/main" id="{D27B14D7-E58D-4FFE-99DB-7535665A73A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078662" y="10419552"/>
          <a:ext cx="4606624" cy="3485851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0.01067</cdr:y>
    </cdr:from>
    <cdr:to>
      <cdr:x>0.03203</cdr:x>
      <cdr:y>0.06251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-104775" y="18823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0.00411</cdr:x>
      <cdr:y>0.00707</cdr:y>
    </cdr:from>
    <cdr:to>
      <cdr:x>0.99835</cdr:x>
      <cdr:y>0.11686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17475" y="124733"/>
          <a:ext cx="28384500" cy="193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9000" b="1"/>
            <a:t>                  Projeção</a:t>
          </a:r>
          <a:r>
            <a:rPr lang="pt-BR" sz="9000" b="1" baseline="0"/>
            <a:t> de Despesas da Previdência Social</a:t>
          </a:r>
          <a:endParaRPr lang="pt-BR" sz="9000" b="1"/>
        </a:p>
      </cdr:txBody>
    </cdr:sp>
  </cdr:relSizeAnchor>
  <cdr:relSizeAnchor xmlns:cdr="http://schemas.openxmlformats.org/drawingml/2006/chartDrawing">
    <cdr:from>
      <cdr:x>0</cdr:x>
      <cdr:y>0.07445</cdr:y>
    </cdr:from>
    <cdr:to>
      <cdr:x>0.99835</cdr:x>
      <cdr:y>0.1328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458234"/>
          <a:ext cx="28501975" cy="1143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pt-BR" sz="7000"/>
            <a:t>                                                               (Em % do PIB)</a:t>
          </a:r>
        </a:p>
      </cdr:txBody>
    </cdr:sp>
  </cdr:relSizeAnchor>
  <cdr:relSizeAnchor xmlns:cdr="http://schemas.openxmlformats.org/drawingml/2006/chartDrawing">
    <cdr:from>
      <cdr:x>0</cdr:x>
      <cdr:y>0.89464</cdr:y>
    </cdr:from>
    <cdr:to>
      <cdr:x>0.46008</cdr:x>
      <cdr:y>1</cdr:y>
    </cdr:to>
    <cdr:sp macro="" textlink="">
      <cdr:nvSpPr>
        <cdr:cNvPr id="5" name="CaixaDeTexto 1"/>
        <cdr:cNvSpPr txBox="1"/>
      </cdr:nvSpPr>
      <cdr:spPr>
        <a:xfrm xmlns:a="http://schemas.openxmlformats.org/drawingml/2006/main">
          <a:off x="0" y="17523734"/>
          <a:ext cx="13134974" cy="2063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4000"/>
            <a:t>Fonte: Cálculos da Estado</a:t>
          </a:r>
          <a:r>
            <a:rPr lang="pt-BR" sz="4000" baseline="0"/>
            <a:t> Mínimo com base nas projeções atuariais do Ministério do Trabalho e Previdência Social (MTPS) e do Ministério da Defesa (MD)</a:t>
          </a:r>
          <a:endParaRPr lang="pt-BR" sz="4000"/>
        </a:p>
      </cdr:txBody>
    </cdr:sp>
  </cdr:relSizeAnchor>
  <cdr:relSizeAnchor xmlns:cdr="http://schemas.openxmlformats.org/drawingml/2006/chartDrawing">
    <cdr:from>
      <cdr:x>0.55495</cdr:x>
      <cdr:y>0.88949</cdr:y>
    </cdr:from>
    <cdr:to>
      <cdr:x>0.99839</cdr:x>
      <cdr:y>0.99352</cdr:y>
    </cdr:to>
    <cdr:sp macro="" textlink="">
      <cdr:nvSpPr>
        <cdr:cNvPr id="6" name="CaixaDeTexto 1"/>
        <cdr:cNvSpPr txBox="1"/>
      </cdr:nvSpPr>
      <cdr:spPr>
        <a:xfrm xmlns:a="http://schemas.openxmlformats.org/drawingml/2006/main">
          <a:off x="15843250" y="17422887"/>
          <a:ext cx="12659823" cy="20375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4000"/>
            <a:t>Nota:</a:t>
          </a:r>
          <a:r>
            <a:rPr lang="pt-BR" sz="4000" baseline="0"/>
            <a:t> Inclui o Regime Geral de Previdência Social (RGPS), o Regime Próprio de Previdência Social (RPPS) dos servidores públicos federais e o Sistema de Pensões </a:t>
          </a:r>
          <a:r>
            <a:rPr lang="pt-BR" sz="3800" baseline="0"/>
            <a:t>Militares</a:t>
          </a:r>
          <a:endParaRPr lang="pt-BR" sz="3800"/>
        </a:p>
      </cdr:txBody>
    </cdr:sp>
  </cdr:relSizeAnchor>
  <cdr:relSizeAnchor xmlns:cdr="http://schemas.openxmlformats.org/drawingml/2006/chartDrawing">
    <cdr:from>
      <cdr:x>0.06673</cdr:x>
      <cdr:y>0.14185</cdr:y>
    </cdr:from>
    <cdr:to>
      <cdr:x>0.2599</cdr:x>
      <cdr:y>0.31712</cdr:y>
    </cdr:to>
    <cdr:pic>
      <cdr:nvPicPr>
        <cdr:cNvPr id="7" name="Imagem 6" descr="foto definitiva.png">
          <a:extLst xmlns:a="http://schemas.openxmlformats.org/drawingml/2006/main">
            <a:ext uri="{FF2B5EF4-FFF2-40B4-BE49-F238E27FC236}">
              <a16:creationId xmlns:a16="http://schemas.microsoft.com/office/drawing/2014/main" id="{D7CF3C7D-3E9E-4CC5-93AC-382FE5F087C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905086" y="2778534"/>
          <a:ext cx="5514889" cy="3433052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123825</xdr:rowOff>
    </xdr:from>
    <xdr:to>
      <xdr:col>45</xdr:col>
      <xdr:colOff>227675</xdr:colOff>
      <xdr:row>94</xdr:row>
      <xdr:rowOff>161625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0.1483</cdr:x>
      <cdr:y>0.25415</cdr:y>
    </cdr:from>
    <cdr:to>
      <cdr:x>0.29549</cdr:x>
      <cdr:y>0.328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806825" y="4479925"/>
          <a:ext cx="3778250" cy="1301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0.17551</cdr:x>
      <cdr:y>0.21272</cdr:y>
    </cdr:from>
    <cdr:to>
      <cdr:x>0.34496</cdr:x>
      <cdr:y>0.29017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4505325" y="3749675"/>
          <a:ext cx="4349750" cy="1365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5500" b="1">
              <a:solidFill>
                <a:srgbClr val="00B050"/>
              </a:solidFill>
            </a:rPr>
            <a:t>Brasil</a:t>
          </a:r>
        </a:p>
      </cdr:txBody>
    </cdr:sp>
  </cdr:relSizeAnchor>
  <cdr:relSizeAnchor xmlns:cdr="http://schemas.openxmlformats.org/drawingml/2006/chartDrawing">
    <cdr:from>
      <cdr:x>0.24354</cdr:x>
      <cdr:y>0.26135</cdr:y>
    </cdr:from>
    <cdr:to>
      <cdr:x>0.37609</cdr:x>
      <cdr:y>0.42063</cdr:y>
    </cdr:to>
    <cdr:cxnSp macro="">
      <cdr:nvCxnSpPr>
        <cdr:cNvPr id="5" name="Conector de seta reta 4">
          <a:extLst xmlns:a="http://schemas.openxmlformats.org/drawingml/2006/main">
            <a:ext uri="{FF2B5EF4-FFF2-40B4-BE49-F238E27FC236}">
              <a16:creationId xmlns:a16="http://schemas.microsoft.com/office/drawing/2014/main" id="{2E34717C-0EA4-4231-B671-326A7B56C3FF}"/>
            </a:ext>
          </a:extLst>
        </cdr:cNvPr>
        <cdr:cNvCxnSpPr/>
      </cdr:nvCxnSpPr>
      <cdr:spPr>
        <a:xfrm xmlns:a="http://schemas.openxmlformats.org/drawingml/2006/main">
          <a:off x="6137208" y="4610214"/>
          <a:ext cx="3340167" cy="2809761"/>
        </a:xfrm>
        <a:prstGeom xmlns:a="http://schemas.openxmlformats.org/drawingml/2006/main" prst="straightConnector1">
          <a:avLst/>
        </a:prstGeom>
        <a:ln xmlns:a="http://schemas.openxmlformats.org/drawingml/2006/main" w="114300">
          <a:solidFill>
            <a:srgbClr val="00B050"/>
          </a:solidFill>
          <a:tailEnd type="arrow"/>
        </a:ln>
        <a:effectLst xmlns:a="http://schemas.openxmlformats.org/drawingml/2006/main">
          <a:softEdge rad="12700"/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0.3868</cdr:x>
      <cdr:y>0.45207</cdr:y>
    </cdr:from>
    <cdr:to>
      <cdr:x>0.3868</cdr:x>
      <cdr:y>0.68432</cdr:y>
    </cdr:to>
    <cdr:cxnSp macro="">
      <cdr:nvCxnSpPr>
        <cdr:cNvPr id="9" name="Conector de seta reta 8">
          <a:extLst xmlns:a="http://schemas.openxmlformats.org/drawingml/2006/main">
            <a:ext uri="{FF2B5EF4-FFF2-40B4-BE49-F238E27FC236}">
              <a16:creationId xmlns:a16="http://schemas.microsoft.com/office/drawing/2014/main" id="{C92204CC-0F4A-4232-BA38-B82D0203FFE0}"/>
            </a:ext>
          </a:extLst>
        </cdr:cNvPr>
        <cdr:cNvCxnSpPr/>
      </cdr:nvCxnSpPr>
      <cdr:spPr>
        <a:xfrm xmlns:a="http://schemas.openxmlformats.org/drawingml/2006/main">
          <a:off x="9815512" y="7972425"/>
          <a:ext cx="0" cy="4095750"/>
        </a:xfrm>
        <a:prstGeom xmlns:a="http://schemas.openxmlformats.org/drawingml/2006/main" prst="straightConnector1">
          <a:avLst/>
        </a:prstGeom>
        <a:ln xmlns:a="http://schemas.openxmlformats.org/drawingml/2006/main" w="114300">
          <a:solidFill>
            <a:srgbClr val="FF0000"/>
          </a:solidFill>
          <a:prstDash val="sysDash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</cdr:x>
      <cdr:y>0</cdr:y>
    </cdr:from>
    <cdr:to>
      <cdr:x>1</cdr:x>
      <cdr:y>0.1785</cdr:y>
    </cdr:to>
    <cdr:sp macro="" textlink="">
      <cdr:nvSpPr>
        <cdr:cNvPr id="12" name="CaixaDeTexto 11"/>
        <cdr:cNvSpPr txBox="1"/>
      </cdr:nvSpPr>
      <cdr:spPr>
        <a:xfrm xmlns:a="http://schemas.openxmlformats.org/drawingml/2006/main">
          <a:off x="0" y="0"/>
          <a:ext cx="25669900" cy="3146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8500" b="1">
              <a:solidFill>
                <a:schemeClr val="tx1">
                  <a:lumMod val="95000"/>
                  <a:lumOff val="5000"/>
                </a:schemeClr>
              </a:solidFill>
            </a:rPr>
            <a:t>  </a:t>
          </a:r>
          <a:r>
            <a:rPr lang="pt-BR" sz="8500" b="1" baseline="0">
              <a:solidFill>
                <a:schemeClr val="tx1">
                  <a:lumMod val="95000"/>
                  <a:lumOff val="5000"/>
                </a:schemeClr>
              </a:solidFill>
            </a:rPr>
            <a:t>  </a:t>
          </a:r>
          <a:r>
            <a:rPr lang="pt-BR" sz="9200" b="1">
              <a:solidFill>
                <a:schemeClr val="tx1">
                  <a:lumMod val="95000"/>
                  <a:lumOff val="5000"/>
                </a:schemeClr>
              </a:solidFill>
            </a:rPr>
            <a:t>Gastos Públicos com Previdência vs População</a:t>
          </a:r>
          <a:r>
            <a:rPr lang="pt-BR" sz="9200" b="1" baseline="0">
              <a:solidFill>
                <a:schemeClr val="tx1">
                  <a:lumMod val="95000"/>
                  <a:lumOff val="5000"/>
                </a:schemeClr>
              </a:solidFill>
            </a:rPr>
            <a:t> Idosa</a:t>
          </a:r>
          <a:endParaRPr lang="pt-BR" sz="9200" b="1">
            <a:solidFill>
              <a:schemeClr val="tx1">
                <a:lumMod val="95000"/>
                <a:lumOff val="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0.10987</cdr:x>
      <cdr:y>0.06682</cdr:y>
    </cdr:from>
    <cdr:to>
      <cdr:x>0.9633</cdr:x>
      <cdr:y>0.15328</cdr:y>
    </cdr:to>
    <cdr:sp macro="" textlink="">
      <cdr:nvSpPr>
        <cdr:cNvPr id="13" name="CaixaDeTexto 12"/>
        <cdr:cNvSpPr txBox="1"/>
      </cdr:nvSpPr>
      <cdr:spPr>
        <a:xfrm xmlns:a="http://schemas.openxmlformats.org/drawingml/2006/main">
          <a:off x="3045468" y="1177940"/>
          <a:ext cx="23657080" cy="1524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7000"/>
            <a:t>  (Em % do PIB e em % da população total, dados de 2011)</a:t>
          </a:r>
        </a:p>
      </cdr:txBody>
    </cdr:sp>
  </cdr:relSizeAnchor>
  <cdr:relSizeAnchor xmlns:cdr="http://schemas.openxmlformats.org/drawingml/2006/chartDrawing">
    <cdr:from>
      <cdr:x>0.14211</cdr:x>
      <cdr:y>0.59817</cdr:y>
    </cdr:from>
    <cdr:to>
      <cdr:x>0.31015</cdr:x>
      <cdr:y>0.84133</cdr:y>
    </cdr:to>
    <cdr:sp macro="" textlink="">
      <cdr:nvSpPr>
        <cdr:cNvPr id="16" name="CaixaDeTexto 15"/>
        <cdr:cNvSpPr txBox="1"/>
      </cdr:nvSpPr>
      <cdr:spPr>
        <a:xfrm xmlns:a="http://schemas.openxmlformats.org/drawingml/2006/main">
          <a:off x="3939289" y="10544175"/>
          <a:ext cx="4658069" cy="42862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500" b="1"/>
            <a:t>Dada sua</a:t>
          </a:r>
          <a:r>
            <a:rPr lang="pt-BR" sz="4500" b="1" baseline="0"/>
            <a:t> população idosa, o Brasil deveria gastar 3,7% do PIB com previdência, não 10,2%</a:t>
          </a:r>
          <a:endParaRPr lang="pt-BR" sz="4500" b="1"/>
        </a:p>
      </cdr:txBody>
    </cdr:sp>
  </cdr:relSizeAnchor>
  <cdr:relSizeAnchor xmlns:cdr="http://schemas.openxmlformats.org/drawingml/2006/chartDrawing">
    <cdr:from>
      <cdr:x>0.3061</cdr:x>
      <cdr:y>0.68432</cdr:y>
    </cdr:from>
    <cdr:to>
      <cdr:x>0.38023</cdr:x>
      <cdr:y>0.68433</cdr:y>
    </cdr:to>
    <cdr:cxnSp macro="">
      <cdr:nvCxnSpPr>
        <cdr:cNvPr id="18" name="Conector de seta reta 17">
          <a:extLst xmlns:a="http://schemas.openxmlformats.org/drawingml/2006/main">
            <a:ext uri="{FF2B5EF4-FFF2-40B4-BE49-F238E27FC236}">
              <a16:creationId xmlns:a16="http://schemas.microsoft.com/office/drawing/2014/main" id="{27AA41CD-B0BE-46B7-868E-20A19FC408EB}"/>
            </a:ext>
          </a:extLst>
        </cdr:cNvPr>
        <cdr:cNvCxnSpPr/>
      </cdr:nvCxnSpPr>
      <cdr:spPr>
        <a:xfrm xmlns:a="http://schemas.openxmlformats.org/drawingml/2006/main" flipV="1">
          <a:off x="7767617" y="12068175"/>
          <a:ext cx="1881208" cy="69"/>
        </a:xfrm>
        <a:prstGeom xmlns:a="http://schemas.openxmlformats.org/drawingml/2006/main" prst="straightConnector1">
          <a:avLst/>
        </a:prstGeom>
        <a:ln xmlns:a="http://schemas.openxmlformats.org/drawingml/2006/main" w="63500">
          <a:solidFill>
            <a:schemeClr val="tx1">
              <a:lumMod val="95000"/>
              <a:lumOff val="5000"/>
            </a:schemeClr>
          </a:solidFill>
          <a:prstDash val="solid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0.80148</cdr:x>
      <cdr:y>0.12248</cdr:y>
    </cdr:from>
    <cdr:to>
      <cdr:x>0.9671</cdr:x>
      <cdr:y>0.27261</cdr:y>
    </cdr:to>
    <cdr:pic>
      <cdr:nvPicPr>
        <cdr:cNvPr id="21" name="Imagem 20">
          <a:extLst xmlns:a="http://schemas.openxmlformats.org/drawingml/2006/main">
            <a:ext uri="{FF2B5EF4-FFF2-40B4-BE49-F238E27FC236}">
              <a16:creationId xmlns:a16="http://schemas.microsoft.com/office/drawing/2014/main" id="{F3E468E1-CFC9-4477-92F8-F427E8160C5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0573999" y="2159000"/>
          <a:ext cx="4251325" cy="264645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0.00606</cdr:x>
      <cdr:y>0.9458</cdr:y>
    </cdr:from>
    <cdr:to>
      <cdr:x>0.2992</cdr:x>
      <cdr:y>1</cdr:y>
    </cdr:to>
    <cdr:sp macro="" textlink="">
      <cdr:nvSpPr>
        <cdr:cNvPr id="22" name="CaixaDeTexto 21"/>
        <cdr:cNvSpPr txBox="1"/>
      </cdr:nvSpPr>
      <cdr:spPr>
        <a:xfrm xmlns:a="http://schemas.openxmlformats.org/drawingml/2006/main">
          <a:off x="155575" y="16671925"/>
          <a:ext cx="7524750" cy="955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3800"/>
            <a:t>Fonte:</a:t>
          </a:r>
          <a:r>
            <a:rPr lang="pt-BR" sz="3800" baseline="0"/>
            <a:t> OCDE, BSPN e Banco Mundial</a:t>
          </a:r>
          <a:endParaRPr lang="pt-BR" sz="3800"/>
        </a:p>
      </cdr:txBody>
    </cdr:sp>
  </cdr:relSizeAnchor>
  <cdr:relSizeAnchor xmlns:cdr="http://schemas.openxmlformats.org/drawingml/2006/chartDrawing">
    <cdr:from>
      <cdr:x>0.78305</cdr:x>
      <cdr:y>0.52003</cdr:y>
    </cdr:from>
    <cdr:to>
      <cdr:x>0.96315</cdr:x>
      <cdr:y>0.71165</cdr:y>
    </cdr:to>
    <cdr:sp macro="" textlink="">
      <cdr:nvSpPr>
        <cdr:cNvPr id="23" name="CaixaDeTexto 22"/>
        <cdr:cNvSpPr txBox="1"/>
      </cdr:nvSpPr>
      <cdr:spPr>
        <a:xfrm xmlns:a="http://schemas.openxmlformats.org/drawingml/2006/main">
          <a:off x="21706274" y="9166776"/>
          <a:ext cx="4992301" cy="3377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500" b="1"/>
            <a:t>Gastamos o mesmo que a Alemanha, um país 3x mais velho</a:t>
          </a:r>
        </a:p>
      </cdr:txBody>
    </cdr:sp>
  </cdr:relSizeAnchor>
  <cdr:relSizeAnchor xmlns:cdr="http://schemas.openxmlformats.org/drawingml/2006/chartDrawing">
    <cdr:from>
      <cdr:x>0.83159</cdr:x>
      <cdr:y>0.47233</cdr:y>
    </cdr:from>
    <cdr:to>
      <cdr:x>0.9639</cdr:x>
      <cdr:y>0.52229</cdr:y>
    </cdr:to>
    <cdr:sp macro="" textlink="">
      <cdr:nvSpPr>
        <cdr:cNvPr id="24" name="CaixaDeTexto 23"/>
        <cdr:cNvSpPr txBox="1"/>
      </cdr:nvSpPr>
      <cdr:spPr>
        <a:xfrm xmlns:a="http://schemas.openxmlformats.org/drawingml/2006/main">
          <a:off x="21102637" y="8329612"/>
          <a:ext cx="3357563" cy="881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5500" b="1">
              <a:solidFill>
                <a:sysClr val="windowText" lastClr="000000"/>
              </a:solidFill>
            </a:rPr>
            <a:t>Alemanha</a:t>
          </a:r>
        </a:p>
      </cdr:txBody>
    </cdr:sp>
  </cdr:relSizeAnchor>
  <cdr:relSizeAnchor xmlns:cdr="http://schemas.openxmlformats.org/drawingml/2006/chartDrawing">
    <cdr:from>
      <cdr:x>0.83816</cdr:x>
      <cdr:y>0.43587</cdr:y>
    </cdr:from>
    <cdr:to>
      <cdr:x>0.87382</cdr:x>
      <cdr:y>0.48043</cdr:y>
    </cdr:to>
    <cdr:cxnSp macro="">
      <cdr:nvCxnSpPr>
        <cdr:cNvPr id="25" name="Conector de seta reta 24">
          <a:extLst xmlns:a="http://schemas.openxmlformats.org/drawingml/2006/main">
            <a:ext uri="{FF2B5EF4-FFF2-40B4-BE49-F238E27FC236}">
              <a16:creationId xmlns:a16="http://schemas.microsoft.com/office/drawing/2014/main" id="{8E1F389C-DE11-4350-BE15-8B1A1952F279}"/>
            </a:ext>
          </a:extLst>
        </cdr:cNvPr>
        <cdr:cNvCxnSpPr/>
      </cdr:nvCxnSpPr>
      <cdr:spPr>
        <a:xfrm xmlns:a="http://schemas.openxmlformats.org/drawingml/2006/main" flipH="1" flipV="1">
          <a:off x="21269325" y="7686675"/>
          <a:ext cx="904876" cy="785812"/>
        </a:xfrm>
        <a:prstGeom xmlns:a="http://schemas.openxmlformats.org/drawingml/2006/main" prst="straightConnector1">
          <a:avLst/>
        </a:prstGeom>
        <a:ln xmlns:a="http://schemas.openxmlformats.org/drawingml/2006/main" w="114300">
          <a:solidFill>
            <a:srgbClr val="FFFF00"/>
          </a:solidFill>
          <a:tailEnd type="arrow"/>
        </a:ln>
        <a:effectLst xmlns:a="http://schemas.openxmlformats.org/drawingml/2006/main">
          <a:softEdge rad="12700"/>
        </a:effectLst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6349</xdr:colOff>
      <xdr:row>4</xdr:row>
      <xdr:rowOff>66675</xdr:rowOff>
    </xdr:from>
    <xdr:to>
      <xdr:col>19</xdr:col>
      <xdr:colOff>594799</xdr:colOff>
      <xdr:row>35</xdr:row>
      <xdr:rowOff>165975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0.07002</cdr:y>
    </cdr:from>
    <cdr:to>
      <cdr:x>1</cdr:x>
      <cdr:y>0.17621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1235145"/>
          <a:ext cx="28800000" cy="18731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pt-BR" sz="1800">
              <a:latin typeface="Helvetica" pitchFamily="34" charset="0"/>
              <a:cs typeface="Helvetica" pitchFamily="34" charset="0"/>
            </a:rPr>
            <a:t>(Em</a:t>
          </a:r>
          <a:r>
            <a:rPr lang="pt-BR" sz="1800" baseline="0">
              <a:latin typeface="Helvetica" pitchFamily="34" charset="0"/>
              <a:cs typeface="Helvetica" pitchFamily="34" charset="0"/>
            </a:rPr>
            <a:t> porcentagem)</a:t>
          </a:r>
          <a:endParaRPr lang="pt-BR" sz="1800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0.91236</cdr:y>
    </cdr:from>
    <cdr:to>
      <cdr:x>0.73714</cdr:x>
      <cdr:y>1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0" y="16094075"/>
          <a:ext cx="20286653" cy="1545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400" i="0">
              <a:latin typeface="Helvetica" pitchFamily="34" charset="0"/>
              <a:cs typeface="Helvetica" pitchFamily="34" charset="0"/>
            </a:rPr>
            <a:t>Fonte: IBGE. </a:t>
          </a:r>
          <a:r>
            <a:rPr lang="pt-BR" sz="1400" i="1">
              <a:latin typeface="Helvetica" pitchFamily="34" charset="0"/>
              <a:cs typeface="Helvetica" pitchFamily="34" charset="0"/>
            </a:rPr>
            <a:t>Nota: A</a:t>
          </a:r>
          <a:r>
            <a:rPr lang="pt-BR" sz="1400" i="1" baseline="0">
              <a:latin typeface="Helvetica" pitchFamily="34" charset="0"/>
              <a:cs typeface="Helvetica" pitchFamily="34" charset="0"/>
            </a:rPr>
            <a:t> razão de dependência de idosos é definida como a população acima de 65 anos dividida pela população com 15 a 64 anos</a:t>
          </a:r>
          <a:endParaRPr lang="pt-BR" sz="1400" i="1">
            <a:latin typeface="Helvetica" pitchFamily="34" charset="0"/>
            <a:cs typeface="Helvetica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0.91416</cdr:y>
    </cdr:from>
    <cdr:to>
      <cdr:x>0.21493</cdr:x>
      <cdr:y>1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0" y="16125825"/>
          <a:ext cx="5915067" cy="1514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44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0.08081</cdr:y>
    </cdr:to>
    <cdr:sp macro="" textlink="">
      <cdr:nvSpPr>
        <cdr:cNvPr id="6" name="CaixaDeTexto 5"/>
        <cdr:cNvSpPr txBox="1"/>
      </cdr:nvSpPr>
      <cdr:spPr>
        <a:xfrm xmlns:a="http://schemas.openxmlformats.org/drawingml/2006/main">
          <a:off x="0" y="0"/>
          <a:ext cx="28800000" cy="1425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2800" b="1" cap="small" baseline="0">
              <a:latin typeface="Franklin Gothic Medium" pitchFamily="34" charset="0"/>
            </a:rPr>
            <a:t>Figura 5: Razão de Dependência - Idosos (1980-2060)</a:t>
          </a:r>
          <a:endParaRPr lang="pt-BR" sz="2800" b="1" cap="small" baseline="0">
            <a:latin typeface="Franklin Gothic Medium" pitchFamily="34" charset="0"/>
          </a:endParaRPr>
        </a:p>
      </cdr:txBody>
    </cdr:sp>
  </cdr:relSizeAnchor>
  <cdr:relSizeAnchor xmlns:cdr="http://schemas.openxmlformats.org/drawingml/2006/chartDrawing">
    <cdr:from>
      <cdr:x>0.86164</cdr:x>
      <cdr:y>0.90983</cdr:y>
    </cdr:from>
    <cdr:to>
      <cdr:x>1</cdr:x>
      <cdr:y>1</cdr:y>
    </cdr:to>
    <cdr:pic>
      <cdr:nvPicPr>
        <cdr:cNvPr id="7" name="Imagem 6" descr="IMP__Logo.png">
          <a:extLst xmlns:a="http://schemas.openxmlformats.org/drawingml/2006/main">
            <a:ext uri="{FF2B5EF4-FFF2-40B4-BE49-F238E27FC236}">
              <a16:creationId xmlns:a16="http://schemas.microsoft.com/office/drawing/2014/main" id="{1CBA97FF-0BBB-481C-B60F-5AB9B6615DF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6479434" y="21682086"/>
          <a:ext cx="3984768" cy="1590599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5</xdr:row>
      <xdr:rowOff>180975</xdr:rowOff>
    </xdr:from>
    <xdr:to>
      <xdr:col>44</xdr:col>
      <xdr:colOff>507075</xdr:colOff>
      <xdr:row>98</xdr:row>
      <xdr:rowOff>104475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0.10587</cdr:x>
      <cdr:y>0.05319</cdr:y>
    </cdr:from>
    <cdr:to>
      <cdr:x>0.87267</cdr:x>
      <cdr:y>0.13283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686049" y="938212"/>
          <a:ext cx="19454813" cy="14049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7000"/>
            <a:t>                                     (Em</a:t>
          </a:r>
          <a:r>
            <a:rPr lang="pt-BR" sz="7000" baseline="0"/>
            <a:t> anos, por país)</a:t>
          </a:r>
          <a:endParaRPr lang="pt-BR" sz="7000"/>
        </a:p>
      </cdr:txBody>
    </cdr:sp>
  </cdr:relSizeAnchor>
  <cdr:relSizeAnchor xmlns:cdr="http://schemas.openxmlformats.org/drawingml/2006/chartDrawing">
    <cdr:from>
      <cdr:x>0.80077</cdr:x>
      <cdr:y>0.12057</cdr:y>
    </cdr:from>
    <cdr:to>
      <cdr:x>1</cdr:x>
      <cdr:y>0.29895</cdr:y>
    </cdr:to>
    <cdr:pic>
      <cdr:nvPicPr>
        <cdr:cNvPr id="3" name="Imagem 2">
          <a:extLst xmlns:a="http://schemas.openxmlformats.org/drawingml/2006/main">
            <a:ext uri="{FF2B5EF4-FFF2-40B4-BE49-F238E27FC236}">
              <a16:creationId xmlns:a16="http://schemas.microsoft.com/office/drawing/2014/main" id="{D28ED7F8-ACF0-4D8D-B265-26EE0210195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0545425" y="2126863"/>
          <a:ext cx="5111775" cy="31466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0.88878</cdr:y>
    </cdr:from>
    <cdr:to>
      <cdr:x>0.27199</cdr:x>
      <cdr:y>1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0" y="15678150"/>
          <a:ext cx="6900861" cy="1961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4000"/>
            <a:t>Fonte: OCDE e Ministério do Trabalho e Previdência</a:t>
          </a:r>
          <a:r>
            <a:rPr lang="pt-BR" sz="4000" baseline="0"/>
            <a:t> Social</a:t>
          </a:r>
          <a:r>
            <a:rPr lang="pt-BR" sz="4000"/>
            <a:t> (MTPS)</a:t>
          </a:r>
        </a:p>
      </cdr:txBody>
    </cdr:sp>
  </cdr:relSizeAnchor>
  <cdr:relSizeAnchor xmlns:cdr="http://schemas.openxmlformats.org/drawingml/2006/chartDrawing">
    <cdr:from>
      <cdr:x>0.03219</cdr:x>
      <cdr:y>0</cdr:y>
    </cdr:from>
    <cdr:to>
      <cdr:x>0.97369</cdr:x>
      <cdr:y>0.0702</cdr:y>
    </cdr:to>
    <cdr:sp macro="" textlink="">
      <cdr:nvSpPr>
        <cdr:cNvPr id="5" name="CaixaDeTexto 4"/>
        <cdr:cNvSpPr txBox="1"/>
      </cdr:nvSpPr>
      <cdr:spPr>
        <a:xfrm xmlns:a="http://schemas.openxmlformats.org/drawingml/2006/main">
          <a:off x="892175" y="0"/>
          <a:ext cx="26098500" cy="1238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9000" b="1"/>
            <a:t>       Idade Média</a:t>
          </a:r>
          <a:r>
            <a:rPr lang="pt-BR" sz="9000" b="1" baseline="0"/>
            <a:t> de Aposentadoria dos Homens</a:t>
          </a:r>
          <a:endParaRPr lang="pt-BR" sz="9000" b="1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://stats.oecd.org/OECDStat_Metadata/ShowMetadata.ashx?Dataset=POP_FIVE_HIST&amp;Coords=%5bLOCATION%5d.%5bDEU%5d&amp;ShowOnWeb=true&amp;Lang=en" TargetMode="External"/><Relationship Id="rId1" Type="http://schemas.openxmlformats.org/officeDocument/2006/relationships/hyperlink" Target="http://stats.oecd.org/OECDStat_Metadata/ShowMetadata.ashx?Dataset=POP_FIVE_HIST&amp;Coords=%5bLOCATION%5d.%5bISR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AJ52"/>
  <sheetViews>
    <sheetView topLeftCell="A23" zoomScale="30" zoomScaleNormal="30" workbookViewId="0">
      <selection activeCell="H96" sqref="H96"/>
    </sheetView>
  </sheetViews>
  <sheetFormatPr defaultRowHeight="15" x14ac:dyDescent="0.25"/>
  <cols>
    <col min="2" max="2" width="18.42578125" customWidth="1"/>
    <col min="4" max="4" width="18" customWidth="1"/>
    <col min="5" max="5" width="22" customWidth="1"/>
    <col min="6" max="6" width="18.42578125" customWidth="1"/>
    <col min="7" max="7" width="16.140625" customWidth="1"/>
    <col min="12" max="12" width="16.42578125" customWidth="1"/>
    <col min="13" max="13" width="18.85546875" customWidth="1"/>
    <col min="14" max="14" width="19.140625" customWidth="1"/>
    <col min="17" max="17" width="14.28515625" customWidth="1"/>
    <col min="18" max="18" width="13.85546875" customWidth="1"/>
    <col min="19" max="19" width="17" customWidth="1"/>
    <col min="20" max="20" width="15.85546875" customWidth="1"/>
    <col min="29" max="29" width="36.42578125" customWidth="1"/>
    <col min="30" max="30" width="22.28515625" customWidth="1"/>
  </cols>
  <sheetData>
    <row r="1" spans="1:36" x14ac:dyDescent="0.25">
      <c r="B1" s="16">
        <f>1000000</f>
        <v>1000000</v>
      </c>
    </row>
    <row r="2" spans="1:36" x14ac:dyDescent="0.25">
      <c r="D2" t="s">
        <v>25</v>
      </c>
      <c r="K2" t="s">
        <v>30</v>
      </c>
      <c r="Q2" t="s">
        <v>31</v>
      </c>
      <c r="U2">
        <f>-1</f>
        <v>-1</v>
      </c>
      <c r="Z2">
        <f>-1</f>
        <v>-1</v>
      </c>
    </row>
    <row r="3" spans="1:36" x14ac:dyDescent="0.25">
      <c r="B3" t="s">
        <v>28</v>
      </c>
      <c r="E3" t="s">
        <v>26</v>
      </c>
      <c r="F3" t="s">
        <v>27</v>
      </c>
      <c r="G3" t="s">
        <v>29</v>
      </c>
      <c r="L3" t="s">
        <v>26</v>
      </c>
      <c r="M3" t="s">
        <v>27</v>
      </c>
      <c r="N3" t="s">
        <v>29</v>
      </c>
      <c r="R3" t="s">
        <v>26</v>
      </c>
      <c r="S3" t="s">
        <v>27</v>
      </c>
      <c r="T3" t="s">
        <v>29</v>
      </c>
      <c r="W3" t="s">
        <v>32</v>
      </c>
      <c r="AH3" s="34" t="s">
        <v>138</v>
      </c>
    </row>
    <row r="4" spans="1:36" x14ac:dyDescent="0.25">
      <c r="A4">
        <v>2015</v>
      </c>
      <c r="B4" s="17"/>
      <c r="C4" s="18"/>
      <c r="D4" s="18"/>
      <c r="E4" s="19"/>
      <c r="F4" s="19"/>
      <c r="G4" s="19"/>
      <c r="H4" s="5"/>
      <c r="L4" s="21"/>
      <c r="M4" s="21"/>
      <c r="N4" s="21"/>
      <c r="W4" t="s">
        <v>26</v>
      </c>
      <c r="X4" t="s">
        <v>27</v>
      </c>
      <c r="AI4" s="34" t="s">
        <v>139</v>
      </c>
    </row>
    <row r="5" spans="1:36" x14ac:dyDescent="0.25">
      <c r="A5">
        <f>A4+1</f>
        <v>2016</v>
      </c>
      <c r="B5" s="17">
        <v>6247067000000</v>
      </c>
      <c r="C5" s="18"/>
      <c r="D5" s="18"/>
      <c r="E5" s="19">
        <v>5.8145686607811317E-2</v>
      </c>
      <c r="F5" s="19">
        <v>7.953268309752401E-2</v>
      </c>
      <c r="G5" s="19">
        <v>-2.1386996489712692E-2</v>
      </c>
      <c r="L5" s="19">
        <v>5.0754251890094979E-3</v>
      </c>
      <c r="M5" s="19">
        <v>1.6088897147227652E-2</v>
      </c>
      <c r="N5" s="19">
        <v>-1.1013471958218153E-2</v>
      </c>
      <c r="R5" s="20">
        <v>4.5628189164611171E-4</v>
      </c>
      <c r="S5" s="20">
        <v>2.3009079683313787E-3</v>
      </c>
      <c r="T5" s="20">
        <v>-1.8446260766852669E-3</v>
      </c>
      <c r="W5" s="23">
        <f>SUM(E5,L5,R5)</f>
        <v>6.3677393688466921E-2</v>
      </c>
      <c r="X5" s="23">
        <v>-9.7922488213083039E-2</v>
      </c>
      <c r="Y5" s="23">
        <f>SUM(G5,N5,T5)</f>
        <v>-3.4245094524616111E-2</v>
      </c>
      <c r="AC5" s="44">
        <f>AD5*Y5</f>
        <v>-213931399916.60999</v>
      </c>
      <c r="AD5" s="17">
        <v>6247067000000</v>
      </c>
      <c r="AH5">
        <v>2016</v>
      </c>
      <c r="AI5" s="23">
        <f>M5+S5</f>
        <v>1.838980511555903E-2</v>
      </c>
      <c r="AJ5" s="23"/>
    </row>
    <row r="6" spans="1:36" x14ac:dyDescent="0.25">
      <c r="A6">
        <f t="shared" ref="A6:A49" si="0">A5+1</f>
        <v>2017</v>
      </c>
      <c r="B6" s="17">
        <v>6788098000000</v>
      </c>
      <c r="C6" s="18"/>
      <c r="D6" s="18"/>
      <c r="E6" s="19">
        <v>5.8117457938880672E-2</v>
      </c>
      <c r="F6" s="19">
        <v>8.2812004187329064E-2</v>
      </c>
      <c r="G6" s="19">
        <v>-2.4694546248448388E-2</v>
      </c>
      <c r="L6" s="19">
        <v>4.8860890728345411E-3</v>
      </c>
      <c r="M6" s="19">
        <v>1.6008562059761072E-2</v>
      </c>
      <c r="N6" s="19">
        <v>-1.112247298692653E-2</v>
      </c>
      <c r="R6" s="20">
        <v>4.2633319922605713E-4</v>
      </c>
      <c r="S6" s="20">
        <v>2.1088795678848478E-3</v>
      </c>
      <c r="T6" s="20">
        <v>-1.6825463688061074E-3</v>
      </c>
      <c r="W6" s="23">
        <f>SUM(E6,L6,R6)</f>
        <v>6.3429880210941272E-2</v>
      </c>
      <c r="X6" s="23">
        <v>-0.10092944581497498</v>
      </c>
      <c r="Y6" s="23">
        <f t="shared" ref="Y6:Y49" si="1">SUM(G6,N6,T6)</f>
        <v>-3.749956560418103E-2</v>
      </c>
      <c r="AC6" s="44">
        <f>AD6*Y6</f>
        <v>-254550726278.61005</v>
      </c>
      <c r="AD6" s="17">
        <v>6788098000000</v>
      </c>
      <c r="AH6">
        <f>AH5+1</f>
        <v>2017</v>
      </c>
      <c r="AI6" s="23">
        <f t="shared" ref="AI6:AI49" si="2">M6+S6</f>
        <v>1.8117441627645919E-2</v>
      </c>
    </row>
    <row r="7" spans="1:36" x14ac:dyDescent="0.25">
      <c r="A7">
        <f t="shared" si="0"/>
        <v>2018</v>
      </c>
      <c r="B7" s="17">
        <v>7427233000000</v>
      </c>
      <c r="C7" s="18"/>
      <c r="D7" s="18"/>
      <c r="E7" s="19">
        <v>5.8921539151929124E-2</v>
      </c>
      <c r="F7" s="19">
        <v>8.289210800307463E-2</v>
      </c>
      <c r="G7" s="19">
        <v>-2.3970568851145506E-2</v>
      </c>
      <c r="L7" s="19">
        <v>4.6365108264639059E-3</v>
      </c>
      <c r="M7" s="19">
        <v>1.5754456214053067E-2</v>
      </c>
      <c r="N7" s="19">
        <v>-1.1117945387589159E-2</v>
      </c>
      <c r="R7" s="20">
        <v>3.9237741067231903E-4</v>
      </c>
      <c r="S7" s="20">
        <v>1.9186502102465346E-3</v>
      </c>
      <c r="T7" s="20">
        <v>-1.5262727995742156E-3</v>
      </c>
      <c r="W7" s="23">
        <f t="shared" ref="W7:W49" si="3">SUM(E7,L7,R7)</f>
        <v>6.395042738906534E-2</v>
      </c>
      <c r="X7" s="23">
        <v>-0.10056521442737423</v>
      </c>
      <c r="Y7" s="23">
        <f t="shared" si="1"/>
        <v>-3.661478703830888E-2</v>
      </c>
      <c r="AH7" s="34">
        <f t="shared" ref="AH7:AH49" si="4">AH6+1</f>
        <v>2018</v>
      </c>
      <c r="AI7" s="23">
        <f t="shared" si="2"/>
        <v>1.7673106424299603E-2</v>
      </c>
    </row>
    <row r="8" spans="1:36" x14ac:dyDescent="0.25">
      <c r="A8">
        <f t="shared" si="0"/>
        <v>2019</v>
      </c>
      <c r="B8" s="17">
        <v>8094801000000</v>
      </c>
      <c r="C8" s="18"/>
      <c r="D8" s="18"/>
      <c r="E8" s="19">
        <v>6.0639415348196946E-2</v>
      </c>
      <c r="F8" s="19">
        <v>8.3195992094184892E-2</v>
      </c>
      <c r="G8" s="19">
        <v>-2.255657674598795E-2</v>
      </c>
      <c r="L8" s="19">
        <v>4.4043366499670585E-3</v>
      </c>
      <c r="M8" s="19">
        <v>1.5466561146538377E-2</v>
      </c>
      <c r="N8" s="19">
        <v>-1.1062224496571319E-2</v>
      </c>
      <c r="R8" s="20">
        <v>3.613371391094111E-4</v>
      </c>
      <c r="S8" s="20">
        <v>1.7521553091916651E-3</v>
      </c>
      <c r="T8" s="20">
        <v>-1.3908181700822541E-3</v>
      </c>
      <c r="W8" s="23">
        <f t="shared" si="3"/>
        <v>6.5405089137273414E-2</v>
      </c>
      <c r="X8" s="23">
        <v>-0.10041470854991494</v>
      </c>
      <c r="Y8" s="23">
        <f t="shared" si="1"/>
        <v>-3.5009619412641524E-2</v>
      </c>
      <c r="AH8" s="34">
        <f t="shared" si="4"/>
        <v>2019</v>
      </c>
      <c r="AI8" s="23">
        <f t="shared" si="2"/>
        <v>1.7218716455730042E-2</v>
      </c>
    </row>
    <row r="9" spans="1:36" x14ac:dyDescent="0.25">
      <c r="A9">
        <f t="shared" si="0"/>
        <v>2020</v>
      </c>
      <c r="B9" s="17">
        <v>8701289000000</v>
      </c>
      <c r="C9" s="18"/>
      <c r="D9" s="18"/>
      <c r="E9" s="19">
        <v>6.0639406414382972E-2</v>
      </c>
      <c r="F9" s="19">
        <v>8.4314404452030034E-2</v>
      </c>
      <c r="G9" s="19">
        <v>-2.3674883112145797E-2</v>
      </c>
      <c r="L9" s="19">
        <v>4.1900857881102442E-3</v>
      </c>
      <c r="M9" s="19">
        <v>1.5090945261881315E-2</v>
      </c>
      <c r="N9" s="19">
        <v>-1.090085947377107E-2</v>
      </c>
      <c r="R9" s="20">
        <v>3.3646065485240176E-4</v>
      </c>
      <c r="S9" s="20">
        <v>1.6219778143215333E-3</v>
      </c>
      <c r="T9" s="20">
        <v>-1.285517159584057E-3</v>
      </c>
      <c r="W9" s="23">
        <f t="shared" si="3"/>
        <v>6.5165952857345624E-2</v>
      </c>
      <c r="X9" s="23">
        <v>-0.10102732752823289</v>
      </c>
      <c r="Y9" s="23">
        <f t="shared" si="1"/>
        <v>-3.5861259745500917E-2</v>
      </c>
      <c r="AH9" s="34">
        <f t="shared" si="4"/>
        <v>2020</v>
      </c>
      <c r="AI9" s="23">
        <f t="shared" si="2"/>
        <v>1.6712923076202847E-2</v>
      </c>
    </row>
    <row r="10" spans="1:36" x14ac:dyDescent="0.25">
      <c r="A10">
        <f t="shared" si="0"/>
        <v>2021</v>
      </c>
      <c r="B10" s="17">
        <v>9337816000000</v>
      </c>
      <c r="C10" s="18"/>
      <c r="D10" s="18"/>
      <c r="E10" s="19">
        <v>6.0639447168374272E-2</v>
      </c>
      <c r="F10" s="19">
        <v>8.4697213995221149E-2</v>
      </c>
      <c r="G10" s="19">
        <v>-2.4057766826846877E-2</v>
      </c>
      <c r="L10" s="19">
        <v>3.9944604670963746E-3</v>
      </c>
      <c r="M10" s="19">
        <v>1.4706044615014903E-2</v>
      </c>
      <c r="N10" s="19">
        <v>-1.0711584147918528E-2</v>
      </c>
      <c r="R10" s="20">
        <v>3.1503544833181549E-4</v>
      </c>
      <c r="S10" s="20">
        <v>1.5034841022783059E-3</v>
      </c>
      <c r="T10" s="20">
        <v>-1.1884486540535816E-3</v>
      </c>
      <c r="W10" s="23">
        <f t="shared" si="3"/>
        <v>6.4948943083802474E-2</v>
      </c>
      <c r="X10" s="23">
        <v>-0.10090674271251436</v>
      </c>
      <c r="Y10" s="23">
        <f t="shared" si="1"/>
        <v>-3.5957799628818989E-2</v>
      </c>
      <c r="AH10" s="34">
        <f t="shared" si="4"/>
        <v>2021</v>
      </c>
      <c r="AI10" s="23">
        <f t="shared" si="2"/>
        <v>1.6209528717293208E-2</v>
      </c>
    </row>
    <row r="11" spans="1:36" x14ac:dyDescent="0.25">
      <c r="A11">
        <f t="shared" si="0"/>
        <v>2022</v>
      </c>
      <c r="B11" s="17">
        <v>10022384000000</v>
      </c>
      <c r="C11" s="18"/>
      <c r="D11" s="18"/>
      <c r="E11" s="19">
        <v>6.0639464622389241E-2</v>
      </c>
      <c r="F11" s="19">
        <v>8.5718228317733583E-2</v>
      </c>
      <c r="G11" s="19">
        <v>-2.5078763695344342E-2</v>
      </c>
      <c r="L11" s="19">
        <v>3.8018697707252083E-3</v>
      </c>
      <c r="M11" s="19">
        <v>1.4327497955409611E-2</v>
      </c>
      <c r="N11" s="19">
        <v>-1.0525628184684404E-2</v>
      </c>
      <c r="R11" s="20">
        <v>2.9961239451611513E-4</v>
      </c>
      <c r="S11" s="20">
        <v>1.3932338283985128E-3</v>
      </c>
      <c r="T11" s="20">
        <v>-1.0936214338823976E-3</v>
      </c>
      <c r="W11" s="23">
        <f t="shared" si="3"/>
        <v>6.4740946787630566E-2</v>
      </c>
      <c r="X11" s="23">
        <v>-0.1014389601015417</v>
      </c>
      <c r="Y11" s="23">
        <f t="shared" si="1"/>
        <v>-3.6698013313911142E-2</v>
      </c>
      <c r="AH11" s="34">
        <f t="shared" si="4"/>
        <v>2022</v>
      </c>
      <c r="AI11" s="23">
        <f t="shared" si="2"/>
        <v>1.5720731783808124E-2</v>
      </c>
    </row>
    <row r="12" spans="1:36" x14ac:dyDescent="0.25">
      <c r="A12">
        <f t="shared" si="0"/>
        <v>2023</v>
      </c>
      <c r="B12" s="17">
        <v>10748039000000</v>
      </c>
      <c r="C12" s="18"/>
      <c r="D12" s="18"/>
      <c r="E12" s="19">
        <v>6.0639433853933729E-2</v>
      </c>
      <c r="F12" s="19">
        <v>8.6779272014178593E-2</v>
      </c>
      <c r="G12" s="19">
        <v>-2.6139838160244861E-2</v>
      </c>
      <c r="L12" s="19">
        <v>3.6199005379325476E-3</v>
      </c>
      <c r="M12" s="19">
        <v>1.397120228626543E-2</v>
      </c>
      <c r="N12" s="19">
        <v>-1.0351301748332882E-2</v>
      </c>
      <c r="R12" s="20">
        <v>2.7824950021115478E-4</v>
      </c>
      <c r="S12" s="20">
        <v>1.2917381880545838E-3</v>
      </c>
      <c r="T12" s="20">
        <v>-1.013488687843429E-3</v>
      </c>
      <c r="W12" s="23">
        <f t="shared" si="3"/>
        <v>6.4537583892077435E-2</v>
      </c>
      <c r="X12" s="23">
        <v>-0.10204221248849861</v>
      </c>
      <c r="Y12" s="23">
        <f t="shared" si="1"/>
        <v>-3.7504628596421175E-2</v>
      </c>
      <c r="AH12" s="34">
        <f t="shared" si="4"/>
        <v>2023</v>
      </c>
      <c r="AI12" s="23">
        <f t="shared" si="2"/>
        <v>1.5262940474320013E-2</v>
      </c>
    </row>
    <row r="13" spans="1:36" x14ac:dyDescent="0.25">
      <c r="A13">
        <f t="shared" si="0"/>
        <v>2024</v>
      </c>
      <c r="B13" s="17">
        <v>11576116000000</v>
      </c>
      <c r="C13" s="18"/>
      <c r="D13" s="18"/>
      <c r="E13" s="19">
        <v>6.0639423447380797E-2</v>
      </c>
      <c r="F13" s="19">
        <v>8.7404272728434998E-2</v>
      </c>
      <c r="G13" s="19">
        <v>-2.6764849281054198E-2</v>
      </c>
      <c r="L13" s="19">
        <v>3.4427665043810893E-3</v>
      </c>
      <c r="M13" s="19">
        <v>1.3475691551943673E-2</v>
      </c>
      <c r="N13" s="19">
        <v>-1.0032925047562586E-2</v>
      </c>
      <c r="R13" s="20">
        <v>2.6002896791981004E-4</v>
      </c>
      <c r="S13" s="20">
        <v>1.1923644356189934E-3</v>
      </c>
      <c r="T13" s="20">
        <v>-9.3233546769918337E-4</v>
      </c>
      <c r="W13" s="23">
        <f t="shared" si="3"/>
        <v>6.4342218919681698E-2</v>
      </c>
      <c r="X13" s="23">
        <v>-0.10207232871599765</v>
      </c>
      <c r="Y13" s="23">
        <f t="shared" si="1"/>
        <v>-3.7730109796315969E-2</v>
      </c>
      <c r="AH13" s="34">
        <f t="shared" si="4"/>
        <v>2024</v>
      </c>
      <c r="AI13" s="23">
        <f t="shared" si="2"/>
        <v>1.4668055987562666E-2</v>
      </c>
    </row>
    <row r="14" spans="1:36" x14ac:dyDescent="0.25">
      <c r="A14">
        <f t="shared" si="0"/>
        <v>2025</v>
      </c>
      <c r="B14" s="17">
        <v>12399933000000</v>
      </c>
      <c r="C14" s="18"/>
      <c r="D14" s="18"/>
      <c r="E14" s="19">
        <v>6.0639440551815887E-2</v>
      </c>
      <c r="F14" s="19">
        <v>8.765200586164458E-2</v>
      </c>
      <c r="G14" s="19">
        <v>-2.7012565309828689E-2</v>
      </c>
      <c r="L14" s="19">
        <v>3.2919755190330465E-3</v>
      </c>
      <c r="M14" s="19">
        <v>1.3051902400048453E-2</v>
      </c>
      <c r="N14" s="19">
        <v>-9.7599268810145984E-3</v>
      </c>
      <c r="R14" s="20">
        <v>2.4393907313854035E-4</v>
      </c>
      <c r="S14" s="20">
        <v>1.1064823233319083E-3</v>
      </c>
      <c r="T14" s="20">
        <v>-8.6254325011272243E-4</v>
      </c>
      <c r="W14" s="23">
        <f t="shared" si="3"/>
        <v>6.4175355143987464E-2</v>
      </c>
      <c r="X14" s="23">
        <v>-0.10181039058502495</v>
      </c>
      <c r="Y14" s="23">
        <f t="shared" si="1"/>
        <v>-3.7635035440956012E-2</v>
      </c>
      <c r="AH14" s="34">
        <f t="shared" si="4"/>
        <v>2025</v>
      </c>
      <c r="AI14" s="23">
        <f t="shared" si="2"/>
        <v>1.4158384723380362E-2</v>
      </c>
    </row>
    <row r="15" spans="1:36" x14ac:dyDescent="0.25">
      <c r="A15">
        <f t="shared" si="0"/>
        <v>2026</v>
      </c>
      <c r="B15" s="17">
        <v>13275848000000</v>
      </c>
      <c r="C15" s="18"/>
      <c r="D15" s="18"/>
      <c r="E15" s="19">
        <v>6.0639440885433459E-2</v>
      </c>
      <c r="F15" s="19">
        <v>8.8502670413219561E-2</v>
      </c>
      <c r="G15" s="19">
        <v>-2.7863229527786096E-2</v>
      </c>
      <c r="L15" s="19">
        <v>3.1479803844311868E-3</v>
      </c>
      <c r="M15" s="19">
        <v>1.2646807522272778E-2</v>
      </c>
      <c r="N15" s="19">
        <v>-9.4988271378415902E-3</v>
      </c>
      <c r="R15" s="20">
        <v>2.2904392502836731E-4</v>
      </c>
      <c r="S15" s="20">
        <v>1.0271174066620828E-3</v>
      </c>
      <c r="T15" s="20">
        <v>-7.9807348170904033E-4</v>
      </c>
      <c r="W15" s="23">
        <f t="shared" si="3"/>
        <v>6.4016465194893013E-2</v>
      </c>
      <c r="X15" s="23">
        <v>-0.10217659534215442</v>
      </c>
      <c r="Y15" s="23">
        <f t="shared" si="1"/>
        <v>-3.816013014733672E-2</v>
      </c>
      <c r="AH15" s="34">
        <f t="shared" si="4"/>
        <v>2026</v>
      </c>
      <c r="AI15" s="23">
        <f t="shared" si="2"/>
        <v>1.3673924928934862E-2</v>
      </c>
    </row>
    <row r="16" spans="1:36" x14ac:dyDescent="0.25">
      <c r="A16">
        <f t="shared" si="0"/>
        <v>2027</v>
      </c>
      <c r="B16" s="17">
        <v>14181593000000</v>
      </c>
      <c r="C16" s="18"/>
      <c r="D16" s="16"/>
      <c r="E16" s="19">
        <v>6.0639450025113541E-2</v>
      </c>
      <c r="F16" s="19">
        <v>8.9502780117861225E-2</v>
      </c>
      <c r="G16" s="19">
        <v>-2.8863330092747691E-2</v>
      </c>
      <c r="L16" s="19">
        <v>3.0182149168658272E-3</v>
      </c>
      <c r="M16" s="19">
        <v>1.2265762925284911E-2</v>
      </c>
      <c r="N16" s="19">
        <v>-9.2475480084190827E-3</v>
      </c>
      <c r="R16" s="20">
        <v>2.1535888302534137E-4</v>
      </c>
      <c r="S16" s="20">
        <v>9.5536133761559786E-4</v>
      </c>
      <c r="T16" s="20">
        <v>-7.4000245459025652E-4</v>
      </c>
      <c r="W16" s="23">
        <f t="shared" si="3"/>
        <v>6.3873023825004718E-2</v>
      </c>
      <c r="X16" s="23">
        <v>-0.10272390438076175</v>
      </c>
      <c r="Y16" s="23">
        <f t="shared" si="1"/>
        <v>-3.8850880555757028E-2</v>
      </c>
      <c r="AH16" s="34">
        <f t="shared" si="4"/>
        <v>2027</v>
      </c>
      <c r="AI16" s="23">
        <f t="shared" si="2"/>
        <v>1.3221124262900508E-2</v>
      </c>
    </row>
    <row r="17" spans="1:35" x14ac:dyDescent="0.25">
      <c r="A17">
        <f t="shared" si="0"/>
        <v>2028</v>
      </c>
      <c r="B17" s="17">
        <v>15139125000000</v>
      </c>
      <c r="C17" s="18"/>
      <c r="D17" s="22"/>
      <c r="E17" s="19">
        <v>6.0639435898706164E-2</v>
      </c>
      <c r="F17" s="19">
        <v>9.0535681553590444E-2</v>
      </c>
      <c r="G17" s="19">
        <v>-2.989617960086861E-2</v>
      </c>
      <c r="L17" s="19">
        <v>2.8943717555466385E-3</v>
      </c>
      <c r="M17" s="19">
        <v>1.190536143267527E-2</v>
      </c>
      <c r="N17" s="19">
        <v>-9.0109896771292924E-3</v>
      </c>
      <c r="R17" s="20">
        <v>2.0354698280118568E-4</v>
      </c>
      <c r="S17" s="20">
        <v>8.891180771015498E-4</v>
      </c>
      <c r="T17" s="20">
        <v>-6.8557109430036412E-4</v>
      </c>
      <c r="W17" s="23">
        <f t="shared" si="3"/>
        <v>6.3737354637053989E-2</v>
      </c>
      <c r="X17" s="23">
        <v>-0.10333016106336727</v>
      </c>
      <c r="Y17" s="23">
        <f t="shared" si="1"/>
        <v>-3.9592740372298263E-2</v>
      </c>
      <c r="AH17" s="34">
        <f t="shared" si="4"/>
        <v>2028</v>
      </c>
      <c r="AI17" s="23">
        <f t="shared" si="2"/>
        <v>1.2794479509776821E-2</v>
      </c>
    </row>
    <row r="18" spans="1:35" x14ac:dyDescent="0.25">
      <c r="A18">
        <f t="shared" si="0"/>
        <v>2029</v>
      </c>
      <c r="B18" s="17">
        <v>16133655000000</v>
      </c>
      <c r="C18" s="18"/>
      <c r="D18" s="18"/>
      <c r="E18" s="19">
        <v>6.0639452126625991E-2</v>
      </c>
      <c r="F18" s="19">
        <v>9.1636953932633367E-2</v>
      </c>
      <c r="G18" s="19">
        <v>-3.0997501806007379E-2</v>
      </c>
      <c r="L18" s="19">
        <v>2.7791599213482622E-3</v>
      </c>
      <c r="M18" s="19">
        <v>1.1580356207647307E-2</v>
      </c>
      <c r="N18" s="19">
        <v>-8.8011962862990442E-3</v>
      </c>
      <c r="R18" s="20">
        <v>1.933643913917832E-4</v>
      </c>
      <c r="S18" s="20">
        <v>8.2872513655461212E-4</v>
      </c>
      <c r="T18" s="20">
        <v>-6.3536074516282886E-4</v>
      </c>
      <c r="W18" s="23">
        <f t="shared" si="3"/>
        <v>6.361197643936603E-2</v>
      </c>
      <c r="X18" s="23">
        <v>-0.10404603527683529</v>
      </c>
      <c r="Y18" s="23">
        <f t="shared" si="1"/>
        <v>-4.0434058837469249E-2</v>
      </c>
      <c r="AH18" s="34">
        <f t="shared" si="4"/>
        <v>2029</v>
      </c>
      <c r="AI18" s="23">
        <f t="shared" si="2"/>
        <v>1.2409081344201919E-2</v>
      </c>
    </row>
    <row r="19" spans="1:35" x14ac:dyDescent="0.25">
      <c r="A19">
        <f t="shared" si="0"/>
        <v>2030</v>
      </c>
      <c r="B19" s="17">
        <v>17171056000000</v>
      </c>
      <c r="C19" s="18"/>
      <c r="D19" s="18"/>
      <c r="E19" s="19">
        <v>6.0639485422445773E-2</v>
      </c>
      <c r="F19" s="19">
        <v>9.2848628529311181E-2</v>
      </c>
      <c r="G19" s="19">
        <v>-3.2209143106865415E-2</v>
      </c>
      <c r="L19" s="19">
        <v>2.6716624176352346E-3</v>
      </c>
      <c r="M19" s="19">
        <v>1.1273407521193804E-2</v>
      </c>
      <c r="N19" s="19">
        <v>-8.6017451035585689E-3</v>
      </c>
      <c r="R19" s="20">
        <v>1.8243551543946978E-4</v>
      </c>
      <c r="S19" s="20">
        <v>7.7331257250573288E-4</v>
      </c>
      <c r="T19" s="20">
        <v>-5.9087705706626313E-4</v>
      </c>
      <c r="W19" s="23">
        <f t="shared" si="3"/>
        <v>6.3493583355520467E-2</v>
      </c>
      <c r="X19" s="23">
        <v>-0.10489534862301073</v>
      </c>
      <c r="Y19" s="23">
        <f t="shared" si="1"/>
        <v>-4.1401765267490252E-2</v>
      </c>
      <c r="AH19" s="34">
        <f t="shared" si="4"/>
        <v>2030</v>
      </c>
      <c r="AI19" s="23">
        <f t="shared" si="2"/>
        <v>1.2046720093699538E-2</v>
      </c>
    </row>
    <row r="20" spans="1:35" x14ac:dyDescent="0.25">
      <c r="A20">
        <f t="shared" si="0"/>
        <v>2031</v>
      </c>
      <c r="B20" s="17">
        <v>18269074000000</v>
      </c>
      <c r="C20" s="18"/>
      <c r="D20" s="18"/>
      <c r="E20" s="19">
        <v>6.0639471929447547E-2</v>
      </c>
      <c r="F20" s="19">
        <v>9.4069683006374596E-2</v>
      </c>
      <c r="G20" s="19">
        <v>-3.3430211076927049E-2</v>
      </c>
      <c r="L20" s="19">
        <v>2.5673593524439169E-3</v>
      </c>
      <c r="M20" s="19">
        <v>1.0978871639801229E-2</v>
      </c>
      <c r="N20" s="19">
        <v>-8.4115122873567646E-3</v>
      </c>
      <c r="R20" s="20">
        <v>1.7228225743680275E-4</v>
      </c>
      <c r="S20" s="20">
        <v>7.2171726109380259E-4</v>
      </c>
      <c r="T20" s="20">
        <v>-5.4943500365699975E-4</v>
      </c>
      <c r="W20" s="23">
        <f t="shared" si="3"/>
        <v>6.3379113539328263E-2</v>
      </c>
      <c r="X20" s="23">
        <v>-0.10577027190726962</v>
      </c>
      <c r="Y20" s="23">
        <f t="shared" si="1"/>
        <v>-4.2391158367940815E-2</v>
      </c>
      <c r="AH20" s="34">
        <f t="shared" si="4"/>
        <v>2031</v>
      </c>
      <c r="AI20" s="23">
        <f t="shared" si="2"/>
        <v>1.1700588900895032E-2</v>
      </c>
    </row>
    <row r="21" spans="1:35" x14ac:dyDescent="0.25">
      <c r="A21">
        <f>A20+1</f>
        <v>2032</v>
      </c>
      <c r="B21" s="17">
        <v>19400448000000</v>
      </c>
      <c r="C21" s="18"/>
      <c r="D21" s="18"/>
      <c r="E21" s="19">
        <v>6.0639475954369713E-2</v>
      </c>
      <c r="F21" s="19">
        <v>9.5453105000461849E-2</v>
      </c>
      <c r="G21" s="19">
        <v>-3.4813629046092129E-2</v>
      </c>
      <c r="L21" s="19">
        <v>2.4704032911678124E-3</v>
      </c>
      <c r="M21" s="19">
        <v>1.0713232887707027E-2</v>
      </c>
      <c r="N21" s="19">
        <v>-8.242829596539214E-3</v>
      </c>
      <c r="R21" s="20">
        <v>1.6299975067586068E-4</v>
      </c>
      <c r="S21" s="20">
        <v>6.7470776432585475E-4</v>
      </c>
      <c r="T21" s="20">
        <v>-5.1170801364999405E-4</v>
      </c>
      <c r="W21" s="23">
        <f t="shared" si="3"/>
        <v>6.3272878996213394E-2</v>
      </c>
      <c r="X21" s="23">
        <v>-0.10684104565249472</v>
      </c>
      <c r="Y21" s="23">
        <f t="shared" si="1"/>
        <v>-4.356816665628134E-2</v>
      </c>
      <c r="AH21" s="34">
        <f t="shared" si="4"/>
        <v>2032</v>
      </c>
      <c r="AI21" s="23">
        <f t="shared" si="2"/>
        <v>1.1387940652032882E-2</v>
      </c>
    </row>
    <row r="22" spans="1:35" x14ac:dyDescent="0.25">
      <c r="A22">
        <f t="shared" si="0"/>
        <v>2033</v>
      </c>
      <c r="B22" s="17">
        <v>20593945000000</v>
      </c>
      <c r="C22" s="18"/>
      <c r="D22" s="18"/>
      <c r="E22" s="19">
        <v>6.0639474369772281E-2</v>
      </c>
      <c r="F22" s="19">
        <v>9.6856381815140322E-2</v>
      </c>
      <c r="G22" s="19">
        <v>-3.6216907445368041E-2</v>
      </c>
      <c r="L22" s="19">
        <v>2.3781002516705761E-3</v>
      </c>
      <c r="M22" s="19">
        <v>1.0446469707525684E-2</v>
      </c>
      <c r="N22" s="19">
        <v>-8.068369455855106E-3</v>
      </c>
      <c r="R22" s="20">
        <v>1.5444460204200799E-4</v>
      </c>
      <c r="S22" s="20">
        <v>6.3090486116186095E-4</v>
      </c>
      <c r="T22" s="20">
        <v>-4.7646025907129496E-4</v>
      </c>
      <c r="W22" s="23">
        <f t="shared" si="3"/>
        <v>6.3172019223484865E-2</v>
      </c>
      <c r="X22" s="23">
        <v>-0.10793375638382786</v>
      </c>
      <c r="Y22" s="23">
        <f t="shared" si="1"/>
        <v>-4.4761737160294447E-2</v>
      </c>
      <c r="AH22" s="34">
        <f t="shared" si="4"/>
        <v>2033</v>
      </c>
      <c r="AI22" s="23">
        <f t="shared" si="2"/>
        <v>1.1077374568687544E-2</v>
      </c>
    </row>
    <row r="23" spans="1:35" x14ac:dyDescent="0.25">
      <c r="A23">
        <f t="shared" si="0"/>
        <v>2034</v>
      </c>
      <c r="B23" s="17">
        <v>21818830000000</v>
      </c>
      <c r="C23" s="18"/>
      <c r="D23" s="18"/>
      <c r="E23" s="19">
        <v>6.0639456836136495E-2</v>
      </c>
      <c r="F23" s="19">
        <v>9.8446525317810354E-2</v>
      </c>
      <c r="G23" s="19">
        <v>-3.7807022649702114E-2</v>
      </c>
      <c r="L23" s="19">
        <v>2.2919705252004807E-3</v>
      </c>
      <c r="M23" s="19">
        <v>1.0210330997334413E-2</v>
      </c>
      <c r="N23" s="19">
        <v>-7.918360472133474E-3</v>
      </c>
      <c r="R23" s="20">
        <v>1.4687590425334446E-4</v>
      </c>
      <c r="S23" s="20">
        <v>5.9100704955306949E-4</v>
      </c>
      <c r="T23" s="20">
        <v>-4.4413114529972506E-4</v>
      </c>
      <c r="W23" s="23">
        <f t="shared" si="3"/>
        <v>6.3078303265590316E-2</v>
      </c>
      <c r="X23" s="23">
        <v>-0.10924786336469784</v>
      </c>
      <c r="Y23" s="23">
        <f t="shared" si="1"/>
        <v>-4.6169514267135316E-2</v>
      </c>
      <c r="AH23" s="34">
        <f t="shared" si="4"/>
        <v>2034</v>
      </c>
      <c r="AI23" s="23">
        <f t="shared" si="2"/>
        <v>1.0801338046887482E-2</v>
      </c>
    </row>
    <row r="24" spans="1:35" x14ac:dyDescent="0.25">
      <c r="A24">
        <f t="shared" si="0"/>
        <v>2035</v>
      </c>
      <c r="B24" s="17">
        <v>23105958000000</v>
      </c>
      <c r="C24" s="18"/>
      <c r="D24" s="18"/>
      <c r="E24" s="19">
        <v>6.0639467967525951E-2</v>
      </c>
      <c r="F24" s="19">
        <v>0.1000910674207925</v>
      </c>
      <c r="G24" s="19">
        <v>-3.9451642732147268E-2</v>
      </c>
      <c r="L24" s="19">
        <v>2.2077840730927493E-3</v>
      </c>
      <c r="M24" s="19">
        <v>9.9888121063774985E-3</v>
      </c>
      <c r="N24" s="19">
        <v>-7.781028033284748E-3</v>
      </c>
      <c r="R24" s="20">
        <v>1.4004337911459894E-4</v>
      </c>
      <c r="S24" s="20">
        <v>5.5385736263348178E-4</v>
      </c>
      <c r="T24" s="20">
        <v>-4.1381398351888289E-4</v>
      </c>
      <c r="W24" s="23">
        <f t="shared" si="3"/>
        <v>6.2987295419733288E-2</v>
      </c>
      <c r="X24" s="23">
        <v>-0.11063373688980349</v>
      </c>
      <c r="Y24" s="23">
        <f t="shared" si="1"/>
        <v>-4.7646484748950897E-2</v>
      </c>
      <c r="AH24" s="34">
        <f t="shared" si="4"/>
        <v>2035</v>
      </c>
      <c r="AI24" s="23">
        <f t="shared" si="2"/>
        <v>1.054266946901098E-2</v>
      </c>
    </row>
    <row r="25" spans="1:35" x14ac:dyDescent="0.25">
      <c r="A25">
        <f t="shared" si="0"/>
        <v>2036</v>
      </c>
      <c r="B25" s="17">
        <v>24448706000000</v>
      </c>
      <c r="C25" s="18"/>
      <c r="D25" s="18"/>
      <c r="E25" s="19">
        <v>6.0639446521218748E-2</v>
      </c>
      <c r="F25" s="19">
        <v>0.10184207704080535</v>
      </c>
      <c r="G25" s="19">
        <v>-4.12026305195866E-2</v>
      </c>
      <c r="L25" s="19">
        <v>2.1257353321721809E-3</v>
      </c>
      <c r="M25" s="19">
        <v>9.8151174181897397E-3</v>
      </c>
      <c r="N25" s="19">
        <v>-7.6893820860175583E-3</v>
      </c>
      <c r="R25" s="20">
        <v>1.3395290777352389E-4</v>
      </c>
      <c r="S25" s="20">
        <v>5.1946816252770184E-4</v>
      </c>
      <c r="T25" s="20">
        <v>-3.85515254754178E-4</v>
      </c>
      <c r="W25" s="23">
        <f t="shared" si="3"/>
        <v>6.289913476116446E-2</v>
      </c>
      <c r="X25" s="23">
        <v>-0.1121766626215228</v>
      </c>
      <c r="Y25" s="23">
        <f t="shared" si="1"/>
        <v>-4.9277527860358335E-2</v>
      </c>
      <c r="AH25" s="34">
        <f t="shared" si="4"/>
        <v>2036</v>
      </c>
      <c r="AI25" s="23">
        <f t="shared" si="2"/>
        <v>1.0334585580717441E-2</v>
      </c>
    </row>
    <row r="26" spans="1:35" x14ac:dyDescent="0.25">
      <c r="A26">
        <f t="shared" si="0"/>
        <v>2037</v>
      </c>
      <c r="B26" s="17">
        <v>25845938000000</v>
      </c>
      <c r="C26" s="18"/>
      <c r="D26" s="18"/>
      <c r="E26" s="19">
        <v>6.0639470697484453E-2</v>
      </c>
      <c r="F26" s="19">
        <v>0.10370917859510458</v>
      </c>
      <c r="G26" s="19">
        <v>-4.3069707897620123E-2</v>
      </c>
      <c r="L26" s="19">
        <v>2.0490608118165416E-3</v>
      </c>
      <c r="M26" s="19">
        <v>9.6271077129597704E-3</v>
      </c>
      <c r="N26" s="19">
        <v>-7.5780469011436143E-3</v>
      </c>
      <c r="R26" s="20">
        <v>1.2790848906315568E-4</v>
      </c>
      <c r="S26" s="20">
        <v>4.8768027594897119E-4</v>
      </c>
      <c r="T26" s="20">
        <v>-3.5977178692450629E-4</v>
      </c>
      <c r="W26" s="23">
        <f t="shared" si="3"/>
        <v>6.2816439998364157E-2</v>
      </c>
      <c r="X26" s="23">
        <v>-0.11382396658401332</v>
      </c>
      <c r="Y26" s="23">
        <f t="shared" si="1"/>
        <v>-5.1007526585688245E-2</v>
      </c>
      <c r="AH26" s="34">
        <f t="shared" si="4"/>
        <v>2037</v>
      </c>
      <c r="AI26" s="23">
        <f t="shared" si="2"/>
        <v>1.0114787988908741E-2</v>
      </c>
    </row>
    <row r="27" spans="1:35" x14ac:dyDescent="0.25">
      <c r="A27">
        <f t="shared" si="0"/>
        <v>2038</v>
      </c>
      <c r="B27" s="17">
        <v>27295089000000</v>
      </c>
      <c r="C27" s="18"/>
      <c r="D27" s="18"/>
      <c r="E27" s="19">
        <v>6.063947987126915E-2</v>
      </c>
      <c r="F27" s="19">
        <v>0.10571066465472964</v>
      </c>
      <c r="G27" s="19">
        <v>-4.5071184783460498E-2</v>
      </c>
      <c r="L27" s="19">
        <v>1.9781953286160743E-3</v>
      </c>
      <c r="M27" s="19">
        <v>9.4457259143445188E-3</v>
      </c>
      <c r="N27" s="19">
        <v>-7.4675305857284432E-3</v>
      </c>
      <c r="R27" s="20">
        <v>1.2234684737609758E-4</v>
      </c>
      <c r="S27" s="20">
        <v>4.5835539316248431E-4</v>
      </c>
      <c r="T27" s="20">
        <v>-3.3600854578638668E-4</v>
      </c>
      <c r="W27" s="23">
        <f t="shared" si="3"/>
        <v>6.2740022047261326E-2</v>
      </c>
      <c r="X27" s="23">
        <v>-0.11561474596223664</v>
      </c>
      <c r="Y27" s="23">
        <f t="shared" si="1"/>
        <v>-5.287472391497533E-2</v>
      </c>
      <c r="AH27" s="34">
        <f t="shared" si="4"/>
        <v>2038</v>
      </c>
      <c r="AI27" s="23">
        <f t="shared" si="2"/>
        <v>9.9040813075070028E-3</v>
      </c>
    </row>
    <row r="28" spans="1:35" x14ac:dyDescent="0.25">
      <c r="A28">
        <f t="shared" si="0"/>
        <v>2039</v>
      </c>
      <c r="B28" s="17">
        <v>28819568000000</v>
      </c>
      <c r="C28" s="18"/>
      <c r="D28" s="18"/>
      <c r="E28" s="19">
        <v>6.0639458578976617E-2</v>
      </c>
      <c r="F28" s="19">
        <v>0.10776382907613327</v>
      </c>
      <c r="G28" s="19">
        <v>-4.7124370497156655E-2</v>
      </c>
      <c r="L28" s="19">
        <v>1.9112400722450108E-3</v>
      </c>
      <c r="M28" s="19">
        <v>9.2489102480949742E-3</v>
      </c>
      <c r="N28" s="19">
        <v>-7.3376701758496171E-3</v>
      </c>
      <c r="R28" s="20">
        <v>1.1710742208210755E-4</v>
      </c>
      <c r="S28" s="20">
        <v>4.3101405347227968E-4</v>
      </c>
      <c r="T28" s="20">
        <v>-3.1390663139017211E-4</v>
      </c>
      <c r="W28" s="23">
        <f t="shared" si="3"/>
        <v>6.2667806073303745E-2</v>
      </c>
      <c r="X28" s="23">
        <v>-0.11744375337770052</v>
      </c>
      <c r="Y28" s="23">
        <f t="shared" si="1"/>
        <v>-5.4775947304396444E-2</v>
      </c>
      <c r="AH28" s="34">
        <f t="shared" si="4"/>
        <v>2039</v>
      </c>
      <c r="AI28" s="23">
        <f t="shared" si="2"/>
        <v>9.6799243015672533E-3</v>
      </c>
    </row>
    <row r="29" spans="1:35" x14ac:dyDescent="0.25">
      <c r="A29">
        <f t="shared" si="0"/>
        <v>2040</v>
      </c>
      <c r="B29" s="17">
        <v>30438607000000</v>
      </c>
      <c r="C29" s="18"/>
      <c r="D29" s="18"/>
      <c r="E29" s="19">
        <v>6.0639470130811175E-2</v>
      </c>
      <c r="F29" s="19">
        <v>0.10981488081895469</v>
      </c>
      <c r="G29" s="19">
        <v>-4.9175443541158111E-2</v>
      </c>
      <c r="L29" s="19">
        <v>1.8465829031972453E-3</v>
      </c>
      <c r="M29" s="19">
        <v>9.0473764911163639E-3</v>
      </c>
      <c r="N29" s="19">
        <v>-7.2007935879191192E-3</v>
      </c>
      <c r="R29" s="20">
        <v>1.1219844071708012E-4</v>
      </c>
      <c r="S29" s="20">
        <v>4.0532109258482164E-4</v>
      </c>
      <c r="T29" s="20">
        <v>-2.9312265186774152E-4</v>
      </c>
      <c r="W29" s="23">
        <f t="shared" si="3"/>
        <v>6.2598251474725503E-2</v>
      </c>
      <c r="X29" s="23">
        <v>-0.11926757840265587</v>
      </c>
      <c r="Y29" s="23">
        <f t="shared" si="1"/>
        <v>-5.6669359780944971E-2</v>
      </c>
      <c r="AH29" s="34">
        <f t="shared" si="4"/>
        <v>2040</v>
      </c>
      <c r="AI29" s="23">
        <f t="shared" si="2"/>
        <v>9.4526975837011858E-3</v>
      </c>
    </row>
    <row r="30" spans="1:35" x14ac:dyDescent="0.25">
      <c r="A30">
        <f t="shared" si="0"/>
        <v>2041</v>
      </c>
      <c r="B30" s="17">
        <v>32125597000000</v>
      </c>
      <c r="C30" s="18"/>
      <c r="D30" s="18"/>
      <c r="E30" s="19">
        <v>6.0639464536643477E-2</v>
      </c>
      <c r="F30" s="19">
        <v>0.11197581791242665</v>
      </c>
      <c r="G30" s="19">
        <v>-5.1336353375783177E-2</v>
      </c>
      <c r="L30" s="19">
        <v>1.7856042414218793E-3</v>
      </c>
      <c r="M30" s="19">
        <v>8.8368344485168643E-3</v>
      </c>
      <c r="N30" s="19">
        <v>-7.0512302070949839E-3</v>
      </c>
      <c r="R30" s="20">
        <v>1.0770545207299961E-4</v>
      </c>
      <c r="S30" s="20">
        <v>3.8161818477645723E-4</v>
      </c>
      <c r="T30" s="20">
        <v>-2.7391273267232978E-4</v>
      </c>
      <c r="W30" s="23">
        <f t="shared" si="3"/>
        <v>6.2532774230138352E-2</v>
      </c>
      <c r="X30" s="23">
        <v>-0.12119427054571998</v>
      </c>
      <c r="Y30" s="23">
        <f t="shared" si="1"/>
        <v>-5.8661496315550489E-2</v>
      </c>
      <c r="AH30" s="34">
        <f t="shared" si="4"/>
        <v>2041</v>
      </c>
      <c r="AI30" s="23">
        <f t="shared" si="2"/>
        <v>9.2184526332933208E-3</v>
      </c>
    </row>
    <row r="31" spans="1:35" x14ac:dyDescent="0.25">
      <c r="A31">
        <f t="shared" si="0"/>
        <v>2042</v>
      </c>
      <c r="B31" s="17">
        <v>33877575000000</v>
      </c>
      <c r="C31" s="18"/>
      <c r="D31" s="18"/>
      <c r="E31" s="19">
        <v>6.0639464306403275E-2</v>
      </c>
      <c r="F31" s="19">
        <v>0.11427119562129226</v>
      </c>
      <c r="G31" s="19">
        <v>-5.3631731314888978E-2</v>
      </c>
      <c r="L31" s="19">
        <v>1.7294276714980338E-3</v>
      </c>
      <c r="M31" s="19">
        <v>8.6266669039472277E-3</v>
      </c>
      <c r="N31" s="19">
        <v>-6.8972392324491939E-3</v>
      </c>
      <c r="R31" s="20">
        <v>1.0355129376881315E-4</v>
      </c>
      <c r="S31" s="20">
        <v>3.5978639822950727E-4</v>
      </c>
      <c r="T31" s="20">
        <v>-2.5623510449021217E-4</v>
      </c>
      <c r="W31" s="23">
        <f t="shared" si="3"/>
        <v>6.2472443271670126E-2</v>
      </c>
      <c r="X31" s="23">
        <v>-0.12325764892346899</v>
      </c>
      <c r="Y31" s="23">
        <f t="shared" si="1"/>
        <v>-6.0785205651828385E-2</v>
      </c>
      <c r="AH31" s="34">
        <f t="shared" si="4"/>
        <v>2042</v>
      </c>
      <c r="AI31" s="23">
        <f t="shared" si="2"/>
        <v>8.9864533021767352E-3</v>
      </c>
    </row>
    <row r="32" spans="1:35" x14ac:dyDescent="0.25">
      <c r="A32">
        <f t="shared" si="0"/>
        <v>2043</v>
      </c>
      <c r="B32" s="17">
        <v>35709045000000</v>
      </c>
      <c r="C32" s="18"/>
      <c r="D32" s="18"/>
      <c r="E32" s="19">
        <v>6.0639454233514224E-2</v>
      </c>
      <c r="F32" s="19">
        <v>0.11665495394794233</v>
      </c>
      <c r="G32" s="19">
        <v>-5.6015471710318773E-2</v>
      </c>
      <c r="L32" s="19">
        <v>1.6777079501288819E-3</v>
      </c>
      <c r="M32" s="19">
        <v>8.3986185517050359E-3</v>
      </c>
      <c r="N32" s="19">
        <v>-6.7209106015761553E-3</v>
      </c>
      <c r="R32" s="20">
        <v>9.9658513830319466E-5</v>
      </c>
      <c r="S32" s="20">
        <v>3.3956952704839908E-4</v>
      </c>
      <c r="T32" s="20">
        <v>-2.3991101321807961E-4</v>
      </c>
      <c r="W32" s="23">
        <f t="shared" si="3"/>
        <v>6.2416820697473424E-2</v>
      </c>
      <c r="X32" s="23">
        <v>-0.12539314202669574</v>
      </c>
      <c r="Y32" s="23">
        <f t="shared" si="1"/>
        <v>-6.2976293325113009E-2</v>
      </c>
      <c r="AH32" s="34">
        <f t="shared" si="4"/>
        <v>2043</v>
      </c>
      <c r="AI32" s="23">
        <f t="shared" si="2"/>
        <v>8.7381880787534352E-3</v>
      </c>
    </row>
    <row r="33" spans="1:35" x14ac:dyDescent="0.25">
      <c r="A33">
        <f t="shared" si="0"/>
        <v>2044</v>
      </c>
      <c r="B33" s="17">
        <v>37598530000000</v>
      </c>
      <c r="C33" s="18"/>
      <c r="D33" s="18"/>
      <c r="E33" s="19">
        <v>6.0639471809137216E-2</v>
      </c>
      <c r="F33" s="19">
        <v>0.11919867611845462</v>
      </c>
      <c r="G33" s="19">
        <v>-5.8559230906101913E-2</v>
      </c>
      <c r="L33" s="19">
        <v>1.6296502393460595E-3</v>
      </c>
      <c r="M33" s="19">
        <v>8.1825819983789259E-3</v>
      </c>
      <c r="N33" s="19">
        <v>-6.5529317590328666E-3</v>
      </c>
      <c r="R33" s="20">
        <v>9.5970536481080511E-5</v>
      </c>
      <c r="S33" s="20">
        <v>3.2106620064667419E-4</v>
      </c>
      <c r="T33" s="20">
        <v>-2.250956641655937E-4</v>
      </c>
      <c r="W33" s="23">
        <f t="shared" si="3"/>
        <v>6.2365092584964359E-2</v>
      </c>
      <c r="X33" s="23">
        <v>-0.12770232431748021</v>
      </c>
      <c r="Y33" s="23">
        <f t="shared" si="1"/>
        <v>-6.5337258329300374E-2</v>
      </c>
      <c r="AH33" s="34">
        <f t="shared" si="4"/>
        <v>2044</v>
      </c>
      <c r="AI33" s="23">
        <f t="shared" si="2"/>
        <v>8.5036481990256006E-3</v>
      </c>
    </row>
    <row r="34" spans="1:35" x14ac:dyDescent="0.25">
      <c r="A34">
        <f t="shared" si="0"/>
        <v>2045</v>
      </c>
      <c r="B34" s="17">
        <v>39556452000000</v>
      </c>
      <c r="C34" s="18"/>
      <c r="D34" s="18"/>
      <c r="E34" s="19">
        <v>6.0639462811275392E-2</v>
      </c>
      <c r="F34" s="19">
        <v>0.12187308912336223</v>
      </c>
      <c r="G34" s="19">
        <v>-6.1233626312086835E-2</v>
      </c>
      <c r="L34" s="19">
        <v>1.584741612050545E-3</v>
      </c>
      <c r="M34" s="19">
        <v>7.9657199606074387E-3</v>
      </c>
      <c r="N34" s="19">
        <v>-6.3809783485571456E-3</v>
      </c>
      <c r="R34" s="20">
        <v>9.229733025600981E-5</v>
      </c>
      <c r="S34" s="20">
        <v>3.0404161273109125E-4</v>
      </c>
      <c r="T34" s="20">
        <v>-2.1174428247508142E-4</v>
      </c>
      <c r="W34" s="23">
        <f t="shared" si="3"/>
        <v>6.2316501753581943E-2</v>
      </c>
      <c r="X34" s="23">
        <v>-0.13014285069670076</v>
      </c>
      <c r="Y34" s="23">
        <f t="shared" si="1"/>
        <v>-6.7826348943119064E-2</v>
      </c>
      <c r="AH34" s="34">
        <f t="shared" si="4"/>
        <v>2045</v>
      </c>
      <c r="AI34" s="23">
        <f t="shared" si="2"/>
        <v>8.2697615733385299E-3</v>
      </c>
    </row>
    <row r="35" spans="1:35" x14ac:dyDescent="0.25">
      <c r="A35">
        <f t="shared" si="0"/>
        <v>2046</v>
      </c>
      <c r="B35" s="17">
        <v>41604821000000</v>
      </c>
      <c r="C35" s="18"/>
      <c r="D35" s="18"/>
      <c r="E35" s="19">
        <v>6.0639462912242793E-2</v>
      </c>
      <c r="F35" s="19">
        <v>0.12461252987965024</v>
      </c>
      <c r="G35" s="19">
        <v>-6.3973066967407455E-2</v>
      </c>
      <c r="L35" s="19">
        <v>1.5421574669647058E-3</v>
      </c>
      <c r="M35" s="19">
        <v>7.7486436978704944E-3</v>
      </c>
      <c r="N35" s="19">
        <v>-6.2064862309057882E-3</v>
      </c>
      <c r="R35" s="20">
        <v>8.8194240734745617E-5</v>
      </c>
      <c r="S35" s="20">
        <v>2.882142103675918E-4</v>
      </c>
      <c r="T35" s="20">
        <v>-2.0001996963284617E-4</v>
      </c>
      <c r="W35" s="23">
        <f t="shared" si="3"/>
        <v>6.2269814619942243E-2</v>
      </c>
      <c r="X35" s="23">
        <v>-0.13264938778788832</v>
      </c>
      <c r="Y35" s="23">
        <f t="shared" si="1"/>
        <v>-7.0379573167946088E-2</v>
      </c>
      <c r="AH35" s="34">
        <f t="shared" si="4"/>
        <v>2046</v>
      </c>
      <c r="AI35" s="23">
        <f t="shared" si="2"/>
        <v>8.0368579082380869E-3</v>
      </c>
    </row>
    <row r="36" spans="1:35" x14ac:dyDescent="0.25">
      <c r="A36">
        <f t="shared" si="0"/>
        <v>2047</v>
      </c>
      <c r="B36" s="17">
        <v>43727639000000</v>
      </c>
      <c r="C36" s="18"/>
      <c r="D36" s="18"/>
      <c r="E36" s="19">
        <v>6.0639473354598447E-2</v>
      </c>
      <c r="F36" s="19">
        <v>0.12747132311442655</v>
      </c>
      <c r="G36" s="19">
        <v>-6.6831849759828102E-2</v>
      </c>
      <c r="L36" s="19">
        <v>1.5005733793862046E-3</v>
      </c>
      <c r="M36" s="19">
        <v>7.5472479573109362E-3</v>
      </c>
      <c r="N36" s="19">
        <v>-6.0466745779247308E-3</v>
      </c>
      <c r="R36" s="20">
        <v>8.4260623218189305E-5</v>
      </c>
      <c r="S36" s="20">
        <v>2.7362332743370848E-4</v>
      </c>
      <c r="T36" s="20">
        <v>-1.8936270419265034E-4</v>
      </c>
      <c r="W36" s="23">
        <f t="shared" si="3"/>
        <v>6.2224307357202843E-2</v>
      </c>
      <c r="X36" s="23">
        <v>-0.1352921943991712</v>
      </c>
      <c r="Y36" s="23">
        <f t="shared" si="1"/>
        <v>-7.3067887041945473E-2</v>
      </c>
      <c r="AH36" s="34">
        <f t="shared" si="4"/>
        <v>2047</v>
      </c>
      <c r="AI36" s="23">
        <f t="shared" si="2"/>
        <v>7.8208712847446446E-3</v>
      </c>
    </row>
    <row r="37" spans="1:35" x14ac:dyDescent="0.25">
      <c r="A37">
        <f t="shared" si="0"/>
        <v>2048</v>
      </c>
      <c r="B37" s="17">
        <v>45936546000000</v>
      </c>
      <c r="C37" s="18"/>
      <c r="D37" s="18"/>
      <c r="E37" s="19">
        <v>6.0639452517827527E-2</v>
      </c>
      <c r="F37" s="19">
        <v>0.13042375889558611</v>
      </c>
      <c r="G37" s="19">
        <v>-6.9784306377758565E-2</v>
      </c>
      <c r="L37" s="19">
        <v>1.4601303888100337E-3</v>
      </c>
      <c r="M37" s="19">
        <v>7.361871989064437E-3</v>
      </c>
      <c r="N37" s="19">
        <v>-5.9017416002546206E-3</v>
      </c>
      <c r="R37" s="20">
        <v>8.0524238827185652E-5</v>
      </c>
      <c r="S37" s="20">
        <v>2.6010939819027753E-4</v>
      </c>
      <c r="T37" s="20">
        <v>-1.7958515938486103E-4</v>
      </c>
      <c r="W37" s="23">
        <f t="shared" si="3"/>
        <v>6.218010714546475E-2</v>
      </c>
      <c r="X37" s="23">
        <v>-0.13804574028284081</v>
      </c>
      <c r="Y37" s="23">
        <f t="shared" si="1"/>
        <v>-7.5865633137398053E-2</v>
      </c>
      <c r="AH37" s="34">
        <f t="shared" si="4"/>
        <v>2048</v>
      </c>
      <c r="AI37" s="23">
        <f t="shared" si="2"/>
        <v>7.6219813872547143E-3</v>
      </c>
    </row>
    <row r="38" spans="1:35" x14ac:dyDescent="0.25">
      <c r="A38">
        <f t="shared" si="0"/>
        <v>2049</v>
      </c>
      <c r="B38" s="17">
        <v>48239586000000</v>
      </c>
      <c r="C38" s="18"/>
      <c r="D38" s="18"/>
      <c r="E38" s="19">
        <v>6.0639471491318354E-2</v>
      </c>
      <c r="F38" s="19">
        <v>0.13345506323375164</v>
      </c>
      <c r="G38" s="19">
        <v>-7.2815612472296093E-2</v>
      </c>
      <c r="L38" s="19">
        <v>1.4217504823797618E-3</v>
      </c>
      <c r="M38" s="19">
        <v>7.1750024251422883E-3</v>
      </c>
      <c r="N38" s="19">
        <v>-5.7532519427625269E-3</v>
      </c>
      <c r="R38" s="20">
        <v>7.6966547577750769E-5</v>
      </c>
      <c r="S38" s="20">
        <v>2.47562837541765E-4</v>
      </c>
      <c r="T38" s="20">
        <v>-1.7059628996401419E-4</v>
      </c>
      <c r="W38" s="23">
        <f t="shared" si="3"/>
        <v>6.2138188521275867E-2</v>
      </c>
      <c r="X38" s="23">
        <v>-0.1408776284964357</v>
      </c>
      <c r="Y38" s="23">
        <f t="shared" si="1"/>
        <v>-7.8739460705022635E-2</v>
      </c>
      <c r="AH38" s="34">
        <f t="shared" si="4"/>
        <v>2049</v>
      </c>
      <c r="AI38" s="23">
        <f t="shared" si="2"/>
        <v>7.4225652626840532E-3</v>
      </c>
    </row>
    <row r="39" spans="1:35" x14ac:dyDescent="0.25">
      <c r="A39">
        <f t="shared" si="0"/>
        <v>2050</v>
      </c>
      <c r="B39" s="17">
        <v>50649304000000</v>
      </c>
      <c r="C39" s="18"/>
      <c r="D39" s="18"/>
      <c r="E39" s="19">
        <v>6.0639470978712758E-2</v>
      </c>
      <c r="F39" s="19">
        <v>0.13653694036940764</v>
      </c>
      <c r="G39" s="19">
        <v>-7.5897469390694888E-2</v>
      </c>
      <c r="L39" s="19">
        <v>1.3834791283516945E-3</v>
      </c>
      <c r="M39" s="19">
        <v>7.0025004979087169E-3</v>
      </c>
      <c r="N39" s="19">
        <v>-5.6190213695570231E-3</v>
      </c>
      <c r="R39" s="20">
        <v>7.354393736585205E-5</v>
      </c>
      <c r="S39" s="20">
        <v>2.3586928645653255E-4</v>
      </c>
      <c r="T39" s="20">
        <v>-1.6232534909068049E-4</v>
      </c>
      <c r="W39" s="23">
        <f t="shared" si="3"/>
        <v>6.2096494044430309E-2</v>
      </c>
      <c r="X39" s="23">
        <v>-0.14377531015377287</v>
      </c>
      <c r="Y39" s="23">
        <f t="shared" si="1"/>
        <v>-8.1678816109342592E-2</v>
      </c>
      <c r="AH39" s="34">
        <f t="shared" si="4"/>
        <v>2050</v>
      </c>
      <c r="AI39" s="23">
        <f t="shared" si="2"/>
        <v>7.2383697843652495E-3</v>
      </c>
    </row>
    <row r="40" spans="1:35" x14ac:dyDescent="0.25">
      <c r="A40">
        <f t="shared" si="0"/>
        <v>2051</v>
      </c>
      <c r="B40" s="17">
        <v>53142759000000</v>
      </c>
      <c r="C40" s="18"/>
      <c r="D40" s="18"/>
      <c r="E40" s="19">
        <v>6.063945607340409E-2</v>
      </c>
      <c r="F40" s="19">
        <v>0.13974018548792319</v>
      </c>
      <c r="G40" s="19">
        <v>-7.9100729414519108E-2</v>
      </c>
      <c r="L40" s="19">
        <v>1.3480093695238896E-3</v>
      </c>
      <c r="M40" s="19">
        <v>6.8245731681159045E-3</v>
      </c>
      <c r="N40" s="19">
        <v>-5.4765637985920157E-3</v>
      </c>
      <c r="R40" s="20">
        <v>7.0274410498709716E-5</v>
      </c>
      <c r="S40" s="20">
        <v>2.2508324808653612E-4</v>
      </c>
      <c r="T40" s="20">
        <v>-1.5480883758782639E-4</v>
      </c>
      <c r="W40" s="23">
        <f t="shared" si="3"/>
        <v>6.2057739853426684E-2</v>
      </c>
      <c r="X40" s="23">
        <v>-0.14678984190412564</v>
      </c>
      <c r="Y40" s="23">
        <f t="shared" si="1"/>
        <v>-8.4732102050698949E-2</v>
      </c>
      <c r="AH40" s="34">
        <f t="shared" si="4"/>
        <v>2051</v>
      </c>
      <c r="AI40" s="23">
        <f t="shared" si="2"/>
        <v>7.0496564162024402E-3</v>
      </c>
    </row>
    <row r="41" spans="1:35" x14ac:dyDescent="0.25">
      <c r="A41">
        <f t="shared" si="0"/>
        <v>2052</v>
      </c>
      <c r="B41" s="17">
        <v>55720821000000</v>
      </c>
      <c r="C41" s="18"/>
      <c r="D41" s="18"/>
      <c r="E41" s="19">
        <v>6.0639469041563476E-2</v>
      </c>
      <c r="F41" s="19">
        <v>0.14306673622055927</v>
      </c>
      <c r="G41" s="19">
        <v>-8.2427267178995803E-2</v>
      </c>
      <c r="L41" s="19">
        <v>1.314256681566842E-3</v>
      </c>
      <c r="M41" s="19">
        <v>6.6542266926497727E-3</v>
      </c>
      <c r="N41" s="19">
        <v>-5.33997001108293E-3</v>
      </c>
      <c r="R41" s="20">
        <v>6.7182435933598323E-5</v>
      </c>
      <c r="S41" s="20">
        <v>2.1511437080225362E-4</v>
      </c>
      <c r="T41" s="20">
        <v>-1.479319348686553E-4</v>
      </c>
      <c r="W41" s="23">
        <f t="shared" si="3"/>
        <v>6.2020908159063921E-2</v>
      </c>
      <c r="X41" s="23">
        <v>-0.14993607728401132</v>
      </c>
      <c r="Y41" s="23">
        <f t="shared" si="1"/>
        <v>-8.7915169124947387E-2</v>
      </c>
      <c r="AH41" s="34">
        <f t="shared" si="4"/>
        <v>2052</v>
      </c>
      <c r="AI41" s="23">
        <f t="shared" si="2"/>
        <v>6.8693410634520259E-3</v>
      </c>
    </row>
    <row r="42" spans="1:35" x14ac:dyDescent="0.25">
      <c r="A42">
        <f t="shared" si="0"/>
        <v>2053</v>
      </c>
      <c r="B42" s="17">
        <v>58381427000000</v>
      </c>
      <c r="C42" s="18"/>
      <c r="D42" s="18"/>
      <c r="E42" s="19">
        <v>6.0639456449051853E-2</v>
      </c>
      <c r="F42" s="19">
        <v>0.14651995402578974</v>
      </c>
      <c r="G42" s="19">
        <v>-8.5880497576737894E-2</v>
      </c>
      <c r="L42" s="19">
        <v>1.2827692189457786E-3</v>
      </c>
      <c r="M42" s="19">
        <v>6.4868726165982545E-3</v>
      </c>
      <c r="N42" s="19">
        <v>-5.2041033976524759E-3</v>
      </c>
      <c r="R42" s="20">
        <v>6.4268842195309818E-5</v>
      </c>
      <c r="S42" s="20">
        <v>2.0589940398339356E-4</v>
      </c>
      <c r="T42" s="20">
        <v>-1.4163056178808373E-4</v>
      </c>
      <c r="W42" s="23">
        <f t="shared" si="3"/>
        <v>6.1986494510192947E-2</v>
      </c>
      <c r="X42" s="23">
        <v>-0.15321272604637137</v>
      </c>
      <c r="Y42" s="23">
        <f t="shared" si="1"/>
        <v>-9.1226231536178454E-2</v>
      </c>
      <c r="AH42" s="34">
        <f t="shared" si="4"/>
        <v>2053</v>
      </c>
      <c r="AI42" s="23">
        <f t="shared" si="2"/>
        <v>6.692772020581648E-3</v>
      </c>
    </row>
    <row r="43" spans="1:35" x14ac:dyDescent="0.25">
      <c r="A43">
        <f t="shared" si="0"/>
        <v>2054</v>
      </c>
      <c r="B43" s="17">
        <v>61153488000000</v>
      </c>
      <c r="C43" s="18"/>
      <c r="D43" s="18"/>
      <c r="E43" s="19">
        <v>6.0639468348886331E-2</v>
      </c>
      <c r="F43" s="19">
        <v>0.15002668367828831</v>
      </c>
      <c r="G43" s="19">
        <v>-8.9387215329401984E-2</v>
      </c>
      <c r="L43" s="19">
        <v>1.2529912321575182E-3</v>
      </c>
      <c r="M43" s="19">
        <v>6.3207116730283645E-3</v>
      </c>
      <c r="N43" s="19">
        <v>-5.0677204408708463E-3</v>
      </c>
      <c r="R43" s="20">
        <v>6.1490160544889932E-5</v>
      </c>
      <c r="S43" s="20">
        <v>1.9725334486235684E-4</v>
      </c>
      <c r="T43" s="20">
        <v>-1.357631843174669E-4</v>
      </c>
      <c r="W43" s="23">
        <f t="shared" si="3"/>
        <v>6.1953949741588736E-2</v>
      </c>
      <c r="X43" s="23">
        <v>-0.15654464869617904</v>
      </c>
      <c r="Y43" s="23">
        <f t="shared" si="1"/>
        <v>-9.4590698954590297E-2</v>
      </c>
      <c r="AH43" s="34">
        <f t="shared" si="4"/>
        <v>2054</v>
      </c>
      <c r="AI43" s="23">
        <f t="shared" si="2"/>
        <v>6.5179650178907216E-3</v>
      </c>
    </row>
    <row r="44" spans="1:35" x14ac:dyDescent="0.25">
      <c r="A44">
        <f t="shared" si="0"/>
        <v>2055</v>
      </c>
      <c r="B44" s="17">
        <v>64032633000000</v>
      </c>
      <c r="C44" s="18"/>
      <c r="D44" s="18"/>
      <c r="E44" s="19">
        <v>6.063945551013028E-2</v>
      </c>
      <c r="F44" s="19">
        <v>0.15360267943378184</v>
      </c>
      <c r="G44" s="19">
        <v>-9.2963223923651556E-2</v>
      </c>
      <c r="L44" s="19">
        <v>1.2245833583641641E-3</v>
      </c>
      <c r="M44" s="19">
        <v>6.1603812861453005E-3</v>
      </c>
      <c r="N44" s="19">
        <v>-4.9357979277811362E-3</v>
      </c>
      <c r="R44" s="20">
        <v>5.8845105120072135E-5</v>
      </c>
      <c r="S44" s="20">
        <v>1.8914665291055579E-4</v>
      </c>
      <c r="T44" s="20">
        <v>-1.3030154779048364E-4</v>
      </c>
      <c r="W44" s="23">
        <f t="shared" si="3"/>
        <v>6.192288397361452E-2</v>
      </c>
      <c r="X44" s="23">
        <v>-0.15995220737283769</v>
      </c>
      <c r="Y44" s="23">
        <f t="shared" si="1"/>
        <v>-9.802932339922317E-2</v>
      </c>
      <c r="AH44" s="34">
        <f t="shared" si="4"/>
        <v>2055</v>
      </c>
      <c r="AI44" s="23">
        <f t="shared" si="2"/>
        <v>6.3495279390558563E-3</v>
      </c>
    </row>
    <row r="45" spans="1:35" x14ac:dyDescent="0.25">
      <c r="A45">
        <f t="shared" si="0"/>
        <v>2056</v>
      </c>
      <c r="B45" s="17">
        <v>67035973000000</v>
      </c>
      <c r="C45" s="18"/>
      <c r="D45" s="18"/>
      <c r="E45" s="19">
        <v>6.0639456967380781E-2</v>
      </c>
      <c r="F45" s="19">
        <v>0.1572162904236506</v>
      </c>
      <c r="G45" s="19">
        <v>-9.6576833456269814E-2</v>
      </c>
      <c r="L45" s="19">
        <v>1.1970011616917978E-3</v>
      </c>
      <c r="M45" s="19">
        <v>6.0080056804751678E-3</v>
      </c>
      <c r="N45" s="19">
        <v>-4.8110045187835194E-3</v>
      </c>
      <c r="R45" s="20">
        <v>5.6311173047342803E-5</v>
      </c>
      <c r="S45" s="20">
        <v>1.8148260143848439E-4</v>
      </c>
      <c r="T45" s="20">
        <v>-1.2517142839114158E-4</v>
      </c>
      <c r="W45" s="23">
        <f t="shared" si="3"/>
        <v>6.189276930211992E-2</v>
      </c>
      <c r="X45" s="23">
        <v>-0.16340577870556425</v>
      </c>
      <c r="Y45" s="23">
        <f t="shared" si="1"/>
        <v>-0.10151300940344447</v>
      </c>
      <c r="AH45" s="34">
        <f t="shared" si="4"/>
        <v>2056</v>
      </c>
      <c r="AI45" s="23">
        <f t="shared" si="2"/>
        <v>6.1894882819136521E-3</v>
      </c>
    </row>
    <row r="46" spans="1:35" x14ac:dyDescent="0.25">
      <c r="A46">
        <f t="shared" si="0"/>
        <v>2057</v>
      </c>
      <c r="B46" s="17">
        <v>70165415000000</v>
      </c>
      <c r="C46" s="18"/>
      <c r="D46" s="18"/>
      <c r="E46" s="19">
        <v>6.0639461763320288E-2</v>
      </c>
      <c r="F46" s="19">
        <v>0.16087496952736616</v>
      </c>
      <c r="G46" s="19">
        <v>-0.10023550776404586</v>
      </c>
      <c r="L46" s="19">
        <v>1.171325336154999E-3</v>
      </c>
      <c r="M46" s="19">
        <v>5.8496608987826833E-3</v>
      </c>
      <c r="N46" s="19">
        <v>-4.6783355626276854E-3</v>
      </c>
      <c r="R46" s="20">
        <v>5.3881838381487519E-5</v>
      </c>
      <c r="S46" s="20">
        <v>1.7422470601791495E-4</v>
      </c>
      <c r="T46" s="20">
        <v>-1.2034286763642743E-4</v>
      </c>
      <c r="W46" s="23">
        <f t="shared" si="3"/>
        <v>6.1864668937856776E-2</v>
      </c>
      <c r="X46" s="23">
        <v>-0.16689885513216676</v>
      </c>
      <c r="Y46" s="23">
        <f t="shared" si="1"/>
        <v>-0.10503418619430997</v>
      </c>
      <c r="AH46" s="34">
        <f t="shared" si="4"/>
        <v>2057</v>
      </c>
      <c r="AI46" s="23">
        <f t="shared" si="2"/>
        <v>6.0238856048005981E-3</v>
      </c>
    </row>
    <row r="47" spans="1:35" x14ac:dyDescent="0.25">
      <c r="A47">
        <f t="shared" si="0"/>
        <v>2058</v>
      </c>
      <c r="B47" s="17">
        <v>73429705000000</v>
      </c>
      <c r="C47" s="18"/>
      <c r="D47" s="18"/>
      <c r="E47" s="19">
        <v>6.0639464641727758E-2</v>
      </c>
      <c r="F47" s="19">
        <v>0.16455817165546285</v>
      </c>
      <c r="G47" s="19">
        <v>-0.10391870701373511</v>
      </c>
      <c r="L47" s="19">
        <v>1.1460963674248725E-3</v>
      </c>
      <c r="M47" s="19">
        <v>5.7121688010635472E-3</v>
      </c>
      <c r="N47" s="19">
        <v>-4.5660724336386745E-3</v>
      </c>
      <c r="R47" s="20">
        <v>5.154948544325488E-5</v>
      </c>
      <c r="S47" s="20">
        <v>1.6730353131610702E-4</v>
      </c>
      <c r="T47" s="20">
        <v>-1.1575404588647061E-4</v>
      </c>
      <c r="W47" s="23">
        <f t="shared" si="3"/>
        <v>6.1837110494595886E-2</v>
      </c>
      <c r="X47" s="23">
        <v>-0.1704376439878425</v>
      </c>
      <c r="Y47" s="23">
        <f t="shared" si="1"/>
        <v>-0.10860053349326025</v>
      </c>
      <c r="AH47" s="34">
        <f t="shared" si="4"/>
        <v>2058</v>
      </c>
      <c r="AI47" s="23">
        <f t="shared" si="2"/>
        <v>5.8794723323796544E-3</v>
      </c>
    </row>
    <row r="48" spans="1:35" x14ac:dyDescent="0.25">
      <c r="A48">
        <f t="shared" si="0"/>
        <v>2059</v>
      </c>
      <c r="B48" s="17">
        <v>76818242000000</v>
      </c>
      <c r="C48" s="18"/>
      <c r="D48" s="18"/>
      <c r="E48" s="19">
        <v>6.0639463735710067E-2</v>
      </c>
      <c r="F48" s="19">
        <v>0.1682898314699782</v>
      </c>
      <c r="G48" s="19">
        <v>-0.10765036773426812</v>
      </c>
      <c r="L48" s="19">
        <v>1.1236080442788576E-3</v>
      </c>
      <c r="M48" s="19">
        <v>5.5618536762010251E-3</v>
      </c>
      <c r="N48" s="19">
        <v>-4.4382456319221678E-3</v>
      </c>
      <c r="R48" s="20">
        <v>4.9331035419946218E-5</v>
      </c>
      <c r="S48" s="20">
        <v>1.6071213733321311E-4</v>
      </c>
      <c r="T48" s="20">
        <v>-1.113811019132669E-4</v>
      </c>
      <c r="W48" s="23">
        <f t="shared" si="3"/>
        <v>6.1812402815408868E-2</v>
      </c>
      <c r="X48" s="23">
        <v>-0.17401239728351242</v>
      </c>
      <c r="Y48" s="23">
        <f t="shared" si="1"/>
        <v>-0.11219999446810354</v>
      </c>
      <c r="AH48" s="34">
        <f t="shared" si="4"/>
        <v>2059</v>
      </c>
      <c r="AI48" s="23">
        <f t="shared" si="2"/>
        <v>5.722565813534238E-3</v>
      </c>
    </row>
    <row r="49" spans="1:35" x14ac:dyDescent="0.25">
      <c r="A49">
        <f t="shared" si="0"/>
        <v>2060</v>
      </c>
      <c r="B49" s="17">
        <v>80357738000000</v>
      </c>
      <c r="C49" s="18"/>
      <c r="D49" s="18"/>
      <c r="E49" s="19">
        <v>6.0639462001780088E-2</v>
      </c>
      <c r="F49" s="19">
        <v>0.17203194544873823</v>
      </c>
      <c r="G49" s="19">
        <v>-0.11139248344695815</v>
      </c>
      <c r="L49" s="19">
        <v>1.1011602548344503E-3</v>
      </c>
      <c r="M49" s="19">
        <v>5.4310464620661667E-3</v>
      </c>
      <c r="N49" s="19">
        <v>-4.3298862072317168E-3</v>
      </c>
      <c r="R49" s="20">
        <v>4.7205269516172793E-5</v>
      </c>
      <c r="S49" s="20">
        <v>1.543573206976035E-4</v>
      </c>
      <c r="T49" s="20">
        <v>-1.0715205118143072E-4</v>
      </c>
      <c r="W49" s="23">
        <f t="shared" si="3"/>
        <v>6.1787827526130712E-2</v>
      </c>
      <c r="X49" s="23">
        <v>-0.17761734923150199</v>
      </c>
      <c r="Y49" s="23">
        <f t="shared" si="1"/>
        <v>-0.11582952170537131</v>
      </c>
      <c r="AH49" s="34">
        <f t="shared" si="4"/>
        <v>2060</v>
      </c>
      <c r="AI49" s="23">
        <f t="shared" si="2"/>
        <v>5.5854037827637705E-3</v>
      </c>
    </row>
    <row r="50" spans="1:35" x14ac:dyDescent="0.25">
      <c r="AH50" s="34"/>
    </row>
    <row r="51" spans="1:35" x14ac:dyDescent="0.25">
      <c r="D51" s="16"/>
    </row>
    <row r="52" spans="1:35" x14ac:dyDescent="0.25">
      <c r="D52" s="2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N73"/>
  <sheetViews>
    <sheetView zoomScale="30" zoomScaleNormal="30" workbookViewId="0">
      <selection activeCell="AX18" sqref="AX18"/>
    </sheetView>
  </sheetViews>
  <sheetFormatPr defaultRowHeight="15" x14ac:dyDescent="0.25"/>
  <cols>
    <col min="2" max="2" width="18.5703125" customWidth="1"/>
    <col min="4" max="4" width="18.42578125" customWidth="1"/>
  </cols>
  <sheetData>
    <row r="1" spans="1:14" x14ac:dyDescent="0.25">
      <c r="C1" t="s">
        <v>98</v>
      </c>
      <c r="E1">
        <f>100</f>
        <v>100</v>
      </c>
    </row>
    <row r="2" spans="1:14" x14ac:dyDescent="0.25">
      <c r="B2" s="27" t="s">
        <v>54</v>
      </c>
      <c r="C2" s="36"/>
      <c r="D2" s="38"/>
    </row>
    <row r="3" spans="1:14" x14ac:dyDescent="0.25">
      <c r="A3">
        <f>1</f>
        <v>1</v>
      </c>
      <c r="B3" s="28" t="s">
        <v>55</v>
      </c>
      <c r="C3" s="15">
        <v>5.2039999999999996E-2</v>
      </c>
      <c r="D3" s="15">
        <v>0.13734007837950998</v>
      </c>
      <c r="E3" s="34"/>
      <c r="H3" s="60"/>
    </row>
    <row r="4" spans="1:14" x14ac:dyDescent="0.25">
      <c r="A4">
        <f>A3+1</f>
        <v>2</v>
      </c>
      <c r="B4" s="28" t="s">
        <v>56</v>
      </c>
      <c r="C4" s="15">
        <v>0.13858999999999999</v>
      </c>
      <c r="D4" s="15">
        <v>0.18017562410377799</v>
      </c>
      <c r="E4" s="34"/>
      <c r="H4" s="60"/>
    </row>
    <row r="5" spans="1:14" x14ac:dyDescent="0.25">
      <c r="A5" s="33">
        <f t="shared" ref="A5:A46" si="0">A4+1</f>
        <v>3</v>
      </c>
      <c r="B5" s="28" t="s">
        <v>57</v>
      </c>
      <c r="C5" s="15">
        <v>0.10363</v>
      </c>
      <c r="D5" s="15">
        <v>0.17303695761312302</v>
      </c>
      <c r="E5" s="34"/>
      <c r="H5" s="59"/>
    </row>
    <row r="6" spans="1:14" x14ac:dyDescent="0.25">
      <c r="A6" s="33">
        <f t="shared" si="0"/>
        <v>4</v>
      </c>
      <c r="B6" s="28" t="s">
        <v>58</v>
      </c>
      <c r="C6" s="15">
        <v>4.3129999999999995E-2</v>
      </c>
      <c r="D6" s="15">
        <v>0.144583760448036</v>
      </c>
      <c r="E6" s="34"/>
      <c r="H6" s="59"/>
    </row>
    <row r="7" spans="1:14" x14ac:dyDescent="0.25">
      <c r="A7" s="33">
        <f t="shared" si="0"/>
        <v>5</v>
      </c>
      <c r="B7" s="28" t="s">
        <v>59</v>
      </c>
      <c r="C7" s="15">
        <v>3.252E-2</v>
      </c>
      <c r="D7" s="15">
        <v>9.9163522767603901E-2</v>
      </c>
      <c r="E7" s="34"/>
      <c r="H7" s="59"/>
    </row>
    <row r="8" spans="1:14" x14ac:dyDescent="0.25">
      <c r="A8" s="33">
        <f t="shared" si="0"/>
        <v>6</v>
      </c>
      <c r="B8" s="28" t="s">
        <v>60</v>
      </c>
      <c r="C8" s="15">
        <v>9.0909999999999991E-2</v>
      </c>
      <c r="D8" s="15">
        <v>0.15878577765204699</v>
      </c>
      <c r="E8" s="34"/>
      <c r="H8" s="59"/>
      <c r="N8" t="s">
        <v>100</v>
      </c>
    </row>
    <row r="9" spans="1:14" x14ac:dyDescent="0.25">
      <c r="A9" s="33">
        <f t="shared" si="0"/>
        <v>7</v>
      </c>
      <c r="B9" s="28" t="s">
        <v>61</v>
      </c>
      <c r="C9" s="15">
        <v>8.4519999999999998E-2</v>
      </c>
      <c r="D9" s="15">
        <v>0.170138958002373</v>
      </c>
      <c r="E9" s="34"/>
      <c r="H9" s="59"/>
      <c r="K9" s="34"/>
      <c r="N9">
        <v>3.4</v>
      </c>
    </row>
    <row r="10" spans="1:14" x14ac:dyDescent="0.25">
      <c r="A10" s="33">
        <f t="shared" si="0"/>
        <v>8</v>
      </c>
      <c r="B10" s="28" t="s">
        <v>62</v>
      </c>
      <c r="C10" s="15">
        <v>6.9889999999999994E-2</v>
      </c>
      <c r="D10" s="15">
        <v>0.177923871368032</v>
      </c>
      <c r="E10" s="34"/>
      <c r="H10" s="59"/>
      <c r="N10" t="s">
        <v>99</v>
      </c>
    </row>
    <row r="11" spans="1:14" x14ac:dyDescent="0.25">
      <c r="A11" s="33">
        <f t="shared" si="0"/>
        <v>9</v>
      </c>
      <c r="B11" s="28" t="s">
        <v>63</v>
      </c>
      <c r="C11" s="15">
        <v>0.11448</v>
      </c>
      <c r="D11" s="15">
        <v>0.17625656619869901</v>
      </c>
      <c r="E11" s="34"/>
      <c r="H11" s="59"/>
      <c r="N11" t="s">
        <v>101</v>
      </c>
    </row>
    <row r="12" spans="1:14" x14ac:dyDescent="0.25">
      <c r="A12" s="33">
        <f t="shared" si="0"/>
        <v>10</v>
      </c>
      <c r="B12" s="28" t="s">
        <v>64</v>
      </c>
      <c r="C12" s="15">
        <v>0.14180418197439199</v>
      </c>
      <c r="D12" s="15">
        <v>0.17327484389720302</v>
      </c>
      <c r="E12" s="34"/>
      <c r="H12" s="59"/>
    </row>
    <row r="13" spans="1:14" x14ac:dyDescent="0.25">
      <c r="A13" s="33">
        <f t="shared" si="0"/>
        <v>11</v>
      </c>
      <c r="B13" s="29" t="s">
        <v>65</v>
      </c>
      <c r="C13" s="15">
        <v>0.10586999999999999</v>
      </c>
      <c r="D13" s="15">
        <v>0.20762610574753398</v>
      </c>
      <c r="E13" s="34"/>
      <c r="H13" s="59"/>
    </row>
    <row r="14" spans="1:14" x14ac:dyDescent="0.25">
      <c r="A14" s="33">
        <f t="shared" si="0"/>
        <v>12</v>
      </c>
      <c r="B14" s="28" t="s">
        <v>66</v>
      </c>
      <c r="C14" s="15">
        <v>0.14657999999999999</v>
      </c>
      <c r="D14" s="15">
        <v>0.19355168143736901</v>
      </c>
      <c r="E14" s="34"/>
      <c r="H14" s="59"/>
    </row>
    <row r="15" spans="1:14" x14ac:dyDescent="0.25">
      <c r="A15" s="33">
        <f t="shared" si="0"/>
        <v>13</v>
      </c>
      <c r="B15" s="28" t="s">
        <v>67</v>
      </c>
      <c r="C15" s="15">
        <v>0.10538</v>
      </c>
      <c r="D15" s="15">
        <v>0.169462418381463</v>
      </c>
      <c r="E15" s="34"/>
      <c r="H15" s="59"/>
    </row>
    <row r="16" spans="1:14" x14ac:dyDescent="0.25">
      <c r="A16" s="33">
        <f t="shared" si="0"/>
        <v>14</v>
      </c>
      <c r="B16" s="28" t="s">
        <v>68</v>
      </c>
      <c r="C16" s="15">
        <v>2.6019999999999998E-2</v>
      </c>
      <c r="D16" s="15">
        <v>0.12363330529857</v>
      </c>
      <c r="E16" s="34"/>
      <c r="H16" s="59"/>
    </row>
    <row r="17" spans="1:8" x14ac:dyDescent="0.25">
      <c r="A17" s="33">
        <f t="shared" si="0"/>
        <v>15</v>
      </c>
      <c r="B17" s="28" t="s">
        <v>69</v>
      </c>
      <c r="C17" s="15">
        <v>5.7999999999999996E-2</v>
      </c>
      <c r="D17" s="15">
        <v>0.114770862769558</v>
      </c>
      <c r="E17" s="34"/>
      <c r="H17" s="59"/>
    </row>
    <row r="18" spans="1:8" x14ac:dyDescent="0.25">
      <c r="A18" s="33">
        <f t="shared" si="0"/>
        <v>16</v>
      </c>
      <c r="B18" s="29" t="s">
        <v>70</v>
      </c>
      <c r="C18" s="15">
        <v>4.9216567055249502E-2</v>
      </c>
      <c r="D18" s="15">
        <v>0.10527434065453101</v>
      </c>
      <c r="E18" s="34"/>
      <c r="H18" s="59"/>
    </row>
    <row r="19" spans="1:8" x14ac:dyDescent="0.25">
      <c r="A19" s="33">
        <f t="shared" si="0"/>
        <v>17</v>
      </c>
      <c r="B19" s="28" t="s">
        <v>71</v>
      </c>
      <c r="C19" s="15">
        <v>0.15962999999999999</v>
      </c>
      <c r="D19" s="15">
        <v>0.207772624447601</v>
      </c>
      <c r="E19" s="34"/>
      <c r="H19" s="59"/>
    </row>
    <row r="20" spans="1:8" x14ac:dyDescent="0.25">
      <c r="A20" s="33">
        <f t="shared" si="0"/>
        <v>18</v>
      </c>
      <c r="B20" s="28" t="s">
        <v>72</v>
      </c>
      <c r="C20" s="15">
        <v>0.11859</v>
      </c>
      <c r="D20" s="15">
        <v>0.23587288776915902</v>
      </c>
      <c r="E20" s="34"/>
      <c r="H20" s="59"/>
    </row>
    <row r="21" spans="1:8" x14ac:dyDescent="0.25">
      <c r="A21" s="33">
        <f t="shared" si="0"/>
        <v>19</v>
      </c>
      <c r="B21" s="28" t="s">
        <v>73</v>
      </c>
      <c r="C21" s="15">
        <v>2.3709999999999998E-2</v>
      </c>
      <c r="D21" s="15">
        <v>0.11450060307931499</v>
      </c>
      <c r="H21" s="59"/>
    </row>
    <row r="22" spans="1:8" x14ac:dyDescent="0.25">
      <c r="A22" s="33">
        <f>A21+1</f>
        <v>20</v>
      </c>
      <c r="B22" s="28" t="s">
        <v>74</v>
      </c>
      <c r="C22" s="15">
        <v>7.732E-2</v>
      </c>
      <c r="D22" s="15">
        <v>0.139549329687046</v>
      </c>
      <c r="E22" s="34"/>
      <c r="H22" s="59"/>
    </row>
    <row r="23" spans="1:8" x14ac:dyDescent="0.25">
      <c r="A23" s="33">
        <f t="shared" si="0"/>
        <v>21</v>
      </c>
      <c r="B23" s="28" t="s">
        <v>75</v>
      </c>
      <c r="C23" s="15">
        <v>1.8489999999999999E-2</v>
      </c>
      <c r="D23" s="15">
        <v>5.9790718204755303E-2</v>
      </c>
      <c r="E23" s="34"/>
      <c r="H23" s="59"/>
    </row>
    <row r="24" spans="1:8" x14ac:dyDescent="0.25">
      <c r="A24" s="33">
        <f t="shared" si="0"/>
        <v>22</v>
      </c>
      <c r="B24" s="28" t="s">
        <v>76</v>
      </c>
      <c r="C24" s="15">
        <v>6.4130000000000006E-2</v>
      </c>
      <c r="D24" s="15">
        <v>0.16024781030257698</v>
      </c>
      <c r="E24" s="34"/>
      <c r="H24" s="59"/>
    </row>
    <row r="25" spans="1:8" x14ac:dyDescent="0.25">
      <c r="A25" s="33">
        <f t="shared" si="0"/>
        <v>23</v>
      </c>
      <c r="B25" s="28" t="s">
        <v>77</v>
      </c>
      <c r="C25" s="15">
        <v>4.8649999999999999E-2</v>
      </c>
      <c r="D25" s="15">
        <v>0.13267595765496198</v>
      </c>
      <c r="E25" s="34"/>
      <c r="H25" s="59"/>
    </row>
    <row r="26" spans="1:8" x14ac:dyDescent="0.25">
      <c r="A26" s="33">
        <f t="shared" si="0"/>
        <v>24</v>
      </c>
      <c r="B26" s="28" t="s">
        <v>78</v>
      </c>
      <c r="C26" s="15">
        <v>7.4290000000000009E-2</v>
      </c>
      <c r="D26" s="15">
        <v>0.15137451061729601</v>
      </c>
      <c r="E26" s="34"/>
      <c r="H26" s="59"/>
    </row>
    <row r="27" spans="1:8" x14ac:dyDescent="0.25">
      <c r="A27" s="33">
        <f t="shared" si="0"/>
        <v>25</v>
      </c>
      <c r="B27" s="28" t="s">
        <v>79</v>
      </c>
      <c r="C27" s="15">
        <v>0.10882</v>
      </c>
      <c r="D27" s="15">
        <v>0.13755742213917699</v>
      </c>
      <c r="E27" s="34"/>
      <c r="H27" s="59"/>
    </row>
    <row r="28" spans="1:8" x14ac:dyDescent="0.25">
      <c r="A28" s="33">
        <f t="shared" si="0"/>
        <v>26</v>
      </c>
      <c r="B28" s="28" t="s">
        <v>80</v>
      </c>
      <c r="C28" s="15">
        <v>0.13149999999999998</v>
      </c>
      <c r="D28" s="15">
        <v>0.19149648888914603</v>
      </c>
      <c r="E28" s="34"/>
      <c r="H28" s="59"/>
    </row>
    <row r="29" spans="1:8" x14ac:dyDescent="0.25">
      <c r="A29" s="33">
        <f t="shared" si="0"/>
        <v>27</v>
      </c>
      <c r="B29" s="28" t="s">
        <v>81</v>
      </c>
      <c r="C29" s="15">
        <v>7.2720000000000007E-2</v>
      </c>
      <c r="D29" s="15">
        <v>0.12597495979304299</v>
      </c>
      <c r="E29" s="34"/>
      <c r="H29" s="59"/>
    </row>
    <row r="30" spans="1:8" x14ac:dyDescent="0.25">
      <c r="A30" s="33">
        <f t="shared" si="0"/>
        <v>28</v>
      </c>
      <c r="B30" s="28" t="s">
        <v>82</v>
      </c>
      <c r="C30" s="15">
        <v>0.11549999999999999</v>
      </c>
      <c r="D30" s="15">
        <v>0.16924288849614602</v>
      </c>
      <c r="E30" s="34"/>
      <c r="H30" s="59"/>
    </row>
    <row r="31" spans="1:8" x14ac:dyDescent="0.25">
      <c r="A31" s="33">
        <f t="shared" si="0"/>
        <v>29</v>
      </c>
      <c r="B31" s="28" t="s">
        <v>83</v>
      </c>
      <c r="C31" s="15">
        <v>0.11237</v>
      </c>
      <c r="D31" s="15">
        <v>0.174380088569144</v>
      </c>
      <c r="E31" s="34"/>
      <c r="H31" s="59"/>
    </row>
    <row r="32" spans="1:8" x14ac:dyDescent="0.25">
      <c r="A32" s="33">
        <f t="shared" si="0"/>
        <v>30</v>
      </c>
      <c r="B32" s="28" t="s">
        <v>84</v>
      </c>
      <c r="C32" s="15">
        <v>9.8470000000000002E-2</v>
      </c>
      <c r="D32" s="15">
        <v>0.184955178162892</v>
      </c>
      <c r="E32" s="34"/>
      <c r="H32" s="59"/>
    </row>
    <row r="33" spans="1:8" x14ac:dyDescent="0.25">
      <c r="A33" s="33">
        <f t="shared" si="0"/>
        <v>31</v>
      </c>
      <c r="B33" s="28" t="s">
        <v>85</v>
      </c>
      <c r="C33" s="15">
        <v>6.8570000000000006E-2</v>
      </c>
      <c r="D33" s="15">
        <v>0.17114143369267001</v>
      </c>
      <c r="E33" s="34"/>
      <c r="H33" s="59"/>
    </row>
    <row r="34" spans="1:8" x14ac:dyDescent="0.25">
      <c r="A34" s="33">
        <f t="shared" si="0"/>
        <v>32</v>
      </c>
      <c r="B34" s="28" t="s">
        <v>86</v>
      </c>
      <c r="C34" s="15">
        <v>7.6440000000000008E-2</v>
      </c>
      <c r="D34" s="15">
        <v>7.1108285944521996E-2</v>
      </c>
      <c r="E34" s="34"/>
      <c r="H34" s="59"/>
    </row>
    <row r="35" spans="1:8" x14ac:dyDescent="0.25">
      <c r="A35" s="33">
        <f t="shared" si="0"/>
        <v>33</v>
      </c>
      <c r="B35" s="28" t="s">
        <v>87</v>
      </c>
      <c r="C35" s="15">
        <v>6.1359999999999998E-2</v>
      </c>
      <c r="D35" s="15">
        <v>0.16431611462236798</v>
      </c>
      <c r="E35" s="34"/>
      <c r="H35" s="59"/>
    </row>
    <row r="36" spans="1:8" x14ac:dyDescent="0.25">
      <c r="A36" s="33">
        <f t="shared" si="0"/>
        <v>34</v>
      </c>
      <c r="B36" s="28" t="s">
        <v>88</v>
      </c>
      <c r="C36" s="15">
        <v>6.7470000000000002E-2</v>
      </c>
      <c r="D36" s="15">
        <v>0.132907766221524</v>
      </c>
      <c r="E36" s="34"/>
      <c r="H36" s="59"/>
    </row>
    <row r="37" spans="1:8" x14ac:dyDescent="0.25">
      <c r="A37" s="33">
        <v>35</v>
      </c>
      <c r="B37" s="28" t="s">
        <v>91</v>
      </c>
      <c r="C37" s="15">
        <v>0.1022</v>
      </c>
      <c r="D37" s="15">
        <v>7.5999999999999998E-2</v>
      </c>
      <c r="F37" s="31"/>
      <c r="H37" s="59"/>
    </row>
    <row r="38" spans="1:8" x14ac:dyDescent="0.25">
      <c r="A38" s="33">
        <f t="shared" si="0"/>
        <v>36</v>
      </c>
      <c r="B38" s="28" t="s">
        <v>89</v>
      </c>
      <c r="D38" s="39"/>
      <c r="E38" s="35"/>
      <c r="F38" s="32"/>
      <c r="H38" s="59"/>
    </row>
    <row r="39" spans="1:8" x14ac:dyDescent="0.25">
      <c r="A39" s="33">
        <f t="shared" si="0"/>
        <v>37</v>
      </c>
      <c r="B39" s="28" t="s">
        <v>90</v>
      </c>
      <c r="D39" s="39"/>
      <c r="F39" s="31"/>
      <c r="H39" s="59"/>
    </row>
    <row r="40" spans="1:8" x14ac:dyDescent="0.25">
      <c r="A40" s="33">
        <f t="shared" si="0"/>
        <v>38</v>
      </c>
      <c r="B40" s="28"/>
      <c r="D40" s="39"/>
      <c r="E40" s="35"/>
      <c r="F40" s="32"/>
      <c r="H40" s="59"/>
    </row>
    <row r="41" spans="1:8" ht="21" x14ac:dyDescent="0.25">
      <c r="A41" s="33">
        <f t="shared" si="0"/>
        <v>39</v>
      </c>
      <c r="B41" s="28" t="s">
        <v>92</v>
      </c>
      <c r="D41" s="39"/>
      <c r="F41" s="31"/>
      <c r="H41" s="59"/>
    </row>
    <row r="42" spans="1:8" x14ac:dyDescent="0.25">
      <c r="A42" s="33">
        <f t="shared" si="0"/>
        <v>40</v>
      </c>
      <c r="B42" s="28" t="s">
        <v>93</v>
      </c>
      <c r="D42" s="39"/>
      <c r="E42" s="35"/>
      <c r="F42" s="32"/>
      <c r="H42" s="59"/>
    </row>
    <row r="43" spans="1:8" x14ac:dyDescent="0.25">
      <c r="A43" s="33">
        <f t="shared" si="0"/>
        <v>41</v>
      </c>
      <c r="B43" s="28" t="s">
        <v>94</v>
      </c>
      <c r="D43" s="39"/>
      <c r="F43" s="31"/>
      <c r="H43" s="59"/>
    </row>
    <row r="44" spans="1:8" x14ac:dyDescent="0.25">
      <c r="A44" s="33">
        <f t="shared" si="0"/>
        <v>42</v>
      </c>
      <c r="B44" s="28" t="s">
        <v>95</v>
      </c>
      <c r="D44" s="39"/>
      <c r="E44" s="35"/>
      <c r="F44" s="32"/>
      <c r="H44" s="59"/>
    </row>
    <row r="45" spans="1:8" x14ac:dyDescent="0.25">
      <c r="A45" s="33">
        <f t="shared" si="0"/>
        <v>43</v>
      </c>
      <c r="B45" s="28" t="s">
        <v>96</v>
      </c>
      <c r="D45" s="39"/>
      <c r="F45" s="31"/>
      <c r="H45" s="59"/>
    </row>
    <row r="46" spans="1:8" x14ac:dyDescent="0.25">
      <c r="A46" s="33">
        <f t="shared" si="0"/>
        <v>44</v>
      </c>
      <c r="B46" s="28" t="s">
        <v>97</v>
      </c>
      <c r="D46" s="39"/>
      <c r="E46" s="35"/>
      <c r="F46" s="32"/>
      <c r="H46" s="59"/>
    </row>
    <row r="47" spans="1:8" x14ac:dyDescent="0.25">
      <c r="D47" s="37"/>
      <c r="F47" s="31"/>
      <c r="H47" s="59"/>
    </row>
    <row r="48" spans="1:8" x14ac:dyDescent="0.25">
      <c r="D48" s="37"/>
      <c r="E48" s="35"/>
      <c r="F48" s="32"/>
      <c r="H48" s="59"/>
    </row>
    <row r="49" spans="4:8" x14ac:dyDescent="0.25">
      <c r="D49" s="37"/>
      <c r="F49" s="31"/>
      <c r="H49" s="59"/>
    </row>
    <row r="50" spans="4:8" x14ac:dyDescent="0.25">
      <c r="D50" s="37"/>
      <c r="E50" s="35"/>
      <c r="F50" s="32"/>
      <c r="H50" s="59"/>
    </row>
    <row r="51" spans="4:8" x14ac:dyDescent="0.25">
      <c r="D51" s="37"/>
      <c r="F51" s="31"/>
      <c r="H51" s="59"/>
    </row>
    <row r="52" spans="4:8" x14ac:dyDescent="0.25">
      <c r="D52" s="37"/>
      <c r="E52" s="35"/>
      <c r="F52" s="32"/>
      <c r="H52" s="59"/>
    </row>
    <row r="53" spans="4:8" x14ac:dyDescent="0.25">
      <c r="D53" s="37"/>
      <c r="F53" s="31"/>
      <c r="H53" s="59"/>
    </row>
    <row r="54" spans="4:8" x14ac:dyDescent="0.25">
      <c r="D54" s="37"/>
      <c r="E54" s="35"/>
      <c r="F54" s="32"/>
      <c r="H54" s="59"/>
    </row>
    <row r="55" spans="4:8" x14ac:dyDescent="0.25">
      <c r="D55" s="37"/>
      <c r="F55" s="31"/>
      <c r="H55" s="59"/>
    </row>
    <row r="56" spans="4:8" x14ac:dyDescent="0.25">
      <c r="D56" s="37"/>
      <c r="E56" s="35"/>
      <c r="F56" s="32"/>
      <c r="H56" s="59"/>
    </row>
    <row r="57" spans="4:8" x14ac:dyDescent="0.25">
      <c r="D57" s="37"/>
      <c r="F57" s="31"/>
      <c r="H57" s="59"/>
    </row>
    <row r="58" spans="4:8" x14ac:dyDescent="0.25">
      <c r="D58" s="37"/>
      <c r="E58" s="35"/>
      <c r="F58" s="32"/>
      <c r="H58" s="59"/>
    </row>
    <row r="59" spans="4:8" x14ac:dyDescent="0.25">
      <c r="D59" s="37"/>
      <c r="F59" s="31"/>
      <c r="H59" s="59"/>
    </row>
    <row r="60" spans="4:8" x14ac:dyDescent="0.25">
      <c r="D60" s="37"/>
      <c r="E60" s="35"/>
      <c r="F60" s="32"/>
      <c r="H60" s="59"/>
    </row>
    <row r="61" spans="4:8" x14ac:dyDescent="0.25">
      <c r="D61" s="37"/>
      <c r="F61" s="31"/>
      <c r="H61" s="59"/>
    </row>
    <row r="62" spans="4:8" x14ac:dyDescent="0.25">
      <c r="D62" s="37"/>
      <c r="E62" s="35"/>
      <c r="F62" s="32"/>
      <c r="H62" s="59"/>
    </row>
    <row r="63" spans="4:8" x14ac:dyDescent="0.25">
      <c r="D63" s="37"/>
      <c r="F63" s="31"/>
      <c r="H63" s="59"/>
    </row>
    <row r="64" spans="4:8" x14ac:dyDescent="0.25">
      <c r="D64" s="37"/>
      <c r="E64" s="35"/>
      <c r="F64" s="32"/>
      <c r="H64" s="59"/>
    </row>
    <row r="65" spans="4:8" x14ac:dyDescent="0.25">
      <c r="D65" s="37"/>
      <c r="F65" s="31"/>
      <c r="H65" s="59"/>
    </row>
    <row r="66" spans="4:8" x14ac:dyDescent="0.25">
      <c r="D66" s="37"/>
      <c r="E66" s="35"/>
      <c r="F66" s="32"/>
      <c r="H66" s="59"/>
    </row>
    <row r="67" spans="4:8" x14ac:dyDescent="0.25">
      <c r="D67" s="37"/>
      <c r="F67" s="31"/>
      <c r="H67" s="59"/>
    </row>
    <row r="68" spans="4:8" x14ac:dyDescent="0.25">
      <c r="D68" s="37"/>
      <c r="E68" s="35"/>
      <c r="F68" s="32"/>
      <c r="H68" s="59"/>
    </row>
    <row r="69" spans="4:8" x14ac:dyDescent="0.25">
      <c r="D69" s="37"/>
      <c r="F69" s="31"/>
      <c r="H69" s="59"/>
    </row>
    <row r="70" spans="4:8" x14ac:dyDescent="0.25">
      <c r="D70" s="37"/>
      <c r="E70" s="35"/>
      <c r="F70" s="32"/>
      <c r="H70" s="59"/>
    </row>
    <row r="71" spans="4:8" x14ac:dyDescent="0.25">
      <c r="D71" s="37"/>
      <c r="E71" s="35"/>
      <c r="F71" s="31"/>
      <c r="H71" s="59"/>
    </row>
    <row r="72" spans="4:8" x14ac:dyDescent="0.25">
      <c r="D72" s="37"/>
      <c r="E72" s="35"/>
      <c r="F72" s="32"/>
      <c r="H72" s="59"/>
    </row>
    <row r="73" spans="4:8" x14ac:dyDescent="0.25">
      <c r="F73" s="30"/>
    </row>
  </sheetData>
  <mergeCells count="35">
    <mergeCell ref="H63:H64"/>
    <mergeCell ref="H65:H66"/>
    <mergeCell ref="H67:H68"/>
    <mergeCell ref="H69:H70"/>
    <mergeCell ref="H71:H72"/>
    <mergeCell ref="H53:H54"/>
    <mergeCell ref="H55:H56"/>
    <mergeCell ref="H57:H58"/>
    <mergeCell ref="H59:H60"/>
    <mergeCell ref="H61:H62"/>
    <mergeCell ref="H43:H44"/>
    <mergeCell ref="H45:H46"/>
    <mergeCell ref="H47:H48"/>
    <mergeCell ref="H49:H50"/>
    <mergeCell ref="H51:H52"/>
    <mergeCell ref="H33:H34"/>
    <mergeCell ref="H35:H36"/>
    <mergeCell ref="H37:H38"/>
    <mergeCell ref="H39:H40"/>
    <mergeCell ref="H41:H42"/>
    <mergeCell ref="H23:H24"/>
    <mergeCell ref="H25:H26"/>
    <mergeCell ref="H27:H28"/>
    <mergeCell ref="H29:H30"/>
    <mergeCell ref="H31:H32"/>
    <mergeCell ref="H13:H14"/>
    <mergeCell ref="H15:H16"/>
    <mergeCell ref="H17:H18"/>
    <mergeCell ref="H19:H20"/>
    <mergeCell ref="H21:H22"/>
    <mergeCell ref="H11:H12"/>
    <mergeCell ref="H9:H10"/>
    <mergeCell ref="H3:H4"/>
    <mergeCell ref="H5:H6"/>
    <mergeCell ref="H7:H8"/>
  </mergeCells>
  <hyperlinks>
    <hyperlink ref="B18" r:id="rId1" display="http://stats.oecd.org/OECDStat_Metadata/ShowMetadata.ashx?Dataset=POP_FIVE_HIST&amp;Coords=[LOCATION].[ISR]&amp;ShowOnWeb=true&amp;Lang=en"/>
    <hyperlink ref="B13" r:id="rId2" display="http://stats.oecd.org/OECDStat_Metadata/ShowMetadata.ashx?Dataset=POP_FIVE_HIST&amp;Coords=[LOCATION].[DEU]&amp;ShowOnWeb=true&amp;Lang=en"/>
  </hyperlinks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D82"/>
  <sheetViews>
    <sheetView topLeftCell="A5" zoomScale="80" zoomScaleNormal="80" workbookViewId="0">
      <selection activeCell="D24" sqref="D24"/>
    </sheetView>
  </sheetViews>
  <sheetFormatPr defaultRowHeight="15" x14ac:dyDescent="0.25"/>
  <cols>
    <col min="2" max="2" width="25.140625" customWidth="1"/>
  </cols>
  <sheetData>
    <row r="1" spans="1:4" x14ac:dyDescent="0.25">
      <c r="B1" t="s">
        <v>102</v>
      </c>
      <c r="D1">
        <v>100</v>
      </c>
    </row>
    <row r="2" spans="1:4" x14ac:dyDescent="0.25">
      <c r="A2" s="40">
        <v>1980</v>
      </c>
      <c r="B2" s="21">
        <v>7.758695971648262E-2</v>
      </c>
    </row>
    <row r="3" spans="1:4" x14ac:dyDescent="0.25">
      <c r="A3" s="40">
        <v>1981</v>
      </c>
      <c r="B3" s="21">
        <v>7.7499140010646561E-2</v>
      </c>
    </row>
    <row r="4" spans="1:4" x14ac:dyDescent="0.25">
      <c r="A4" s="40">
        <v>1982</v>
      </c>
      <c r="B4" s="21">
        <v>7.7458846394020939E-2</v>
      </c>
    </row>
    <row r="5" spans="1:4" x14ac:dyDescent="0.25">
      <c r="A5" s="40">
        <v>1983</v>
      </c>
      <c r="B5" s="21">
        <v>7.7462877512645897E-2</v>
      </c>
    </row>
    <row r="6" spans="1:4" x14ac:dyDescent="0.25">
      <c r="A6" s="40">
        <v>1984</v>
      </c>
      <c r="B6" s="21">
        <v>7.7507086382764073E-2</v>
      </c>
    </row>
    <row r="7" spans="1:4" x14ac:dyDescent="0.25">
      <c r="A7" s="40">
        <v>1985</v>
      </c>
      <c r="B7" s="21">
        <v>7.7587328859616028E-2</v>
      </c>
    </row>
    <row r="8" spans="1:4" x14ac:dyDescent="0.25">
      <c r="A8" s="40">
        <v>1986</v>
      </c>
      <c r="B8" s="21">
        <v>7.7707705250248713E-2</v>
      </c>
    </row>
    <row r="9" spans="1:4" x14ac:dyDescent="0.25">
      <c r="A9" s="40">
        <v>1987</v>
      </c>
      <c r="B9" s="21">
        <v>7.8045815075503858E-2</v>
      </c>
    </row>
    <row r="10" spans="1:4" x14ac:dyDescent="0.25">
      <c r="A10" s="40">
        <v>1988</v>
      </c>
      <c r="B10" s="21">
        <v>7.856778823917622E-2</v>
      </c>
    </row>
    <row r="11" spans="1:4" x14ac:dyDescent="0.25">
      <c r="A11" s="40">
        <v>1989</v>
      </c>
      <c r="B11" s="21">
        <v>7.92447748178772E-2</v>
      </c>
    </row>
    <row r="12" spans="1:4" x14ac:dyDescent="0.25">
      <c r="A12" s="40">
        <v>1990</v>
      </c>
      <c r="B12" s="21">
        <v>8.0046934322581323E-2</v>
      </c>
    </row>
    <row r="13" spans="1:4" x14ac:dyDescent="0.25">
      <c r="A13" s="40">
        <v>1991</v>
      </c>
      <c r="B13" s="21">
        <v>8.0995702175691048E-2</v>
      </c>
    </row>
    <row r="14" spans="1:4" x14ac:dyDescent="0.25">
      <c r="A14" s="40">
        <v>1992</v>
      </c>
      <c r="B14" s="21">
        <v>8.2066470818302831E-2</v>
      </c>
    </row>
    <row r="15" spans="1:4" x14ac:dyDescent="0.25">
      <c r="A15" s="40">
        <v>1993</v>
      </c>
      <c r="B15" s="21">
        <v>8.3114220995993443E-2</v>
      </c>
    </row>
    <row r="16" spans="1:4" x14ac:dyDescent="0.25">
      <c r="A16" s="40">
        <v>1994</v>
      </c>
      <c r="B16" s="21">
        <v>8.4012713206608192E-2</v>
      </c>
    </row>
    <row r="17" spans="1:2" x14ac:dyDescent="0.25">
      <c r="A17" s="40">
        <v>1995</v>
      </c>
      <c r="B17" s="21">
        <v>8.4703077449837322E-2</v>
      </c>
    </row>
    <row r="18" spans="1:2" x14ac:dyDescent="0.25">
      <c r="A18" s="40">
        <v>1996</v>
      </c>
      <c r="B18" s="21">
        <v>8.5248761132871193E-2</v>
      </c>
    </row>
    <row r="19" spans="1:2" x14ac:dyDescent="0.25">
      <c r="A19" s="40">
        <v>1997</v>
      </c>
      <c r="B19" s="21">
        <v>8.5680309153382594E-2</v>
      </c>
    </row>
    <row r="20" spans="1:2" x14ac:dyDescent="0.25">
      <c r="A20" s="40">
        <v>1998</v>
      </c>
      <c r="B20" s="21">
        <v>8.60705545391654E-2</v>
      </c>
    </row>
    <row r="21" spans="1:2" x14ac:dyDescent="0.25">
      <c r="A21" s="40">
        <v>1999</v>
      </c>
      <c r="B21" s="21">
        <v>8.6526759648338281E-2</v>
      </c>
    </row>
    <row r="22" spans="1:2" x14ac:dyDescent="0.25">
      <c r="A22" s="40">
        <v>2000</v>
      </c>
      <c r="B22" s="42">
        <v>8.7101681997646979E-2</v>
      </c>
    </row>
    <row r="23" spans="1:2" x14ac:dyDescent="0.25">
      <c r="A23" s="40">
        <v>2001</v>
      </c>
      <c r="B23" s="42">
        <v>8.7767272038436039E-2</v>
      </c>
    </row>
    <row r="24" spans="1:2" x14ac:dyDescent="0.25">
      <c r="A24" s="40">
        <v>2002</v>
      </c>
      <c r="B24" s="42">
        <v>8.8720321577202388E-2</v>
      </c>
    </row>
    <row r="25" spans="1:2" x14ac:dyDescent="0.25">
      <c r="A25" s="40">
        <v>2003</v>
      </c>
      <c r="B25" s="42">
        <v>8.9866726477861647E-2</v>
      </c>
    </row>
    <row r="26" spans="1:2" x14ac:dyDescent="0.25">
      <c r="A26" s="40">
        <v>2004</v>
      </c>
      <c r="B26" s="42">
        <v>9.1081602727796071E-2</v>
      </c>
    </row>
    <row r="27" spans="1:2" x14ac:dyDescent="0.25">
      <c r="A27" s="40">
        <v>2005</v>
      </c>
      <c r="B27" s="42">
        <v>9.2301741250404579E-2</v>
      </c>
    </row>
    <row r="28" spans="1:2" x14ac:dyDescent="0.25">
      <c r="A28" s="40">
        <v>2006</v>
      </c>
      <c r="B28" s="42">
        <v>9.3575119276321353E-2</v>
      </c>
    </row>
    <row r="29" spans="1:2" x14ac:dyDescent="0.25">
      <c r="A29" s="40">
        <v>2007</v>
      </c>
      <c r="B29" s="42">
        <v>9.4918335267046128E-2</v>
      </c>
    </row>
    <row r="30" spans="1:2" x14ac:dyDescent="0.25">
      <c r="A30" s="40">
        <v>2008</v>
      </c>
      <c r="B30" s="42">
        <v>9.6401658590008571E-2</v>
      </c>
    </row>
    <row r="31" spans="1:2" x14ac:dyDescent="0.25">
      <c r="A31" s="40">
        <v>2009</v>
      </c>
      <c r="B31" s="42">
        <v>9.8132173702789913E-2</v>
      </c>
    </row>
    <row r="32" spans="1:2" x14ac:dyDescent="0.25">
      <c r="A32" s="40">
        <v>2010</v>
      </c>
      <c r="B32" s="42">
        <v>0.10016914862443521</v>
      </c>
    </row>
    <row r="33" spans="1:2" x14ac:dyDescent="0.25">
      <c r="A33" s="40">
        <v>2011</v>
      </c>
      <c r="B33" s="42">
        <v>0.10250145426886338</v>
      </c>
    </row>
    <row r="34" spans="1:2" x14ac:dyDescent="0.25">
      <c r="A34" s="40">
        <v>2012</v>
      </c>
      <c r="B34" s="42">
        <v>0.10513367497083521</v>
      </c>
    </row>
    <row r="35" spans="1:2" x14ac:dyDescent="0.25">
      <c r="A35" s="40">
        <v>2013</v>
      </c>
      <c r="B35" s="42">
        <v>0.10804316319023996</v>
      </c>
    </row>
    <row r="36" spans="1:2" x14ac:dyDescent="0.25">
      <c r="A36" s="40">
        <v>2014</v>
      </c>
      <c r="B36" s="42">
        <v>0.11119674223814639</v>
      </c>
    </row>
    <row r="37" spans="1:2" x14ac:dyDescent="0.25">
      <c r="A37" s="40">
        <v>2015</v>
      </c>
      <c r="B37" s="42">
        <v>0.11457839609358626</v>
      </c>
    </row>
    <row r="38" spans="1:2" x14ac:dyDescent="0.25">
      <c r="A38" s="40">
        <v>2016</v>
      </c>
      <c r="B38" s="42">
        <v>0.11816889598885404</v>
      </c>
    </row>
    <row r="39" spans="1:2" x14ac:dyDescent="0.25">
      <c r="A39" s="40">
        <v>2017</v>
      </c>
      <c r="B39" s="42">
        <v>0.12203502820351692</v>
      </c>
    </row>
    <row r="40" spans="1:2" x14ac:dyDescent="0.25">
      <c r="A40" s="40">
        <v>2018</v>
      </c>
      <c r="B40" s="42">
        <v>0.12616916368529668</v>
      </c>
    </row>
    <row r="41" spans="1:2" x14ac:dyDescent="0.25">
      <c r="A41" s="40">
        <v>2019</v>
      </c>
      <c r="B41" s="42">
        <v>0.13056522696846179</v>
      </c>
    </row>
    <row r="42" spans="1:2" x14ac:dyDescent="0.25">
      <c r="A42" s="40">
        <v>2020</v>
      </c>
      <c r="B42" s="42">
        <v>0.13521654520552179</v>
      </c>
    </row>
    <row r="43" spans="1:2" x14ac:dyDescent="0.25">
      <c r="A43" s="40">
        <v>2021</v>
      </c>
      <c r="B43" s="42">
        <v>0.14012203292649533</v>
      </c>
    </row>
    <row r="44" spans="1:2" x14ac:dyDescent="0.25">
      <c r="A44" s="40">
        <v>2022</v>
      </c>
      <c r="B44" s="42">
        <v>0.14527427141731819</v>
      </c>
    </row>
    <row r="45" spans="1:2" x14ac:dyDescent="0.25">
      <c r="A45" s="40">
        <v>2023</v>
      </c>
      <c r="B45" s="42">
        <v>0.15067832752838953</v>
      </c>
    </row>
    <row r="46" spans="1:2" x14ac:dyDescent="0.25">
      <c r="A46" s="40">
        <v>2024</v>
      </c>
      <c r="B46" s="42">
        <v>0.15634808620709115</v>
      </c>
    </row>
    <row r="47" spans="1:2" x14ac:dyDescent="0.25">
      <c r="A47" s="40">
        <v>2025</v>
      </c>
      <c r="B47" s="42">
        <v>0.16228125128897763</v>
      </c>
    </row>
    <row r="48" spans="1:2" x14ac:dyDescent="0.25">
      <c r="A48" s="40">
        <v>2026</v>
      </c>
      <c r="B48" s="42">
        <v>0.16846866307769354</v>
      </c>
    </row>
    <row r="49" spans="1:2" x14ac:dyDescent="0.25">
      <c r="A49" s="40">
        <v>2027</v>
      </c>
      <c r="B49" s="42">
        <v>0.17491604363468821</v>
      </c>
    </row>
    <row r="50" spans="1:2" x14ac:dyDescent="0.25">
      <c r="A50" s="40">
        <v>2028</v>
      </c>
      <c r="B50" s="42">
        <v>0.18154050045416936</v>
      </c>
    </row>
    <row r="51" spans="1:2" x14ac:dyDescent="0.25">
      <c r="A51" s="40">
        <v>2029</v>
      </c>
      <c r="B51" s="42">
        <v>0.18822165580334893</v>
      </c>
    </row>
    <row r="52" spans="1:2" x14ac:dyDescent="0.25">
      <c r="A52" s="40">
        <v>2030</v>
      </c>
      <c r="B52" s="42">
        <v>0.19488045731611409</v>
      </c>
    </row>
    <row r="53" spans="1:2" x14ac:dyDescent="0.25">
      <c r="A53" s="41">
        <v>2031</v>
      </c>
      <c r="B53" s="43">
        <v>0.20153729288552349</v>
      </c>
    </row>
    <row r="54" spans="1:2" x14ac:dyDescent="0.25">
      <c r="A54" s="41">
        <v>2032</v>
      </c>
      <c r="B54" s="43">
        <v>0.20818640331270399</v>
      </c>
    </row>
    <row r="55" spans="1:2" x14ac:dyDescent="0.25">
      <c r="A55" s="41">
        <v>2033</v>
      </c>
      <c r="B55" s="43">
        <v>0.21482689343732664</v>
      </c>
    </row>
    <row r="56" spans="1:2" x14ac:dyDescent="0.25">
      <c r="A56" s="41">
        <v>2034</v>
      </c>
      <c r="B56" s="43">
        <v>0.2214703689138986</v>
      </c>
    </row>
    <row r="57" spans="1:2" x14ac:dyDescent="0.25">
      <c r="A57" s="41">
        <v>2035</v>
      </c>
      <c r="B57" s="43">
        <v>0.22813504760532274</v>
      </c>
    </row>
    <row r="58" spans="1:2" x14ac:dyDescent="0.25">
      <c r="A58" s="41">
        <v>2036</v>
      </c>
      <c r="B58" s="43">
        <v>0.23482424249622888</v>
      </c>
    </row>
    <row r="59" spans="1:2" x14ac:dyDescent="0.25">
      <c r="A59" s="41">
        <v>2037</v>
      </c>
      <c r="B59" s="43">
        <v>0.24153375454252715</v>
      </c>
    </row>
    <row r="60" spans="1:2" x14ac:dyDescent="0.25">
      <c r="A60" s="41">
        <v>2038</v>
      </c>
      <c r="B60" s="43">
        <v>0.24836009842955267</v>
      </c>
    </row>
    <row r="61" spans="1:2" x14ac:dyDescent="0.25">
      <c r="A61" s="41">
        <v>2039</v>
      </c>
      <c r="B61" s="43">
        <v>0.25544757498050485</v>
      </c>
    </row>
    <row r="62" spans="1:2" x14ac:dyDescent="0.25">
      <c r="A62" s="41">
        <v>2040</v>
      </c>
      <c r="B62" s="43">
        <v>0.26289768991712875</v>
      </c>
    </row>
    <row r="63" spans="1:2" x14ac:dyDescent="0.25">
      <c r="A63" s="41">
        <v>2041</v>
      </c>
      <c r="B63" s="43">
        <v>0.27069850150138203</v>
      </c>
    </row>
    <row r="64" spans="1:2" x14ac:dyDescent="0.25">
      <c r="A64" s="41">
        <v>2042</v>
      </c>
      <c r="B64" s="43">
        <v>0.27883244202799978</v>
      </c>
    </row>
    <row r="65" spans="1:2" x14ac:dyDescent="0.25">
      <c r="A65" s="41">
        <v>2043</v>
      </c>
      <c r="B65" s="43">
        <v>0.28735712968350674</v>
      </c>
    </row>
    <row r="66" spans="1:2" x14ac:dyDescent="0.25">
      <c r="A66" s="41">
        <v>2044</v>
      </c>
      <c r="B66" s="43">
        <v>0.29635166706073807</v>
      </c>
    </row>
    <row r="67" spans="1:2" x14ac:dyDescent="0.25">
      <c r="A67" s="41">
        <v>2045</v>
      </c>
      <c r="B67" s="43">
        <v>0.30584273676562979</v>
      </c>
    </row>
    <row r="68" spans="1:2" x14ac:dyDescent="0.25">
      <c r="A68" s="41">
        <v>2046</v>
      </c>
      <c r="B68" s="43">
        <v>0.31582749676431693</v>
      </c>
    </row>
    <row r="69" spans="1:2" x14ac:dyDescent="0.25">
      <c r="A69" s="41">
        <v>2047</v>
      </c>
      <c r="B69" s="43">
        <v>0.32634372066157935</v>
      </c>
    </row>
    <row r="70" spans="1:2" x14ac:dyDescent="0.25">
      <c r="A70" s="41">
        <v>2048</v>
      </c>
      <c r="B70" s="43">
        <v>0.33712566824735363</v>
      </c>
    </row>
    <row r="71" spans="1:2" x14ac:dyDescent="0.25">
      <c r="A71" s="41">
        <v>2049</v>
      </c>
      <c r="B71" s="43">
        <v>0.34774571691730283</v>
      </c>
    </row>
    <row r="72" spans="1:2" x14ac:dyDescent="0.25">
      <c r="A72" s="41">
        <v>2050</v>
      </c>
      <c r="B72" s="43">
        <v>0.3579094665346913</v>
      </c>
    </row>
    <row r="73" spans="1:2" x14ac:dyDescent="0.25">
      <c r="A73" s="41">
        <v>2051</v>
      </c>
      <c r="B73" s="43">
        <v>0.36763024456743287</v>
      </c>
    </row>
    <row r="74" spans="1:2" x14ac:dyDescent="0.25">
      <c r="A74" s="41">
        <v>2052</v>
      </c>
      <c r="B74" s="43">
        <v>0.37685840369065604</v>
      </c>
    </row>
    <row r="75" spans="1:2" x14ac:dyDescent="0.25">
      <c r="A75" s="41">
        <v>2053</v>
      </c>
      <c r="B75" s="43">
        <v>0.38568183976877957</v>
      </c>
    </row>
    <row r="76" spans="1:2" x14ac:dyDescent="0.25">
      <c r="A76" s="41">
        <v>2054</v>
      </c>
      <c r="B76" s="43">
        <v>0.39430625451867096</v>
      </c>
    </row>
    <row r="77" spans="1:2" x14ac:dyDescent="0.25">
      <c r="A77" s="41">
        <v>2055</v>
      </c>
      <c r="B77" s="43">
        <v>0.40287361075973149</v>
      </c>
    </row>
    <row r="78" spans="1:2" x14ac:dyDescent="0.25">
      <c r="A78" s="41">
        <v>2056</v>
      </c>
      <c r="B78" s="43">
        <v>0.41134285674749022</v>
      </c>
    </row>
    <row r="79" spans="1:2" x14ac:dyDescent="0.25">
      <c r="A79" s="41">
        <v>2057</v>
      </c>
      <c r="B79" s="43">
        <v>0.41970567776231976</v>
      </c>
    </row>
    <row r="80" spans="1:2" x14ac:dyDescent="0.25">
      <c r="A80" s="41">
        <v>2058</v>
      </c>
      <c r="B80" s="43">
        <v>0.4279898777076066</v>
      </c>
    </row>
    <row r="81" spans="1:2" x14ac:dyDescent="0.25">
      <c r="A81" s="41">
        <v>2059</v>
      </c>
      <c r="B81" s="43">
        <v>0.43622291674235497</v>
      </c>
    </row>
    <row r="82" spans="1:2" x14ac:dyDescent="0.25">
      <c r="A82" s="41">
        <v>2060</v>
      </c>
      <c r="B82" s="43">
        <v>0.44443282520604804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B2:C36"/>
  <sheetViews>
    <sheetView zoomScale="30" zoomScaleNormal="30" workbookViewId="0">
      <selection activeCell="AV78" sqref="AV78"/>
    </sheetView>
  </sheetViews>
  <sheetFormatPr defaultRowHeight="15" x14ac:dyDescent="0.25"/>
  <cols>
    <col min="2" max="2" width="17.7109375" customWidth="1"/>
  </cols>
  <sheetData>
    <row r="2" spans="2:3" x14ac:dyDescent="0.25">
      <c r="B2" s="45" t="s">
        <v>111</v>
      </c>
      <c r="C2" s="47">
        <v>72.902726062212778</v>
      </c>
    </row>
    <row r="3" spans="2:3" x14ac:dyDescent="0.25">
      <c r="B3" s="45" t="s">
        <v>112</v>
      </c>
      <c r="C3" s="47">
        <v>72.041362020167199</v>
      </c>
    </row>
    <row r="4" spans="2:3" x14ac:dyDescent="0.25">
      <c r="B4" s="45" t="s">
        <v>59</v>
      </c>
      <c r="C4" s="47">
        <v>70.856454474213791</v>
      </c>
    </row>
    <row r="5" spans="2:3" x14ac:dyDescent="0.25">
      <c r="B5" s="45" t="s">
        <v>113</v>
      </c>
      <c r="C5" s="47">
        <v>69.414076708922437</v>
      </c>
    </row>
    <row r="6" spans="2:3" x14ac:dyDescent="0.25">
      <c r="B6" s="45" t="s">
        <v>114</v>
      </c>
      <c r="C6" s="47">
        <v>69.2857543911325</v>
      </c>
    </row>
    <row r="7" spans="2:3" x14ac:dyDescent="0.25">
      <c r="B7" s="45" t="s">
        <v>70</v>
      </c>
      <c r="C7" s="47">
        <v>67.826820203800196</v>
      </c>
    </row>
    <row r="8" spans="2:3" x14ac:dyDescent="0.25">
      <c r="B8" s="45" t="s">
        <v>115</v>
      </c>
      <c r="C8" s="47">
        <v>67.237297343536525</v>
      </c>
    </row>
    <row r="9" spans="2:3" x14ac:dyDescent="0.25">
      <c r="B9" s="45" t="s">
        <v>80</v>
      </c>
      <c r="C9" s="47">
        <v>67.017083948377959</v>
      </c>
    </row>
    <row r="10" spans="2:3" x14ac:dyDescent="0.25">
      <c r="B10" s="45" t="s">
        <v>116</v>
      </c>
      <c r="C10" s="47">
        <v>66.054032924689807</v>
      </c>
    </row>
    <row r="11" spans="2:3" x14ac:dyDescent="0.25">
      <c r="B11" s="45" t="s">
        <v>117</v>
      </c>
      <c r="C11" s="47">
        <v>65.858924315644416</v>
      </c>
    </row>
    <row r="12" spans="2:3" x14ac:dyDescent="0.25">
      <c r="B12" s="45" t="s">
        <v>118</v>
      </c>
      <c r="C12" s="47">
        <v>65.374663126118747</v>
      </c>
    </row>
    <row r="13" spans="2:3" x14ac:dyDescent="0.25">
      <c r="B13" s="45" t="s">
        <v>119</v>
      </c>
      <c r="C13" s="47">
        <v>65.349435109153589</v>
      </c>
    </row>
    <row r="14" spans="2:3" x14ac:dyDescent="0.25">
      <c r="B14" s="45" t="s">
        <v>120</v>
      </c>
      <c r="C14" s="47">
        <v>65.188430921558904</v>
      </c>
    </row>
    <row r="15" spans="2:3" x14ac:dyDescent="0.25">
      <c r="B15" s="45" t="s">
        <v>121</v>
      </c>
      <c r="C15" s="47">
        <v>65.171781550064182</v>
      </c>
    </row>
    <row r="16" spans="2:3" x14ac:dyDescent="0.25">
      <c r="B16" s="45" t="s">
        <v>122</v>
      </c>
      <c r="C16" s="47">
        <v>65.169558756050776</v>
      </c>
    </row>
    <row r="17" spans="2:3" x14ac:dyDescent="0.25">
      <c r="B17" s="45" t="s">
        <v>123</v>
      </c>
      <c r="C17" s="47">
        <v>64.490919538112237</v>
      </c>
    </row>
    <row r="18" spans="2:3" x14ac:dyDescent="0.25">
      <c r="B18" s="45" t="s">
        <v>124</v>
      </c>
      <c r="C18" s="47">
        <v>64.12606384976479</v>
      </c>
    </row>
    <row r="19" spans="2:3" x14ac:dyDescent="0.25">
      <c r="B19" s="45" t="s">
        <v>125</v>
      </c>
      <c r="C19" s="47">
        <v>63.668786928936832</v>
      </c>
    </row>
    <row r="20" spans="2:3" x14ac:dyDescent="0.25">
      <c r="B20" s="45" t="s">
        <v>126</v>
      </c>
      <c r="C20" s="47">
        <v>63.340484058933278</v>
      </c>
    </row>
    <row r="21" spans="2:3" x14ac:dyDescent="0.25">
      <c r="B21" s="45" t="s">
        <v>127</v>
      </c>
      <c r="C21" s="47">
        <v>62.974207892230304</v>
      </c>
    </row>
    <row r="22" spans="2:3" x14ac:dyDescent="0.25">
      <c r="B22" s="45" t="s">
        <v>128</v>
      </c>
      <c r="C22" s="47">
        <v>62.889820923089161</v>
      </c>
    </row>
    <row r="23" spans="2:3" x14ac:dyDescent="0.25">
      <c r="B23" s="45" t="s">
        <v>129</v>
      </c>
      <c r="C23" s="47">
        <v>62.71867655931549</v>
      </c>
    </row>
    <row r="24" spans="2:3" x14ac:dyDescent="0.25">
      <c r="B24" s="45" t="s">
        <v>130</v>
      </c>
      <c r="C24" s="47">
        <v>62.600249033583275</v>
      </c>
    </row>
    <row r="25" spans="2:3" x14ac:dyDescent="0.25">
      <c r="B25" s="45" t="s">
        <v>131</v>
      </c>
      <c r="C25" s="47">
        <v>62.337215324652455</v>
      </c>
    </row>
    <row r="26" spans="2:3" x14ac:dyDescent="0.25">
      <c r="B26" s="45" t="s">
        <v>132</v>
      </c>
      <c r="C26" s="47">
        <v>62.245829274570212</v>
      </c>
    </row>
    <row r="27" spans="2:3" x14ac:dyDescent="0.25">
      <c r="B27" s="45" t="s">
        <v>133</v>
      </c>
      <c r="C27" s="47">
        <v>62.219047829483777</v>
      </c>
    </row>
    <row r="28" spans="2:3" x14ac:dyDescent="0.25">
      <c r="B28" s="45" t="s">
        <v>134</v>
      </c>
      <c r="C28" s="47">
        <v>62.08949757982036</v>
      </c>
    </row>
    <row r="29" spans="2:3" x14ac:dyDescent="0.25">
      <c r="B29" s="45" t="s">
        <v>110</v>
      </c>
      <c r="C29" s="47">
        <v>61.890636603990863</v>
      </c>
    </row>
    <row r="30" spans="2:3" x14ac:dyDescent="0.25">
      <c r="B30" s="45" t="s">
        <v>109</v>
      </c>
      <c r="C30" s="47">
        <v>61.856556444130177</v>
      </c>
    </row>
    <row r="31" spans="2:3" x14ac:dyDescent="0.25">
      <c r="B31" s="45" t="s">
        <v>108</v>
      </c>
      <c r="C31" s="47">
        <v>61.597037540001523</v>
      </c>
    </row>
    <row r="32" spans="2:3" x14ac:dyDescent="0.25">
      <c r="B32" s="45" t="s">
        <v>107</v>
      </c>
      <c r="C32" s="47">
        <v>61.416877867132065</v>
      </c>
    </row>
    <row r="33" spans="2:3" x14ac:dyDescent="0.25">
      <c r="B33" s="45" t="s">
        <v>106</v>
      </c>
      <c r="C33" s="47">
        <v>61.092868154978191</v>
      </c>
    </row>
    <row r="34" spans="2:3" x14ac:dyDescent="0.25">
      <c r="B34" s="45" t="s">
        <v>105</v>
      </c>
      <c r="C34" s="47">
        <v>59.950397898235636</v>
      </c>
    </row>
    <row r="35" spans="2:3" x14ac:dyDescent="0.25">
      <c r="B35" s="45" t="s">
        <v>104</v>
      </c>
      <c r="C35" s="47">
        <v>59.368488802614337</v>
      </c>
    </row>
    <row r="36" spans="2:3" x14ac:dyDescent="0.25">
      <c r="B36" s="46" t="s">
        <v>103</v>
      </c>
      <c r="C36" s="47">
        <v>55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4:K65"/>
  <sheetViews>
    <sheetView workbookViewId="0">
      <selection activeCell="J64" sqref="J64"/>
    </sheetView>
  </sheetViews>
  <sheetFormatPr defaultRowHeight="15" x14ac:dyDescent="0.25"/>
  <cols>
    <col min="2" max="2" width="15.5703125" customWidth="1"/>
    <col min="10" max="10" width="9.85546875" bestFit="1" customWidth="1"/>
  </cols>
  <sheetData>
    <row r="4" spans="4:6" ht="15.75" x14ac:dyDescent="0.25">
      <c r="D4" s="48" t="s">
        <v>135</v>
      </c>
      <c r="E4" s="49" t="s">
        <v>136</v>
      </c>
      <c r="F4" s="50" t="s">
        <v>137</v>
      </c>
    </row>
    <row r="5" spans="4:6" x14ac:dyDescent="0.25">
      <c r="D5" s="51">
        <v>30.04183389560832</v>
      </c>
      <c r="E5" s="51">
        <v>64.352918649336672</v>
      </c>
      <c r="F5" s="51">
        <v>5.6052474550550055</v>
      </c>
    </row>
    <row r="6" spans="4:6" x14ac:dyDescent="0.25">
      <c r="D6" s="51">
        <v>29.558500333191706</v>
      </c>
      <c r="E6" s="51">
        <v>64.757877422441197</v>
      </c>
      <c r="F6" s="51">
        <v>5.6836222443670925</v>
      </c>
    </row>
    <row r="7" spans="4:6" x14ac:dyDescent="0.25">
      <c r="D7" s="51">
        <v>29.101080768368494</v>
      </c>
      <c r="E7" s="51">
        <v>65.121333575295054</v>
      </c>
      <c r="F7" s="51">
        <v>5.7775856563364449</v>
      </c>
    </row>
    <row r="8" spans="4:6" x14ac:dyDescent="0.25">
      <c r="D8" s="51">
        <v>28.662096482062132</v>
      </c>
      <c r="E8" s="51">
        <v>65.45562111844778</v>
      </c>
      <c r="F8" s="51">
        <v>5.8822823994900917</v>
      </c>
    </row>
    <row r="9" spans="4:6" x14ac:dyDescent="0.25">
      <c r="D9" s="51">
        <v>28.226853789669313</v>
      </c>
      <c r="E9" s="51">
        <v>65.78164825700641</v>
      </c>
      <c r="F9" s="51">
        <v>5.9914979533242763</v>
      </c>
    </row>
    <row r="10" spans="4:6" x14ac:dyDescent="0.25">
      <c r="D10" s="51">
        <v>27.786176096905567</v>
      </c>
      <c r="E10" s="51">
        <v>66.1116074212499</v>
      </c>
      <c r="F10" s="51">
        <v>6.1022164818445352</v>
      </c>
    </row>
    <row r="11" spans="4:6" x14ac:dyDescent="0.25">
      <c r="D11" s="51">
        <v>27.343029620759289</v>
      </c>
      <c r="E11" s="51">
        <v>66.439853192089643</v>
      </c>
      <c r="F11" s="51">
        <v>6.217117187151068</v>
      </c>
    </row>
    <row r="12" spans="4:6" x14ac:dyDescent="0.25">
      <c r="D12" s="51">
        <v>26.898164760667605</v>
      </c>
      <c r="E12" s="51">
        <v>66.764646170166799</v>
      </c>
      <c r="F12" s="51">
        <v>6.3371890691655999</v>
      </c>
    </row>
    <row r="13" spans="4:6" x14ac:dyDescent="0.25">
      <c r="D13" s="51">
        <v>26.450331998330579</v>
      </c>
      <c r="E13" s="51">
        <v>67.082777032876393</v>
      </c>
      <c r="F13" s="51">
        <v>6.4668909687930194</v>
      </c>
    </row>
    <row r="14" spans="4:6" x14ac:dyDescent="0.25">
      <c r="D14" s="51">
        <v>25.998525430673585</v>
      </c>
      <c r="E14" s="51">
        <v>67.388495065945449</v>
      </c>
      <c r="F14" s="51">
        <v>6.6129795033809602</v>
      </c>
    </row>
    <row r="15" spans="4:6" x14ac:dyDescent="0.25">
      <c r="D15" s="51">
        <v>25.542037693652375</v>
      </c>
      <c r="E15" s="51">
        <v>67.678649596240717</v>
      </c>
      <c r="F15" s="51">
        <v>6.7793127101069075</v>
      </c>
    </row>
    <row r="16" spans="4:6" x14ac:dyDescent="0.25">
      <c r="D16" s="51">
        <v>25.080392551826698</v>
      </c>
      <c r="E16" s="51">
        <v>67.954202834006338</v>
      </c>
      <c r="F16" s="51">
        <v>6.9654046141669674</v>
      </c>
    </row>
    <row r="17" spans="4:6" x14ac:dyDescent="0.25">
      <c r="D17" s="51">
        <v>24.613406453489819</v>
      </c>
      <c r="E17" s="51">
        <v>68.214909430300054</v>
      </c>
      <c r="F17" s="51">
        <v>7.1716841162101277</v>
      </c>
    </row>
    <row r="18" spans="4:6" x14ac:dyDescent="0.25">
      <c r="D18" s="51">
        <v>24.141171371740025</v>
      </c>
      <c r="E18" s="51">
        <v>68.461979775092729</v>
      </c>
      <c r="F18" s="51">
        <v>7.3968488531672509</v>
      </c>
    </row>
    <row r="19" spans="4:6" x14ac:dyDescent="0.25">
      <c r="D19" s="51">
        <v>23.664543224407737</v>
      </c>
      <c r="E19" s="51">
        <v>68.696616786186013</v>
      </c>
      <c r="F19" s="51">
        <v>7.6388399894062475</v>
      </c>
    </row>
    <row r="20" spans="4:6" x14ac:dyDescent="0.25">
      <c r="D20" s="51">
        <v>23.188526048650498</v>
      </c>
      <c r="E20" s="51">
        <v>68.915272555578923</v>
      </c>
      <c r="F20" s="51">
        <v>7.8962013957705759</v>
      </c>
    </row>
    <row r="21" spans="4:6" x14ac:dyDescent="0.25">
      <c r="D21" s="51">
        <v>22.694623453509386</v>
      </c>
      <c r="E21" s="51">
        <v>69.135688556356683</v>
      </c>
      <c r="F21" s="51">
        <v>8.1696879901339194</v>
      </c>
    </row>
    <row r="22" spans="4:6" x14ac:dyDescent="0.25">
      <c r="D22" s="51">
        <v>22.218270053101804</v>
      </c>
      <c r="E22" s="51">
        <v>69.322015794314396</v>
      </c>
      <c r="F22" s="51">
        <v>8.4597141525838015</v>
      </c>
    </row>
    <row r="23" spans="4:6" x14ac:dyDescent="0.25">
      <c r="D23" s="51">
        <v>21.75940526114071</v>
      </c>
      <c r="E23" s="51">
        <v>69.47499297780746</v>
      </c>
      <c r="F23" s="51">
        <v>8.765601761051828</v>
      </c>
    </row>
    <row r="24" spans="4:6" x14ac:dyDescent="0.25">
      <c r="D24" s="51">
        <v>21.318440811264981</v>
      </c>
      <c r="E24" s="51">
        <v>69.594886974999739</v>
      </c>
      <c r="F24" s="51">
        <v>9.0866722137352856</v>
      </c>
    </row>
    <row r="25" spans="4:6" x14ac:dyDescent="0.25">
      <c r="D25" s="51">
        <v>20.895686774697207</v>
      </c>
      <c r="E25" s="51">
        <v>69.682135588485096</v>
      </c>
      <c r="F25" s="51">
        <v>9.4221776368176933</v>
      </c>
    </row>
    <row r="26" spans="4:6" x14ac:dyDescent="0.25">
      <c r="D26" s="51">
        <v>20.491360639790233</v>
      </c>
      <c r="E26" s="51">
        <v>69.73695539952412</v>
      </c>
      <c r="F26" s="51">
        <v>9.7716839606856531</v>
      </c>
    </row>
    <row r="27" spans="4:6" x14ac:dyDescent="0.25">
      <c r="D27" s="51">
        <v>20.105384319033011</v>
      </c>
      <c r="E27" s="51">
        <v>69.760246671825186</v>
      </c>
      <c r="F27" s="51">
        <v>10.134369009141801</v>
      </c>
    </row>
    <row r="28" spans="4:6" x14ac:dyDescent="0.25">
      <c r="D28" s="51">
        <v>19.737219373573705</v>
      </c>
      <c r="E28" s="51">
        <v>69.752578723566899</v>
      </c>
      <c r="F28" s="51">
        <v>10.510201902859389</v>
      </c>
    </row>
    <row r="29" spans="4:6" x14ac:dyDescent="0.25">
      <c r="D29" s="51">
        <v>19.386175876228258</v>
      </c>
      <c r="E29" s="51">
        <v>69.714150164066226</v>
      </c>
      <c r="F29" s="51">
        <v>10.899673959705524</v>
      </c>
    </row>
    <row r="30" spans="4:6" x14ac:dyDescent="0.25">
      <c r="D30" s="51">
        <v>19.05156063426076</v>
      </c>
      <c r="E30" s="51">
        <v>69.646171506222686</v>
      </c>
      <c r="F30" s="51">
        <v>11.302267859516558</v>
      </c>
    </row>
    <row r="31" spans="4:6" x14ac:dyDescent="0.25">
      <c r="D31" s="51">
        <v>18.732477209912947</v>
      </c>
      <c r="E31" s="51">
        <v>69.550451251325882</v>
      </c>
      <c r="F31" s="51">
        <v>11.717071538761168</v>
      </c>
    </row>
    <row r="32" spans="4:6" x14ac:dyDescent="0.25">
      <c r="D32" s="51">
        <v>18.428113702236505</v>
      </c>
      <c r="E32" s="51">
        <v>69.427842729438709</v>
      </c>
      <c r="F32" s="51">
        <v>12.144043568324772</v>
      </c>
    </row>
    <row r="33" spans="4:6" x14ac:dyDescent="0.25">
      <c r="D33" s="51">
        <v>18.137549210225469</v>
      </c>
      <c r="E33" s="51">
        <v>69.284506759021497</v>
      </c>
      <c r="F33" s="51">
        <v>12.577944030753041</v>
      </c>
    </row>
    <row r="34" spans="4:6" x14ac:dyDescent="0.25">
      <c r="D34" s="51">
        <v>17.859824109667301</v>
      </c>
      <c r="E34" s="51">
        <v>69.128664243034905</v>
      </c>
      <c r="F34" s="51">
        <v>13.011511647297791</v>
      </c>
    </row>
    <row r="35" spans="4:6" x14ac:dyDescent="0.25">
      <c r="D35" s="51">
        <v>17.593997859074978</v>
      </c>
      <c r="E35" s="51">
        <v>68.965896660509145</v>
      </c>
      <c r="F35" s="51">
        <v>13.440105480415884</v>
      </c>
    </row>
    <row r="36" spans="4:6" x14ac:dyDescent="0.25">
      <c r="D36" s="52">
        <v>17.340752103796056</v>
      </c>
      <c r="E36" s="52">
        <v>68.794575404060566</v>
      </c>
      <c r="F36" s="52">
        <v>13.864672492143384</v>
      </c>
    </row>
    <row r="37" spans="4:6" x14ac:dyDescent="0.25">
      <c r="D37" s="52">
        <v>17.100774815082143</v>
      </c>
      <c r="E37" s="52">
        <v>68.614598672537625</v>
      </c>
      <c r="F37" s="52">
        <v>14.284626512380239</v>
      </c>
    </row>
    <row r="38" spans="4:6" x14ac:dyDescent="0.25">
      <c r="D38" s="52">
        <v>16.872918417547698</v>
      </c>
      <c r="E38" s="52">
        <v>68.427100216102403</v>
      </c>
      <c r="F38" s="52">
        <v>14.699981366349901</v>
      </c>
    </row>
    <row r="39" spans="4:6" x14ac:dyDescent="0.25">
      <c r="D39" s="52">
        <v>16.656063343863082</v>
      </c>
      <c r="E39" s="52">
        <v>68.232467014524715</v>
      </c>
      <c r="F39" s="52">
        <v>15.111469641612205</v>
      </c>
    </row>
    <row r="40" spans="4:6" x14ac:dyDescent="0.25">
      <c r="D40" s="52">
        <v>16.449156204227723</v>
      </c>
      <c r="E40" s="52">
        <v>68.030664835014491</v>
      </c>
      <c r="F40" s="52">
        <v>15.520178960757788</v>
      </c>
    </row>
    <row r="41" spans="4:6" x14ac:dyDescent="0.25">
      <c r="D41" s="52">
        <v>16.251067911244796</v>
      </c>
      <c r="E41" s="52">
        <v>67.822552559751003</v>
      </c>
      <c r="F41" s="52">
        <v>15.926379529004198</v>
      </c>
    </row>
    <row r="42" spans="4:6" x14ac:dyDescent="0.25">
      <c r="D42" s="52">
        <v>16.060965752661236</v>
      </c>
      <c r="E42" s="52">
        <v>67.609143883702231</v>
      </c>
      <c r="F42" s="52">
        <v>16.329890363636533</v>
      </c>
    </row>
    <row r="43" spans="4:6" x14ac:dyDescent="0.25">
      <c r="D43" s="52">
        <v>15.878426305994656</v>
      </c>
      <c r="E43" s="52">
        <v>67.385663639706976</v>
      </c>
      <c r="F43" s="52">
        <v>16.735910054298355</v>
      </c>
    </row>
    <row r="44" spans="4:6" x14ac:dyDescent="0.25">
      <c r="D44" s="52">
        <v>15.702938280776079</v>
      </c>
      <c r="E44" s="52">
        <v>67.145027318669932</v>
      </c>
      <c r="F44" s="52">
        <v>17.152034400553983</v>
      </c>
    </row>
    <row r="45" spans="4:6" x14ac:dyDescent="0.25">
      <c r="D45" s="52">
        <v>15.533908522275233</v>
      </c>
      <c r="E45" s="52">
        <v>66.882766634300694</v>
      </c>
      <c r="F45" s="52">
        <v>17.583324843424069</v>
      </c>
    </row>
    <row r="46" spans="4:6" x14ac:dyDescent="0.25">
      <c r="D46" s="52">
        <v>15.370560008448287</v>
      </c>
      <c r="E46" s="52">
        <v>66.600723847205757</v>
      </c>
      <c r="F46" s="52">
        <v>18.028716144345957</v>
      </c>
    </row>
    <row r="47" spans="4:6" x14ac:dyDescent="0.25">
      <c r="D47" s="52">
        <v>15.212248495215198</v>
      </c>
      <c r="E47" s="52">
        <v>66.300907545265716</v>
      </c>
      <c r="F47" s="52">
        <v>18.486843959519078</v>
      </c>
    </row>
    <row r="48" spans="4:6" x14ac:dyDescent="0.25">
      <c r="D48" s="52">
        <v>15.058705223501617</v>
      </c>
      <c r="E48" s="52">
        <v>65.981142930696294</v>
      </c>
      <c r="F48" s="52">
        <v>18.960151845802091</v>
      </c>
    </row>
    <row r="49" spans="4:11" x14ac:dyDescent="0.25">
      <c r="D49" s="52">
        <v>14.90974474297003</v>
      </c>
      <c r="E49" s="52">
        <v>65.638250344490217</v>
      </c>
      <c r="F49" s="52">
        <v>19.452004912539742</v>
      </c>
    </row>
    <row r="50" spans="4:11" x14ac:dyDescent="0.25">
      <c r="D50" s="52">
        <v>14.76466745277745</v>
      </c>
      <c r="E50" s="52">
        <v>65.272279844613806</v>
      </c>
      <c r="F50" s="52">
        <v>19.963052702608746</v>
      </c>
    </row>
    <row r="51" spans="4:11" x14ac:dyDescent="0.25">
      <c r="D51" s="52">
        <v>14.622716685761819</v>
      </c>
      <c r="E51" s="52">
        <v>64.884860305917783</v>
      </c>
      <c r="F51" s="52">
        <v>20.492423008320404</v>
      </c>
    </row>
    <row r="52" spans="4:11" x14ac:dyDescent="0.25">
      <c r="D52" s="52">
        <v>14.481727176040835</v>
      </c>
      <c r="E52" s="52">
        <v>64.476705013767258</v>
      </c>
      <c r="F52" s="52">
        <v>21.041567810191914</v>
      </c>
    </row>
    <row r="53" spans="4:11" x14ac:dyDescent="0.25">
      <c r="D53" s="52">
        <v>14.34235613286233</v>
      </c>
      <c r="E53" s="52">
        <v>64.061027247658771</v>
      </c>
      <c r="F53" s="52">
        <v>21.596616619478894</v>
      </c>
    </row>
    <row r="54" spans="4:11" x14ac:dyDescent="0.25">
      <c r="D54" s="52">
        <v>14.205223383670592</v>
      </c>
      <c r="E54" s="52">
        <v>63.657984988865479</v>
      </c>
      <c r="F54" s="52">
        <v>22.136791627463925</v>
      </c>
    </row>
    <row r="55" spans="4:11" x14ac:dyDescent="0.25">
      <c r="D55" s="52">
        <v>14.07091421229803</v>
      </c>
      <c r="E55" s="52">
        <v>63.280423257515231</v>
      </c>
      <c r="F55" s="52">
        <v>22.648662530186744</v>
      </c>
    </row>
    <row r="56" spans="4:11" x14ac:dyDescent="0.25">
      <c r="D56" s="52">
        <v>13.940134982069786</v>
      </c>
      <c r="E56" s="52">
        <v>62.926266335350057</v>
      </c>
      <c r="F56" s="52">
        <v>23.133598682580157</v>
      </c>
    </row>
    <row r="57" spans="4:11" x14ac:dyDescent="0.25">
      <c r="D57" s="52">
        <v>13.813488118309939</v>
      </c>
      <c r="E57" s="52">
        <v>62.596496234229996</v>
      </c>
      <c r="F57" s="52">
        <v>23.590015647460071</v>
      </c>
    </row>
    <row r="58" spans="4:11" x14ac:dyDescent="0.25">
      <c r="D58" s="52">
        <v>13.691363831231614</v>
      </c>
      <c r="E58" s="52">
        <v>62.286041204935024</v>
      </c>
      <c r="F58" s="52">
        <v>24.022594963833356</v>
      </c>
    </row>
    <row r="59" spans="4:11" x14ac:dyDescent="0.25">
      <c r="D59" s="52">
        <v>13.574119453375916</v>
      </c>
      <c r="E59" s="52">
        <v>61.984861838304816</v>
      </c>
      <c r="F59" s="52">
        <v>24.441018708319273</v>
      </c>
    </row>
    <row r="60" spans="4:11" x14ac:dyDescent="0.25">
      <c r="D60" s="52">
        <v>13.462051970796511</v>
      </c>
      <c r="E60" s="52">
        <v>61.68620420647769</v>
      </c>
      <c r="F60" s="52">
        <v>24.851743822725805</v>
      </c>
    </row>
    <row r="61" spans="4:11" x14ac:dyDescent="0.25">
      <c r="D61" s="52">
        <v>13.355517149443932</v>
      </c>
      <c r="E61" s="52">
        <v>61.391519740449596</v>
      </c>
      <c r="F61" s="52">
        <v>25.252963110106474</v>
      </c>
    </row>
    <row r="62" spans="4:11" x14ac:dyDescent="0.25">
      <c r="D62" s="52">
        <v>13.254727110801101</v>
      </c>
      <c r="E62" s="52">
        <v>61.100884674859614</v>
      </c>
      <c r="F62" s="52">
        <v>25.644388214339287</v>
      </c>
      <c r="J62">
        <f>E65*B65</f>
        <v>131429536.00000001</v>
      </c>
      <c r="K62">
        <f>F65*B65</f>
        <v>58411600</v>
      </c>
    </row>
    <row r="63" spans="4:11" x14ac:dyDescent="0.25">
      <c r="D63" s="52">
        <v>13.159643022918383</v>
      </c>
      <c r="E63" s="52">
        <v>60.81300598326996</v>
      </c>
      <c r="F63" s="52">
        <v>26.027350993811659</v>
      </c>
      <c r="J63">
        <f>J62/K62</f>
        <v>2.2500588239322328</v>
      </c>
    </row>
    <row r="64" spans="4:11" x14ac:dyDescent="0.25">
      <c r="D64" s="52">
        <v>13.070209191524329</v>
      </c>
      <c r="E64" s="52">
        <v>60.526670195215992</v>
      </c>
      <c r="F64" s="52">
        <v>26.403120613259684</v>
      </c>
    </row>
    <row r="65" spans="1:8" x14ac:dyDescent="0.25">
      <c r="A65" s="41">
        <v>2060</v>
      </c>
      <c r="B65" s="53">
        <v>218173888</v>
      </c>
      <c r="D65" s="54">
        <v>0.12986316675990117</v>
      </c>
      <c r="E65" s="54">
        <v>0.60240726882953111</v>
      </c>
      <c r="F65" s="54">
        <v>0.26772956441056778</v>
      </c>
      <c r="H65">
        <f>100</f>
        <v>100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zoomScale="30" zoomScaleNormal="30" workbookViewId="0">
      <selection activeCell="C5" sqref="C5"/>
    </sheetView>
  </sheetViews>
  <sheetFormatPr defaultRowHeight="15" x14ac:dyDescent="0.25"/>
  <cols>
    <col min="3" max="3" width="15.5703125" bestFit="1" customWidth="1"/>
    <col min="6" max="6" width="11.5703125" bestFit="1" customWidth="1"/>
  </cols>
  <sheetData>
    <row r="2" spans="2:11" x14ac:dyDescent="0.25">
      <c r="C2" s="34" t="s">
        <v>140</v>
      </c>
      <c r="F2" s="34" t="s">
        <v>158</v>
      </c>
      <c r="J2" s="34" t="s">
        <v>140</v>
      </c>
      <c r="K2" s="34" t="s">
        <v>158</v>
      </c>
    </row>
    <row r="3" spans="2:11" x14ac:dyDescent="0.25">
      <c r="B3" s="55" t="s">
        <v>141</v>
      </c>
      <c r="C3" s="56">
        <v>8620229</v>
      </c>
      <c r="E3" s="55" t="s">
        <v>141</v>
      </c>
      <c r="F3" s="56">
        <v>8322354</v>
      </c>
      <c r="I3" s="55" t="s">
        <v>33</v>
      </c>
      <c r="J3" s="15">
        <f>-C3/$C$22</f>
        <v>-7.0610438878090542E-2</v>
      </c>
      <c r="K3" s="15">
        <f>F3/$C$22</f>
        <v>6.8170470696176683E-2</v>
      </c>
    </row>
    <row r="4" spans="2:11" x14ac:dyDescent="0.25">
      <c r="B4" s="55" t="s">
        <v>142</v>
      </c>
      <c r="C4" s="56">
        <v>7662925</v>
      </c>
      <c r="E4" s="55" t="s">
        <v>142</v>
      </c>
      <c r="F4" s="56">
        <v>7417479</v>
      </c>
      <c r="I4" s="55" t="s">
        <v>34</v>
      </c>
      <c r="J4" s="15">
        <f t="shared" ref="J4:J19" si="0">-C4/$C$22</f>
        <v>-6.2768923811640273E-2</v>
      </c>
      <c r="K4" s="15">
        <f t="shared" ref="K4:K19" si="1">F4/$C$22</f>
        <v>6.0758414603489096E-2</v>
      </c>
    </row>
    <row r="5" spans="2:11" x14ac:dyDescent="0.25">
      <c r="B5" s="55" t="s">
        <v>143</v>
      </c>
      <c r="C5" s="56">
        <v>7252340</v>
      </c>
      <c r="E5" s="55" t="s">
        <v>143</v>
      </c>
      <c r="F5" s="56">
        <v>7053004</v>
      </c>
      <c r="I5" s="55" t="s">
        <v>35</v>
      </c>
      <c r="J5" s="15">
        <f t="shared" si="0"/>
        <v>-5.9405719998057036E-2</v>
      </c>
      <c r="K5" s="15">
        <f t="shared" si="1"/>
        <v>5.7772909263655074E-2</v>
      </c>
    </row>
    <row r="6" spans="2:11" x14ac:dyDescent="0.25">
      <c r="B6" s="55" t="s">
        <v>144</v>
      </c>
      <c r="C6" s="56">
        <v>6825456</v>
      </c>
      <c r="E6" s="55" t="s">
        <v>144</v>
      </c>
      <c r="F6" s="56">
        <v>6663040</v>
      </c>
      <c r="I6" s="55" t="s">
        <v>36</v>
      </c>
      <c r="J6" s="15">
        <f t="shared" si="0"/>
        <v>-5.5909007023258475E-2</v>
      </c>
      <c r="K6" s="15">
        <f t="shared" si="1"/>
        <v>5.4578617187811651E-2</v>
      </c>
    </row>
    <row r="7" spans="2:11" x14ac:dyDescent="0.25">
      <c r="B7" s="55" t="s">
        <v>145</v>
      </c>
      <c r="C7" s="56">
        <v>5903913</v>
      </c>
      <c r="E7" s="55" t="s">
        <v>145</v>
      </c>
      <c r="F7" s="56">
        <v>5794421</v>
      </c>
      <c r="I7" s="55" t="s">
        <v>37</v>
      </c>
      <c r="J7" s="15">
        <f t="shared" si="0"/>
        <v>-4.8360419198615744E-2</v>
      </c>
      <c r="K7" s="15">
        <f t="shared" si="1"/>
        <v>4.7463543004997236E-2</v>
      </c>
    </row>
    <row r="8" spans="2:11" x14ac:dyDescent="0.25">
      <c r="B8" s="55" t="s">
        <v>146</v>
      </c>
      <c r="C8" s="56">
        <v>4938215</v>
      </c>
      <c r="E8" s="55" t="s">
        <v>146</v>
      </c>
      <c r="F8" s="56">
        <v>4884951</v>
      </c>
      <c r="I8" s="55" t="s">
        <v>38</v>
      </c>
      <c r="J8" s="15">
        <f t="shared" si="0"/>
        <v>-4.0450146791270847E-2</v>
      </c>
      <c r="K8" s="15">
        <f t="shared" si="1"/>
        <v>4.0013848124912613E-2</v>
      </c>
    </row>
    <row r="9" spans="2:11" x14ac:dyDescent="0.25">
      <c r="B9" s="55" t="s">
        <v>147</v>
      </c>
      <c r="C9" s="56">
        <v>4031351</v>
      </c>
      <c r="E9" s="55" t="s">
        <v>147</v>
      </c>
      <c r="F9" s="56">
        <v>4021873</v>
      </c>
      <c r="I9" s="55" t="s">
        <v>39</v>
      </c>
      <c r="J9" s="15">
        <f t="shared" si="0"/>
        <v>-3.3021798305083221E-2</v>
      </c>
      <c r="K9" s="15">
        <f t="shared" si="1"/>
        <v>3.2944161650687316E-2</v>
      </c>
    </row>
    <row r="10" spans="2:11" x14ac:dyDescent="0.25">
      <c r="B10" s="55" t="s">
        <v>148</v>
      </c>
      <c r="C10" s="56">
        <v>3212079</v>
      </c>
      <c r="E10" s="55" t="s">
        <v>148</v>
      </c>
      <c r="F10" s="56">
        <v>3245013</v>
      </c>
      <c r="I10" s="55" t="s">
        <v>40</v>
      </c>
      <c r="J10" s="15">
        <f t="shared" si="0"/>
        <v>-2.6310937667792609E-2</v>
      </c>
      <c r="K10" s="15">
        <f t="shared" si="1"/>
        <v>2.6580708249758705E-2</v>
      </c>
    </row>
    <row r="11" spans="2:11" x14ac:dyDescent="0.25">
      <c r="B11" s="55" t="s">
        <v>149</v>
      </c>
      <c r="C11" s="56">
        <v>2826462</v>
      </c>
      <c r="E11" s="55" t="s">
        <v>149</v>
      </c>
      <c r="F11" s="56">
        <v>2856730</v>
      </c>
      <c r="I11" s="55" t="s">
        <v>41</v>
      </c>
      <c r="J11" s="15">
        <f t="shared" si="0"/>
        <v>-2.3152252949689107E-2</v>
      </c>
      <c r="K11" s="15">
        <f t="shared" si="1"/>
        <v>2.3400185662841161E-2</v>
      </c>
    </row>
    <row r="12" spans="2:11" x14ac:dyDescent="0.25">
      <c r="B12" s="55" t="s">
        <v>150</v>
      </c>
      <c r="C12" s="56">
        <v>2377252</v>
      </c>
      <c r="E12" s="55" t="s">
        <v>150</v>
      </c>
      <c r="F12" s="56">
        <v>2400295</v>
      </c>
      <c r="I12" s="55" t="s">
        <v>42</v>
      </c>
      <c r="J12" s="15">
        <f t="shared" si="0"/>
        <v>-1.9472662158258037E-2</v>
      </c>
      <c r="K12" s="15">
        <f t="shared" si="1"/>
        <v>1.9661413100149235E-2</v>
      </c>
    </row>
    <row r="13" spans="2:11" x14ac:dyDescent="0.25">
      <c r="B13" s="55" t="s">
        <v>151</v>
      </c>
      <c r="C13" s="56">
        <v>2086854</v>
      </c>
      <c r="E13" s="55" t="s">
        <v>151</v>
      </c>
      <c r="F13" s="56">
        <v>2113066</v>
      </c>
      <c r="I13" s="55" t="s">
        <v>43</v>
      </c>
      <c r="J13" s="15">
        <f t="shared" si="0"/>
        <v>-1.7093939942256612E-2</v>
      </c>
      <c r="K13" s="15">
        <f t="shared" si="1"/>
        <v>1.7308648951016414E-2</v>
      </c>
    </row>
    <row r="14" spans="2:11" x14ac:dyDescent="0.25">
      <c r="B14" s="55" t="s">
        <v>152</v>
      </c>
      <c r="C14" s="56">
        <v>1668144</v>
      </c>
      <c r="E14" s="55" t="s">
        <v>152</v>
      </c>
      <c r="F14" s="56">
        <v>1704116</v>
      </c>
      <c r="I14" s="55" t="s">
        <v>44</v>
      </c>
      <c r="J14" s="15">
        <f t="shared" si="0"/>
        <v>-1.3664182233656841E-2</v>
      </c>
      <c r="K14" s="15">
        <f t="shared" si="1"/>
        <v>1.395883782892266E-2</v>
      </c>
    </row>
    <row r="15" spans="2:11" x14ac:dyDescent="0.25">
      <c r="B15" s="55" t="s">
        <v>153</v>
      </c>
      <c r="C15" s="56">
        <v>1338400</v>
      </c>
      <c r="E15" s="55" t="s">
        <v>153</v>
      </c>
      <c r="F15" s="56">
        <v>1407270</v>
      </c>
      <c r="I15" s="55" t="s">
        <v>45</v>
      </c>
      <c r="J15" s="15">
        <f t="shared" si="0"/>
        <v>-1.0963167149554425E-2</v>
      </c>
      <c r="K15" s="15">
        <f t="shared" si="1"/>
        <v>1.1527298441836115E-2</v>
      </c>
    </row>
    <row r="16" spans="2:11" x14ac:dyDescent="0.25">
      <c r="B16" s="55" t="s">
        <v>154</v>
      </c>
      <c r="C16" s="56">
        <v>1055106</v>
      </c>
      <c r="E16" s="55" t="s">
        <v>154</v>
      </c>
      <c r="F16" s="56">
        <v>1161807</v>
      </c>
      <c r="I16" s="55" t="s">
        <v>46</v>
      </c>
      <c r="J16" s="15">
        <f t="shared" si="0"/>
        <v>-8.6426355637311495E-3</v>
      </c>
      <c r="K16" s="15">
        <f t="shared" si="1"/>
        <v>9.5166499824584413E-3</v>
      </c>
    </row>
    <row r="17" spans="2:11" x14ac:dyDescent="0.25">
      <c r="B17" s="55" t="s">
        <v>155</v>
      </c>
      <c r="C17" s="56">
        <v>734149</v>
      </c>
      <c r="E17" s="55" t="s">
        <v>155</v>
      </c>
      <c r="F17" s="56">
        <v>871117</v>
      </c>
      <c r="I17" s="55" t="s">
        <v>47</v>
      </c>
      <c r="J17" s="15">
        <f t="shared" si="0"/>
        <v>-6.0135969812299996E-3</v>
      </c>
      <c r="K17" s="15">
        <f t="shared" si="1"/>
        <v>7.1355359218607303E-3</v>
      </c>
    </row>
    <row r="18" spans="2:11" x14ac:dyDescent="0.25">
      <c r="B18" s="55" t="s">
        <v>156</v>
      </c>
      <c r="C18" s="56">
        <v>413080</v>
      </c>
      <c r="E18" s="55" t="s">
        <v>156</v>
      </c>
      <c r="F18" s="56">
        <v>534230</v>
      </c>
      <c r="I18" s="55" t="s">
        <v>48</v>
      </c>
      <c r="J18" s="15">
        <f t="shared" si="0"/>
        <v>-3.3836409788836983E-3</v>
      </c>
      <c r="K18" s="15">
        <f t="shared" si="1"/>
        <v>4.3760107488840854E-3</v>
      </c>
    </row>
    <row r="19" spans="2:11" x14ac:dyDescent="0.25">
      <c r="B19" s="55" t="s">
        <v>157</v>
      </c>
      <c r="C19" s="56">
        <v>292433</v>
      </c>
      <c r="E19" s="55" t="s">
        <v>157</v>
      </c>
      <c r="F19" s="56">
        <v>392356</v>
      </c>
      <c r="I19" s="55" t="s">
        <v>159</v>
      </c>
      <c r="J19" s="15">
        <f t="shared" si="0"/>
        <v>-2.3953914069378729E-3</v>
      </c>
      <c r="K19" s="15">
        <f t="shared" si="1"/>
        <v>3.2138855425362942E-3</v>
      </c>
    </row>
    <row r="22" spans="2:11" ht="15.75" x14ac:dyDescent="0.25">
      <c r="B22" s="58" t="s">
        <v>4</v>
      </c>
      <c r="C22" s="57">
        <v>122081510</v>
      </c>
    </row>
    <row r="23" spans="2:11" x14ac:dyDescent="0.25">
      <c r="F23">
        <f>SUM(C16:C19,F16:F19)/C22</f>
        <v>4.4677347126522271E-2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E2:U44"/>
  <sheetViews>
    <sheetView topLeftCell="J1" zoomScale="30" zoomScaleNormal="30" workbookViewId="0">
      <selection activeCell="AB47" sqref="AB47"/>
    </sheetView>
  </sheetViews>
  <sheetFormatPr defaultRowHeight="15" x14ac:dyDescent="0.25"/>
  <cols>
    <col min="11" max="11" width="12" customWidth="1"/>
  </cols>
  <sheetData>
    <row r="2" spans="5:21" x14ac:dyDescent="0.25">
      <c r="I2">
        <v>-1</v>
      </c>
    </row>
    <row r="3" spans="5:21" x14ac:dyDescent="0.25">
      <c r="E3" s="1"/>
      <c r="F3" s="1"/>
      <c r="L3" t="s">
        <v>0</v>
      </c>
      <c r="M3" t="s">
        <v>1</v>
      </c>
    </row>
    <row r="4" spans="5:21" ht="15.75" x14ac:dyDescent="0.25">
      <c r="E4" s="1"/>
      <c r="F4" s="1"/>
      <c r="K4" s="24" t="s">
        <v>33</v>
      </c>
      <c r="L4" s="15">
        <v>-4.1353632235559157E-2</v>
      </c>
      <c r="M4" s="15">
        <v>3.9552430352961986E-2</v>
      </c>
      <c r="P4" s="15">
        <f>-L4</f>
        <v>4.1353632235559157E-2</v>
      </c>
      <c r="Q4" s="15">
        <f>M4</f>
        <v>3.9552430352961986E-2</v>
      </c>
      <c r="R4" s="1">
        <f>SUM(P4:Q4)</f>
        <v>8.0906062588521149E-2</v>
      </c>
    </row>
    <row r="5" spans="5:21" ht="15.75" x14ac:dyDescent="0.25">
      <c r="E5" s="1"/>
      <c r="F5" s="1"/>
      <c r="K5" s="24" t="s">
        <v>34</v>
      </c>
      <c r="L5" s="15">
        <v>-4.414785809581271E-2</v>
      </c>
      <c r="M5" s="15">
        <v>4.23829737580112E-2</v>
      </c>
      <c r="P5" s="15">
        <f t="shared" ref="P5:P22" si="0">-L5</f>
        <v>4.414785809581271E-2</v>
      </c>
      <c r="Q5" s="15">
        <f t="shared" ref="Q5:Q22" si="1">M5</f>
        <v>4.23829737580112E-2</v>
      </c>
      <c r="R5" s="1">
        <f t="shared" ref="R5:R22" si="2">SUM(P5:Q5)</f>
        <v>8.6530831853823903E-2</v>
      </c>
    </row>
    <row r="6" spans="5:21" ht="15.75" x14ac:dyDescent="0.25">
      <c r="E6" s="1"/>
      <c r="F6" s="1"/>
      <c r="G6" t="s">
        <v>52</v>
      </c>
      <c r="K6" s="24" t="s">
        <v>35</v>
      </c>
      <c r="L6" s="15">
        <v>-4.4786294957584613E-2</v>
      </c>
      <c r="M6" s="15">
        <v>4.319718753659408E-2</v>
      </c>
      <c r="P6" s="15">
        <f t="shared" si="0"/>
        <v>4.4786294957584613E-2</v>
      </c>
      <c r="Q6" s="15">
        <f t="shared" si="1"/>
        <v>4.319718753659408E-2</v>
      </c>
      <c r="R6" s="1">
        <f t="shared" si="2"/>
        <v>8.79834824941787E-2</v>
      </c>
    </row>
    <row r="7" spans="5:21" ht="15.75" x14ac:dyDescent="0.25">
      <c r="E7" s="1"/>
      <c r="F7" s="1"/>
      <c r="G7" t="s">
        <v>53</v>
      </c>
      <c r="K7" s="24" t="s">
        <v>36</v>
      </c>
      <c r="L7" s="15">
        <v>-4.4584691662791477E-2</v>
      </c>
      <c r="M7" s="15">
        <v>4.3253929863976935E-2</v>
      </c>
      <c r="O7" s="1">
        <f>SUM(P7:Q16)</f>
        <v>0.67678649596240714</v>
      </c>
      <c r="P7" s="15">
        <f t="shared" si="0"/>
        <v>4.4584691662791477E-2</v>
      </c>
      <c r="Q7" s="15">
        <f t="shared" si="1"/>
        <v>4.3253929863976935E-2</v>
      </c>
      <c r="R7" s="1">
        <f t="shared" si="2"/>
        <v>8.7838621526768412E-2</v>
      </c>
      <c r="T7" s="26">
        <f>SUM(R7:R16)</f>
        <v>0.67678649596240714</v>
      </c>
    </row>
    <row r="8" spans="5:21" ht="15.75" x14ac:dyDescent="0.25">
      <c r="E8" s="1"/>
      <c r="F8" s="1"/>
      <c r="K8" s="24" t="s">
        <v>37</v>
      </c>
      <c r="L8" s="15">
        <v>-4.4753133458583165E-2</v>
      </c>
      <c r="M8" s="15">
        <v>4.3836647427796846E-2</v>
      </c>
      <c r="P8" s="15">
        <f t="shared" si="0"/>
        <v>4.4753133458583165E-2</v>
      </c>
      <c r="Q8" s="15">
        <f t="shared" si="1"/>
        <v>4.3836647427796846E-2</v>
      </c>
      <c r="R8" s="1">
        <f t="shared" si="2"/>
        <v>8.8589780886380004E-2</v>
      </c>
    </row>
    <row r="9" spans="5:21" ht="15.75" x14ac:dyDescent="0.25">
      <c r="E9" s="1"/>
      <c r="F9" s="1"/>
      <c r="K9" s="24" t="s">
        <v>38</v>
      </c>
      <c r="L9" s="15">
        <v>-4.5725072799669454E-2</v>
      </c>
      <c r="M9" s="15">
        <v>4.5312029782105419E-2</v>
      </c>
      <c r="P9" s="15">
        <f t="shared" si="0"/>
        <v>4.5725072799669454E-2</v>
      </c>
      <c r="Q9" s="15">
        <f t="shared" si="1"/>
        <v>4.5312029782105419E-2</v>
      </c>
      <c r="R9" s="1">
        <f t="shared" si="2"/>
        <v>9.1037102581774873E-2</v>
      </c>
    </row>
    <row r="10" spans="5:21" ht="15.75" x14ac:dyDescent="0.25">
      <c r="E10" s="1"/>
      <c r="F10" s="1"/>
      <c r="K10" s="24" t="s">
        <v>39</v>
      </c>
      <c r="L10" s="15">
        <v>-4.0933867914634353E-2</v>
      </c>
      <c r="M10" s="15">
        <v>4.1038805158505186E-2</v>
      </c>
      <c r="P10" s="15">
        <f t="shared" si="0"/>
        <v>4.0933867914634353E-2</v>
      </c>
      <c r="Q10" s="15">
        <f t="shared" si="1"/>
        <v>4.1038805158505186E-2</v>
      </c>
      <c r="R10" s="1">
        <f t="shared" si="2"/>
        <v>8.1972673073139546E-2</v>
      </c>
    </row>
    <row r="11" spans="5:21" ht="15.75" x14ac:dyDescent="0.25">
      <c r="E11" s="1"/>
      <c r="F11" s="1"/>
      <c r="K11" s="24" t="s">
        <v>40</v>
      </c>
      <c r="L11" s="15">
        <v>-3.5880926064859951E-2</v>
      </c>
      <c r="M11" s="15">
        <v>3.6426338860483423E-2</v>
      </c>
      <c r="P11" s="15">
        <f t="shared" si="0"/>
        <v>3.5880926064859951E-2</v>
      </c>
      <c r="Q11" s="15">
        <f t="shared" si="1"/>
        <v>3.6426338860483423E-2</v>
      </c>
      <c r="R11" s="1">
        <f t="shared" si="2"/>
        <v>7.2307264925343367E-2</v>
      </c>
    </row>
    <row r="12" spans="5:21" ht="15.75" x14ac:dyDescent="0.25">
      <c r="E12" s="1"/>
      <c r="F12" s="1"/>
      <c r="K12" s="24" t="s">
        <v>41</v>
      </c>
      <c r="L12" s="15">
        <v>-3.2889357827392808E-2</v>
      </c>
      <c r="M12" s="15">
        <v>3.3864151420591203E-2</v>
      </c>
      <c r="P12" s="15">
        <f t="shared" si="0"/>
        <v>3.2889357827392808E-2</v>
      </c>
      <c r="Q12" s="15">
        <f t="shared" si="1"/>
        <v>3.3864151420591203E-2</v>
      </c>
      <c r="R12" s="1">
        <f t="shared" si="2"/>
        <v>6.6753509247984011E-2</v>
      </c>
      <c r="U12">
        <f>T7/S17</f>
        <v>9.9831137004998034</v>
      </c>
    </row>
    <row r="13" spans="5:21" ht="15.75" x14ac:dyDescent="0.25">
      <c r="E13" s="1"/>
      <c r="K13" s="24" t="s">
        <v>42</v>
      </c>
      <c r="L13" s="15">
        <v>-3.0027571103525018E-2</v>
      </c>
      <c r="M13" s="15">
        <v>3.1430108647208951E-2</v>
      </c>
      <c r="P13" s="15">
        <f t="shared" si="0"/>
        <v>3.0027571103525018E-2</v>
      </c>
      <c r="Q13" s="15">
        <f t="shared" si="1"/>
        <v>3.1430108647208951E-2</v>
      </c>
      <c r="R13" s="1">
        <f t="shared" si="2"/>
        <v>6.1457679750733969E-2</v>
      </c>
    </row>
    <row r="14" spans="5:21" ht="15.75" x14ac:dyDescent="0.25">
      <c r="K14" s="24" t="s">
        <v>43</v>
      </c>
      <c r="L14" s="15">
        <v>-2.5211839087884966E-2</v>
      </c>
      <c r="M14" s="15">
        <v>2.6941301031642828E-2</v>
      </c>
      <c r="P14" s="15">
        <f t="shared" si="0"/>
        <v>2.5211839087884966E-2</v>
      </c>
      <c r="Q14" s="15">
        <f t="shared" si="1"/>
        <v>2.6941301031642828E-2</v>
      </c>
      <c r="R14" s="1">
        <f t="shared" si="2"/>
        <v>5.2153140119527791E-2</v>
      </c>
    </row>
    <row r="15" spans="5:21" ht="15.75" x14ac:dyDescent="0.25">
      <c r="K15" s="24" t="s">
        <v>44</v>
      </c>
      <c r="L15" s="15">
        <v>-2.0117413394689046E-2</v>
      </c>
      <c r="M15" s="15">
        <v>2.2086069849677131E-2</v>
      </c>
      <c r="P15" s="15">
        <f t="shared" si="0"/>
        <v>2.0117413394689046E-2</v>
      </c>
      <c r="Q15" s="15">
        <f t="shared" si="1"/>
        <v>2.2086069849677131E-2</v>
      </c>
      <c r="R15" s="1">
        <f t="shared" si="2"/>
        <v>4.220348324436618E-2</v>
      </c>
    </row>
    <row r="16" spans="5:21" ht="15.75" x14ac:dyDescent="0.25">
      <c r="K16" s="24" t="s">
        <v>45</v>
      </c>
      <c r="L16" s="15">
        <v>-1.5183009965068814E-2</v>
      </c>
      <c r="M16" s="15">
        <v>1.7290230641320219E-2</v>
      </c>
      <c r="P16" s="15">
        <f t="shared" si="0"/>
        <v>1.5183009965068814E-2</v>
      </c>
      <c r="Q16" s="15">
        <f t="shared" si="1"/>
        <v>1.7290230641320219E-2</v>
      </c>
      <c r="R16" s="1">
        <f t="shared" si="2"/>
        <v>3.2473240606389037E-2</v>
      </c>
    </row>
    <row r="17" spans="8:19" ht="15.75" x14ac:dyDescent="0.25">
      <c r="K17" s="24" t="s">
        <v>46</v>
      </c>
      <c r="L17" s="15">
        <v>-1.0734959842028297E-2</v>
      </c>
      <c r="M17" s="15">
        <v>1.2907137771992388E-2</v>
      </c>
      <c r="P17" s="15">
        <f t="shared" si="0"/>
        <v>1.0734959842028297E-2</v>
      </c>
      <c r="Q17" s="15">
        <f t="shared" si="1"/>
        <v>1.2907137771992388E-2</v>
      </c>
      <c r="R17" s="1">
        <f t="shared" si="2"/>
        <v>2.3642097614020682E-2</v>
      </c>
      <c r="S17" s="26">
        <f>SUM(R17:R22)</f>
        <v>6.7793127101069064E-2</v>
      </c>
    </row>
    <row r="18" spans="8:19" ht="15.75" x14ac:dyDescent="0.25">
      <c r="K18" s="24" t="s">
        <v>47</v>
      </c>
      <c r="L18" s="15">
        <v>-7.9355369922659534E-3</v>
      </c>
      <c r="M18" s="15">
        <v>1.0146743495017492E-2</v>
      </c>
      <c r="P18" s="15">
        <f t="shared" si="0"/>
        <v>7.9355369922659534E-3</v>
      </c>
      <c r="Q18" s="15">
        <f t="shared" si="1"/>
        <v>1.0146743495017492E-2</v>
      </c>
      <c r="R18" s="1">
        <f t="shared" si="2"/>
        <v>1.8082280487283445E-2</v>
      </c>
    </row>
    <row r="19" spans="8:19" ht="15.75" x14ac:dyDescent="0.25">
      <c r="K19" s="24" t="s">
        <v>48</v>
      </c>
      <c r="L19" s="15">
        <v>-5.1910457077938323E-3</v>
      </c>
      <c r="M19" s="15">
        <v>7.1799734909544785E-3</v>
      </c>
      <c r="P19" s="15">
        <f t="shared" si="0"/>
        <v>5.1910457077938323E-3</v>
      </c>
      <c r="Q19" s="15">
        <f t="shared" si="1"/>
        <v>7.1799734909544785E-3</v>
      </c>
      <c r="R19" s="1">
        <f t="shared" si="2"/>
        <v>1.237101919874831E-2</v>
      </c>
    </row>
    <row r="20" spans="8:19" ht="15.75" x14ac:dyDescent="0.25">
      <c r="K20" s="24" t="s">
        <v>49</v>
      </c>
      <c r="L20" s="15">
        <v>-3.1345212549888733E-3</v>
      </c>
      <c r="M20" s="15">
        <v>4.743567519586934E-3</v>
      </c>
      <c r="P20" s="15">
        <f t="shared" si="0"/>
        <v>3.1345212549888733E-3</v>
      </c>
      <c r="Q20" s="15">
        <f t="shared" si="1"/>
        <v>4.743567519586934E-3</v>
      </c>
      <c r="R20" s="1">
        <f t="shared" si="2"/>
        <v>7.8780887745758081E-3</v>
      </c>
    </row>
    <row r="21" spans="8:19" ht="15.75" x14ac:dyDescent="0.25">
      <c r="K21" s="24" t="s">
        <v>50</v>
      </c>
      <c r="L21" s="15">
        <v>-1.4288805515286702E-3</v>
      </c>
      <c r="M21" s="15">
        <v>2.3749474783084129E-3</v>
      </c>
      <c r="P21" s="15">
        <f t="shared" si="0"/>
        <v>1.4288805515286702E-3</v>
      </c>
      <c r="Q21" s="15">
        <f t="shared" si="1"/>
        <v>2.3749474783084129E-3</v>
      </c>
      <c r="R21" s="1">
        <f t="shared" si="2"/>
        <v>3.8038280298370829E-3</v>
      </c>
    </row>
    <row r="22" spans="8:19" ht="15.75" x14ac:dyDescent="0.25">
      <c r="K22" s="24" t="s">
        <v>51</v>
      </c>
      <c r="L22" s="15">
        <v>-6.4940373727075812E-4</v>
      </c>
      <c r="M22" s="15">
        <v>1.3664092593329838E-3</v>
      </c>
      <c r="P22" s="15">
        <f t="shared" si="0"/>
        <v>6.4940373727075812E-4</v>
      </c>
      <c r="Q22" s="15">
        <f t="shared" si="1"/>
        <v>1.3664092593329838E-3</v>
      </c>
      <c r="R22" s="1">
        <f t="shared" si="2"/>
        <v>2.0158129966037419E-3</v>
      </c>
    </row>
    <row r="23" spans="8:19" x14ac:dyDescent="0.25">
      <c r="L23" s="1"/>
    </row>
    <row r="25" spans="8:19" x14ac:dyDescent="0.25">
      <c r="H25" s="34" t="s">
        <v>160</v>
      </c>
      <c r="I25" s="34" t="s">
        <v>161</v>
      </c>
    </row>
    <row r="26" spans="8:19" x14ac:dyDescent="0.25">
      <c r="H26">
        <v>4.1353632235559157E-2</v>
      </c>
      <c r="I26">
        <v>3.9552430352961986E-2</v>
      </c>
    </row>
    <row r="27" spans="8:19" x14ac:dyDescent="0.25">
      <c r="H27">
        <v>4.414785809581271E-2</v>
      </c>
      <c r="I27">
        <v>4.23829737580112E-2</v>
      </c>
    </row>
    <row r="28" spans="8:19" x14ac:dyDescent="0.25">
      <c r="H28">
        <v>4.4786294957584613E-2</v>
      </c>
      <c r="I28">
        <v>4.319718753659408E-2</v>
      </c>
    </row>
    <row r="29" spans="8:19" x14ac:dyDescent="0.25">
      <c r="H29">
        <v>4.4584691662791477E-2</v>
      </c>
      <c r="I29">
        <v>4.3253929863976935E-2</v>
      </c>
    </row>
    <row r="30" spans="8:19" x14ac:dyDescent="0.25">
      <c r="H30">
        <v>4.4753133458583165E-2</v>
      </c>
      <c r="I30">
        <v>4.3836647427796846E-2</v>
      </c>
    </row>
    <row r="31" spans="8:19" x14ac:dyDescent="0.25">
      <c r="H31">
        <v>4.5725072799669454E-2</v>
      </c>
      <c r="I31">
        <v>4.5312029782105419E-2</v>
      </c>
    </row>
    <row r="32" spans="8:19" x14ac:dyDescent="0.25">
      <c r="H32">
        <v>4.0933867914634353E-2</v>
      </c>
      <c r="I32">
        <v>4.1038805158505186E-2</v>
      </c>
    </row>
    <row r="33" spans="8:9" x14ac:dyDescent="0.25">
      <c r="H33">
        <v>3.5880926064859951E-2</v>
      </c>
      <c r="I33">
        <v>3.6426338860483423E-2</v>
      </c>
    </row>
    <row r="34" spans="8:9" x14ac:dyDescent="0.25">
      <c r="H34">
        <v>3.2889357827392808E-2</v>
      </c>
      <c r="I34">
        <v>3.3864151420591203E-2</v>
      </c>
    </row>
    <row r="35" spans="8:9" x14ac:dyDescent="0.25">
      <c r="H35">
        <v>3.0027571103525018E-2</v>
      </c>
      <c r="I35">
        <v>3.1430108647208951E-2</v>
      </c>
    </row>
    <row r="36" spans="8:9" x14ac:dyDescent="0.25">
      <c r="H36">
        <v>2.5211839087884966E-2</v>
      </c>
      <c r="I36">
        <v>2.6941301031642828E-2</v>
      </c>
    </row>
    <row r="37" spans="8:9" x14ac:dyDescent="0.25">
      <c r="H37">
        <v>2.0117413394689046E-2</v>
      </c>
      <c r="I37">
        <v>2.2086069849677131E-2</v>
      </c>
    </row>
    <row r="38" spans="8:9" x14ac:dyDescent="0.25">
      <c r="H38">
        <v>1.5183009965068814E-2</v>
      </c>
      <c r="I38">
        <v>1.7290230641320219E-2</v>
      </c>
    </row>
    <row r="39" spans="8:9" x14ac:dyDescent="0.25">
      <c r="H39">
        <v>1.0734959842028297E-2</v>
      </c>
      <c r="I39">
        <v>1.2907137771992388E-2</v>
      </c>
    </row>
    <row r="40" spans="8:9" x14ac:dyDescent="0.25">
      <c r="H40">
        <v>7.9355369922659534E-3</v>
      </c>
      <c r="I40">
        <v>1.0146743495017492E-2</v>
      </c>
    </row>
    <row r="41" spans="8:9" x14ac:dyDescent="0.25">
      <c r="H41">
        <v>5.1910457077938323E-3</v>
      </c>
      <c r="I41">
        <v>7.1799734909544785E-3</v>
      </c>
    </row>
    <row r="42" spans="8:9" x14ac:dyDescent="0.25">
      <c r="H42">
        <v>3.1345212549888733E-3</v>
      </c>
      <c r="I42">
        <v>4.743567519586934E-3</v>
      </c>
    </row>
    <row r="43" spans="8:9" x14ac:dyDescent="0.25">
      <c r="H43">
        <v>1.4288805515286702E-3</v>
      </c>
      <c r="I43">
        <v>2.3749474783084129E-3</v>
      </c>
    </row>
    <row r="44" spans="8:9" x14ac:dyDescent="0.25">
      <c r="H44">
        <v>6.4940373727075812E-4</v>
      </c>
      <c r="I44">
        <v>1.3664092593329838E-3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C2:N45"/>
  <sheetViews>
    <sheetView zoomScale="30" zoomScaleNormal="30" workbookViewId="0">
      <selection activeCell="I59" sqref="I59"/>
    </sheetView>
  </sheetViews>
  <sheetFormatPr defaultRowHeight="15" x14ac:dyDescent="0.25"/>
  <cols>
    <col min="3" max="3" width="23" customWidth="1"/>
    <col min="4" max="4" width="19" customWidth="1"/>
    <col min="5" max="5" width="23.140625" customWidth="1"/>
    <col min="6" max="6" width="10.85546875" bestFit="1" customWidth="1"/>
    <col min="7" max="7" width="22.28515625" customWidth="1"/>
    <col min="8" max="8" width="10.7109375" customWidth="1"/>
    <col min="9" max="9" width="10.85546875" bestFit="1" customWidth="1"/>
    <col min="10" max="10" width="16.42578125" customWidth="1"/>
  </cols>
  <sheetData>
    <row r="2" spans="3:14" ht="18" x14ac:dyDescent="0.25">
      <c r="C2" s="4" t="s">
        <v>3</v>
      </c>
      <c r="D2" s="6" t="s">
        <v>23</v>
      </c>
      <c r="G2" s="9" t="s">
        <v>24</v>
      </c>
      <c r="I2" s="5">
        <f>SUM(D3,G3)</f>
        <v>218173888</v>
      </c>
      <c r="N2">
        <v>-1</v>
      </c>
    </row>
    <row r="3" spans="3:14" ht="15.75" x14ac:dyDescent="0.25">
      <c r="C3" s="2" t="s">
        <v>4</v>
      </c>
      <c r="D3" s="8">
        <v>106100861</v>
      </c>
      <c r="F3" s="5"/>
      <c r="G3" s="11">
        <v>112073027</v>
      </c>
      <c r="K3" t="s">
        <v>0</v>
      </c>
      <c r="L3" t="s">
        <v>1</v>
      </c>
    </row>
    <row r="4" spans="3:14" ht="15.75" x14ac:dyDescent="0.25">
      <c r="C4" s="3" t="s">
        <v>5</v>
      </c>
      <c r="D4" s="7">
        <v>4573803</v>
      </c>
      <c r="E4" s="13"/>
      <c r="G4" s="10">
        <v>4361277</v>
      </c>
      <c r="H4" s="13"/>
      <c r="J4" s="24" t="s">
        <v>33</v>
      </c>
      <c r="K4" s="15">
        <f t="shared" ref="K4:K22" si="0">(D4/$I$2)*-1</f>
        <v>-2.0964025722454926E-2</v>
      </c>
      <c r="L4" s="15">
        <f>G4/$I$2</f>
        <v>1.9989912816697843E-2</v>
      </c>
    </row>
    <row r="5" spans="3:14" ht="15.75" x14ac:dyDescent="0.25">
      <c r="C5" s="3" t="s">
        <v>6</v>
      </c>
      <c r="D5" s="7">
        <v>4822602</v>
      </c>
      <c r="E5" s="13"/>
      <c r="G5" s="10">
        <v>4599805</v>
      </c>
      <c r="H5" s="13"/>
      <c r="J5" s="24" t="s">
        <v>34</v>
      </c>
      <c r="K5" s="15">
        <f t="shared" si="0"/>
        <v>-2.2104395921110413E-2</v>
      </c>
      <c r="L5" s="15">
        <f t="shared" ref="L5:L22" si="1">G5/$I$2</f>
        <v>2.1083205887589995E-2</v>
      </c>
    </row>
    <row r="6" spans="3:14" ht="15.75" x14ac:dyDescent="0.25">
      <c r="C6" s="3" t="s">
        <v>7</v>
      </c>
      <c r="D6" s="7">
        <v>5104700</v>
      </c>
      <c r="E6" s="13"/>
      <c r="G6" s="10">
        <v>4870565</v>
      </c>
      <c r="H6" s="13"/>
      <c r="J6" s="24" t="s">
        <v>35</v>
      </c>
      <c r="K6" s="15">
        <f t="shared" si="0"/>
        <v>-2.3397392083877609E-2</v>
      </c>
      <c r="L6" s="15">
        <f t="shared" si="1"/>
        <v>2.2324234328170382E-2</v>
      </c>
    </row>
    <row r="7" spans="3:14" ht="15.75" x14ac:dyDescent="0.25">
      <c r="C7" s="3" t="s">
        <v>8</v>
      </c>
      <c r="D7" s="7">
        <v>5412072</v>
      </c>
      <c r="E7" s="13"/>
      <c r="G7" s="10">
        <v>5173013</v>
      </c>
      <c r="H7" s="13"/>
      <c r="J7" s="24" t="s">
        <v>36</v>
      </c>
      <c r="K7" s="15">
        <f t="shared" si="0"/>
        <v>-2.4806231623832088E-2</v>
      </c>
      <c r="L7" s="15">
        <f t="shared" si="1"/>
        <v>2.3710504714478022E-2</v>
      </c>
    </row>
    <row r="8" spans="3:14" ht="15.75" x14ac:dyDescent="0.25">
      <c r="C8" s="3" t="s">
        <v>9</v>
      </c>
      <c r="D8" s="7">
        <v>5708334</v>
      </c>
      <c r="E8" s="13"/>
      <c r="G8" s="10">
        <v>5479478</v>
      </c>
      <c r="H8" s="13"/>
      <c r="J8" s="24" t="s">
        <v>37</v>
      </c>
      <c r="K8" s="15">
        <f t="shared" si="0"/>
        <v>-2.6164148479583406E-2</v>
      </c>
      <c r="L8" s="15">
        <f t="shared" si="1"/>
        <v>2.5115187019997553E-2</v>
      </c>
    </row>
    <row r="9" spans="3:14" ht="15.75" x14ac:dyDescent="0.25">
      <c r="C9" s="3" t="s">
        <v>10</v>
      </c>
      <c r="D9" s="7">
        <v>5950010</v>
      </c>
      <c r="E9" s="13"/>
      <c r="G9" s="10">
        <v>5742031</v>
      </c>
      <c r="H9" s="13"/>
      <c r="J9" s="24" t="s">
        <v>38</v>
      </c>
      <c r="K9" s="15">
        <f t="shared" si="0"/>
        <v>-2.7271870408249771E-2</v>
      </c>
      <c r="L9" s="15">
        <f t="shared" si="1"/>
        <v>2.6318598676666569E-2</v>
      </c>
    </row>
    <row r="10" spans="3:14" ht="15.75" x14ac:dyDescent="0.25">
      <c r="C10" s="3" t="s">
        <v>11</v>
      </c>
      <c r="D10" s="7">
        <v>6184737</v>
      </c>
      <c r="E10" s="13"/>
      <c r="G10" s="10">
        <v>6000010</v>
      </c>
      <c r="H10" s="13"/>
      <c r="J10" s="24" t="s">
        <v>39</v>
      </c>
      <c r="K10" s="15">
        <f t="shared" si="0"/>
        <v>-2.8347741595914539E-2</v>
      </c>
      <c r="L10" s="15">
        <f t="shared" si="1"/>
        <v>2.7501045404663641E-2</v>
      </c>
    </row>
    <row r="11" spans="3:14" ht="15.75" x14ac:dyDescent="0.25">
      <c r="C11" s="3" t="s">
        <v>12</v>
      </c>
      <c r="D11" s="7">
        <v>6470977</v>
      </c>
      <c r="E11" s="13"/>
      <c r="G11" s="10">
        <v>6314497</v>
      </c>
      <c r="H11" s="13"/>
      <c r="J11" s="24" t="s">
        <v>40</v>
      </c>
      <c r="K11" s="15">
        <f t="shared" si="0"/>
        <v>-2.9659722615384659E-2</v>
      </c>
      <c r="L11" s="15">
        <f t="shared" si="1"/>
        <v>2.8942496546607813E-2</v>
      </c>
    </row>
    <row r="12" spans="3:14" ht="15.75" x14ac:dyDescent="0.25">
      <c r="C12" s="3" t="s">
        <v>13</v>
      </c>
      <c r="D12" s="7">
        <v>6767797</v>
      </c>
      <c r="E12" s="13"/>
      <c r="G12" s="10">
        <v>6650184</v>
      </c>
      <c r="H12" s="13"/>
      <c r="J12" s="24" t="s">
        <v>41</v>
      </c>
      <c r="K12" s="15">
        <f t="shared" si="0"/>
        <v>-3.1020197064095957E-2</v>
      </c>
      <c r="L12" s="15">
        <f t="shared" si="1"/>
        <v>3.0481117887031468E-2</v>
      </c>
    </row>
    <row r="13" spans="3:14" ht="15.75" x14ac:dyDescent="0.25">
      <c r="C13" s="3" t="s">
        <v>14</v>
      </c>
      <c r="D13" s="7">
        <v>7080479</v>
      </c>
      <c r="E13" s="12"/>
      <c r="G13" s="10">
        <v>7022123</v>
      </c>
      <c r="H13" s="5"/>
      <c r="J13" s="24" t="s">
        <v>42</v>
      </c>
      <c r="K13" s="15">
        <f t="shared" si="0"/>
        <v>-3.2453374988669591E-2</v>
      </c>
      <c r="L13" s="15">
        <f t="shared" si="1"/>
        <v>3.2185900266855035E-2</v>
      </c>
    </row>
    <row r="14" spans="3:14" ht="15.75" x14ac:dyDescent="0.25">
      <c r="C14" s="3" t="s">
        <v>15</v>
      </c>
      <c r="D14" s="7">
        <v>7405777</v>
      </c>
      <c r="G14" s="10">
        <v>7443520</v>
      </c>
      <c r="J14" s="24" t="s">
        <v>43</v>
      </c>
      <c r="K14" s="15">
        <f t="shared" si="0"/>
        <v>-3.3944378348338369E-2</v>
      </c>
      <c r="L14" s="15">
        <f t="shared" si="1"/>
        <v>3.4117373386131342E-2</v>
      </c>
    </row>
    <row r="15" spans="3:14" ht="15.75" x14ac:dyDescent="0.25">
      <c r="C15" s="3" t="s">
        <v>16</v>
      </c>
      <c r="D15" s="7">
        <v>7643842</v>
      </c>
      <c r="E15" s="14"/>
      <c r="G15" s="10">
        <v>7841245</v>
      </c>
      <c r="H15" s="14"/>
      <c r="J15" s="24" t="s">
        <v>44</v>
      </c>
      <c r="K15" s="15">
        <f t="shared" si="0"/>
        <v>-3.5035549258763725E-2</v>
      </c>
      <c r="L15" s="15">
        <f t="shared" si="1"/>
        <v>3.5940345895105467E-2</v>
      </c>
    </row>
    <row r="16" spans="3:14" ht="15.75" x14ac:dyDescent="0.25">
      <c r="C16" s="3" t="s">
        <v>17</v>
      </c>
      <c r="D16" s="7">
        <v>7362971</v>
      </c>
      <c r="G16" s="10">
        <v>7776439</v>
      </c>
      <c r="J16" s="24" t="s">
        <v>45</v>
      </c>
      <c r="K16" s="15">
        <f t="shared" si="0"/>
        <v>-3.3748177050408529E-2</v>
      </c>
      <c r="L16" s="15">
        <f t="shared" si="1"/>
        <v>3.5643307598753525E-2</v>
      </c>
    </row>
    <row r="17" spans="3:12" ht="15.75" x14ac:dyDescent="0.25">
      <c r="C17" s="3" t="s">
        <v>18</v>
      </c>
      <c r="D17" s="7">
        <v>6808277</v>
      </c>
      <c r="E17" s="14"/>
      <c r="G17" s="10">
        <v>7461914</v>
      </c>
      <c r="H17" s="14"/>
      <c r="J17" s="24" t="s">
        <v>46</v>
      </c>
      <c r="K17" s="15">
        <f t="shared" si="0"/>
        <v>-3.1205737141192624E-2</v>
      </c>
      <c r="L17" s="15">
        <f t="shared" si="1"/>
        <v>3.4201682283812075E-2</v>
      </c>
    </row>
    <row r="18" spans="3:12" ht="15.75" x14ac:dyDescent="0.25">
      <c r="C18" s="3" t="s">
        <v>19</v>
      </c>
      <c r="D18" s="7">
        <v>6130039</v>
      </c>
      <c r="G18" s="10">
        <v>7063380</v>
      </c>
      <c r="J18" s="24" t="s">
        <v>47</v>
      </c>
      <c r="K18" s="15">
        <f t="shared" si="0"/>
        <v>-2.8097033316837623E-2</v>
      </c>
      <c r="L18" s="15">
        <f t="shared" si="1"/>
        <v>3.2375001723395976E-2</v>
      </c>
    </row>
    <row r="19" spans="3:12" ht="15.75" x14ac:dyDescent="0.25">
      <c r="C19" s="3" t="s">
        <v>20</v>
      </c>
      <c r="D19" s="7">
        <v>5289736</v>
      </c>
      <c r="E19" s="14"/>
      <c r="G19" s="10">
        <v>6546745</v>
      </c>
      <c r="H19" s="14"/>
      <c r="J19" s="24" t="s">
        <v>48</v>
      </c>
      <c r="K19" s="15">
        <f t="shared" si="0"/>
        <v>-2.4245504576606344E-2</v>
      </c>
      <c r="L19" s="15">
        <f t="shared" si="1"/>
        <v>3.0007005237950381E-2</v>
      </c>
    </row>
    <row r="20" spans="3:12" ht="15.75" x14ac:dyDescent="0.25">
      <c r="C20" s="3" t="s">
        <v>21</v>
      </c>
      <c r="D20" s="7">
        <v>3645702</v>
      </c>
      <c r="G20" s="10">
        <v>4979937</v>
      </c>
      <c r="J20" s="24" t="s">
        <v>49</v>
      </c>
      <c r="K20" s="15">
        <f t="shared" si="0"/>
        <v>-1.671007485552075E-2</v>
      </c>
      <c r="L20" s="15">
        <f t="shared" si="1"/>
        <v>2.2825540882325936E-2</v>
      </c>
    </row>
    <row r="21" spans="3:12" ht="15.75" x14ac:dyDescent="0.25">
      <c r="C21" s="3" t="s">
        <v>22</v>
      </c>
      <c r="D21" s="7">
        <v>2131195</v>
      </c>
      <c r="E21" s="14"/>
      <c r="G21" s="10">
        <v>3330602</v>
      </c>
      <c r="H21" s="14"/>
      <c r="J21" s="24" t="s">
        <v>50</v>
      </c>
      <c r="K21" s="15">
        <f t="shared" si="0"/>
        <v>-9.7683321296451395E-3</v>
      </c>
      <c r="L21" s="15">
        <f t="shared" si="1"/>
        <v>1.5265814028120541E-2</v>
      </c>
    </row>
    <row r="22" spans="3:12" ht="15.75" x14ac:dyDescent="0.25">
      <c r="C22" s="3" t="s">
        <v>2</v>
      </c>
      <c r="D22" s="7">
        <v>1607811</v>
      </c>
      <c r="G22" s="10">
        <v>3416262</v>
      </c>
      <c r="J22" s="24" t="s">
        <v>51</v>
      </c>
      <c r="K22" s="15">
        <f t="shared" si="0"/>
        <v>-7.369401603183604E-3</v>
      </c>
      <c r="L22" s="15">
        <f t="shared" si="1"/>
        <v>1.5658436631976785E-2</v>
      </c>
    </row>
    <row r="23" spans="3:12" x14ac:dyDescent="0.25">
      <c r="K23" s="1"/>
    </row>
    <row r="26" spans="3:12" x14ac:dyDescent="0.25">
      <c r="I26" s="25"/>
    </row>
    <row r="27" spans="3:12" x14ac:dyDescent="0.25">
      <c r="F27" t="s">
        <v>33</v>
      </c>
      <c r="G27" s="21">
        <v>2.0964025722454926E-2</v>
      </c>
      <c r="H27" s="15">
        <v>1.9989912816697843E-2</v>
      </c>
      <c r="J27" s="23"/>
    </row>
    <row r="28" spans="3:12" x14ac:dyDescent="0.25">
      <c r="F28" t="s">
        <v>34</v>
      </c>
      <c r="G28" s="21">
        <v>2.2104395921110413E-2</v>
      </c>
      <c r="H28" s="15">
        <v>2.1083205887589995E-2</v>
      </c>
      <c r="J28" s="23"/>
    </row>
    <row r="29" spans="3:12" x14ac:dyDescent="0.25">
      <c r="F29" t="s">
        <v>35</v>
      </c>
      <c r="G29" s="21">
        <v>2.3397392083877609E-2</v>
      </c>
      <c r="H29" s="15">
        <v>2.2324234328170382E-2</v>
      </c>
      <c r="J29" s="23"/>
      <c r="L29" s="26"/>
    </row>
    <row r="30" spans="3:12" x14ac:dyDescent="0.25">
      <c r="F30" t="s">
        <v>36</v>
      </c>
      <c r="G30" s="21">
        <v>2.4806231623832088E-2</v>
      </c>
      <c r="H30" s="15">
        <v>2.3710504714478022E-2</v>
      </c>
      <c r="J30" s="23">
        <f>SUM(G30:H39)</f>
        <v>0.60240726882953111</v>
      </c>
      <c r="L30" s="26"/>
    </row>
    <row r="31" spans="3:12" x14ac:dyDescent="0.25">
      <c r="F31" t="s">
        <v>37</v>
      </c>
      <c r="G31" s="21">
        <v>2.6164148479583406E-2</v>
      </c>
      <c r="H31" s="15">
        <v>2.5115187019997553E-2</v>
      </c>
      <c r="J31" s="23">
        <f>SUM(G40:H45)</f>
        <v>0.26772956441056783</v>
      </c>
      <c r="L31" s="26"/>
    </row>
    <row r="32" spans="3:12" x14ac:dyDescent="0.25">
      <c r="F32" t="s">
        <v>38</v>
      </c>
      <c r="G32" s="21">
        <v>2.7271870408249771E-2</v>
      </c>
      <c r="H32" s="15">
        <v>2.6318598676666569E-2</v>
      </c>
      <c r="J32" s="23"/>
      <c r="L32" s="26"/>
    </row>
    <row r="33" spans="6:12" x14ac:dyDescent="0.25">
      <c r="F33" t="s">
        <v>39</v>
      </c>
      <c r="G33" s="21">
        <v>2.8347741595914539E-2</v>
      </c>
      <c r="H33" s="15">
        <v>2.7501045404663641E-2</v>
      </c>
      <c r="J33" s="23"/>
      <c r="L33" s="26"/>
    </row>
    <row r="34" spans="6:12" x14ac:dyDescent="0.25">
      <c r="F34" t="s">
        <v>40</v>
      </c>
      <c r="G34" s="21">
        <v>2.9659722615384659E-2</v>
      </c>
      <c r="H34" s="15">
        <v>2.8942496546607813E-2</v>
      </c>
      <c r="J34" s="23"/>
      <c r="L34" s="26"/>
    </row>
    <row r="35" spans="6:12" x14ac:dyDescent="0.25">
      <c r="F35" t="s">
        <v>41</v>
      </c>
      <c r="G35" s="21">
        <v>3.1020197064095957E-2</v>
      </c>
      <c r="H35" s="15">
        <v>3.0481117887031468E-2</v>
      </c>
      <c r="J35" s="23"/>
      <c r="L35" s="26"/>
    </row>
    <row r="36" spans="6:12" x14ac:dyDescent="0.25">
      <c r="F36" t="s">
        <v>42</v>
      </c>
      <c r="G36" s="21">
        <v>3.2453374988669591E-2</v>
      </c>
      <c r="H36" s="15">
        <v>3.2185900266855035E-2</v>
      </c>
      <c r="J36" s="23"/>
      <c r="L36" s="26"/>
    </row>
    <row r="37" spans="6:12" x14ac:dyDescent="0.25">
      <c r="F37" t="s">
        <v>43</v>
      </c>
      <c r="G37" s="21">
        <v>3.3944378348338369E-2</v>
      </c>
      <c r="H37" s="15">
        <v>3.4117373386131342E-2</v>
      </c>
      <c r="J37" s="23"/>
      <c r="L37" s="26"/>
    </row>
    <row r="38" spans="6:12" x14ac:dyDescent="0.25">
      <c r="F38" t="s">
        <v>44</v>
      </c>
      <c r="G38" s="21">
        <v>3.5035549258763725E-2</v>
      </c>
      <c r="H38" s="15">
        <v>3.5940345895105467E-2</v>
      </c>
      <c r="J38" s="23"/>
      <c r="L38" s="26"/>
    </row>
    <row r="39" spans="6:12" x14ac:dyDescent="0.25">
      <c r="F39" t="s">
        <v>45</v>
      </c>
      <c r="G39" s="21">
        <v>3.3748177050408529E-2</v>
      </c>
      <c r="H39" s="15">
        <v>3.5643307598753525E-2</v>
      </c>
      <c r="J39" s="23"/>
      <c r="L39" s="26"/>
    </row>
    <row r="40" spans="6:12" x14ac:dyDescent="0.25">
      <c r="F40" t="s">
        <v>46</v>
      </c>
      <c r="G40" s="21">
        <v>3.1205737141192624E-2</v>
      </c>
      <c r="H40" s="15">
        <v>3.4201682283812075E-2</v>
      </c>
      <c r="J40" s="23"/>
      <c r="L40" s="26"/>
    </row>
    <row r="41" spans="6:12" x14ac:dyDescent="0.25">
      <c r="F41" t="s">
        <v>47</v>
      </c>
      <c r="G41" s="21">
        <v>2.8097033316837623E-2</v>
      </c>
      <c r="H41" s="15">
        <v>3.2375001723395976E-2</v>
      </c>
      <c r="J41" s="23"/>
      <c r="L41" s="26"/>
    </row>
    <row r="42" spans="6:12" x14ac:dyDescent="0.25">
      <c r="F42" t="s">
        <v>48</v>
      </c>
      <c r="G42" s="21">
        <v>2.4245504576606344E-2</v>
      </c>
      <c r="H42" s="15">
        <v>3.0007005237950381E-2</v>
      </c>
      <c r="J42" s="23"/>
    </row>
    <row r="43" spans="6:12" x14ac:dyDescent="0.25">
      <c r="F43" t="s">
        <v>49</v>
      </c>
      <c r="G43" s="21">
        <v>1.671007485552075E-2</v>
      </c>
      <c r="H43" s="15">
        <v>2.2825540882325936E-2</v>
      </c>
      <c r="J43" s="23"/>
    </row>
    <row r="44" spans="6:12" x14ac:dyDescent="0.25">
      <c r="F44" t="s">
        <v>50</v>
      </c>
      <c r="G44" s="21">
        <v>9.7683321296451395E-3</v>
      </c>
      <c r="H44" s="15">
        <v>1.5265814028120541E-2</v>
      </c>
      <c r="J44" s="23"/>
    </row>
    <row r="45" spans="6:12" x14ac:dyDescent="0.25">
      <c r="F45" t="s">
        <v>51</v>
      </c>
      <c r="G45" s="21">
        <v>7.369401603183604E-3</v>
      </c>
      <c r="H45" s="15">
        <v>1.5658436631976785E-2</v>
      </c>
      <c r="J45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Gráficos</vt:lpstr>
      </vt:variant>
      <vt:variant>
        <vt:i4>3</vt:i4>
      </vt:variant>
    </vt:vector>
  </HeadingPairs>
  <TitlesOfParts>
    <vt:vector size="11" baseType="lpstr">
      <vt:lpstr>Plan3</vt:lpstr>
      <vt:lpstr>Plan4</vt:lpstr>
      <vt:lpstr>Plan5</vt:lpstr>
      <vt:lpstr>Plan6</vt:lpstr>
      <vt:lpstr>Plan7</vt:lpstr>
      <vt:lpstr>1980</vt:lpstr>
      <vt:lpstr>2010</vt:lpstr>
      <vt:lpstr>2060</vt:lpstr>
      <vt:lpstr>g1980</vt:lpstr>
      <vt:lpstr>g2010</vt:lpstr>
      <vt:lpstr>g2060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Carlos Andre Bezerra de Goes</cp:lastModifiedBy>
  <dcterms:created xsi:type="dcterms:W3CDTF">2016-08-25T09:27:06Z</dcterms:created>
  <dcterms:modified xsi:type="dcterms:W3CDTF">2018-02-06T16:18:11Z</dcterms:modified>
</cp:coreProperties>
</file>