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arlos\OneDrive - UC San Diego\NPP Previdencia\graficos\"/>
    </mc:Choice>
  </mc:AlternateContent>
  <xr:revisionPtr revIDLastSave="23" documentId="11_B8FAF863ECC70C44429C6930489B0D0F408E0445" xr6:coauthVersionLast="43" xr6:coauthVersionMax="43" xr10:uidLastSave="{97A707FB-0972-45FF-A6C0-E49CE61E4F10}"/>
  <bookViews>
    <workbookView xWindow="-110" yWindow="-110" windowWidth="19420" windowHeight="10420" xr2:uid="{00000000-000D-0000-FFFF-FFFF00000000}"/>
  </bookViews>
  <sheets>
    <sheet name="Gráfico1" sheetId="5" r:id="rId1"/>
    <sheet name="Plan1" sheetId="1" r:id="rId2"/>
    <sheet name="Plan2" sheetId="2" r:id="rId3"/>
    <sheet name="Plan3" sheetId="3" r:id="rId4"/>
    <sheet name="Plan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4" l="1"/>
  <c r="L33" i="4"/>
  <c r="K5" i="4"/>
  <c r="K10" i="4"/>
  <c r="K13" i="4"/>
  <c r="K18" i="4"/>
  <c r="K21" i="4"/>
  <c r="K26" i="4"/>
  <c r="K29" i="4"/>
  <c r="K34" i="4"/>
  <c r="K37" i="4"/>
  <c r="K42" i="4"/>
  <c r="K45" i="4"/>
  <c r="J15" i="4"/>
  <c r="J19" i="4"/>
  <c r="J31" i="4"/>
  <c r="J35" i="4"/>
  <c r="J3" i="4"/>
  <c r="I4" i="4"/>
  <c r="K4" i="4" s="1"/>
  <c r="I5" i="4"/>
  <c r="I6" i="4"/>
  <c r="K6" i="4" s="1"/>
  <c r="I7" i="4"/>
  <c r="K7" i="4" s="1"/>
  <c r="I8" i="4"/>
  <c r="K8" i="4" s="1"/>
  <c r="I9" i="4"/>
  <c r="K9" i="4" s="1"/>
  <c r="I10" i="4"/>
  <c r="I11" i="4"/>
  <c r="K11" i="4" s="1"/>
  <c r="I12" i="4"/>
  <c r="K12" i="4" s="1"/>
  <c r="I13" i="4"/>
  <c r="I14" i="4"/>
  <c r="K14" i="4" s="1"/>
  <c r="I15" i="4"/>
  <c r="K15" i="4" s="1"/>
  <c r="I16" i="4"/>
  <c r="K16" i="4" s="1"/>
  <c r="I17" i="4"/>
  <c r="K17" i="4" s="1"/>
  <c r="I18" i="4"/>
  <c r="I19" i="4"/>
  <c r="K19" i="4" s="1"/>
  <c r="I20" i="4"/>
  <c r="K20" i="4" s="1"/>
  <c r="I21" i="4"/>
  <c r="I22" i="4"/>
  <c r="K22" i="4" s="1"/>
  <c r="I23" i="4"/>
  <c r="K23" i="4" s="1"/>
  <c r="I24" i="4"/>
  <c r="K24" i="4" s="1"/>
  <c r="I25" i="4"/>
  <c r="K25" i="4" s="1"/>
  <c r="I26" i="4"/>
  <c r="I27" i="4"/>
  <c r="K27" i="4" s="1"/>
  <c r="I28" i="4"/>
  <c r="K28" i="4" s="1"/>
  <c r="I29" i="4"/>
  <c r="I30" i="4"/>
  <c r="K30" i="4" s="1"/>
  <c r="I31" i="4"/>
  <c r="K31" i="4" s="1"/>
  <c r="I32" i="4"/>
  <c r="K32" i="4" s="1"/>
  <c r="I33" i="4"/>
  <c r="K33" i="4" s="1"/>
  <c r="I34" i="4"/>
  <c r="I35" i="4"/>
  <c r="K35" i="4" s="1"/>
  <c r="I36" i="4"/>
  <c r="K36" i="4" s="1"/>
  <c r="I37" i="4"/>
  <c r="I38" i="4"/>
  <c r="K38" i="4" s="1"/>
  <c r="I39" i="4"/>
  <c r="K39" i="4" s="1"/>
  <c r="I40" i="4"/>
  <c r="K40" i="4" s="1"/>
  <c r="I41" i="4"/>
  <c r="K41" i="4" s="1"/>
  <c r="I42" i="4"/>
  <c r="I43" i="4"/>
  <c r="K43" i="4" s="1"/>
  <c r="I44" i="4"/>
  <c r="K44" i="4" s="1"/>
  <c r="I45" i="4"/>
  <c r="H4" i="4"/>
  <c r="J4" i="4" s="1"/>
  <c r="H5" i="4"/>
  <c r="J5" i="4" s="1"/>
  <c r="H6" i="4"/>
  <c r="H7" i="4"/>
  <c r="J7" i="4" s="1"/>
  <c r="H8" i="4"/>
  <c r="J8" i="4" s="1"/>
  <c r="H9" i="4"/>
  <c r="J9" i="4" s="1"/>
  <c r="H10" i="4"/>
  <c r="H11" i="4"/>
  <c r="J11" i="4" s="1"/>
  <c r="H12" i="4"/>
  <c r="J12" i="4" s="1"/>
  <c r="H13" i="4"/>
  <c r="J13" i="4" s="1"/>
  <c r="H14" i="4"/>
  <c r="H15" i="4"/>
  <c r="H16" i="4"/>
  <c r="J16" i="4" s="1"/>
  <c r="H17" i="4"/>
  <c r="J17" i="4" s="1"/>
  <c r="H18" i="4"/>
  <c r="H19" i="4"/>
  <c r="H20" i="4"/>
  <c r="J20" i="4" s="1"/>
  <c r="H21" i="4"/>
  <c r="J21" i="4" s="1"/>
  <c r="H22" i="4"/>
  <c r="H23" i="4"/>
  <c r="J23" i="4" s="1"/>
  <c r="H24" i="4"/>
  <c r="J24" i="4" s="1"/>
  <c r="H25" i="4"/>
  <c r="J25" i="4" s="1"/>
  <c r="H26" i="4"/>
  <c r="H27" i="4"/>
  <c r="J27" i="4" s="1"/>
  <c r="H28" i="4"/>
  <c r="J28" i="4" s="1"/>
  <c r="H29" i="4"/>
  <c r="J29" i="4" s="1"/>
  <c r="H30" i="4"/>
  <c r="H31" i="4"/>
  <c r="H32" i="4"/>
  <c r="J32" i="4" s="1"/>
  <c r="H33" i="4"/>
  <c r="J33" i="4" s="1"/>
  <c r="H34" i="4"/>
  <c r="H35" i="4"/>
  <c r="H36" i="4"/>
  <c r="J36" i="4" s="1"/>
  <c r="H37" i="4"/>
  <c r="J37" i="4" s="1"/>
  <c r="H38" i="4"/>
  <c r="H39" i="4"/>
  <c r="J39" i="4" s="1"/>
  <c r="H40" i="4"/>
  <c r="J40" i="4" s="1"/>
  <c r="H41" i="4"/>
  <c r="J41" i="4" s="1"/>
  <c r="H42" i="4"/>
  <c r="H43" i="4"/>
  <c r="J43" i="4" s="1"/>
  <c r="H44" i="4"/>
  <c r="J44" i="4" s="1"/>
  <c r="H45" i="4"/>
  <c r="J45" i="4" s="1"/>
  <c r="I3" i="4"/>
  <c r="K3" i="4" s="1"/>
  <c r="H3" i="4"/>
  <c r="L13" i="4" l="1"/>
  <c r="L41" i="4"/>
  <c r="S41" i="4" s="1"/>
  <c r="L25" i="4"/>
  <c r="L9" i="4"/>
  <c r="S9" i="4" s="1"/>
  <c r="L45" i="4"/>
  <c r="L29" i="4"/>
  <c r="L3" i="4"/>
  <c r="L37" i="4"/>
  <c r="S37" i="4" s="1"/>
  <c r="L21" i="4"/>
  <c r="L5" i="4"/>
  <c r="M3" i="4"/>
  <c r="S3" i="4"/>
  <c r="M41" i="4"/>
  <c r="S25" i="4"/>
  <c r="M25" i="4"/>
  <c r="L42" i="4"/>
  <c r="J42" i="4"/>
  <c r="L38" i="4"/>
  <c r="J38" i="4"/>
  <c r="L34" i="4"/>
  <c r="J34" i="4"/>
  <c r="L30" i="4"/>
  <c r="J30" i="4"/>
  <c r="L26" i="4"/>
  <c r="J26" i="4"/>
  <c r="L22" i="4"/>
  <c r="J22" i="4"/>
  <c r="L18" i="4"/>
  <c r="J18" i="4"/>
  <c r="L14" i="4"/>
  <c r="J14" i="4"/>
  <c r="L10" i="4"/>
  <c r="J10" i="4"/>
  <c r="L6" i="4"/>
  <c r="J6" i="4"/>
  <c r="M37" i="4"/>
  <c r="S21" i="4"/>
  <c r="M21" i="4"/>
  <c r="S5" i="4"/>
  <c r="M5" i="4"/>
  <c r="S17" i="4"/>
  <c r="M17" i="4"/>
  <c r="S33" i="4"/>
  <c r="M33" i="4"/>
  <c r="S45" i="4"/>
  <c r="M45" i="4"/>
  <c r="S29" i="4"/>
  <c r="M29" i="4"/>
  <c r="S13" i="4"/>
  <c r="M13" i="4"/>
  <c r="L44" i="4"/>
  <c r="L40" i="4"/>
  <c r="L36" i="4"/>
  <c r="L32" i="4"/>
  <c r="L28" i="4"/>
  <c r="L24" i="4"/>
  <c r="L20" i="4"/>
  <c r="L16" i="4"/>
  <c r="L12" i="4"/>
  <c r="L8" i="4"/>
  <c r="L4" i="4"/>
  <c r="L43" i="4"/>
  <c r="L35" i="4"/>
  <c r="L31" i="4"/>
  <c r="L23" i="4"/>
  <c r="L19" i="4"/>
  <c r="L15" i="4"/>
  <c r="L11" i="4"/>
  <c r="L7" i="4"/>
  <c r="L39" i="4"/>
  <c r="L27" i="4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" i="1"/>
  <c r="P2" i="4" l="1"/>
  <c r="P6" i="4" s="1"/>
  <c r="P8" i="4" s="1"/>
  <c r="M9" i="4"/>
  <c r="S23" i="4"/>
  <c r="M23" i="4"/>
  <c r="S4" i="4"/>
  <c r="M4" i="4"/>
  <c r="S36" i="4"/>
  <c r="M36" i="4"/>
  <c r="S11" i="4"/>
  <c r="M11" i="4"/>
  <c r="S31" i="4"/>
  <c r="M31" i="4"/>
  <c r="S8" i="4"/>
  <c r="M8" i="4"/>
  <c r="M24" i="4"/>
  <c r="S24" i="4"/>
  <c r="S40" i="4"/>
  <c r="M40" i="4"/>
  <c r="M6" i="4"/>
  <c r="S6" i="4"/>
  <c r="M14" i="4"/>
  <c r="S14" i="4"/>
  <c r="M22" i="4"/>
  <c r="S22" i="4"/>
  <c r="M30" i="4"/>
  <c r="S30" i="4"/>
  <c r="M38" i="4"/>
  <c r="S38" i="4"/>
  <c r="S7" i="4"/>
  <c r="M7" i="4"/>
  <c r="M20" i="4"/>
  <c r="S20" i="4"/>
  <c r="S27" i="4"/>
  <c r="M27" i="4"/>
  <c r="S15" i="4"/>
  <c r="M15" i="4"/>
  <c r="S35" i="4"/>
  <c r="M35" i="4"/>
  <c r="M12" i="4"/>
  <c r="S12" i="4"/>
  <c r="S28" i="4"/>
  <c r="M28" i="4"/>
  <c r="S44" i="4"/>
  <c r="M44" i="4"/>
  <c r="S39" i="4"/>
  <c r="M39" i="4"/>
  <c r="S19" i="4"/>
  <c r="M19" i="4"/>
  <c r="S43" i="4"/>
  <c r="M43" i="4"/>
  <c r="S16" i="4"/>
  <c r="M16" i="4"/>
  <c r="M32" i="4"/>
  <c r="S32" i="4"/>
  <c r="S10" i="4"/>
  <c r="M10" i="4"/>
  <c r="S18" i="4"/>
  <c r="M18" i="4"/>
  <c r="S26" i="4"/>
  <c r="M26" i="4"/>
  <c r="M34" i="4"/>
  <c r="S34" i="4"/>
  <c r="S42" i="4"/>
  <c r="M42" i="4"/>
  <c r="I10" i="1"/>
  <c r="I11" i="1"/>
  <c r="I12" i="1"/>
  <c r="I5" i="1"/>
  <c r="I6" i="1"/>
  <c r="I7" i="1"/>
  <c r="I8" i="1"/>
  <c r="I9" i="1"/>
  <c r="I4" i="1"/>
  <c r="G7" i="3"/>
  <c r="E8" i="3" s="1"/>
  <c r="E9" i="3" s="1"/>
  <c r="E10" i="3" s="1"/>
  <c r="E11" i="3" s="1"/>
  <c r="E12" i="3" s="1"/>
  <c r="E13" i="3" s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V5" i="1"/>
  <c r="V6" i="1"/>
  <c r="V7" i="1"/>
  <c r="X7" i="1" s="1"/>
  <c r="V8" i="1"/>
  <c r="X8" i="1" s="1"/>
  <c r="V9" i="1"/>
  <c r="V10" i="1"/>
  <c r="V11" i="1"/>
  <c r="V12" i="1"/>
  <c r="X12" i="1" s="1"/>
  <c r="V13" i="1"/>
  <c r="V14" i="1"/>
  <c r="V15" i="1"/>
  <c r="X15" i="1" s="1"/>
  <c r="V16" i="1"/>
  <c r="X16" i="1" s="1"/>
  <c r="V17" i="1"/>
  <c r="V18" i="1"/>
  <c r="V19" i="1"/>
  <c r="X19" i="1" s="1"/>
  <c r="V20" i="1"/>
  <c r="X20" i="1" s="1"/>
  <c r="V21" i="1"/>
  <c r="V22" i="1"/>
  <c r="V23" i="1"/>
  <c r="X23" i="1" s="1"/>
  <c r="V24" i="1"/>
  <c r="X24" i="1" s="1"/>
  <c r="V25" i="1"/>
  <c r="V26" i="1"/>
  <c r="V27" i="1"/>
  <c r="V28" i="1"/>
  <c r="X28" i="1" s="1"/>
  <c r="V29" i="1"/>
  <c r="V30" i="1"/>
  <c r="V31" i="1"/>
  <c r="X31" i="1" s="1"/>
  <c r="V32" i="1"/>
  <c r="X32" i="1" s="1"/>
  <c r="V33" i="1"/>
  <c r="V34" i="1"/>
  <c r="V35" i="1"/>
  <c r="X35" i="1" s="1"/>
  <c r="V36" i="1"/>
  <c r="X36" i="1" s="1"/>
  <c r="V37" i="1"/>
  <c r="V38" i="1"/>
  <c r="V39" i="1"/>
  <c r="X39" i="1" s="1"/>
  <c r="V40" i="1"/>
  <c r="X40" i="1" s="1"/>
  <c r="V41" i="1"/>
  <c r="V42" i="1"/>
  <c r="V43" i="1"/>
  <c r="V44" i="1"/>
  <c r="X44" i="1" s="1"/>
  <c r="V45" i="1"/>
  <c r="V46" i="1"/>
  <c r="W4" i="1"/>
  <c r="V4" i="1"/>
  <c r="X4" i="1" s="1"/>
  <c r="X46" i="1" l="1"/>
  <c r="X42" i="1"/>
  <c r="X38" i="1"/>
  <c r="X34" i="1"/>
  <c r="X30" i="1"/>
  <c r="X26" i="1"/>
  <c r="X22" i="1"/>
  <c r="X18" i="1"/>
  <c r="X14" i="1"/>
  <c r="X10" i="1"/>
  <c r="X6" i="1"/>
  <c r="P3" i="4"/>
  <c r="X45" i="1"/>
  <c r="X41" i="1"/>
  <c r="X37" i="1"/>
  <c r="X33" i="1"/>
  <c r="X29" i="1"/>
  <c r="X25" i="1"/>
  <c r="X21" i="1"/>
  <c r="X17" i="1"/>
  <c r="X13" i="1"/>
  <c r="X9" i="1"/>
  <c r="X5" i="1"/>
  <c r="X43" i="1"/>
  <c r="X27" i="1"/>
  <c r="X11" i="1"/>
</calcChain>
</file>

<file path=xl/sharedStrings.xml><?xml version="1.0" encoding="utf-8"?>
<sst xmlns="http://schemas.openxmlformats.org/spreadsheetml/2006/main" count="92" uniqueCount="61">
  <si>
    <t>ANO</t>
  </si>
  <si>
    <t>RECEITA</t>
  </si>
  <si>
    <t>DESPESA</t>
  </si>
  <si>
    <t>RGPS</t>
  </si>
  <si>
    <t>RPPS</t>
  </si>
  <si>
    <t>STM</t>
  </si>
  <si>
    <t>TOTAL</t>
  </si>
  <si>
    <t>R</t>
  </si>
  <si>
    <t>D</t>
  </si>
  <si>
    <t>R$ 3.266.877.420,74 R$ 16.507.153.271,35</t>
  </si>
  <si>
    <t>R$ 3.534.102.890,08 R$ 17.544.743.493,02</t>
  </si>
  <si>
    <t>R$ 3.766.796.289,63 R$ 18.563.476.500,47</t>
  </si>
  <si>
    <t>R$ 3.786.175.783,91 R$ 18.470.370.460,77</t>
  </si>
  <si>
    <t>R$ 3.807.779.721,38 R$ 18.368.271.771,48</t>
  </si>
  <si>
    <t>R$ 3.798.448.978,21 R$ 18.264.608.071,48 -</t>
  </si>
  <si>
    <t>R$ 3.865.097.638,32 R$ 18.156.411.437,24</t>
  </si>
  <si>
    <t>R$ 3.887.357.284,71 R$ 18.043.377.688,31</t>
  </si>
  <si>
    <t>R$ 3.920.316.806,26 R$ 17.927.957.355,60</t>
  </si>
  <si>
    <t>R$ 3.944.030.415,82 R$ 17.807.731.796,76</t>
  </si>
  <si>
    <t>R$ 3.961.529.727,45 R$ 17.684.833.058,06 -</t>
  </si>
  <si>
    <t>R$ 3.980.489.506,21 R$ 17.559.978.986,90</t>
  </si>
  <si>
    <t>R$ 4.018.103.695,67 R$ 17.432.010.878,19</t>
  </si>
  <si>
    <t>R$ 4.062.697.904,97 R$ 17.300.040.734,86</t>
  </si>
  <si>
    <t>R$ 4.084.618.850,72 R$ 17.166.427.987,46</t>
  </si>
  <si>
    <t>R$ 4.105.145.041,45 R$ 17.028.568.683,55</t>
  </si>
  <si>
    <t>R$ 4.125.301.407,48 R$ 16.887.452.579,20</t>
  </si>
  <si>
    <t>R$ 4.151.477.490,84 R$ 16.742.850.470,04</t>
  </si>
  <si>
    <t>R$ 4.182.530.464,92 R$ 16.597.059.535,46</t>
  </si>
  <si>
    <t>R$ 4.225.622.682,61 R$ 16.451.085.228,23</t>
  </si>
  <si>
    <t>R$ 4.271.087.330,10 R$ 16.305.339.554,51</t>
  </si>
  <si>
    <t>R$ 4.310.645.335,75 R$ 16.160.860.021,05</t>
  </si>
  <si>
    <t>R$ 4.351.747.012,58 R$ 16.020.320.618,07</t>
  </si>
  <si>
    <t>R$ 4.397.763.391,65 R$ 15.884.866.509,62</t>
  </si>
  <si>
    <t>R$ 4.449.230.538,90 R$ 15.756.540.347,80</t>
  </si>
  <si>
    <t>R$ 4.501.538.952,87 R$ 15.635.112.289,61</t>
  </si>
  <si>
    <t>R$ 4.556.967.050,60 R$ 15.522.241.737,19 -</t>
  </si>
  <si>
    <t>R$ 4.613.101.017,70 R$ 15.419.315.693,98</t>
  </si>
  <si>
    <t>R$ 4.670.565.357,40 R$ 15.327.325.957,84 -</t>
  </si>
  <si>
    <t>R$ 4.713.725.193,08 R$ 15.246.534.190,83</t>
  </si>
  <si>
    <t>R$ 4.741.144.150,60 R$ 15.177.321.938,30</t>
  </si>
  <si>
    <t>R$ 4.765.160.264,09 R$ 15.120.302.950,03</t>
  </si>
  <si>
    <t>R$ 4.787.271.545,45 R$ 15.076.165.736,80</t>
  </si>
  <si>
    <t>R$ 4.826.984.318,13 R$ 15.029.362.365,42</t>
  </si>
  <si>
    <t>R$ 4.858.605.804,11 R$ 15.037.519.884,74</t>
  </si>
  <si>
    <t>R$ 4.872.947.560,02 R$ 15.060.029.048,86</t>
  </si>
  <si>
    <t>R$ 4.843.239.362,53 R$ 15.026.633.191,68</t>
  </si>
  <si>
    <t>R$ 4.808.309.338,35 R$ 15.045.678.562,42</t>
  </si>
  <si>
    <t>R$ 4.886.503.925,85 R$ 15.093.494.035,61</t>
  </si>
  <si>
    <t>R$ 4.899.013.241,09 R$ 15.136.522.913,78</t>
  </si>
  <si>
    <t>R$ 4.910.327.778,90 R$ 15.188.062.336,05</t>
  </si>
  <si>
    <t>R$ 4.920.366.070,94 R$ 15.245.165.062,76</t>
  </si>
  <si>
    <t>R$ 4.929.090.522,97 R$ 15.305.859.234,73</t>
  </si>
  <si>
    <t>R$ 4.936.931.551,45 R$ 15.367.200.415,77</t>
  </si>
  <si>
    <t>Saldo</t>
  </si>
  <si>
    <t>LOAS</t>
  </si>
  <si>
    <t>PUB</t>
  </si>
  <si>
    <t>VP(D)</t>
  </si>
  <si>
    <t>VP (REC)</t>
  </si>
  <si>
    <t>n</t>
  </si>
  <si>
    <t>def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</si>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</sst>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0.0%"/>
    <numFmt numFmtId="167" formatCode="_-&quot;R$&quot;\ * #,##0.0000_-;\-&quot;R$&quot;\ * #,##0.00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vertical="top" wrapText="1"/>
    </xf>
    <xf numFmtId="3" fontId="0" fillId="0" borderId="2" xfId="0" applyNumberFormat="1" applyBorder="1" applyAlignment="1">
      <alignment vertical="top" wrapText="1"/>
    </xf>
    <xf numFmtId="10" fontId="0" fillId="0" borderId="2" xfId="0" applyNumberFormat="1" applyBorder="1" applyAlignment="1">
      <alignment vertical="top" wrapText="1"/>
    </xf>
    <xf numFmtId="0" fontId="0" fillId="0" borderId="3" xfId="0" applyBorder="1" applyAlignment="1">
      <alignment vertical="top" wrapText="1"/>
    </xf>
    <xf numFmtId="3" fontId="0" fillId="0" borderId="4" xfId="0" applyNumberFormat="1" applyBorder="1" applyAlignment="1">
      <alignment vertical="top" wrapText="1"/>
    </xf>
    <xf numFmtId="10" fontId="0" fillId="0" borderId="4" xfId="0" applyNumberFormat="1" applyBorder="1" applyAlignment="1">
      <alignment vertical="top" wrapText="1"/>
    </xf>
    <xf numFmtId="4" fontId="0" fillId="0" borderId="2" xfId="0" applyNumberFormat="1" applyBorder="1" applyAlignment="1">
      <alignment vertical="top" wrapText="1"/>
    </xf>
    <xf numFmtId="4" fontId="0" fillId="0" borderId="4" xfId="0" applyNumberFormat="1" applyBorder="1" applyAlignment="1">
      <alignment vertical="top" wrapText="1"/>
    </xf>
    <xf numFmtId="0" fontId="0" fillId="0" borderId="0" xfId="0" applyNumberFormat="1"/>
    <xf numFmtId="165" fontId="0" fillId="0" borderId="0" xfId="1" applyFont="1"/>
    <xf numFmtId="0" fontId="0" fillId="0" borderId="0" xfId="1" applyNumberFormat="1" applyFont="1"/>
    <xf numFmtId="165" fontId="0" fillId="0" borderId="2" xfId="1" applyFont="1" applyBorder="1" applyAlignment="1">
      <alignment vertical="top" wrapText="1"/>
    </xf>
    <xf numFmtId="165" fontId="0" fillId="0" borderId="4" xfId="1" applyFont="1" applyBorder="1" applyAlignment="1">
      <alignment vertical="top" wrapText="1"/>
    </xf>
    <xf numFmtId="9" fontId="0" fillId="0" borderId="0" xfId="2" applyFont="1"/>
    <xf numFmtId="166" fontId="0" fillId="0" borderId="0" xfId="2" applyNumberFormat="1" applyFont="1"/>
    <xf numFmtId="9" fontId="0" fillId="0" borderId="0" xfId="0" applyNumberFormat="1"/>
    <xf numFmtId="167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0" fontId="2" fillId="0" borderId="0" xfId="0" applyFont="1"/>
    <xf numFmtId="165" fontId="2" fillId="0" borderId="0" xfId="1" applyFont="1"/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10" fontId="0" fillId="0" borderId="5" xfId="0" applyNumberFormat="1" applyBorder="1" applyAlignment="1">
      <alignment horizontal="center" vertical="top" wrapText="1"/>
    </xf>
    <xf numFmtId="10" fontId="0" fillId="0" borderId="2" xfId="0" applyNumberFormat="1" applyBorder="1" applyAlignment="1">
      <alignment horizontal="center" vertical="top" wrapText="1"/>
    </xf>
    <xf numFmtId="3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6182402946042E-2"/>
          <c:y val="0.16605800976990576"/>
          <c:w val="0.88322035034357149"/>
          <c:h val="0.57795798660519948"/>
        </c:manualLayout>
      </c:layout>
      <c:barChart>
        <c:barDir val="col"/>
        <c:grouping val="stacked"/>
        <c:varyColors val="0"/>
        <c:ser>
          <c:idx val="0"/>
          <c:order val="0"/>
          <c:tx>
            <c:v> Receitas</c:v>
          </c:tx>
          <c:spPr>
            <a:solidFill>
              <a:srgbClr val="F9D88F"/>
            </a:solidFill>
          </c:spPr>
          <c:invertIfNegative val="0"/>
          <c:cat>
            <c:numRef>
              <c:f>Plan1!$B$4:$B$46</c:f>
              <c:numCache>
                <c:formatCode>General</c:formatCode>
                <c:ptCount val="4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</c:numCache>
            </c:numRef>
          </c:cat>
          <c:val>
            <c:numRef>
              <c:f>Plan1!$V$4:$V$46</c:f>
              <c:numCache>
                <c:formatCode>0%</c:formatCode>
                <c:ptCount val="43"/>
                <c:pt idx="0">
                  <c:v>6.0168245508789811E-2</c:v>
                </c:pt>
                <c:pt idx="1">
                  <c:v>6.1241061432603758E-2</c:v>
                </c:pt>
                <c:pt idx="2">
                  <c:v>6.1510899218949346E-2</c:v>
                </c:pt>
                <c:pt idx="3">
                  <c:v>6.1684414496482085E-2</c:v>
                </c:pt>
                <c:pt idx="4">
                  <c:v>6.1873854909025333E-2</c:v>
                </c:pt>
                <c:pt idx="5">
                  <c:v>6.2093451227421735E-2</c:v>
                </c:pt>
                <c:pt idx="6">
                  <c:v>6.2339379776042952E-2</c:v>
                </c:pt>
                <c:pt idx="7">
                  <c:v>6.1961505503078759E-2</c:v>
                </c:pt>
                <c:pt idx="8">
                  <c:v>6.1597901051591152E-2</c:v>
                </c:pt>
                <c:pt idx="9">
                  <c:v>6.1251974211154754E-2</c:v>
                </c:pt>
                <c:pt idx="10">
                  <c:v>6.0920668087367222E-2</c:v>
                </c:pt>
                <c:pt idx="11">
                  <c:v>6.0605554825108064E-2</c:v>
                </c:pt>
                <c:pt idx="12">
                  <c:v>6.0300961029428474E-2</c:v>
                </c:pt>
                <c:pt idx="13">
                  <c:v>5.9998970012783683E-2</c:v>
                </c:pt>
                <c:pt idx="14">
                  <c:v>5.9700625005713576E-2</c:v>
                </c:pt>
                <c:pt idx="15">
                  <c:v>5.9409632779843145E-2</c:v>
                </c:pt>
                <c:pt idx="16">
                  <c:v>5.9123701503370311E-2</c:v>
                </c:pt>
                <c:pt idx="17">
                  <c:v>5.8840889247241158E-2</c:v>
                </c:pt>
                <c:pt idx="18">
                  <c:v>5.8569727355413555E-2</c:v>
                </c:pt>
                <c:pt idx="19">
                  <c:v>5.8311230415462809E-2</c:v>
                </c:pt>
                <c:pt idx="20">
                  <c:v>5.8062668033973017E-2</c:v>
                </c:pt>
                <c:pt idx="21">
                  <c:v>5.782006742811114E-2</c:v>
                </c:pt>
                <c:pt idx="22">
                  <c:v>5.7587909138425361E-2</c:v>
                </c:pt>
                <c:pt idx="23">
                  <c:v>5.7358705354249868E-2</c:v>
                </c:pt>
                <c:pt idx="24">
                  <c:v>5.7139635450715452E-2</c:v>
                </c:pt>
                <c:pt idx="25">
                  <c:v>5.6930517262998623E-2</c:v>
                </c:pt>
                <c:pt idx="26">
                  <c:v>5.6733249549377397E-2</c:v>
                </c:pt>
                <c:pt idx="27">
                  <c:v>5.6546451439000708E-2</c:v>
                </c:pt>
                <c:pt idx="28">
                  <c:v>5.6372155214892965E-2</c:v>
                </c:pt>
                <c:pt idx="29">
                  <c:v>5.6206805554202779E-2</c:v>
                </c:pt>
                <c:pt idx="30">
                  <c:v>5.6051727087340124E-2</c:v>
                </c:pt>
                <c:pt idx="31">
                  <c:v>5.5901591006109169E-2</c:v>
                </c:pt>
                <c:pt idx="32">
                  <c:v>5.5762692341238394E-2</c:v>
                </c:pt>
                <c:pt idx="33">
                  <c:v>5.5632101778018472E-2</c:v>
                </c:pt>
                <c:pt idx="34">
                  <c:v>5.5515211945263709E-2</c:v>
                </c:pt>
                <c:pt idx="35">
                  <c:v>5.5402862151302003E-2</c:v>
                </c:pt>
                <c:pt idx="36">
                  <c:v>5.5300185928384676E-2</c:v>
                </c:pt>
                <c:pt idx="37">
                  <c:v>5.5202961510282589E-2</c:v>
                </c:pt>
                <c:pt idx="38">
                  <c:v>5.5107544564619089E-2</c:v>
                </c:pt>
                <c:pt idx="39">
                  <c:v>5.5013291346429606E-2</c:v>
                </c:pt>
                <c:pt idx="40">
                  <c:v>5.492140906230765E-2</c:v>
                </c:pt>
                <c:pt idx="41">
                  <c:v>5.4830370212801453E-2</c:v>
                </c:pt>
                <c:pt idx="42">
                  <c:v>5.4744102552650657E-2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7-4B27-BC79-F44FC2D91304}"/>
            </c:ext>
          </c:extLst>
        </c:ser>
        <c:ser>
          <c:idx val="1"/>
          <c:order val="1"/>
          <c:tx>
            <c:v> Despesas</c:v>
          </c:tx>
          <c:spPr>
            <a:solidFill>
              <a:srgbClr val="E93C46"/>
            </a:solidFill>
            <a:ln>
              <a:solidFill>
                <a:srgbClr val="C00000"/>
              </a:solidFill>
            </a:ln>
          </c:spPr>
          <c:invertIfNegative val="0"/>
          <c:cat>
            <c:numRef>
              <c:f>Plan1!$B$4:$B$46</c:f>
              <c:numCache>
                <c:formatCode>General</c:formatCode>
                <c:ptCount val="4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</c:numCache>
            </c:numRef>
          </c:cat>
          <c:val>
            <c:numRef>
              <c:f>Plan1!$W$4:$W$46</c:f>
              <c:numCache>
                <c:formatCode>0%</c:formatCode>
                <c:ptCount val="43"/>
                <c:pt idx="0">
                  <c:v>-0.10078391807144549</c:v>
                </c:pt>
                <c:pt idx="1">
                  <c:v>-0.10169255332531699</c:v>
                </c:pt>
                <c:pt idx="2">
                  <c:v>-0.1033021193379082</c:v>
                </c:pt>
                <c:pt idx="3">
                  <c:v>-0.10430082842754247</c:v>
                </c:pt>
                <c:pt idx="4">
                  <c:v>-0.10542090029110246</c:v>
                </c:pt>
                <c:pt idx="5">
                  <c:v>-0.10666275322397543</c:v>
                </c:pt>
                <c:pt idx="6">
                  <c:v>-0.10788723145786266</c:v>
                </c:pt>
                <c:pt idx="7">
                  <c:v>-0.1091554459038909</c:v>
                </c:pt>
                <c:pt idx="8">
                  <c:v>-0.11046395906405877</c:v>
                </c:pt>
                <c:pt idx="9">
                  <c:v>-0.11180835255384571</c:v>
                </c:pt>
                <c:pt idx="10">
                  <c:v>-0.11320713975503707</c:v>
                </c:pt>
                <c:pt idx="11">
                  <c:v>-0.11466560124223772</c:v>
                </c:pt>
                <c:pt idx="12">
                  <c:v>-0.1161653803711543</c:v>
                </c:pt>
                <c:pt idx="13">
                  <c:v>-0.1177319031996021</c:v>
                </c:pt>
                <c:pt idx="14">
                  <c:v>-0.1193290351505112</c:v>
                </c:pt>
                <c:pt idx="15">
                  <c:v>-0.12101717637333913</c:v>
                </c:pt>
                <c:pt idx="16">
                  <c:v>-0.12281560276479754</c:v>
                </c:pt>
                <c:pt idx="17">
                  <c:v>-0.12463235982147998</c:v>
                </c:pt>
                <c:pt idx="18">
                  <c:v>-0.12650822912119569</c:v>
                </c:pt>
                <c:pt idx="19">
                  <c:v>-0.12844008459652997</c:v>
                </c:pt>
                <c:pt idx="20">
                  <c:v>-0.13040612480688293</c:v>
                </c:pt>
                <c:pt idx="21">
                  <c:v>-0.13240469248340092</c:v>
                </c:pt>
                <c:pt idx="22">
                  <c:v>-0.13443312202661997</c:v>
                </c:pt>
                <c:pt idx="23">
                  <c:v>-0.13648293960333402</c:v>
                </c:pt>
                <c:pt idx="24">
                  <c:v>-0.13853352094576801</c:v>
                </c:pt>
                <c:pt idx="25">
                  <c:v>-0.14058133849623641</c:v>
                </c:pt>
                <c:pt idx="26">
                  <c:v>-0.14262353334467709</c:v>
                </c:pt>
                <c:pt idx="27">
                  <c:v>-0.14464388701924835</c:v>
                </c:pt>
                <c:pt idx="28">
                  <c:v>-0.146631958202778</c:v>
                </c:pt>
                <c:pt idx="29">
                  <c:v>-0.14859553183082344</c:v>
                </c:pt>
                <c:pt idx="30">
                  <c:v>-0.15052865287339939</c:v>
                </c:pt>
                <c:pt idx="31">
                  <c:v>-0.1524159334493855</c:v>
                </c:pt>
                <c:pt idx="32">
                  <c:v>-0.15426247189943545</c:v>
                </c:pt>
                <c:pt idx="33">
                  <c:v>-0.15606439675277947</c:v>
                </c:pt>
                <c:pt idx="34">
                  <c:v>-0.15783575476189202</c:v>
                </c:pt>
                <c:pt idx="35">
                  <c:v>-0.15956180995609423</c:v>
                </c:pt>
                <c:pt idx="36">
                  <c:v>-0.16124267144391161</c:v>
                </c:pt>
                <c:pt idx="37">
                  <c:v>-0.16288094691400176</c:v>
                </c:pt>
                <c:pt idx="38">
                  <c:v>-0.16445926434105002</c:v>
                </c:pt>
                <c:pt idx="39">
                  <c:v>-0.16597333054289112</c:v>
                </c:pt>
                <c:pt idx="40">
                  <c:v>-0.16741656693644913</c:v>
                </c:pt>
                <c:pt idx="41">
                  <c:v>-0.16881035916825685</c:v>
                </c:pt>
                <c:pt idx="42">
                  <c:v>-0.17017788127180783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7-4B27-BC79-F44FC2D9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26978688"/>
        <c:axId val="128070016"/>
      </c:barChart>
      <c:lineChart>
        <c:grouping val="standard"/>
        <c:varyColors val="0"/>
        <c:ser>
          <c:idx val="2"/>
          <c:order val="2"/>
          <c:tx>
            <c:v> Saldo</c:v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Plan1!$X$4:$X$46</c:f>
              <c:numCache>
                <c:formatCode>0%</c:formatCode>
                <c:ptCount val="43"/>
                <c:pt idx="0">
                  <c:v>-4.0615672562655677E-2</c:v>
                </c:pt>
                <c:pt idx="1">
                  <c:v>-4.0451491892713229E-2</c:v>
                </c:pt>
                <c:pt idx="2">
                  <c:v>-4.1791220118958854E-2</c:v>
                </c:pt>
                <c:pt idx="3">
                  <c:v>-4.2616413931060387E-2</c:v>
                </c:pt>
                <c:pt idx="4">
                  <c:v>-4.3547045382077126E-2</c:v>
                </c:pt>
                <c:pt idx="5">
                  <c:v>-4.4569301996553699E-2</c:v>
                </c:pt>
                <c:pt idx="6">
                  <c:v>-4.5547851681819712E-2</c:v>
                </c:pt>
                <c:pt idx="7">
                  <c:v>-4.7193940400812137E-2</c:v>
                </c:pt>
                <c:pt idx="8">
                  <c:v>-4.8866058012467621E-2</c:v>
                </c:pt>
                <c:pt idx="9">
                  <c:v>-5.0556378342690951E-2</c:v>
                </c:pt>
                <c:pt idx="10">
                  <c:v>-5.2286471667669851E-2</c:v>
                </c:pt>
                <c:pt idx="11">
                  <c:v>-5.4060046417129658E-2</c:v>
                </c:pt>
                <c:pt idx="12">
                  <c:v>-5.5864419341725827E-2</c:v>
                </c:pt>
                <c:pt idx="13">
                  <c:v>-5.7732933186818415E-2</c:v>
                </c:pt>
                <c:pt idx="14">
                  <c:v>-5.9628410144797625E-2</c:v>
                </c:pt>
                <c:pt idx="15">
                  <c:v>-6.1607543593495982E-2</c:v>
                </c:pt>
                <c:pt idx="16">
                  <c:v>-6.3691901261427236E-2</c:v>
                </c:pt>
                <c:pt idx="17">
                  <c:v>-6.5791470574238814E-2</c:v>
                </c:pt>
                <c:pt idx="18">
                  <c:v>-6.7938501765782144E-2</c:v>
                </c:pt>
                <c:pt idx="19">
                  <c:v>-7.0128854181067166E-2</c:v>
                </c:pt>
                <c:pt idx="20">
                  <c:v>-7.2343456772909917E-2</c:v>
                </c:pt>
                <c:pt idx="21">
                  <c:v>-7.4584625055289788E-2</c:v>
                </c:pt>
                <c:pt idx="22">
                  <c:v>-7.6845212888194611E-2</c:v>
                </c:pt>
                <c:pt idx="23">
                  <c:v>-7.9124234249084158E-2</c:v>
                </c:pt>
                <c:pt idx="24">
                  <c:v>-8.1393885495052554E-2</c:v>
                </c:pt>
                <c:pt idx="25">
                  <c:v>-8.365082123323779E-2</c:v>
                </c:pt>
                <c:pt idx="26">
                  <c:v>-8.5890283795299699E-2</c:v>
                </c:pt>
                <c:pt idx="27">
                  <c:v>-8.8097435580247643E-2</c:v>
                </c:pt>
                <c:pt idx="28">
                  <c:v>-9.0259802987885024E-2</c:v>
                </c:pt>
                <c:pt idx="29">
                  <c:v>-9.2388726276620661E-2</c:v>
                </c:pt>
                <c:pt idx="30">
                  <c:v>-9.4476925786059263E-2</c:v>
                </c:pt>
                <c:pt idx="31">
                  <c:v>-9.6514342443276335E-2</c:v>
                </c:pt>
                <c:pt idx="32">
                  <c:v>-9.8499779558197054E-2</c:v>
                </c:pt>
                <c:pt idx="33">
                  <c:v>-0.100432294974761</c:v>
                </c:pt>
                <c:pt idx="34">
                  <c:v>-0.10232054281662831</c:v>
                </c:pt>
                <c:pt idx="35">
                  <c:v>-0.10415894780479223</c:v>
                </c:pt>
                <c:pt idx="36">
                  <c:v>-0.10594248551552693</c:v>
                </c:pt>
                <c:pt idx="37">
                  <c:v>-0.10767798540371917</c:v>
                </c:pt>
                <c:pt idx="38">
                  <c:v>-0.10935171977643093</c:v>
                </c:pt>
                <c:pt idx="39">
                  <c:v>-0.11096003919646152</c:v>
                </c:pt>
                <c:pt idx="40">
                  <c:v>-0.11249515787414148</c:v>
                </c:pt>
                <c:pt idx="41">
                  <c:v>-0.11397998895545539</c:v>
                </c:pt>
                <c:pt idx="42">
                  <c:v>-0.11543377871915717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57-4B27-BC79-F44FC2D9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78688"/>
        <c:axId val="128070016"/>
      </c:lineChart>
      <c:catAx>
        <c:axId val="1269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25400">
            <a:solidFill>
              <a:sysClr val="window" lastClr="FFFFFF">
                <a:lumMod val="50000"/>
              </a:sysClr>
            </a:solidFill>
          </a:ln>
        </c:spPr>
        <c:txPr>
          <a:bodyPr rot="-5400000" vert="horz"/>
          <a:lstStyle/>
          <a:p>
            <a:pPr>
              <a:defRPr sz="1800" b="1" i="0" baseline="0">
                <a:latin typeface="Roboto Mono" pitchFamily="2" charset="0"/>
                <a:ea typeface="Roboto Mono" pitchFamily="2" charset="0"/>
                <a:cs typeface="helvetica" panose="020B0604020202020204" pitchFamily="34" charset="0"/>
              </a:defRPr>
            </a:pPr>
            <a:endParaRPr lang="en-US"/>
          </a:p>
        </c:txPr>
        <c:crossAx val="128070016"/>
        <c:crosses val="autoZero"/>
        <c:auto val="1"/>
        <c:lblAlgn val="ctr"/>
        <c:lblOffset val="100"/>
        <c:noMultiLvlLbl val="0"/>
      </c:catAx>
      <c:valAx>
        <c:axId val="128070016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0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126978688"/>
        <c:crosses val="autoZero"/>
        <c:crossBetween val="between"/>
      </c:valAx>
      <c:spPr>
        <a:noFill/>
        <a:ln w="63500">
          <a:noFill/>
        </a:ln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108642368825063E-2"/>
          <c:y val="0.16378730232975822"/>
          <c:w val="0.90102018709822618"/>
          <c:h val="0.58656040697010436"/>
        </c:manualLayout>
      </c:layout>
      <c:lineChart>
        <c:grouping val="standard"/>
        <c:varyColors val="0"/>
        <c:ser>
          <c:idx val="0"/>
          <c:order val="0"/>
          <c:tx>
            <c:v> RPPS (Civil + Militar)</c:v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Plan1!$B$4:$B$46</c:f>
              <c:numCache>
                <c:formatCode>General</c:formatCode>
                <c:ptCount val="4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</c:numCache>
            </c:numRef>
          </c:cat>
          <c:val>
            <c:numRef>
              <c:f>Plan1!$Z$4:$Z$46</c:f>
              <c:numCache>
                <c:formatCode>0%</c:formatCode>
                <c:ptCount val="43"/>
                <c:pt idx="0">
                  <c:v>1.7541702545247576E-2</c:v>
                </c:pt>
                <c:pt idx="1">
                  <c:v>1.7303104977651758E-2</c:v>
                </c:pt>
                <c:pt idx="2">
                  <c:v>1.7176699661226268E-2</c:v>
                </c:pt>
                <c:pt idx="3">
                  <c:v>1.6677885960641615E-2</c:v>
                </c:pt>
                <c:pt idx="4">
                  <c:v>1.6213056851355007E-2</c:v>
                </c:pt>
                <c:pt idx="5">
                  <c:v>1.5731742703506184E-2</c:v>
                </c:pt>
                <c:pt idx="6">
                  <c:v>1.5198822495022104E-2</c:v>
                </c:pt>
                <c:pt idx="7">
                  <c:v>1.4671313835992222E-2</c:v>
                </c:pt>
                <c:pt idx="8">
                  <c:v>1.4153369454845495E-2</c:v>
                </c:pt>
                <c:pt idx="9">
                  <c:v>1.3637038080084835E-2</c:v>
                </c:pt>
                <c:pt idx="10">
                  <c:v>1.3138228656807558E-2</c:v>
                </c:pt>
                <c:pt idx="11">
                  <c:v>1.2663199796002901E-2</c:v>
                </c:pt>
                <c:pt idx="12">
                  <c:v>1.2208198538598636E-2</c:v>
                </c:pt>
                <c:pt idx="13">
                  <c:v>1.1788035756606665E-2</c:v>
                </c:pt>
                <c:pt idx="14">
                  <c:v>1.1392808826950304E-2</c:v>
                </c:pt>
                <c:pt idx="15">
                  <c:v>1.1011699219968253E-2</c:v>
                </c:pt>
                <c:pt idx="16">
                  <c:v>1.0660884826879711E-2</c:v>
                </c:pt>
                <c:pt idx="17">
                  <c:v>1.0329963654726645E-2</c:v>
                </c:pt>
                <c:pt idx="18">
                  <c:v>1.0012717529712743E-2</c:v>
                </c:pt>
                <c:pt idx="19">
                  <c:v>9.7028981651371953E-3</c:v>
                </c:pt>
                <c:pt idx="20">
                  <c:v>9.3912655747715301E-3</c:v>
                </c:pt>
                <c:pt idx="21">
                  <c:v>9.0799241494075606E-3</c:v>
                </c:pt>
                <c:pt idx="22">
                  <c:v>8.7677941537257029E-3</c:v>
                </c:pt>
                <c:pt idx="23">
                  <c:v>8.457732098372318E-3</c:v>
                </c:pt>
                <c:pt idx="24">
                  <c:v>8.1385316212015495E-3</c:v>
                </c:pt>
                <c:pt idx="25">
                  <c:v>7.8095643304511948E-3</c:v>
                </c:pt>
                <c:pt idx="26">
                  <c:v>7.4727145924452891E-3</c:v>
                </c:pt>
                <c:pt idx="27">
                  <c:v>7.1315609626426925E-3</c:v>
                </c:pt>
                <c:pt idx="28">
                  <c:v>6.7859633517229432E-3</c:v>
                </c:pt>
                <c:pt idx="29">
                  <c:v>6.4403579129706703E-3</c:v>
                </c:pt>
                <c:pt idx="30">
                  <c:v>6.0990814688389522E-3</c:v>
                </c:pt>
                <c:pt idx="31">
                  <c:v>5.7638260025134917E-3</c:v>
                </c:pt>
                <c:pt idx="32">
                  <c:v>5.434767017452543E-3</c:v>
                </c:pt>
                <c:pt idx="33">
                  <c:v>5.1134883389375241E-3</c:v>
                </c:pt>
                <c:pt idx="34">
                  <c:v>4.8023888151151866E-3</c:v>
                </c:pt>
                <c:pt idx="35">
                  <c:v>4.5027982137394321E-3</c:v>
                </c:pt>
                <c:pt idx="36">
                  <c:v>4.2158451048380334E-3</c:v>
                </c:pt>
                <c:pt idx="37">
                  <c:v>3.9416461355453389E-3</c:v>
                </c:pt>
                <c:pt idx="38">
                  <c:v>3.6794547235260611E-3</c:v>
                </c:pt>
                <c:pt idx="39">
                  <c:v>3.4292890291757147E-3</c:v>
                </c:pt>
                <c:pt idx="40">
                  <c:v>3.1910729090549777E-3</c:v>
                </c:pt>
                <c:pt idx="41">
                  <c:v>2.9645102238296216E-3</c:v>
                </c:pt>
                <c:pt idx="42">
                  <c:v>2.7493371134655058E-3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2-4DBB-91B3-9C22CE6B19CF}"/>
            </c:ext>
          </c:extLst>
        </c:ser>
        <c:ser>
          <c:idx val="1"/>
          <c:order val="1"/>
          <c:tx>
            <c:v> RGPS</c:v>
          </c:tx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Plan1!$B$4:$B$46</c:f>
              <c:numCache>
                <c:formatCode>General</c:formatCode>
                <c:ptCount val="4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</c:numCache>
            </c:numRef>
          </c:cat>
          <c:val>
            <c:numRef>
              <c:f>Plan1!$P$4:$P$46</c:f>
              <c:numCache>
                <c:formatCode>0%</c:formatCode>
                <c:ptCount val="43"/>
                <c:pt idx="0">
                  <c:v>8.3242215526197913E-2</c:v>
                </c:pt>
                <c:pt idx="1">
                  <c:v>8.4389448347665222E-2</c:v>
                </c:pt>
                <c:pt idx="2">
                  <c:v>8.6125419676681927E-2</c:v>
                </c:pt>
                <c:pt idx="3">
                  <c:v>8.7622942466900861E-2</c:v>
                </c:pt>
                <c:pt idx="4">
                  <c:v>8.9207843439747456E-2</c:v>
                </c:pt>
                <c:pt idx="5">
                  <c:v>9.0931010520469258E-2</c:v>
                </c:pt>
                <c:pt idx="6">
                  <c:v>9.2688408962840557E-2</c:v>
                </c:pt>
                <c:pt idx="7">
                  <c:v>9.4484132067898685E-2</c:v>
                </c:pt>
                <c:pt idx="8">
                  <c:v>9.6310589609213279E-2</c:v>
                </c:pt>
                <c:pt idx="9">
                  <c:v>9.8171314473760873E-2</c:v>
                </c:pt>
                <c:pt idx="10">
                  <c:v>0.10006891109822952</c:v>
                </c:pt>
                <c:pt idx="11">
                  <c:v>0.10200240144623482</c:v>
                </c:pt>
                <c:pt idx="12">
                  <c:v>0.10395718183255567</c:v>
                </c:pt>
                <c:pt idx="13">
                  <c:v>0.10594386744299543</c:v>
                </c:pt>
                <c:pt idx="14">
                  <c:v>0.1079362263235609</c:v>
                </c:pt>
                <c:pt idx="15">
                  <c:v>0.11000547715337088</c:v>
                </c:pt>
                <c:pt idx="16">
                  <c:v>0.11215471793791783</c:v>
                </c:pt>
                <c:pt idx="17">
                  <c:v>0.11430239616675333</c:v>
                </c:pt>
                <c:pt idx="18">
                  <c:v>0.11649551159148294</c:v>
                </c:pt>
                <c:pt idx="19">
                  <c:v>0.11873718643139278</c:v>
                </c:pt>
                <c:pt idx="20">
                  <c:v>0.1210148592321114</c:v>
                </c:pt>
                <c:pt idx="21">
                  <c:v>0.12332476833399336</c:v>
                </c:pt>
                <c:pt idx="22">
                  <c:v>0.12566532787289428</c:v>
                </c:pt>
                <c:pt idx="23">
                  <c:v>0.12802520750496171</c:v>
                </c:pt>
                <c:pt idx="24">
                  <c:v>0.13039498932456647</c:v>
                </c:pt>
                <c:pt idx="25">
                  <c:v>0.1327717741657852</c:v>
                </c:pt>
                <c:pt idx="26">
                  <c:v>0.13515081875223181</c:v>
                </c:pt>
                <c:pt idx="27">
                  <c:v>0.13751232605660565</c:v>
                </c:pt>
                <c:pt idx="28">
                  <c:v>0.13984599485105506</c:v>
                </c:pt>
                <c:pt idx="29">
                  <c:v>0.14215517391785276</c:v>
                </c:pt>
                <c:pt idx="30">
                  <c:v>0.14442957140456045</c:v>
                </c:pt>
                <c:pt idx="31">
                  <c:v>0.14665210744687202</c:v>
                </c:pt>
                <c:pt idx="32">
                  <c:v>0.14882770488198291</c:v>
                </c:pt>
                <c:pt idx="33">
                  <c:v>0.15095090841384196</c:v>
                </c:pt>
                <c:pt idx="34">
                  <c:v>0.15303336594677686</c:v>
                </c:pt>
                <c:pt idx="35">
                  <c:v>0.15505901174235481</c:v>
                </c:pt>
                <c:pt idx="36">
                  <c:v>0.15702682633907358</c:v>
                </c:pt>
                <c:pt idx="37">
                  <c:v>0.15893930077845642</c:v>
                </c:pt>
                <c:pt idx="38">
                  <c:v>0.16077980961752394</c:v>
                </c:pt>
                <c:pt idx="39">
                  <c:v>0.1625440415137154</c:v>
                </c:pt>
                <c:pt idx="40">
                  <c:v>0.16422549402739414</c:v>
                </c:pt>
                <c:pt idx="41">
                  <c:v>0.16584584894442725</c:v>
                </c:pt>
                <c:pt idx="42">
                  <c:v>0.16742854415834232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2-4DBB-91B3-9C22CE6B1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3760"/>
        <c:axId val="135633152"/>
      </c:lineChart>
      <c:catAx>
        <c:axId val="1311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1800" b="1" i="0" baseline="0"/>
            </a:pPr>
            <a:endParaRPr lang="en-US"/>
          </a:p>
        </c:txPr>
        <c:crossAx val="135633152"/>
        <c:crosses val="autoZero"/>
        <c:auto val="1"/>
        <c:lblAlgn val="ctr"/>
        <c:lblOffset val="100"/>
        <c:tickLblSkip val="6"/>
        <c:noMultiLvlLbl val="0"/>
      </c:catAx>
      <c:valAx>
        <c:axId val="135633152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131173760"/>
        <c:crosses val="autoZero"/>
        <c:crossBetween val="midCat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61441634605990347"/>
          <c:y val="0.52074459876543211"/>
          <c:w val="0.36067222102783136"/>
          <c:h val="0.13757888137031188"/>
        </c:manualLayout>
      </c:layout>
      <c:overlay val="1"/>
      <c:txPr>
        <a:bodyPr/>
        <a:lstStyle/>
        <a:p>
          <a:pPr>
            <a:defRPr sz="1700" baseline="0">
              <a:latin typeface="Helvetica" pitchFamily="34" charset="0"/>
              <a:cs typeface="Helvetica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136" footer="0.3149606200000013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1434522095801"/>
          <c:y val="0.14170224230836109"/>
          <c:w val="0.88139560648237791"/>
          <c:h val="0.63319213164146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38100">
              <a:solidFill>
                <a:sysClr val="windowText" lastClr="000000">
                  <a:lumMod val="95000"/>
                  <a:lumOff val="5000"/>
                </a:sysClr>
              </a:solidFill>
            </a:ln>
          </c:spPr>
          <c:invertIfNegative val="0"/>
          <c:cat>
            <c:numRef>
              <c:f>Plan4!$A$3:$A$45</c:f>
              <c:numCache>
                <c:formatCode>General</c:formatCode>
                <c:ptCount val="4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</c:numCache>
            </c:numRef>
          </c:cat>
          <c:val>
            <c:numRef>
              <c:f>Plan4!$S$3:$S$45</c:f>
              <c:numCache>
                <c:formatCode>0.00</c:formatCode>
                <c:ptCount val="43"/>
                <c:pt idx="0">
                  <c:v>-293.86003656930001</c:v>
                </c:pt>
                <c:pt idx="1">
                  <c:v>-299.9664316836076</c:v>
                </c:pt>
                <c:pt idx="2">
                  <c:v>-317.90412089099624</c:v>
                </c:pt>
                <c:pt idx="3">
                  <c:v>-333.48707248055587</c:v>
                </c:pt>
                <c:pt idx="4">
                  <c:v>-350.32439906495159</c:v>
                </c:pt>
                <c:pt idx="5">
                  <c:v>-368.4515913852195</c:v>
                </c:pt>
                <c:pt idx="6">
                  <c:v>-386.69012232286894</c:v>
                </c:pt>
                <c:pt idx="7">
                  <c:v>-411.19081056219926</c:v>
                </c:pt>
                <c:pt idx="8">
                  <c:v>-436.64729933144702</c:v>
                </c:pt>
                <c:pt idx="9">
                  <c:v>-462.98625357901119</c:v>
                </c:pt>
                <c:pt idx="10">
                  <c:v>-490.38952483382849</c:v>
                </c:pt>
                <c:pt idx="11">
                  <c:v>-518.87843453200765</c:v>
                </c:pt>
                <c:pt idx="12">
                  <c:v>-548.35261784603915</c:v>
                </c:pt>
                <c:pt idx="13">
                  <c:v>-579.13367821982456</c:v>
                </c:pt>
                <c:pt idx="14">
                  <c:v>-610.86621798384203</c:v>
                </c:pt>
                <c:pt idx="15">
                  <c:v>-644.09922996935359</c:v>
                </c:pt>
                <c:pt idx="16">
                  <c:v>-679.06612113505435</c:v>
                </c:pt>
                <c:pt idx="17">
                  <c:v>-714.84387680114537</c:v>
                </c:pt>
                <c:pt idx="18">
                  <c:v>-751.6852399362042</c:v>
                </c:pt>
                <c:pt idx="19">
                  <c:v>-789.53554614288771</c:v>
                </c:pt>
                <c:pt idx="20">
                  <c:v>-828.17975934152855</c:v>
                </c:pt>
                <c:pt idx="21">
                  <c:v>-867.61407801509915</c:v>
                </c:pt>
                <c:pt idx="22">
                  <c:v>-907.70733997221373</c:v>
                </c:pt>
                <c:pt idx="23">
                  <c:v>-948.46095920054142</c:v>
                </c:pt>
                <c:pt idx="24">
                  <c:v>-989.52493191306235</c:v>
                </c:pt>
                <c:pt idx="25">
                  <c:v>-1030.8181091278229</c:v>
                </c:pt>
                <c:pt idx="26">
                  <c:v>-1072.1931336777948</c:v>
                </c:pt>
                <c:pt idx="27">
                  <c:v>-1113.4883482604091</c:v>
                </c:pt>
                <c:pt idx="28">
                  <c:v>-1154.4999918112451</c:v>
                </c:pt>
                <c:pt idx="29">
                  <c:v>-1195.286541346873</c:v>
                </c:pt>
                <c:pt idx="30">
                  <c:v>-1235.7758672068892</c:v>
                </c:pt>
                <c:pt idx="31">
                  <c:v>-1275.8889429078747</c:v>
                </c:pt>
                <c:pt idx="32">
                  <c:v>-1315.5149203503183</c:v>
                </c:pt>
                <c:pt idx="33">
                  <c:v>-1354.6683189685359</c:v>
                </c:pt>
                <c:pt idx="34">
                  <c:v>-1393.2761721032593</c:v>
                </c:pt>
                <c:pt idx="35">
                  <c:v>-1431.3840036280085</c:v>
                </c:pt>
                <c:pt idx="36">
                  <c:v>-1468.818701610757</c:v>
                </c:pt>
                <c:pt idx="37">
                  <c:v>-1505.6661022744088</c:v>
                </c:pt>
                <c:pt idx="38">
                  <c:v>-1541.8134050786143</c:v>
                </c:pt>
                <c:pt idx="39">
                  <c:v>-1577.1863856954092</c:v>
                </c:pt>
                <c:pt idx="40">
                  <c:v>-1611.6046382349614</c:v>
                </c:pt>
                <c:pt idx="41">
                  <c:v>-1645.3642974378201</c:v>
                </c:pt>
                <c:pt idx="42">
                  <c:v>-1678.662792627822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0-4C16-B0BD-303E8868A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6483200"/>
        <c:axId val="170864640"/>
      </c:barChart>
      <c:catAx>
        <c:axId val="1364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5500" b="1" i="0" baseline="0"/>
            </a:pPr>
            <a:endParaRPr lang="en-US"/>
          </a:p>
        </c:txPr>
        <c:crossAx val="170864640"/>
        <c:crosses val="autoZero"/>
        <c:auto val="1"/>
        <c:lblAlgn val="ctr"/>
        <c:lblOffset val="100"/>
        <c:noMultiLvlLbl val="0"/>
      </c:catAx>
      <c:valAx>
        <c:axId val="17086464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5500" b="1" i="0" baseline="0"/>
            </a:pPr>
            <a:endParaRPr lang="en-US"/>
          </a:p>
        </c:txPr>
        <c:crossAx val="136483200"/>
        <c:crosses val="autoZero"/>
        <c:crossBetween val="between"/>
      </c:valAx>
      <c:spPr>
        <a:ln w="63500"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58" footer="0.31496062000000058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5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8C760E-DD4F-4FE1-847E-D8FB4A2565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0.87705</cdr:y>
    </cdr:from>
    <cdr:to>
      <cdr:x>0.79988</cdr:x>
      <cdr:y>1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0" y="5271596"/>
          <a:ext cx="7717415" cy="739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 Projeções atuariais do PLDO (2018). </a:t>
          </a:r>
          <a:r>
            <a:rPr lang="pt-BR" sz="1400" i="1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Nota:</a:t>
          </a:r>
          <a:r>
            <a:rPr lang="pt-BR" sz="1400" i="1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Inclui o Regime Geral de Previdência Social (RGPS), o Regime Próprio de Previdência Social (RPPS) dos servidores públicos federais e o Sistema de Pensões Militares.</a:t>
          </a:r>
          <a:endParaRPr lang="pt-BR" sz="1400" i="1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34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38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238765" y="5618163"/>
          <a:ext cx="1329134" cy="613458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39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0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1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2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3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2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238765" y="5618163"/>
          <a:ext cx="1329134" cy="613458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7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8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9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0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1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12" name="CaixaDeTexto 4">
          <a:extLst xmlns:a="http://schemas.openxmlformats.org/drawingml/2006/main">
            <a:ext uri="{FF2B5EF4-FFF2-40B4-BE49-F238E27FC236}">
              <a16:creationId xmlns:a16="http://schemas.microsoft.com/office/drawing/2014/main" id="{64D9C688-155B-4223-99CA-C72239288622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0.00134</cdr:x>
      <cdr:y>0</cdr:y>
    </cdr:from>
    <cdr:to>
      <cdr:x>0.99869</cdr:x>
      <cdr:y>0.14384</cdr:y>
    </cdr:to>
    <cdr:sp macro="" textlink="">
      <cdr:nvSpPr>
        <cdr:cNvPr id="13" name="CaixaDeTexto 3">
          <a:extLst xmlns:a="http://schemas.openxmlformats.org/drawingml/2006/main">
            <a:ext uri="{FF2B5EF4-FFF2-40B4-BE49-F238E27FC236}">
              <a16:creationId xmlns:a16="http://schemas.microsoft.com/office/drawing/2014/main" id="{F98A147C-6649-4329-97C2-DF8E698A7877}"/>
            </a:ext>
          </a:extLst>
        </cdr:cNvPr>
        <cdr:cNvSpPr txBox="1"/>
      </cdr:nvSpPr>
      <cdr:spPr>
        <a:xfrm xmlns:a="http://schemas.openxmlformats.org/drawingml/2006/main">
          <a:off x="11595" y="0"/>
          <a:ext cx="8630289" cy="904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12. Brasil</a:t>
          </a:r>
          <a:r>
            <a:rPr lang="pt-BR" sz="2400" b="1" cap="none" baseline="0">
              <a:latin typeface="Tiempos Text" panose="02020503060303060403" pitchFamily="18" charset="0"/>
            </a:rPr>
            <a:t>: Projeções de Receitas e Despesas da Previdência Federal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14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0.065</cdr:y>
    </cdr:from>
    <cdr:to>
      <cdr:x>0.98661</cdr:x>
      <cdr:y>0.1387</cdr:y>
    </cdr:to>
    <cdr:sp macro="" textlink="">
      <cdr:nvSpPr>
        <cdr:cNvPr id="15" name="CaixaDeTexto 1">
          <a:extLst xmlns:a="http://schemas.openxmlformats.org/drawingml/2006/main">
            <a:ext uri="{FF2B5EF4-FFF2-40B4-BE49-F238E27FC236}">
              <a16:creationId xmlns:a16="http://schemas.microsoft.com/office/drawing/2014/main" id="{8B47BD37-D5F3-4743-BD18-A41A25D956F4}"/>
            </a:ext>
          </a:extLst>
        </cdr:cNvPr>
        <cdr:cNvSpPr txBox="1"/>
      </cdr:nvSpPr>
      <cdr:spPr>
        <a:xfrm xmlns:a="http://schemas.openxmlformats.org/drawingml/2006/main">
          <a:off x="0" y="408553"/>
          <a:ext cx="8537353" cy="463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                                                  (Em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porcentagem do PIB)</a:t>
          </a:r>
          <a:endParaRPr lang="pt-BR" sz="18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0.81841</cdr:x>
      <cdr:y>0.40744</cdr:y>
    </cdr:from>
    <cdr:to>
      <cdr:x>0.97551</cdr:x>
      <cdr:y>0.46747</cdr:y>
    </cdr:to>
    <cdr:sp macro="" textlink="">
      <cdr:nvSpPr>
        <cdr:cNvPr id="44" name="CaixaDeTexto 8">
          <a:extLst xmlns:a="http://schemas.openxmlformats.org/drawingml/2006/main">
            <a:ext uri="{FF2B5EF4-FFF2-40B4-BE49-F238E27FC236}">
              <a16:creationId xmlns:a16="http://schemas.microsoft.com/office/drawing/2014/main" id="{66E77FED-46CA-4A87-894E-091500C389AF}"/>
            </a:ext>
          </a:extLst>
        </cdr:cNvPr>
        <cdr:cNvSpPr txBox="1"/>
      </cdr:nvSpPr>
      <cdr:spPr>
        <a:xfrm xmlns:a="http://schemas.openxmlformats.org/drawingml/2006/main">
          <a:off x="7081866" y="2560920"/>
          <a:ext cx="1359436" cy="37730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800" b="0">
              <a:solidFill>
                <a:srgbClr val="E93C46"/>
              </a:solidFill>
              <a:latin typeface="Roboto Mono" pitchFamily="2" charset="0"/>
              <a:ea typeface="Roboto Mono" pitchFamily="2" charset="0"/>
            </a:rPr>
            <a:t>Despesas</a:t>
          </a:r>
        </a:p>
      </cdr:txBody>
    </cdr:sp>
  </cdr:relSizeAnchor>
  <cdr:relSizeAnchor xmlns:cdr="http://schemas.openxmlformats.org/drawingml/2006/chartDrawing">
    <cdr:from>
      <cdr:x>0.81965</cdr:x>
      <cdr:y>0.27754</cdr:y>
    </cdr:from>
    <cdr:to>
      <cdr:x>0.97427</cdr:x>
      <cdr:y>0.34418</cdr:y>
    </cdr:to>
    <cdr:sp macro="" textlink="">
      <cdr:nvSpPr>
        <cdr:cNvPr id="45" name="CaixaDeTexto 8">
          <a:extLst xmlns:a="http://schemas.openxmlformats.org/drawingml/2006/main">
            <a:ext uri="{FF2B5EF4-FFF2-40B4-BE49-F238E27FC236}">
              <a16:creationId xmlns:a16="http://schemas.microsoft.com/office/drawing/2014/main" id="{44075D7C-DCD4-45E7-BBE8-09C4328D88CD}"/>
            </a:ext>
          </a:extLst>
        </cdr:cNvPr>
        <cdr:cNvSpPr txBox="1"/>
      </cdr:nvSpPr>
      <cdr:spPr>
        <a:xfrm xmlns:a="http://schemas.openxmlformats.org/drawingml/2006/main">
          <a:off x="7092628" y="1744488"/>
          <a:ext cx="1337910" cy="41881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800" b="0">
              <a:solidFill>
                <a:srgbClr val="F9D88F"/>
              </a:solidFill>
              <a:latin typeface="Roboto Mono" pitchFamily="2" charset="0"/>
              <a:ea typeface="Roboto Mono" pitchFamily="2" charset="0"/>
            </a:rPr>
            <a:t>Receitas</a:t>
          </a:r>
        </a:p>
      </cdr:txBody>
    </cdr:sp>
  </cdr:relSizeAnchor>
  <cdr:relSizeAnchor xmlns:cdr="http://schemas.openxmlformats.org/drawingml/2006/chartDrawing">
    <cdr:from>
      <cdr:x>0.15299</cdr:x>
      <cdr:y>0.47726</cdr:y>
    </cdr:from>
    <cdr:to>
      <cdr:x>0.27367</cdr:x>
      <cdr:y>0.5411</cdr:y>
    </cdr:to>
    <cdr:sp macro="" textlink="">
      <cdr:nvSpPr>
        <cdr:cNvPr id="26" name="CaixaDeTexto 8">
          <a:extLst xmlns:a="http://schemas.openxmlformats.org/drawingml/2006/main">
            <a:ext uri="{FF2B5EF4-FFF2-40B4-BE49-F238E27FC236}">
              <a16:creationId xmlns:a16="http://schemas.microsoft.com/office/drawing/2014/main" id="{26A09653-B46A-468A-B395-517962DE6941}"/>
            </a:ext>
          </a:extLst>
        </cdr:cNvPr>
        <cdr:cNvSpPr txBox="1"/>
      </cdr:nvSpPr>
      <cdr:spPr>
        <a:xfrm xmlns:a="http://schemas.openxmlformats.org/drawingml/2006/main">
          <a:off x="1323813" y="2999783"/>
          <a:ext cx="1044305" cy="40123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800" b="1">
              <a:solidFill>
                <a:sysClr val="windowText" lastClr="000000"/>
              </a:solidFill>
              <a:latin typeface="Roboto Mono" pitchFamily="2" charset="0"/>
              <a:ea typeface="Roboto Mono" pitchFamily="2" charset="0"/>
            </a:rPr>
            <a:t>Saldo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26</xdr:col>
      <xdr:colOff>428000</xdr:colOff>
      <xdr:row>39</xdr:row>
      <xdr:rowOff>3000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0.01067</cdr:y>
    </cdr:from>
    <cdr:to>
      <cdr:x>0.03203</cdr:x>
      <cdr:y>0.06251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-104775" y="18823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0.99835</cdr:x>
      <cdr:y>0.10979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0"/>
          <a:ext cx="28210451" cy="215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>
              <a:latin typeface="Franklin Gothic Medium" pitchFamily="34" charset="0"/>
            </a:rPr>
            <a:t>Figura 31: Projeção</a:t>
          </a:r>
          <a:r>
            <a:rPr lang="pt-BR" sz="2800" b="1" cap="small" baseline="0">
              <a:latin typeface="Franklin Gothic Medium" pitchFamily="34" charset="0"/>
            </a:rPr>
            <a:t> de despesas da Previdência Social</a:t>
          </a:r>
          <a:endParaRPr lang="pt-BR" sz="28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0.06959</cdr:y>
    </cdr:from>
    <cdr:to>
      <cdr:x>0.99835</cdr:x>
      <cdr:y>0.12794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363038"/>
          <a:ext cx="28210451" cy="1142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800">
              <a:latin typeface="Helvetica" pitchFamily="34" charset="0"/>
              <a:cs typeface="Helvetica" pitchFamily="34" charset="0"/>
            </a:rPr>
            <a:t>(Em % do PIB)</a:t>
          </a:r>
        </a:p>
      </cdr:txBody>
    </cdr:sp>
  </cdr:relSizeAnchor>
  <cdr:relSizeAnchor xmlns:cdr="http://schemas.openxmlformats.org/drawingml/2006/chartDrawing">
    <cdr:from>
      <cdr:x>0</cdr:x>
      <cdr:y>0.85909</cdr:y>
    </cdr:from>
    <cdr:to>
      <cdr:x>0.46008</cdr:x>
      <cdr:y>0.90761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0" y="16827500"/>
          <a:ext cx="13000515" cy="9502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400"/>
            <a:t>Fonte: Projeções atuariais do PLDO (2018)</a:t>
          </a:r>
        </a:p>
      </cdr:txBody>
    </cdr:sp>
  </cdr:relSizeAnchor>
  <cdr:relSizeAnchor xmlns:cdr="http://schemas.openxmlformats.org/drawingml/2006/chartDrawing">
    <cdr:from>
      <cdr:x>0</cdr:x>
      <cdr:y>0.89597</cdr:y>
    </cdr:from>
    <cdr:to>
      <cdr:x>0.52299</cdr:x>
      <cdr:y>1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0" y="5805886"/>
          <a:ext cx="5347606" cy="674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400" i="1"/>
            <a:t>Nota:</a:t>
          </a:r>
          <a:r>
            <a:rPr lang="pt-BR" sz="1400" i="1" baseline="0"/>
            <a:t> Inclui o Regime Geral de Previdência Social (RGPS), o Regime Próprio de Previdência Social (RPPS) dos servidores públicos federais e o Sistema de Pensões Militares</a:t>
          </a:r>
          <a:endParaRPr lang="pt-BR" sz="1400" i="1"/>
        </a:p>
      </cdr:txBody>
    </cdr:sp>
  </cdr:relSizeAnchor>
  <cdr:relSizeAnchor xmlns:cdr="http://schemas.openxmlformats.org/drawingml/2006/chartDrawing">
    <cdr:from>
      <cdr:x>0.82547</cdr:x>
      <cdr:y>0.8995</cdr:y>
    </cdr:from>
    <cdr:to>
      <cdr:x>1</cdr:x>
      <cdr:y>1</cdr:y>
    </cdr:to>
    <cdr:pic>
      <cdr:nvPicPr>
        <cdr:cNvPr id="7" name="Imagem 6" descr="IMP__Logo.png">
          <a:extLst xmlns:a="http://schemas.openxmlformats.org/drawingml/2006/main">
            <a:ext uri="{FF2B5EF4-FFF2-40B4-BE49-F238E27FC236}">
              <a16:creationId xmlns:a16="http://schemas.microsoft.com/office/drawing/2014/main" id="{8FF81975-4153-463C-A159-946E318F31A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998500" y="17938709"/>
          <a:ext cx="4931707" cy="196854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384175</xdr:colOff>
      <xdr:row>11</xdr:row>
      <xdr:rowOff>57150</xdr:rowOff>
    </xdr:from>
    <xdr:to>
      <xdr:col>67</xdr:col>
      <xdr:colOff>599650</xdr:colOff>
      <xdr:row>101</xdr:row>
      <xdr:rowOff>171150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0.11038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28568225" cy="190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8000" b="1"/>
            <a:t>Projeções</a:t>
          </a:r>
          <a:r>
            <a:rPr lang="pt-BR" sz="8000" b="1" baseline="0"/>
            <a:t> do déficit da Previdência federal </a:t>
          </a:r>
          <a:endParaRPr lang="pt-BR" sz="8000" b="1"/>
        </a:p>
      </cdr:txBody>
    </cdr:sp>
  </cdr:relSizeAnchor>
  <cdr:relSizeAnchor xmlns:cdr="http://schemas.openxmlformats.org/drawingml/2006/chartDrawing">
    <cdr:from>
      <cdr:x>0</cdr:x>
      <cdr:y>0.06475</cdr:y>
    </cdr:from>
    <cdr:to>
      <cdr:x>1</cdr:x>
      <cdr:y>0.1457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1117600"/>
          <a:ext cx="28568225" cy="139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7000"/>
            <a:t>(Em R$ bilhões constantes de 2018)</a:t>
          </a:r>
        </a:p>
      </cdr:txBody>
    </cdr:sp>
  </cdr:relSizeAnchor>
  <cdr:relSizeAnchor xmlns:cdr="http://schemas.openxmlformats.org/drawingml/2006/chartDrawing">
    <cdr:from>
      <cdr:x>0</cdr:x>
      <cdr:y>0.9257</cdr:y>
    </cdr:from>
    <cdr:to>
      <cdr:x>0.31219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5976600"/>
          <a:ext cx="8918575" cy="128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3800"/>
            <a:t>Fonte: Projeções atuariais do PLDO</a:t>
          </a:r>
          <a:r>
            <a:rPr lang="pt-BR" sz="3800" baseline="0"/>
            <a:t> 2018. Elaboração: Gabriel Nemer Tenoury.</a:t>
          </a:r>
          <a:endParaRPr lang="pt-BR" sz="3800"/>
        </a:p>
      </cdr:txBody>
    </cdr:sp>
  </cdr:relSizeAnchor>
  <cdr:relSizeAnchor xmlns:cdr="http://schemas.openxmlformats.org/drawingml/2006/chartDrawing">
    <cdr:from>
      <cdr:x>0.32774</cdr:x>
      <cdr:y>0.32598</cdr:y>
    </cdr:from>
    <cdr:to>
      <cdr:x>0.32774</cdr:x>
      <cdr:y>0.40942</cdr:y>
    </cdr:to>
    <cdr:sp macro="" textlink="">
      <cdr:nvSpPr>
        <cdr:cNvPr id="6" name="Conector de seta reta 5"/>
        <cdr:cNvSpPr/>
      </cdr:nvSpPr>
      <cdr:spPr>
        <a:xfrm xmlns:a="http://schemas.openxmlformats.org/drawingml/2006/main">
          <a:off x="9363075" y="5626100"/>
          <a:ext cx="0" cy="1440000"/>
        </a:xfrm>
        <a:prstGeom xmlns:a="http://schemas.openxmlformats.org/drawingml/2006/main" prst="straightConnector1">
          <a:avLst/>
        </a:prstGeom>
        <a:ln xmlns:a="http://schemas.openxmlformats.org/drawingml/2006/main" w="63500">
          <a:solidFill>
            <a:schemeClr val="tx1">
              <a:lumMod val="95000"/>
              <a:lumOff val="5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0.25662</cdr:x>
      <cdr:y>0.41428</cdr:y>
    </cdr:from>
    <cdr:to>
      <cdr:x>0.45666</cdr:x>
      <cdr:y>0.5081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7331075" y="7150100"/>
          <a:ext cx="5715000" cy="161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5000" b="1"/>
            <a:t>500 bilhões (2028)</a:t>
          </a:r>
        </a:p>
      </cdr:txBody>
    </cdr:sp>
  </cdr:relSizeAnchor>
  <cdr:relSizeAnchor xmlns:cdr="http://schemas.openxmlformats.org/drawingml/2006/chartDrawing">
    <cdr:from>
      <cdr:x>0.61559</cdr:x>
      <cdr:y>0.4989</cdr:y>
    </cdr:from>
    <cdr:to>
      <cdr:x>0.61559</cdr:x>
      <cdr:y>0.58234</cdr:y>
    </cdr:to>
    <cdr:sp macro="" textlink="">
      <cdr:nvSpPr>
        <cdr:cNvPr id="8" name="Conector de seta reta 7"/>
        <cdr:cNvSpPr/>
      </cdr:nvSpPr>
      <cdr:spPr>
        <a:xfrm xmlns:a="http://schemas.openxmlformats.org/drawingml/2006/main">
          <a:off x="17586325" y="8610600"/>
          <a:ext cx="0" cy="1440000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63500" cap="flat" cmpd="sng" algn="ctr">
          <a:solidFill>
            <a:sysClr val="windowText" lastClr="000000">
              <a:lumMod val="95000"/>
              <a:lumOff val="5000"/>
            </a:sysClr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0.55346</cdr:x>
      <cdr:y>0.585</cdr:y>
    </cdr:from>
    <cdr:to>
      <cdr:x>0.75351</cdr:x>
      <cdr:y>0.67882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15811500" y="10096500"/>
          <a:ext cx="5715000" cy="161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5000" b="1"/>
            <a:t>1 trilhão (2042)</a:t>
          </a:r>
        </a:p>
      </cdr:txBody>
    </cdr:sp>
  </cdr:relSizeAnchor>
  <cdr:relSizeAnchor xmlns:cdr="http://schemas.openxmlformats.org/drawingml/2006/chartDrawing">
    <cdr:from>
      <cdr:x>0.43777</cdr:x>
      <cdr:y>0.89258</cdr:y>
    </cdr:from>
    <cdr:to>
      <cdr:x>1</cdr:x>
      <cdr:y>1</cdr:y>
    </cdr:to>
    <cdr:sp macro="" textlink="">
      <cdr:nvSpPr>
        <cdr:cNvPr id="12" name="CaixaDeTexto 1"/>
        <cdr:cNvSpPr txBox="1"/>
      </cdr:nvSpPr>
      <cdr:spPr>
        <a:xfrm xmlns:a="http://schemas.openxmlformats.org/drawingml/2006/main">
          <a:off x="12506325" y="15405100"/>
          <a:ext cx="16061900" cy="185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3800"/>
            <a:t>Notas:</a:t>
          </a:r>
          <a:r>
            <a:rPr lang="pt-BR" sz="3800" baseline="0"/>
            <a:t> 1) Inclui o Regime Geral de Previdência Social (RGPS), o Regime Próprio de Previdência Social (RPPS) dos servidores públicos federais e o Sistema de Pensões Militares. 2) Valores deflacionados pelo INPC projetado pelo PLDO.</a:t>
          </a:r>
          <a:endParaRPr lang="pt-BR" sz="3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Z49"/>
  <sheetViews>
    <sheetView topLeftCell="Q12" zoomScale="70" zoomScaleNormal="70" workbookViewId="0">
      <selection activeCell="V66" sqref="V66"/>
    </sheetView>
  </sheetViews>
  <sheetFormatPr defaultRowHeight="14.5" x14ac:dyDescent="0.35"/>
  <cols>
    <col min="1" max="1" width="17.54296875" bestFit="1" customWidth="1"/>
    <col min="3" max="3" width="22.7265625" bestFit="1" customWidth="1"/>
    <col min="4" max="4" width="23.7265625" bestFit="1" customWidth="1"/>
    <col min="6" max="6" width="21.54296875" bestFit="1" customWidth="1"/>
    <col min="7" max="7" width="22.7265625" bestFit="1" customWidth="1"/>
    <col min="9" max="9" width="23.1796875" bestFit="1" customWidth="1"/>
    <col min="11" max="11" width="20.81640625" bestFit="1" customWidth="1"/>
    <col min="12" max="12" width="22" bestFit="1" customWidth="1"/>
  </cols>
  <sheetData>
    <row r="1" spans="1:26" ht="15" thickBot="1" x14ac:dyDescent="0.4">
      <c r="A1">
        <v>1000</v>
      </c>
      <c r="O1" s="23" t="s">
        <v>6</v>
      </c>
      <c r="P1" s="23"/>
      <c r="Q1" s="23"/>
      <c r="R1" s="23"/>
      <c r="S1" s="23"/>
      <c r="T1" s="23"/>
    </row>
    <row r="2" spans="1:26" ht="15" thickBot="1" x14ac:dyDescent="0.4">
      <c r="C2" s="24" t="s">
        <v>3</v>
      </c>
      <c r="D2" s="24"/>
      <c r="F2" s="25" t="s">
        <v>4</v>
      </c>
      <c r="G2" s="26"/>
      <c r="H2" s="3"/>
      <c r="K2" s="27" t="s">
        <v>5</v>
      </c>
      <c r="L2" s="27"/>
      <c r="O2" s="23" t="s">
        <v>3</v>
      </c>
      <c r="P2" s="23"/>
      <c r="Q2" s="23" t="s">
        <v>4</v>
      </c>
      <c r="R2" s="23"/>
      <c r="S2" s="23" t="s">
        <v>5</v>
      </c>
      <c r="T2" s="23"/>
      <c r="V2" t="s">
        <v>6</v>
      </c>
      <c r="Z2" t="s">
        <v>55</v>
      </c>
    </row>
    <row r="3" spans="1:26" ht="15" thickBot="1" x14ac:dyDescent="0.4">
      <c r="B3" t="s">
        <v>0</v>
      </c>
      <c r="C3" t="s">
        <v>1</v>
      </c>
      <c r="D3" t="s">
        <v>2</v>
      </c>
      <c r="F3" s="7" t="s">
        <v>1</v>
      </c>
      <c r="G3" s="7" t="s">
        <v>2</v>
      </c>
      <c r="H3" s="6"/>
      <c r="K3" t="s">
        <v>1</v>
      </c>
      <c r="L3" t="s">
        <v>2</v>
      </c>
      <c r="O3" s="14" t="s">
        <v>1</v>
      </c>
      <c r="P3" s="14" t="s">
        <v>2</v>
      </c>
      <c r="Q3" s="14" t="s">
        <v>1</v>
      </c>
      <c r="R3" s="14" t="s">
        <v>2</v>
      </c>
      <c r="S3" s="14" t="s">
        <v>1</v>
      </c>
      <c r="T3" s="14" t="s">
        <v>2</v>
      </c>
      <c r="V3" s="14" t="s">
        <v>7</v>
      </c>
      <c r="W3" s="14" t="s">
        <v>8</v>
      </c>
      <c r="X3" s="14" t="s">
        <v>53</v>
      </c>
    </row>
    <row r="4" spans="1:26" ht="15" thickBot="1" x14ac:dyDescent="0.4">
      <c r="A4" s="2">
        <v>7235139000000</v>
      </c>
      <c r="B4" s="1">
        <v>2018</v>
      </c>
      <c r="C4" s="12">
        <v>400096000000</v>
      </c>
      <c r="D4" s="12">
        <v>602269000000</v>
      </c>
      <c r="E4" s="10"/>
      <c r="F4" s="13">
        <v>31695516752.139999</v>
      </c>
      <c r="G4" s="13">
        <v>109371912718.5</v>
      </c>
      <c r="H4" s="13"/>
      <c r="I4" s="10">
        <f>SUM(G4,L4)</f>
        <v>126916656211.52</v>
      </c>
      <c r="J4" s="10"/>
      <c r="K4" s="10">
        <v>3534102890.0799999</v>
      </c>
      <c r="L4" s="10">
        <v>17544743493.02</v>
      </c>
      <c r="O4" s="14">
        <v>5.5299006694964674E-2</v>
      </c>
      <c r="P4" s="14">
        <v>8.3242215526197913E-2</v>
      </c>
      <c r="Q4" s="14">
        <v>4.3807750966691865E-3</v>
      </c>
      <c r="R4" s="14">
        <v>1.5116767309999158E-2</v>
      </c>
      <c r="S4" s="14">
        <v>4.8846371715595231E-4</v>
      </c>
      <c r="T4" s="14">
        <v>2.4249352352484176E-3</v>
      </c>
      <c r="V4" s="16">
        <f>O4+Q4+S4</f>
        <v>6.0168245508789811E-2</v>
      </c>
      <c r="W4" s="16">
        <f>-(P4+R4+T4)</f>
        <v>-0.10078391807144549</v>
      </c>
      <c r="X4" s="16">
        <f>V4+W4</f>
        <v>-4.0615672562655677E-2</v>
      </c>
      <c r="Z4" s="16">
        <f>R4+T4</f>
        <v>1.7541702545247576E-2</v>
      </c>
    </row>
    <row r="5" spans="1:26" ht="15" thickBot="1" x14ac:dyDescent="0.4">
      <c r="A5" s="5">
        <v>7749156000000</v>
      </c>
      <c r="B5" s="4">
        <v>2019</v>
      </c>
      <c r="C5" s="13">
        <v>439053000000</v>
      </c>
      <c r="D5" s="13">
        <v>653947000000</v>
      </c>
      <c r="E5" s="10"/>
      <c r="F5" s="13">
        <v>31746742357.200001</v>
      </c>
      <c r="G5" s="13">
        <v>115520983255.73</v>
      </c>
      <c r="H5" s="13"/>
      <c r="I5" s="10">
        <f t="shared" ref="I5:I12" si="0">SUM(G5,L5)</f>
        <v>134084459756.2</v>
      </c>
      <c r="J5" s="10"/>
      <c r="K5" s="10">
        <v>3766796289.6300001</v>
      </c>
      <c r="L5" s="10">
        <v>18563476500.470001</v>
      </c>
      <c r="O5" s="14">
        <v>5.6658170257509334E-2</v>
      </c>
      <c r="P5" s="14">
        <v>8.4389448347665222E-2</v>
      </c>
      <c r="Q5" s="14">
        <v>4.0968000072782122E-3</v>
      </c>
      <c r="R5" s="14">
        <v>1.4907556804344885E-2</v>
      </c>
      <c r="S5" s="14">
        <v>4.8609116781621125E-4</v>
      </c>
      <c r="T5" s="14">
        <v>2.395548173306874E-3</v>
      </c>
      <c r="V5" s="16">
        <f t="shared" ref="V5:V46" si="1">O5+Q5+S5</f>
        <v>6.1241061432603758E-2</v>
      </c>
      <c r="W5" s="16">
        <f t="shared" ref="W5:W46" si="2">-(P5+R5+T5)</f>
        <v>-0.10169255332531699</v>
      </c>
      <c r="X5" s="16">
        <f t="shared" ref="X5:X46" si="3">V5+W5</f>
        <v>-4.0451491892713229E-2</v>
      </c>
      <c r="Z5" s="16">
        <f t="shared" ref="Z5:Z46" si="4">R5+T5</f>
        <v>1.7303104977651758E-2</v>
      </c>
    </row>
    <row r="6" spans="1:26" ht="15" thickBot="1" x14ac:dyDescent="0.4">
      <c r="A6" s="5">
        <v>8306990000000</v>
      </c>
      <c r="B6" s="4">
        <v>2020</v>
      </c>
      <c r="C6" s="13">
        <v>476128000000</v>
      </c>
      <c r="D6" s="13">
        <v>715443000000</v>
      </c>
      <c r="E6" s="10"/>
      <c r="F6" s="13">
        <v>31056248918.91</v>
      </c>
      <c r="G6" s="13">
        <v>124216301858.03999</v>
      </c>
      <c r="H6" s="13"/>
      <c r="I6" s="10">
        <f t="shared" si="0"/>
        <v>142686672318.81</v>
      </c>
      <c r="J6" s="10"/>
      <c r="K6" s="10">
        <v>3786175783.9099998</v>
      </c>
      <c r="L6" s="10">
        <v>18470370460.77</v>
      </c>
      <c r="O6" s="14">
        <v>5.7316549074935684E-2</v>
      </c>
      <c r="P6" s="14">
        <v>8.6125419676681927E-2</v>
      </c>
      <c r="Q6" s="14">
        <v>3.7385682321647191E-3</v>
      </c>
      <c r="R6" s="14">
        <v>1.4953226362140798E-2</v>
      </c>
      <c r="S6" s="14">
        <v>4.5578191184893684E-4</v>
      </c>
      <c r="T6" s="14">
        <v>2.2234732990854692E-3</v>
      </c>
      <c r="V6" s="16">
        <f t="shared" si="1"/>
        <v>6.1510899218949346E-2</v>
      </c>
      <c r="W6" s="16">
        <f t="shared" si="2"/>
        <v>-0.1033021193379082</v>
      </c>
      <c r="X6" s="16">
        <f t="shared" si="3"/>
        <v>-4.1791220118958854E-2</v>
      </c>
      <c r="Z6" s="16">
        <f t="shared" si="4"/>
        <v>1.7176699661226268E-2</v>
      </c>
    </row>
    <row r="7" spans="1:26" ht="15" thickBot="1" x14ac:dyDescent="0.4">
      <c r="A7" s="5">
        <v>8929990000000</v>
      </c>
      <c r="B7" s="4">
        <v>2021</v>
      </c>
      <c r="C7" s="13">
        <v>516000000000</v>
      </c>
      <c r="D7" s="13">
        <v>782472000000</v>
      </c>
      <c r="E7" s="10"/>
      <c r="F7" s="13">
        <v>31033424888.060001</v>
      </c>
      <c r="G7" s="13">
        <v>130565083078.19</v>
      </c>
      <c r="H7" s="13"/>
      <c r="I7" s="10">
        <f t="shared" si="0"/>
        <v>148933354849.67001</v>
      </c>
      <c r="J7" s="10"/>
      <c r="K7" s="10">
        <v>3807779721.3800001</v>
      </c>
      <c r="L7" s="10">
        <v>18368271771.48</v>
      </c>
      <c r="O7" s="14">
        <v>5.7782819465643301E-2</v>
      </c>
      <c r="P7" s="14">
        <v>8.7622942466900861E-2</v>
      </c>
      <c r="Q7" s="14">
        <v>3.475191449045296E-3</v>
      </c>
      <c r="R7" s="14">
        <v>1.4620966325627465E-2</v>
      </c>
      <c r="S7" s="14">
        <v>4.2640358179348465E-4</v>
      </c>
      <c r="T7" s="14">
        <v>2.0569196350141488E-3</v>
      </c>
      <c r="V7" s="16">
        <f t="shared" si="1"/>
        <v>6.1684414496482085E-2</v>
      </c>
      <c r="W7" s="16">
        <f t="shared" si="2"/>
        <v>-0.10430082842754247</v>
      </c>
      <c r="X7" s="16">
        <f t="shared" si="3"/>
        <v>-4.2616413931060387E-2</v>
      </c>
      <c r="Z7" s="16">
        <f t="shared" si="4"/>
        <v>1.6677885960641615E-2</v>
      </c>
    </row>
    <row r="8" spans="1:26" ht="15" thickBot="1" x14ac:dyDescent="0.4">
      <c r="A8" s="5">
        <v>9593495000000</v>
      </c>
      <c r="B8" s="4">
        <v>2022</v>
      </c>
      <c r="C8" s="13">
        <v>558874000000</v>
      </c>
      <c r="D8" s="13">
        <v>855815000000</v>
      </c>
      <c r="E8" s="10"/>
      <c r="F8" s="13">
        <v>30914068722.25</v>
      </c>
      <c r="G8" s="13">
        <v>137275271766.71001</v>
      </c>
      <c r="H8" s="13"/>
      <c r="I8" s="10">
        <f t="shared" si="0"/>
        <v>155539879838.19</v>
      </c>
      <c r="J8" s="10"/>
      <c r="K8" s="10">
        <v>3798448978.21</v>
      </c>
      <c r="L8" s="10">
        <v>18264608071.48</v>
      </c>
      <c r="O8" s="14">
        <v>5.8255515846935869E-2</v>
      </c>
      <c r="P8" s="14">
        <v>8.9207843439747456E-2</v>
      </c>
      <c r="Q8" s="14">
        <v>3.2223990028920637E-3</v>
      </c>
      <c r="R8" s="14">
        <v>1.430920345157943E-2</v>
      </c>
      <c r="S8" s="14">
        <v>3.9594005919740409E-4</v>
      </c>
      <c r="T8" s="14">
        <v>1.9038533997755771E-3</v>
      </c>
      <c r="V8" s="16">
        <f t="shared" si="1"/>
        <v>6.1873854909025333E-2</v>
      </c>
      <c r="W8" s="16">
        <f t="shared" si="2"/>
        <v>-0.10542090029110246</v>
      </c>
      <c r="X8" s="16">
        <f t="shared" si="3"/>
        <v>-4.3547045382077126E-2</v>
      </c>
      <c r="Z8" s="16">
        <f t="shared" si="4"/>
        <v>1.6213056851355007E-2</v>
      </c>
    </row>
    <row r="9" spans="1:26" ht="15" thickBot="1" x14ac:dyDescent="0.4">
      <c r="A9" s="5">
        <v>10302107000000</v>
      </c>
      <c r="B9" s="4">
        <v>2023</v>
      </c>
      <c r="C9" s="13">
        <v>605067000000</v>
      </c>
      <c r="D9" s="13">
        <v>936781000000</v>
      </c>
      <c r="E9" s="10"/>
      <c r="F9" s="13">
        <v>30761280905.860001</v>
      </c>
      <c r="G9" s="13">
        <v>143913685190.75</v>
      </c>
      <c r="H9" s="13"/>
      <c r="I9" s="10">
        <f t="shared" si="0"/>
        <v>162070096627.98999</v>
      </c>
      <c r="J9" s="10"/>
      <c r="K9" s="10">
        <v>3865097638.3200002</v>
      </c>
      <c r="L9" s="10">
        <v>18156411437.240002</v>
      </c>
      <c r="O9" s="14">
        <v>5.8732354459141226E-2</v>
      </c>
      <c r="P9" s="14">
        <v>9.0931010520469258E-2</v>
      </c>
      <c r="Q9" s="14">
        <v>2.98592131744118E-3</v>
      </c>
      <c r="R9" s="14">
        <v>1.3969344833124913E-2</v>
      </c>
      <c r="S9" s="14">
        <v>3.7517545083932832E-4</v>
      </c>
      <c r="T9" s="14">
        <v>1.7623978703812727E-3</v>
      </c>
      <c r="V9" s="16">
        <f t="shared" si="1"/>
        <v>6.2093451227421735E-2</v>
      </c>
      <c r="W9" s="16">
        <f t="shared" si="2"/>
        <v>-0.10666275322397543</v>
      </c>
      <c r="X9" s="16">
        <f t="shared" si="3"/>
        <v>-4.4569301996553699E-2</v>
      </c>
      <c r="Z9" s="16">
        <f t="shared" si="4"/>
        <v>1.5731742703506184E-2</v>
      </c>
    </row>
    <row r="10" spans="1:26" ht="15" thickBot="1" x14ac:dyDescent="0.4">
      <c r="A10" s="5">
        <v>11055870000000</v>
      </c>
      <c r="B10" s="4">
        <v>2024</v>
      </c>
      <c r="C10" s="13">
        <v>654601000000</v>
      </c>
      <c r="D10" s="13">
        <v>1024751000000</v>
      </c>
      <c r="E10" s="10"/>
      <c r="F10" s="13">
        <v>30727721399.849998</v>
      </c>
      <c r="G10" s="13">
        <v>149992827969.73001</v>
      </c>
      <c r="H10" s="13"/>
      <c r="I10" s="10">
        <f>SUM(G10,L10)</f>
        <v>168036205658.04001</v>
      </c>
      <c r="J10" s="10"/>
      <c r="K10" s="10">
        <v>3887357284.71</v>
      </c>
      <c r="L10" s="10">
        <v>18043377688.310001</v>
      </c>
      <c r="O10" s="14">
        <v>5.9208456684096321E-2</v>
      </c>
      <c r="P10" s="14">
        <v>9.2688408962840557E-2</v>
      </c>
      <c r="Q10" s="14">
        <v>2.7793128356113088E-3</v>
      </c>
      <c r="R10" s="14">
        <v>1.356680459970405E-2</v>
      </c>
      <c r="S10" s="14">
        <v>3.516102563353223E-4</v>
      </c>
      <c r="T10" s="14">
        <v>1.6320178953180529E-3</v>
      </c>
      <c r="V10" s="16">
        <f t="shared" si="1"/>
        <v>6.2339379776042952E-2</v>
      </c>
      <c r="W10" s="16">
        <f t="shared" si="2"/>
        <v>-0.10788723145786266</v>
      </c>
      <c r="X10" s="16">
        <f t="shared" si="3"/>
        <v>-4.5547851681819712E-2</v>
      </c>
      <c r="Z10" s="16">
        <f t="shared" si="4"/>
        <v>1.5198822495022104E-2</v>
      </c>
    </row>
    <row r="11" spans="1:26" ht="15" thickBot="1" x14ac:dyDescent="0.4">
      <c r="A11" s="5">
        <v>11856901000000</v>
      </c>
      <c r="B11" s="4">
        <v>2025</v>
      </c>
      <c r="C11" s="13">
        <v>700055000000</v>
      </c>
      <c r="D11" s="13">
        <v>1120289000000</v>
      </c>
      <c r="E11" s="10"/>
      <c r="F11" s="13">
        <v>30696119754.700001</v>
      </c>
      <c r="G11" s="13">
        <v>156028358337.69</v>
      </c>
      <c r="H11" s="13"/>
      <c r="I11" s="10">
        <f t="shared" si="0"/>
        <v>173956315693.29001</v>
      </c>
      <c r="J11" s="10"/>
      <c r="K11" s="10">
        <v>3920316806.2600002</v>
      </c>
      <c r="L11" s="10">
        <v>17927957355.599998</v>
      </c>
      <c r="O11" s="14">
        <v>5.9041987446804188E-2</v>
      </c>
      <c r="P11" s="14">
        <v>9.4484132067898685E-2</v>
      </c>
      <c r="Q11" s="14">
        <v>2.5888821838606899E-3</v>
      </c>
      <c r="R11" s="14">
        <v>1.3159286590795521E-2</v>
      </c>
      <c r="S11" s="14">
        <v>3.306358724138795E-4</v>
      </c>
      <c r="T11" s="14">
        <v>1.5120272451967002E-3</v>
      </c>
      <c r="V11" s="16">
        <f t="shared" si="1"/>
        <v>6.1961505503078759E-2</v>
      </c>
      <c r="W11" s="16">
        <f t="shared" si="2"/>
        <v>-0.1091554459038909</v>
      </c>
      <c r="X11" s="16">
        <f t="shared" si="3"/>
        <v>-4.7193940400812137E-2</v>
      </c>
      <c r="Z11" s="16">
        <f t="shared" si="4"/>
        <v>1.4671313835992222E-2</v>
      </c>
    </row>
    <row r="12" spans="1:26" ht="15" thickBot="1" x14ac:dyDescent="0.4">
      <c r="A12" s="5">
        <v>12707315000000</v>
      </c>
      <c r="B12" s="4">
        <v>2026</v>
      </c>
      <c r="C12" s="13">
        <v>748148000000</v>
      </c>
      <c r="D12" s="13">
        <v>1223849000000</v>
      </c>
      <c r="E12" s="10"/>
      <c r="F12" s="13">
        <v>30651901585.580002</v>
      </c>
      <c r="G12" s="13">
        <v>162043592177.34</v>
      </c>
      <c r="H12" s="13"/>
      <c r="I12" s="10">
        <f t="shared" si="0"/>
        <v>179851323974.10001</v>
      </c>
      <c r="J12" s="10"/>
      <c r="K12" s="10">
        <v>3944030415.8200002</v>
      </c>
      <c r="L12" s="10">
        <v>17807731796.759998</v>
      </c>
      <c r="O12" s="14">
        <v>5.8875380046847031E-2</v>
      </c>
      <c r="P12" s="14">
        <v>9.6310589609213279E-2</v>
      </c>
      <c r="Q12" s="14">
        <v>2.4121461996952152E-3</v>
      </c>
      <c r="R12" s="14">
        <v>1.2751993019559206E-2</v>
      </c>
      <c r="S12" s="14">
        <v>3.1037480504890295E-4</v>
      </c>
      <c r="T12" s="14">
        <v>1.4013764352862896E-3</v>
      </c>
      <c r="V12" s="16">
        <f t="shared" si="1"/>
        <v>6.1597901051591152E-2</v>
      </c>
      <c r="W12" s="16">
        <f t="shared" si="2"/>
        <v>-0.11046395906405877</v>
      </c>
      <c r="X12" s="16">
        <f t="shared" si="3"/>
        <v>-4.8866058012467621E-2</v>
      </c>
      <c r="Z12" s="16">
        <f t="shared" si="4"/>
        <v>1.4153369454845495E-2</v>
      </c>
    </row>
    <row r="13" spans="1:26" ht="15" thickBot="1" x14ac:dyDescent="0.4">
      <c r="A13" s="5">
        <v>13609393000000</v>
      </c>
      <c r="B13" s="4">
        <v>2027</v>
      </c>
      <c r="C13" s="13">
        <v>799011000000</v>
      </c>
      <c r="D13" s="13">
        <v>1336052000000</v>
      </c>
      <c r="E13" s="10"/>
      <c r="F13" s="13">
        <v>30629659338.02</v>
      </c>
      <c r="G13" s="13">
        <v>167906977529.78</v>
      </c>
      <c r="H13" s="13"/>
      <c r="I13" s="10"/>
      <c r="J13" s="10"/>
      <c r="K13" s="10">
        <v>3961529727.4499998</v>
      </c>
      <c r="L13" s="10">
        <v>17684833058.060001</v>
      </c>
      <c r="O13" s="14">
        <v>5.8710259891826183E-2</v>
      </c>
      <c r="P13" s="14">
        <v>9.8171314473760873E-2</v>
      </c>
      <c r="Q13" s="14">
        <v>2.2506264120684882E-3</v>
      </c>
      <c r="R13" s="14">
        <v>1.2337580194045392E-2</v>
      </c>
      <c r="S13" s="14">
        <v>2.9108790726008134E-4</v>
      </c>
      <c r="T13" s="14">
        <v>1.2994578860394436E-3</v>
      </c>
      <c r="V13" s="16">
        <f t="shared" si="1"/>
        <v>6.1251974211154754E-2</v>
      </c>
      <c r="W13" s="16">
        <f t="shared" si="2"/>
        <v>-0.11180835255384571</v>
      </c>
      <c r="X13" s="16">
        <f t="shared" si="3"/>
        <v>-5.0556378342690951E-2</v>
      </c>
      <c r="Z13" s="16">
        <f t="shared" si="4"/>
        <v>1.3637038080084835E-2</v>
      </c>
    </row>
    <row r="14" spans="1:26" ht="15" thickBot="1" x14ac:dyDescent="0.4">
      <c r="A14" s="5">
        <v>14565143000000</v>
      </c>
      <c r="B14" s="4">
        <v>2028</v>
      </c>
      <c r="C14" s="13">
        <v>852765000000</v>
      </c>
      <c r="D14" s="13">
        <v>1457518000000</v>
      </c>
      <c r="E14" s="10"/>
      <c r="F14" s="13">
        <v>30572752841.830002</v>
      </c>
      <c r="G14" s="13">
        <v>173800200166.20001</v>
      </c>
      <c r="H14" s="13"/>
      <c r="I14" s="10"/>
      <c r="J14" s="10"/>
      <c r="K14" s="10">
        <v>3980489506.21</v>
      </c>
      <c r="L14" s="10">
        <v>17559978986.900002</v>
      </c>
      <c r="O14" s="14">
        <v>5.8548343809600771E-2</v>
      </c>
      <c r="P14" s="14">
        <v>0.10006891109822952</v>
      </c>
      <c r="Q14" s="14">
        <v>2.0990355427221003E-3</v>
      </c>
      <c r="R14" s="14">
        <v>1.1932612001557418E-2</v>
      </c>
      <c r="S14" s="14">
        <v>2.7328873504434527E-4</v>
      </c>
      <c r="T14" s="14">
        <v>1.2056166552501409E-3</v>
      </c>
      <c r="V14" s="16">
        <f t="shared" si="1"/>
        <v>6.0920668087367222E-2</v>
      </c>
      <c r="W14" s="16">
        <f t="shared" si="2"/>
        <v>-0.11320713975503707</v>
      </c>
      <c r="X14" s="16">
        <f t="shared" si="3"/>
        <v>-5.2286471667669851E-2</v>
      </c>
      <c r="Z14" s="16">
        <f t="shared" si="4"/>
        <v>1.3138228656807558E-2</v>
      </c>
    </row>
    <row r="15" spans="1:26" ht="15" thickBot="1" x14ac:dyDescent="0.4">
      <c r="A15" s="5">
        <v>15576447000000</v>
      </c>
      <c r="B15" s="4">
        <v>2029</v>
      </c>
      <c r="C15" s="13">
        <v>909551000000</v>
      </c>
      <c r="D15" s="13">
        <v>1588835000000</v>
      </c>
      <c r="E15" s="10"/>
      <c r="F15" s="13">
        <v>30450108943.220001</v>
      </c>
      <c r="G15" s="13">
        <v>179815649594.66</v>
      </c>
      <c r="H15" s="13"/>
      <c r="I15" s="10"/>
      <c r="J15" s="10"/>
      <c r="K15" s="10">
        <v>4018103695.6700001</v>
      </c>
      <c r="L15" s="10">
        <v>17432010878.189999</v>
      </c>
      <c r="O15" s="14">
        <v>5.8392713049387965E-2</v>
      </c>
      <c r="P15" s="14">
        <v>0.10200240144623482</v>
      </c>
      <c r="Q15" s="14">
        <v>1.9548815556731263E-3</v>
      </c>
      <c r="R15" s="14">
        <v>1.154407353581083E-2</v>
      </c>
      <c r="S15" s="14">
        <v>2.5796022004697218E-4</v>
      </c>
      <c r="T15" s="14">
        <v>1.1191262601920706E-3</v>
      </c>
      <c r="V15" s="16">
        <f t="shared" si="1"/>
        <v>6.0605554825108064E-2</v>
      </c>
      <c r="W15" s="16">
        <f t="shared" si="2"/>
        <v>-0.11466560124223772</v>
      </c>
      <c r="X15" s="16">
        <f t="shared" si="3"/>
        <v>-5.4060046417129658E-2</v>
      </c>
      <c r="Z15" s="16">
        <f t="shared" si="4"/>
        <v>1.2663199796002901E-2</v>
      </c>
    </row>
    <row r="16" spans="1:26" ht="15" thickBot="1" x14ac:dyDescent="0.4">
      <c r="A16" s="5">
        <v>16646392000000</v>
      </c>
      <c r="B16" s="4">
        <v>2030</v>
      </c>
      <c r="C16" s="13">
        <v>969467000000</v>
      </c>
      <c r="D16" s="13">
        <v>1730512000000</v>
      </c>
      <c r="E16" s="10"/>
      <c r="F16" s="13">
        <v>30263737367.619999</v>
      </c>
      <c r="G16" s="13">
        <v>185922417752.48001</v>
      </c>
      <c r="H16" s="13"/>
      <c r="I16" s="10"/>
      <c r="J16" s="10"/>
      <c r="K16" s="10">
        <v>4062697904.9699998</v>
      </c>
      <c r="L16" s="10">
        <v>17300040734.860001</v>
      </c>
      <c r="O16" s="14">
        <v>5.8238866416217998E-2</v>
      </c>
      <c r="P16" s="14">
        <v>0.10395718183255567</v>
      </c>
      <c r="Q16" s="14">
        <v>1.8180358463035112E-3</v>
      </c>
      <c r="R16" s="14">
        <v>1.1168931847362481E-2</v>
      </c>
      <c r="S16" s="14">
        <v>2.4405876690696698E-4</v>
      </c>
      <c r="T16" s="14">
        <v>1.039266691236155E-3</v>
      </c>
      <c r="V16" s="16">
        <f t="shared" si="1"/>
        <v>6.0300961029428474E-2</v>
      </c>
      <c r="W16" s="16">
        <f t="shared" si="2"/>
        <v>-0.1161653803711543</v>
      </c>
      <c r="X16" s="16">
        <f t="shared" si="3"/>
        <v>-5.5864419341725827E-2</v>
      </c>
      <c r="Z16" s="16">
        <f t="shared" si="4"/>
        <v>1.2208198538598636E-2</v>
      </c>
    </row>
    <row r="17" spans="1:26" ht="15" thickBot="1" x14ac:dyDescent="0.4">
      <c r="A17" s="5">
        <v>17777348000000</v>
      </c>
      <c r="B17" s="4">
        <v>2031</v>
      </c>
      <c r="C17" s="13">
        <v>1032604000000</v>
      </c>
      <c r="D17" s="13">
        <v>1883401000000</v>
      </c>
      <c r="E17" s="10"/>
      <c r="F17" s="13">
        <v>29933950708.099998</v>
      </c>
      <c r="G17" s="13">
        <v>192393585894.17999</v>
      </c>
      <c r="H17" s="13"/>
      <c r="I17" s="10"/>
      <c r="J17" s="10"/>
      <c r="K17" s="10">
        <v>4084618850.7199998</v>
      </c>
      <c r="L17" s="10">
        <v>17166427987.459999</v>
      </c>
      <c r="O17" s="14">
        <v>5.8085379214042498E-2</v>
      </c>
      <c r="P17" s="14">
        <v>0.10594386744299543</v>
      </c>
      <c r="Q17" s="14">
        <v>1.6838254338104872E-3</v>
      </c>
      <c r="R17" s="14">
        <v>1.0822400838087885E-2</v>
      </c>
      <c r="S17" s="14">
        <v>2.297653649306972E-4</v>
      </c>
      <c r="T17" s="14">
        <v>9.6563491851878018E-4</v>
      </c>
      <c r="V17" s="16">
        <f t="shared" si="1"/>
        <v>5.9998970012783683E-2</v>
      </c>
      <c r="W17" s="16">
        <f t="shared" si="2"/>
        <v>-0.1177319031996021</v>
      </c>
      <c r="X17" s="16">
        <f t="shared" si="3"/>
        <v>-5.7732933186818415E-2</v>
      </c>
      <c r="Z17" s="16">
        <f t="shared" si="4"/>
        <v>1.1788035756606665E-2</v>
      </c>
    </row>
    <row r="18" spans="1:26" ht="15" thickBot="1" x14ac:dyDescent="0.4">
      <c r="A18" s="5">
        <v>18972342000000</v>
      </c>
      <c r="B18" s="4">
        <v>2032</v>
      </c>
      <c r="C18" s="13">
        <v>1099071000000</v>
      </c>
      <c r="D18" s="13">
        <v>2047803000000</v>
      </c>
      <c r="E18" s="10"/>
      <c r="F18" s="13">
        <v>29484530180.700001</v>
      </c>
      <c r="G18" s="13">
        <v>199119696721.97</v>
      </c>
      <c r="H18" s="13"/>
      <c r="I18" s="10"/>
      <c r="J18" s="10"/>
      <c r="K18" s="10">
        <v>4105145041.4499998</v>
      </c>
      <c r="L18" s="10">
        <v>17028568683.549999</v>
      </c>
      <c r="O18" s="14">
        <v>5.7930170139247963E-2</v>
      </c>
      <c r="P18" s="14">
        <v>0.1079362263235609</v>
      </c>
      <c r="Q18" s="14">
        <v>1.5540796271066588E-3</v>
      </c>
      <c r="R18" s="14">
        <v>1.0495261824922299E-2</v>
      </c>
      <c r="S18" s="14">
        <v>2.1637523935895737E-4</v>
      </c>
      <c r="T18" s="14">
        <v>8.9754700202800478E-4</v>
      </c>
      <c r="V18" s="16">
        <f t="shared" si="1"/>
        <v>5.9700625005713576E-2</v>
      </c>
      <c r="W18" s="16">
        <f t="shared" si="2"/>
        <v>-0.1193290351505112</v>
      </c>
      <c r="X18" s="16">
        <f t="shared" si="3"/>
        <v>-5.9628410144797625E-2</v>
      </c>
      <c r="Z18" s="16">
        <f t="shared" si="4"/>
        <v>1.1392808826950304E-2</v>
      </c>
    </row>
    <row r="19" spans="1:26" ht="15" thickBot="1" x14ac:dyDescent="0.4">
      <c r="A19" s="5">
        <v>20233138000000</v>
      </c>
      <c r="B19" s="4">
        <v>2033</v>
      </c>
      <c r="C19" s="13">
        <v>1168963000000</v>
      </c>
      <c r="D19" s="13">
        <v>2225756000000</v>
      </c>
      <c r="E19" s="10"/>
      <c r="F19" s="13">
        <v>28954997156.41</v>
      </c>
      <c r="G19" s="13">
        <v>205913777352.91</v>
      </c>
      <c r="H19" s="13"/>
      <c r="I19" s="10"/>
      <c r="J19" s="10"/>
      <c r="K19" s="10">
        <v>4125301407.48</v>
      </c>
      <c r="L19" s="10">
        <v>16887452579.200001</v>
      </c>
      <c r="O19" s="14">
        <v>5.7774676374964674E-2</v>
      </c>
      <c r="P19" s="14">
        <v>0.11000547715337088</v>
      </c>
      <c r="Q19" s="14">
        <v>1.4310680407759785E-3</v>
      </c>
      <c r="R19" s="14">
        <v>1.0177055944209446E-2</v>
      </c>
      <c r="S19" s="14">
        <v>2.0388836410249365E-4</v>
      </c>
      <c r="T19" s="14">
        <v>8.3464327575880721E-4</v>
      </c>
      <c r="V19" s="16">
        <f t="shared" si="1"/>
        <v>5.9409632779843145E-2</v>
      </c>
      <c r="W19" s="16">
        <f t="shared" si="2"/>
        <v>-0.12101717637333913</v>
      </c>
      <c r="X19" s="16">
        <f t="shared" si="3"/>
        <v>-6.1607543593495982E-2</v>
      </c>
      <c r="Z19" s="16">
        <f t="shared" si="4"/>
        <v>1.1011699219968253E-2</v>
      </c>
    </row>
    <row r="20" spans="1:26" ht="15" thickBot="1" x14ac:dyDescent="0.4">
      <c r="A20" s="5">
        <v>21561973000000</v>
      </c>
      <c r="B20" s="4">
        <v>2034</v>
      </c>
      <c r="C20" s="13">
        <v>1242422000000</v>
      </c>
      <c r="D20" s="13">
        <v>2418277000000</v>
      </c>
      <c r="E20" s="10"/>
      <c r="F20" s="13">
        <v>28250177984.889999</v>
      </c>
      <c r="G20" s="13">
        <v>213126860323.25</v>
      </c>
      <c r="H20" s="13"/>
      <c r="I20" s="10"/>
      <c r="J20" s="10"/>
      <c r="K20" s="10">
        <v>4151477490.8400002</v>
      </c>
      <c r="L20" s="10">
        <v>16742850470.040001</v>
      </c>
      <c r="O20" s="14">
        <v>5.7620979304630428E-2</v>
      </c>
      <c r="P20" s="14">
        <v>0.11215471793791783</v>
      </c>
      <c r="Q20" s="14">
        <v>1.3101852035938455E-3</v>
      </c>
      <c r="R20" s="14">
        <v>9.884385826995053E-3</v>
      </c>
      <c r="S20" s="14">
        <v>1.9253699514603788E-4</v>
      </c>
      <c r="T20" s="14">
        <v>7.7649899988465807E-4</v>
      </c>
      <c r="V20" s="16">
        <f t="shared" si="1"/>
        <v>5.9123701503370311E-2</v>
      </c>
      <c r="W20" s="16">
        <f t="shared" si="2"/>
        <v>-0.12281560276479754</v>
      </c>
      <c r="X20" s="16">
        <f t="shared" si="3"/>
        <v>-6.3691901261427236E-2</v>
      </c>
      <c r="Z20" s="16">
        <f t="shared" si="4"/>
        <v>1.0660884826879711E-2</v>
      </c>
    </row>
    <row r="21" spans="1:26" ht="15" thickBot="1" x14ac:dyDescent="0.4">
      <c r="A21" s="5">
        <v>22962467000000</v>
      </c>
      <c r="B21" s="4">
        <v>2035</v>
      </c>
      <c r="C21" s="13">
        <v>1319554000000</v>
      </c>
      <c r="D21" s="13">
        <v>2624665000000</v>
      </c>
      <c r="E21" s="10"/>
      <c r="F21" s="13">
        <v>27395447125.509998</v>
      </c>
      <c r="G21" s="13">
        <v>220604389997.39999</v>
      </c>
      <c r="H21" s="13"/>
      <c r="I21" s="10"/>
      <c r="J21" s="10"/>
      <c r="K21" s="10">
        <v>4182530464.9200001</v>
      </c>
      <c r="L21" s="10">
        <v>16597059535.459999</v>
      </c>
      <c r="O21" s="14">
        <v>5.7465689553304528E-2</v>
      </c>
      <c r="P21" s="14">
        <v>0.11430239616675333</v>
      </c>
      <c r="Q21" s="14">
        <v>1.1930533041380092E-3</v>
      </c>
      <c r="R21" s="14">
        <v>9.6071728702930743E-3</v>
      </c>
      <c r="S21" s="14">
        <v>1.8214638979862225E-4</v>
      </c>
      <c r="T21" s="14">
        <v>7.2279078443357144E-4</v>
      </c>
      <c r="V21" s="16">
        <f t="shared" si="1"/>
        <v>5.8840889247241158E-2</v>
      </c>
      <c r="W21" s="16">
        <f t="shared" si="2"/>
        <v>-0.12463235982147998</v>
      </c>
      <c r="X21" s="16">
        <f t="shared" si="3"/>
        <v>-6.5791470574238814E-2</v>
      </c>
      <c r="Z21" s="16">
        <f t="shared" si="4"/>
        <v>1.0329963654726645E-2</v>
      </c>
    </row>
    <row r="22" spans="1:26" ht="15" thickBot="1" x14ac:dyDescent="0.4">
      <c r="A22" s="5">
        <v>24435053000000</v>
      </c>
      <c r="B22" s="4">
        <v>2036</v>
      </c>
      <c r="C22" s="13">
        <v>1400513000000</v>
      </c>
      <c r="D22" s="13">
        <v>2846574000000</v>
      </c>
      <c r="E22" s="10"/>
      <c r="F22" s="13">
        <v>26415769442.470001</v>
      </c>
      <c r="G22" s="13">
        <v>228210198284.32999</v>
      </c>
      <c r="H22" s="13"/>
      <c r="I22" s="10"/>
      <c r="J22" s="10"/>
      <c r="K22" s="10">
        <v>4225622682.6100001</v>
      </c>
      <c r="L22" s="10">
        <v>16451085228.23</v>
      </c>
      <c r="O22" s="14">
        <v>5.7315734080871442E-2</v>
      </c>
      <c r="P22" s="14">
        <v>0.11649551159148294</v>
      </c>
      <c r="Q22" s="14">
        <v>1.081060452067364E-3</v>
      </c>
      <c r="R22" s="14">
        <v>9.3394599260468135E-3</v>
      </c>
      <c r="S22" s="14">
        <v>1.7293282247474561E-4</v>
      </c>
      <c r="T22" s="14">
        <v>6.732576036659302E-4</v>
      </c>
      <c r="V22" s="16">
        <f t="shared" si="1"/>
        <v>5.8569727355413555E-2</v>
      </c>
      <c r="W22" s="16">
        <f t="shared" si="2"/>
        <v>-0.12650822912119569</v>
      </c>
      <c r="X22" s="16">
        <f t="shared" si="3"/>
        <v>-6.7938501765782144E-2</v>
      </c>
      <c r="Z22" s="16">
        <f t="shared" si="4"/>
        <v>1.0012717529712743E-2</v>
      </c>
    </row>
    <row r="23" spans="1:26" ht="15" thickBot="1" x14ac:dyDescent="0.4">
      <c r="A23" s="5">
        <v>25982711000000</v>
      </c>
      <c r="B23" s="4">
        <v>2037</v>
      </c>
      <c r="C23" s="13">
        <v>1485463000000</v>
      </c>
      <c r="D23" s="13">
        <v>3085114000000</v>
      </c>
      <c r="E23" s="10"/>
      <c r="F23" s="13">
        <v>25349760609.279999</v>
      </c>
      <c r="G23" s="13">
        <v>235802259332.67999</v>
      </c>
      <c r="H23" s="13"/>
      <c r="I23" s="10"/>
      <c r="J23" s="10"/>
      <c r="K23" s="10">
        <v>4271087330.0999999</v>
      </c>
      <c r="L23" s="10">
        <v>16305339554.51</v>
      </c>
      <c r="O23" s="14">
        <v>5.7171208962759894E-2</v>
      </c>
      <c r="P23" s="14">
        <v>0.11873718643139278</v>
      </c>
      <c r="Q23" s="14">
        <v>9.7563955544438757E-4</v>
      </c>
      <c r="R23" s="14">
        <v>9.0753524269534466E-3</v>
      </c>
      <c r="S23" s="14">
        <v>1.6438189725852701E-4</v>
      </c>
      <c r="T23" s="14">
        <v>6.2754573818374847E-4</v>
      </c>
      <c r="V23" s="16">
        <f t="shared" si="1"/>
        <v>5.8311230415462809E-2</v>
      </c>
      <c r="W23" s="16">
        <f t="shared" si="2"/>
        <v>-0.12844008459652997</v>
      </c>
      <c r="X23" s="16">
        <f t="shared" si="3"/>
        <v>-7.0128854181067166E-2</v>
      </c>
      <c r="Z23" s="16">
        <f t="shared" si="4"/>
        <v>9.7028981651371953E-3</v>
      </c>
    </row>
    <row r="24" spans="1:26" ht="15" thickBot="1" x14ac:dyDescent="0.4">
      <c r="A24" s="5">
        <v>27609031000000</v>
      </c>
      <c r="B24" s="4">
        <v>2038</v>
      </c>
      <c r="C24" s="13">
        <v>1574489000000</v>
      </c>
      <c r="D24" s="13">
        <v>3341103000000</v>
      </c>
      <c r="E24" s="10"/>
      <c r="F24" s="13">
        <v>24254356356.919998</v>
      </c>
      <c r="G24" s="13">
        <v>243122882362.04999</v>
      </c>
      <c r="H24" s="13"/>
      <c r="I24" s="10"/>
      <c r="J24" s="10"/>
      <c r="K24" s="10">
        <v>4310645335.75</v>
      </c>
      <c r="L24" s="10">
        <v>16160860021.049999</v>
      </c>
      <c r="O24" s="14">
        <v>5.7028042744419388E-2</v>
      </c>
      <c r="P24" s="14">
        <v>0.1210148592321114</v>
      </c>
      <c r="Q24" s="14">
        <v>8.784935754145083E-4</v>
      </c>
      <c r="R24" s="14">
        <v>8.8059186996475892E-3</v>
      </c>
      <c r="S24" s="14">
        <v>1.561317141391163E-4</v>
      </c>
      <c r="T24" s="14">
        <v>5.8534687512394037E-4</v>
      </c>
      <c r="V24" s="16">
        <f t="shared" si="1"/>
        <v>5.8062668033973017E-2</v>
      </c>
      <c r="W24" s="16">
        <f t="shared" si="2"/>
        <v>-0.13040612480688293</v>
      </c>
      <c r="X24" s="16">
        <f t="shared" si="3"/>
        <v>-7.2343456772909917E-2</v>
      </c>
      <c r="Z24" s="16">
        <f t="shared" si="4"/>
        <v>9.3912655747715301E-3</v>
      </c>
    </row>
    <row r="25" spans="1:26" ht="15" thickBot="1" x14ac:dyDescent="0.4">
      <c r="A25" s="5">
        <v>29316990000000</v>
      </c>
      <c r="B25" s="4">
        <v>2039</v>
      </c>
      <c r="C25" s="13">
        <v>1667637000000</v>
      </c>
      <c r="D25" s="13">
        <v>3615511000000</v>
      </c>
      <c r="E25" s="10"/>
      <c r="F25" s="13">
        <v>23121591576.68</v>
      </c>
      <c r="G25" s="13">
        <v>250175724870.87</v>
      </c>
      <c r="H25" s="13"/>
      <c r="I25" s="10"/>
      <c r="J25" s="10"/>
      <c r="K25" s="10">
        <v>4351747012.5799999</v>
      </c>
      <c r="L25" s="10">
        <v>16020320618.07</v>
      </c>
      <c r="O25" s="14">
        <v>5.6882954218697074E-2</v>
      </c>
      <c r="P25" s="14">
        <v>0.12332476833399336</v>
      </c>
      <c r="Q25" s="14">
        <v>7.8867549419909752E-4</v>
      </c>
      <c r="R25" s="14">
        <v>8.5334723950470353E-3</v>
      </c>
      <c r="S25" s="14">
        <v>1.484377152149658E-4</v>
      </c>
      <c r="T25" s="14">
        <v>5.4645175436052607E-4</v>
      </c>
      <c r="V25" s="16">
        <f t="shared" si="1"/>
        <v>5.782006742811114E-2</v>
      </c>
      <c r="W25" s="16">
        <f t="shared" si="2"/>
        <v>-0.13240469248340092</v>
      </c>
      <c r="X25" s="16">
        <f t="shared" si="3"/>
        <v>-7.4584625055289788E-2</v>
      </c>
      <c r="Z25" s="16">
        <f t="shared" si="4"/>
        <v>9.0799241494075606E-3</v>
      </c>
    </row>
    <row r="26" spans="1:26" ht="15" thickBot="1" x14ac:dyDescent="0.4">
      <c r="A26" s="5">
        <v>31109098000000</v>
      </c>
      <c r="B26" s="4">
        <v>2040</v>
      </c>
      <c r="C26" s="13">
        <v>1765146000000</v>
      </c>
      <c r="D26" s="13">
        <v>3909335000000</v>
      </c>
      <c r="E26" s="10"/>
      <c r="F26" s="13">
        <v>21964145610.720001</v>
      </c>
      <c r="G26" s="13">
        <v>256873301062.45999</v>
      </c>
      <c r="H26" s="13"/>
      <c r="I26" s="10"/>
      <c r="J26" s="10"/>
      <c r="K26" s="10">
        <v>4397763391.6499996</v>
      </c>
      <c r="L26" s="10">
        <v>15884866509.620001</v>
      </c>
      <c r="O26" s="14">
        <v>5.674050723039286E-2</v>
      </c>
      <c r="P26" s="14">
        <v>0.12566532787289428</v>
      </c>
      <c r="Q26" s="14">
        <v>7.0603608020779001E-4</v>
      </c>
      <c r="R26" s="14">
        <v>8.257176118139458E-3</v>
      </c>
      <c r="S26" s="14">
        <v>1.4136582782470902E-4</v>
      </c>
      <c r="T26" s="14">
        <v>5.1061803558624555E-4</v>
      </c>
      <c r="V26" s="16">
        <f t="shared" si="1"/>
        <v>5.7587909138425361E-2</v>
      </c>
      <c r="W26" s="16">
        <f t="shared" si="2"/>
        <v>-0.13443312202661997</v>
      </c>
      <c r="X26" s="16">
        <f t="shared" si="3"/>
        <v>-7.6845212888194611E-2</v>
      </c>
      <c r="Z26" s="16">
        <f t="shared" si="4"/>
        <v>8.7677941537257029E-3</v>
      </c>
    </row>
    <row r="27" spans="1:26" ht="15" thickBot="1" x14ac:dyDescent="0.4">
      <c r="A27" s="5">
        <v>32990175000000</v>
      </c>
      <c r="B27" s="4">
        <v>2041</v>
      </c>
      <c r="C27" s="13">
        <v>1867061000000</v>
      </c>
      <c r="D27" s="13">
        <v>4223574000000</v>
      </c>
      <c r="E27" s="10"/>
      <c r="F27" s="13">
        <v>20763496871.240002</v>
      </c>
      <c r="G27" s="13">
        <v>263265521680.62</v>
      </c>
      <c r="H27" s="13"/>
      <c r="I27" s="10"/>
      <c r="J27" s="10"/>
      <c r="K27" s="10">
        <v>4449230538.8999996</v>
      </c>
      <c r="L27" s="10">
        <v>15756540347.799999</v>
      </c>
      <c r="O27" s="14">
        <v>5.6594455773575011E-2</v>
      </c>
      <c r="P27" s="14">
        <v>0.12802520750496171</v>
      </c>
      <c r="Q27" s="14">
        <v>6.2938425974521208E-4</v>
      </c>
      <c r="R27" s="14">
        <v>7.9801189802909504E-3</v>
      </c>
      <c r="S27" s="14">
        <v>1.3486532092964041E-4</v>
      </c>
      <c r="T27" s="14">
        <v>4.7761311808136814E-4</v>
      </c>
      <c r="V27" s="16">
        <f t="shared" si="1"/>
        <v>5.7358705354249868E-2</v>
      </c>
      <c r="W27" s="16">
        <f t="shared" si="2"/>
        <v>-0.13648293960333402</v>
      </c>
      <c r="X27" s="16">
        <f t="shared" si="3"/>
        <v>-7.9124234249084158E-2</v>
      </c>
      <c r="Z27" s="16">
        <f t="shared" si="4"/>
        <v>8.457732098372318E-3</v>
      </c>
    </row>
    <row r="28" spans="1:26" ht="15" thickBot="1" x14ac:dyDescent="0.4">
      <c r="A28" s="5">
        <v>34964388000000</v>
      </c>
      <c r="B28" s="4">
        <v>2042</v>
      </c>
      <c r="C28" s="13">
        <v>1973725000000</v>
      </c>
      <c r="D28" s="13">
        <v>4559181000000</v>
      </c>
      <c r="E28" s="10"/>
      <c r="F28" s="13">
        <v>19625845124.5</v>
      </c>
      <c r="G28" s="13">
        <v>268923665064.35001</v>
      </c>
      <c r="H28" s="13"/>
      <c r="I28" s="10"/>
      <c r="J28" s="10"/>
      <c r="K28" s="10">
        <v>4501538952.8699999</v>
      </c>
      <c r="L28" s="10">
        <v>15635112289.610001</v>
      </c>
      <c r="O28" s="14">
        <v>5.6449579497859365E-2</v>
      </c>
      <c r="P28" s="14">
        <v>0.13039498932456647</v>
      </c>
      <c r="Q28" s="14">
        <v>5.6130955658368741E-4</v>
      </c>
      <c r="R28" s="14">
        <v>7.6913591355967682E-3</v>
      </c>
      <c r="S28" s="14">
        <v>1.2874639627240151E-4</v>
      </c>
      <c r="T28" s="14">
        <v>4.4717248560478167E-4</v>
      </c>
      <c r="V28" s="16">
        <f t="shared" si="1"/>
        <v>5.7139635450715452E-2</v>
      </c>
      <c r="W28" s="16">
        <f t="shared" si="2"/>
        <v>-0.13853352094576801</v>
      </c>
      <c r="X28" s="16">
        <f t="shared" si="3"/>
        <v>-8.1393885495052554E-2</v>
      </c>
      <c r="Z28" s="16">
        <f t="shared" si="4"/>
        <v>8.1385316212015495E-3</v>
      </c>
    </row>
    <row r="29" spans="1:26" ht="15" thickBot="1" x14ac:dyDescent="0.4">
      <c r="A29" s="5">
        <v>37035575000000</v>
      </c>
      <c r="B29" s="4">
        <v>2043</v>
      </c>
      <c r="C29" s="13">
        <v>2085313000000</v>
      </c>
      <c r="D29" s="13">
        <v>4917279000000</v>
      </c>
      <c r="E29" s="10"/>
      <c r="F29" s="13">
        <v>18584474831.98</v>
      </c>
      <c r="G29" s="13">
        <v>273709463740.56</v>
      </c>
      <c r="H29" s="13"/>
      <c r="I29" s="10"/>
      <c r="J29" s="10"/>
      <c r="K29" s="10">
        <v>4556967050.6000004</v>
      </c>
      <c r="L29" s="10">
        <v>15522241737.190001</v>
      </c>
      <c r="O29" s="14">
        <v>5.6305673666467985E-2</v>
      </c>
      <c r="P29" s="14">
        <v>0.1327717741657852</v>
      </c>
      <c r="Q29" s="14">
        <v>5.0180062904329147E-4</v>
      </c>
      <c r="R29" s="14">
        <v>7.3904472589006653E-3</v>
      </c>
      <c r="S29" s="14">
        <v>1.2304296748734156E-4</v>
      </c>
      <c r="T29" s="14">
        <v>4.1911707155052949E-4</v>
      </c>
      <c r="V29" s="16">
        <f t="shared" si="1"/>
        <v>5.6930517262998623E-2</v>
      </c>
      <c r="W29" s="16">
        <f t="shared" si="2"/>
        <v>-0.14058133849623641</v>
      </c>
      <c r="X29" s="16">
        <f t="shared" si="3"/>
        <v>-8.365082123323779E-2</v>
      </c>
      <c r="Z29" s="16">
        <f t="shared" si="4"/>
        <v>7.8095643304511948E-3</v>
      </c>
    </row>
    <row r="30" spans="1:26" ht="15" thickBot="1" x14ac:dyDescent="0.4">
      <c r="A30" s="5">
        <v>39206000000000</v>
      </c>
      <c r="B30" s="4">
        <v>2044</v>
      </c>
      <c r="C30" s="13">
        <v>2202010000000</v>
      </c>
      <c r="D30" s="13">
        <v>5298723000000</v>
      </c>
      <c r="E30" s="10"/>
      <c r="F30" s="13">
        <v>17660680815.189999</v>
      </c>
      <c r="G30" s="13">
        <v>277555932617.42999</v>
      </c>
      <c r="H30" s="13"/>
      <c r="I30" s="10"/>
      <c r="J30" s="10"/>
      <c r="K30" s="10">
        <v>4613101017.6999998</v>
      </c>
      <c r="L30" s="10">
        <v>15419315693.98</v>
      </c>
      <c r="O30" s="14">
        <v>5.6165127786563282E-2</v>
      </c>
      <c r="P30" s="14">
        <v>0.13515081875223181</v>
      </c>
      <c r="Q30" s="14">
        <v>4.5045862406748962E-4</v>
      </c>
      <c r="R30" s="14">
        <v>7.0794248996946894E-3</v>
      </c>
      <c r="S30" s="14">
        <v>1.1766313874662041E-4</v>
      </c>
      <c r="T30" s="14">
        <v>3.9328969275059941E-4</v>
      </c>
      <c r="V30" s="16">
        <f t="shared" si="1"/>
        <v>5.6733249549377397E-2</v>
      </c>
      <c r="W30" s="16">
        <f t="shared" si="2"/>
        <v>-0.14262353334467709</v>
      </c>
      <c r="X30" s="16">
        <f t="shared" si="3"/>
        <v>-8.5890283795299699E-2</v>
      </c>
      <c r="Z30" s="16">
        <f t="shared" si="4"/>
        <v>7.4727145924452891E-3</v>
      </c>
    </row>
    <row r="31" spans="1:26" ht="15" thickBot="1" x14ac:dyDescent="0.4">
      <c r="A31" s="5">
        <v>41482245000000</v>
      </c>
      <c r="B31" s="4">
        <v>2045</v>
      </c>
      <c r="C31" s="13">
        <v>2324163000000</v>
      </c>
      <c r="D31" s="13">
        <v>5704320000000</v>
      </c>
      <c r="E31" s="10"/>
      <c r="F31" s="13">
        <v>16840187115.83</v>
      </c>
      <c r="G31" s="13">
        <v>280505833126.94</v>
      </c>
      <c r="H31" s="13"/>
      <c r="I31" s="10"/>
      <c r="J31" s="10"/>
      <c r="K31" s="10">
        <v>4670565357.3999996</v>
      </c>
      <c r="L31" s="10">
        <v>15327325957.84</v>
      </c>
      <c r="O31" s="14">
        <v>5.6027898200784458E-2</v>
      </c>
      <c r="P31" s="14">
        <v>0.13751232605660565</v>
      </c>
      <c r="Q31" s="14">
        <v>4.0596132431670466E-4</v>
      </c>
      <c r="R31" s="14">
        <v>6.7620697271071036E-3</v>
      </c>
      <c r="S31" s="14">
        <v>1.1259191389954906E-4</v>
      </c>
      <c r="T31" s="14">
        <v>3.6949123553558876E-4</v>
      </c>
      <c r="V31" s="16">
        <f t="shared" si="1"/>
        <v>5.6546451439000708E-2</v>
      </c>
      <c r="W31" s="16">
        <f t="shared" si="2"/>
        <v>-0.14464388701924835</v>
      </c>
      <c r="X31" s="16">
        <f t="shared" si="3"/>
        <v>-8.8097435580247643E-2</v>
      </c>
      <c r="Z31" s="16">
        <f t="shared" si="4"/>
        <v>7.1315609626426925E-3</v>
      </c>
    </row>
    <row r="32" spans="1:26" ht="15" thickBot="1" x14ac:dyDescent="0.4">
      <c r="A32" s="5">
        <v>43868793000000</v>
      </c>
      <c r="B32" s="4">
        <v>2046</v>
      </c>
      <c r="C32" s="13">
        <v>2452109000000</v>
      </c>
      <c r="D32" s="13">
        <v>6134875000000</v>
      </c>
      <c r="E32" s="10"/>
      <c r="F32" s="13">
        <v>16155682892.93</v>
      </c>
      <c r="G32" s="13">
        <v>282445487391.48999</v>
      </c>
      <c r="H32" s="13"/>
      <c r="I32" s="10"/>
      <c r="J32" s="10"/>
      <c r="K32" s="10">
        <v>4713725193.0799999</v>
      </c>
      <c r="L32" s="10">
        <v>15246534190.83</v>
      </c>
      <c r="O32" s="14">
        <v>5.5896431889521099E-2</v>
      </c>
      <c r="P32" s="14">
        <v>0.13984599485105506</v>
      </c>
      <c r="Q32" s="14">
        <v>3.6827279229975624E-4</v>
      </c>
      <c r="R32" s="14">
        <v>6.4384148292270082E-3</v>
      </c>
      <c r="S32" s="14">
        <v>1.0745053307210891E-4</v>
      </c>
      <c r="T32" s="14">
        <v>3.4754852249593463E-4</v>
      </c>
      <c r="V32" s="16">
        <f t="shared" si="1"/>
        <v>5.6372155214892965E-2</v>
      </c>
      <c r="W32" s="16">
        <f t="shared" si="2"/>
        <v>-0.146631958202778</v>
      </c>
      <c r="X32" s="16">
        <f t="shared" si="3"/>
        <v>-9.0259802987885024E-2</v>
      </c>
      <c r="Z32" s="16">
        <f t="shared" si="4"/>
        <v>6.7859633517229432E-3</v>
      </c>
    </row>
    <row r="33" spans="1:26" ht="15" thickBot="1" x14ac:dyDescent="0.4">
      <c r="A33" s="5">
        <v>46368759000000</v>
      </c>
      <c r="B33" s="4">
        <v>2047</v>
      </c>
      <c r="C33" s="13">
        <v>2585915000000</v>
      </c>
      <c r="D33" s="13">
        <v>6591559000000</v>
      </c>
      <c r="E33" s="10"/>
      <c r="F33" s="13">
        <v>15583676752.09</v>
      </c>
      <c r="G33" s="13">
        <v>283454082001.97998</v>
      </c>
      <c r="H33" s="13"/>
      <c r="I33" s="10"/>
      <c r="J33" s="10"/>
      <c r="K33" s="10">
        <v>4741144150.6000004</v>
      </c>
      <c r="L33" s="10">
        <v>15177321938.299999</v>
      </c>
      <c r="O33" s="14">
        <v>5.5768475494459534E-2</v>
      </c>
      <c r="P33" s="14">
        <v>0.14215517391785276</v>
      </c>
      <c r="Q33" s="14">
        <v>3.3608138514317366E-4</v>
      </c>
      <c r="R33" s="14">
        <v>6.1130400751501666E-3</v>
      </c>
      <c r="S33" s="14">
        <v>1.0224867460006856E-4</v>
      </c>
      <c r="T33" s="14">
        <v>3.2731783782050322E-4</v>
      </c>
      <c r="V33" s="16">
        <f t="shared" si="1"/>
        <v>5.6206805554202779E-2</v>
      </c>
      <c r="W33" s="16">
        <f t="shared" si="2"/>
        <v>-0.14859553183082344</v>
      </c>
      <c r="X33" s="16">
        <f t="shared" si="3"/>
        <v>-9.2388726276620661E-2</v>
      </c>
      <c r="Z33" s="16">
        <f t="shared" si="4"/>
        <v>6.4403579129706703E-3</v>
      </c>
    </row>
    <row r="34" spans="1:26" ht="15" thickBot="1" x14ac:dyDescent="0.4">
      <c r="A34" s="5">
        <v>48989462000000</v>
      </c>
      <c r="B34" s="4">
        <v>2048</v>
      </c>
      <c r="C34" s="13">
        <v>2726094000000</v>
      </c>
      <c r="D34" s="13">
        <v>7075527000000</v>
      </c>
      <c r="E34" s="10"/>
      <c r="F34" s="13">
        <v>15084793915.530001</v>
      </c>
      <c r="G34" s="13">
        <v>283670416902.56</v>
      </c>
      <c r="H34" s="13"/>
      <c r="I34" s="10"/>
      <c r="J34" s="10"/>
      <c r="K34" s="10">
        <v>4765160264.0900002</v>
      </c>
      <c r="L34" s="10">
        <v>15120302950.030001</v>
      </c>
      <c r="O34" s="14">
        <v>5.5646538841353267E-2</v>
      </c>
      <c r="P34" s="14">
        <v>0.14442957140456045</v>
      </c>
      <c r="Q34" s="14">
        <v>3.0791915852290848E-4</v>
      </c>
      <c r="R34" s="14">
        <v>5.7904374802597346E-3</v>
      </c>
      <c r="S34" s="14">
        <v>9.7269087463952971E-5</v>
      </c>
      <c r="T34" s="14">
        <v>3.0864398857921734E-4</v>
      </c>
      <c r="V34" s="16">
        <f t="shared" si="1"/>
        <v>5.6051727087340124E-2</v>
      </c>
      <c r="W34" s="16">
        <f t="shared" si="2"/>
        <v>-0.15052865287339939</v>
      </c>
      <c r="X34" s="16">
        <f t="shared" si="3"/>
        <v>-9.4476925786059263E-2</v>
      </c>
      <c r="Z34" s="16">
        <f t="shared" si="4"/>
        <v>6.0990814688389522E-3</v>
      </c>
    </row>
    <row r="35" spans="1:26" ht="15" thickBot="1" x14ac:dyDescent="0.4">
      <c r="A35" s="5">
        <v>51739952000000</v>
      </c>
      <c r="B35" s="4">
        <v>2049</v>
      </c>
      <c r="C35" s="13">
        <v>2872915000000</v>
      </c>
      <c r="D35" s="13">
        <v>7587773000000</v>
      </c>
      <c r="E35" s="10"/>
      <c r="F35" s="13">
        <v>14643363834.27</v>
      </c>
      <c r="G35" s="13">
        <v>283143914969.59998</v>
      </c>
      <c r="H35" s="13"/>
      <c r="I35" s="10"/>
      <c r="J35" s="10"/>
      <c r="K35" s="10">
        <v>4787271545.4499998</v>
      </c>
      <c r="L35" s="10">
        <v>15076165736.799999</v>
      </c>
      <c r="O35" s="14">
        <v>5.5526046873796871E-2</v>
      </c>
      <c r="P35" s="14">
        <v>0.14665210744687202</v>
      </c>
      <c r="Q35" s="14">
        <v>2.8301850442903387E-4</v>
      </c>
      <c r="R35" s="14">
        <v>5.4724425521229698E-3</v>
      </c>
      <c r="S35" s="14">
        <v>9.2525627883265142E-5</v>
      </c>
      <c r="T35" s="14">
        <v>2.9138345039052217E-4</v>
      </c>
      <c r="V35" s="16">
        <f t="shared" si="1"/>
        <v>5.5901591006109169E-2</v>
      </c>
      <c r="W35" s="16">
        <f t="shared" si="2"/>
        <v>-0.1524159334493855</v>
      </c>
      <c r="X35" s="16">
        <f t="shared" si="3"/>
        <v>-9.6514342443276335E-2</v>
      </c>
      <c r="Z35" s="16">
        <f t="shared" si="4"/>
        <v>5.7638260025134917E-3</v>
      </c>
    </row>
    <row r="36" spans="1:26" ht="15" thickBot="1" x14ac:dyDescent="0.4">
      <c r="A36" s="5">
        <v>54623788000000</v>
      </c>
      <c r="B36" s="4">
        <v>2050</v>
      </c>
      <c r="C36" s="13">
        <v>3026880000000</v>
      </c>
      <c r="D36" s="13">
        <v>8129533000000</v>
      </c>
      <c r="E36" s="10"/>
      <c r="F36" s="13">
        <v>14281175418.68</v>
      </c>
      <c r="G36" s="13">
        <v>281821882828.29999</v>
      </c>
      <c r="H36" s="13"/>
      <c r="I36" s="10"/>
      <c r="J36" s="10"/>
      <c r="K36" s="10">
        <v>4808309338.3500004</v>
      </c>
      <c r="L36" s="10">
        <v>15045678562.42</v>
      </c>
      <c r="O36" s="14">
        <v>5.5413220335433347E-2</v>
      </c>
      <c r="P36" s="14">
        <v>0.14882770488198291</v>
      </c>
      <c r="Q36" s="14">
        <v>2.6144608313652656E-4</v>
      </c>
      <c r="R36" s="14">
        <v>5.159325142890127E-3</v>
      </c>
      <c r="S36" s="14">
        <v>8.8025922668526771E-5</v>
      </c>
      <c r="T36" s="14">
        <v>2.7544187456241594E-4</v>
      </c>
      <c r="V36" s="16">
        <f t="shared" si="1"/>
        <v>5.5762692341238394E-2</v>
      </c>
      <c r="W36" s="16">
        <f t="shared" si="2"/>
        <v>-0.15426247189943545</v>
      </c>
      <c r="X36" s="16">
        <f t="shared" si="3"/>
        <v>-9.8499779558197054E-2</v>
      </c>
      <c r="Z36" s="16">
        <f t="shared" si="4"/>
        <v>5.434767017452543E-3</v>
      </c>
    </row>
    <row r="37" spans="1:26" ht="15" thickBot="1" x14ac:dyDescent="0.4">
      <c r="A37" s="5">
        <v>57649716000000</v>
      </c>
      <c r="B37" s="4">
        <v>2051</v>
      </c>
      <c r="C37" s="13">
        <v>3188367000000</v>
      </c>
      <c r="D37" s="13">
        <v>8702277000000</v>
      </c>
      <c r="E37" s="10"/>
      <c r="F37" s="13">
        <v>13980883667.73</v>
      </c>
      <c r="G37" s="13">
        <v>279761788143.64001</v>
      </c>
      <c r="H37" s="13"/>
      <c r="I37" s="10"/>
      <c r="J37" s="10"/>
      <c r="K37" s="10">
        <v>4826984318.1300001</v>
      </c>
      <c r="L37" s="10">
        <v>15029362365.42</v>
      </c>
      <c r="O37" s="14">
        <v>5.53058578814161E-2</v>
      </c>
      <c r="P37" s="14">
        <v>0.15095090841384196</v>
      </c>
      <c r="Q37" s="14">
        <v>2.4251435458467826E-4</v>
      </c>
      <c r="R37" s="14">
        <v>4.8527869268885906E-3</v>
      </c>
      <c r="S37" s="14">
        <v>8.3729542017691821E-5</v>
      </c>
      <c r="T37" s="14">
        <v>2.6070141204893361E-4</v>
      </c>
      <c r="V37" s="16">
        <f t="shared" si="1"/>
        <v>5.5632101778018472E-2</v>
      </c>
      <c r="W37" s="16">
        <f t="shared" si="2"/>
        <v>-0.15606439675277947</v>
      </c>
      <c r="X37" s="16">
        <f t="shared" si="3"/>
        <v>-0.100432294974761</v>
      </c>
      <c r="Z37" s="16">
        <f t="shared" si="4"/>
        <v>5.1134883389375241E-3</v>
      </c>
    </row>
    <row r="38" spans="1:26" ht="15" thickBot="1" x14ac:dyDescent="0.4">
      <c r="A38" s="5">
        <v>60817456000000</v>
      </c>
      <c r="B38" s="4">
        <v>2052</v>
      </c>
      <c r="C38" s="13">
        <v>3357726000000</v>
      </c>
      <c r="D38" s="13">
        <v>9307100000000</v>
      </c>
      <c r="E38" s="10"/>
      <c r="F38" s="13">
        <v>13724720449.219999</v>
      </c>
      <c r="G38" s="13">
        <v>277042437266.47998</v>
      </c>
      <c r="H38" s="13"/>
      <c r="I38" s="10"/>
      <c r="J38" s="10"/>
      <c r="K38" s="10">
        <v>4843239362.5299997</v>
      </c>
      <c r="L38" s="10">
        <v>15026633191.68</v>
      </c>
      <c r="O38" s="14">
        <v>5.5209905524492835E-2</v>
      </c>
      <c r="P38" s="14">
        <v>0.15303336594677686</v>
      </c>
      <c r="Q38" s="14">
        <v>2.256707424463792E-4</v>
      </c>
      <c r="R38" s="14">
        <v>4.5553111801730078E-3</v>
      </c>
      <c r="S38" s="14">
        <v>7.9635678324492881E-5</v>
      </c>
      <c r="T38" s="14">
        <v>2.4707763494217843E-4</v>
      </c>
      <c r="V38" s="16">
        <f t="shared" si="1"/>
        <v>5.5515211945263709E-2</v>
      </c>
      <c r="W38" s="16">
        <f t="shared" si="2"/>
        <v>-0.15783575476189202</v>
      </c>
      <c r="X38" s="16">
        <f t="shared" si="3"/>
        <v>-0.10232054281662831</v>
      </c>
      <c r="Z38" s="16">
        <f t="shared" si="4"/>
        <v>4.8023888151151866E-3</v>
      </c>
    </row>
    <row r="39" spans="1:26" ht="15" thickBot="1" x14ac:dyDescent="0.4">
      <c r="A39" s="5">
        <v>64140116000000</v>
      </c>
      <c r="B39" s="4">
        <v>2053</v>
      </c>
      <c r="C39" s="13">
        <v>3535206000000</v>
      </c>
      <c r="D39" s="13">
        <v>9945503000000</v>
      </c>
      <c r="E39" s="10"/>
      <c r="F39" s="13">
        <v>13481399312.41</v>
      </c>
      <c r="G39" s="13">
        <v>273772479869.10001</v>
      </c>
      <c r="H39" s="13"/>
      <c r="I39" s="10"/>
      <c r="J39" s="10"/>
      <c r="K39" s="10">
        <v>4858605804.1099997</v>
      </c>
      <c r="L39" s="10">
        <v>15037519884.74</v>
      </c>
      <c r="O39" s="14">
        <v>5.5116925575875164E-2</v>
      </c>
      <c r="P39" s="14">
        <v>0.15505901174235481</v>
      </c>
      <c r="Q39" s="14">
        <v>2.1018669988700988E-4</v>
      </c>
      <c r="R39" s="14">
        <v>4.2683502454080374E-3</v>
      </c>
      <c r="S39" s="14">
        <v>7.5749875539825965E-5</v>
      </c>
      <c r="T39" s="14">
        <v>2.3444796833139498E-4</v>
      </c>
      <c r="V39" s="16">
        <f t="shared" si="1"/>
        <v>5.5402862151302003E-2</v>
      </c>
      <c r="W39" s="16">
        <f t="shared" si="2"/>
        <v>-0.15956180995609423</v>
      </c>
      <c r="X39" s="16">
        <f t="shared" si="3"/>
        <v>-0.10415894780479223</v>
      </c>
      <c r="Z39" s="16">
        <f t="shared" si="4"/>
        <v>4.5027982137394321E-3</v>
      </c>
    </row>
    <row r="40" spans="1:26" ht="15" thickBot="1" x14ac:dyDescent="0.4">
      <c r="A40" s="5">
        <v>67621452000000</v>
      </c>
      <c r="B40" s="4">
        <v>2054</v>
      </c>
      <c r="C40" s="13">
        <v>3721375000000</v>
      </c>
      <c r="D40" s="13">
        <v>10618382000000</v>
      </c>
      <c r="E40" s="10"/>
      <c r="F40" s="13">
        <v>13230920787.32</v>
      </c>
      <c r="G40" s="13">
        <v>270021538347.38</v>
      </c>
      <c r="H40" s="13"/>
      <c r="I40" s="10"/>
      <c r="J40" s="10"/>
      <c r="K40" s="10">
        <v>4872947560.0200005</v>
      </c>
      <c r="L40" s="10">
        <v>15060029048.860001</v>
      </c>
      <c r="O40" s="14">
        <v>5.5032462183746071E-2</v>
      </c>
      <c r="P40" s="14">
        <v>0.15702682633907358</v>
      </c>
      <c r="Q40" s="14">
        <v>1.9566158956953482E-4</v>
      </c>
      <c r="R40" s="14">
        <v>3.9931342844779496E-3</v>
      </c>
      <c r="S40" s="14">
        <v>7.2062155069074838E-5</v>
      </c>
      <c r="T40" s="14">
        <v>2.2271082036008337E-4</v>
      </c>
      <c r="V40" s="16">
        <f t="shared" si="1"/>
        <v>5.5300185928384676E-2</v>
      </c>
      <c r="W40" s="16">
        <f t="shared" si="2"/>
        <v>-0.16124267144391161</v>
      </c>
      <c r="X40" s="16">
        <f t="shared" si="3"/>
        <v>-0.10594248551552693</v>
      </c>
      <c r="Z40" s="16">
        <f t="shared" si="4"/>
        <v>4.2158451048380334E-3</v>
      </c>
    </row>
    <row r="41" spans="1:26" ht="15" thickBot="1" x14ac:dyDescent="0.4">
      <c r="A41" s="5">
        <v>71269629000000</v>
      </c>
      <c r="B41" s="4">
        <v>2055</v>
      </c>
      <c r="C41" s="13">
        <v>3916443000000</v>
      </c>
      <c r="D41" s="13">
        <v>11327545000000</v>
      </c>
      <c r="E41" s="10"/>
      <c r="F41" s="13">
        <v>12965082613.27</v>
      </c>
      <c r="G41" s="13">
        <v>265826163693.98999</v>
      </c>
      <c r="H41" s="13"/>
      <c r="I41" s="10"/>
      <c r="J41" s="10"/>
      <c r="K41" s="10">
        <v>4886503925.8500004</v>
      </c>
      <c r="L41" s="10">
        <v>15093494035.610001</v>
      </c>
      <c r="O41" s="14">
        <v>5.4952481933082602E-2</v>
      </c>
      <c r="P41" s="14">
        <v>0.15893930077845642</v>
      </c>
      <c r="Q41" s="14">
        <v>1.8191595487707674E-4</v>
      </c>
      <c r="R41" s="14">
        <v>3.7298659670866254E-3</v>
      </c>
      <c r="S41" s="14">
        <v>6.8563622322911208E-5</v>
      </c>
      <c r="T41" s="14">
        <v>2.1178016845871332E-4</v>
      </c>
      <c r="V41" s="16">
        <f t="shared" si="1"/>
        <v>5.5202961510282589E-2</v>
      </c>
      <c r="W41" s="16">
        <f t="shared" si="2"/>
        <v>-0.16288094691400176</v>
      </c>
      <c r="X41" s="16">
        <f t="shared" si="3"/>
        <v>-0.10767798540371917</v>
      </c>
      <c r="Z41" s="16">
        <f t="shared" si="4"/>
        <v>3.9416461355453389E-3</v>
      </c>
    </row>
    <row r="42" spans="1:26" ht="15" thickBot="1" x14ac:dyDescent="0.4">
      <c r="A42" s="5">
        <v>75097458000000</v>
      </c>
      <c r="B42" s="4">
        <v>2056</v>
      </c>
      <c r="C42" s="13">
        <v>4120851000000</v>
      </c>
      <c r="D42" s="13">
        <v>12074155000000</v>
      </c>
      <c r="E42" s="10"/>
      <c r="F42" s="13">
        <v>12686500183.52</v>
      </c>
      <c r="G42" s="13">
        <v>261181173649.12</v>
      </c>
      <c r="H42" s="13"/>
      <c r="I42" s="10"/>
      <c r="J42" s="10"/>
      <c r="K42" s="10">
        <v>4899013241.0900002</v>
      </c>
      <c r="L42" s="10">
        <v>15136522913.780001</v>
      </c>
      <c r="O42" s="14">
        <v>5.4873375341146703E-2</v>
      </c>
      <c r="P42" s="14">
        <v>0.16077980961752394</v>
      </c>
      <c r="Q42" s="14">
        <v>1.6893381642185546E-4</v>
      </c>
      <c r="R42" s="14">
        <v>3.4778963310465182E-3</v>
      </c>
      <c r="S42" s="14">
        <v>6.5235407050528925E-5</v>
      </c>
      <c r="T42" s="14">
        <v>2.0155839247954307E-4</v>
      </c>
      <c r="V42" s="16">
        <f t="shared" si="1"/>
        <v>5.5107544564619089E-2</v>
      </c>
      <c r="W42" s="16">
        <f t="shared" si="2"/>
        <v>-0.16445926434105002</v>
      </c>
      <c r="X42" s="16">
        <f t="shared" si="3"/>
        <v>-0.10935171977643093</v>
      </c>
      <c r="Z42" s="16">
        <f t="shared" si="4"/>
        <v>3.6794547235260611E-3</v>
      </c>
    </row>
    <row r="43" spans="1:26" ht="15" thickBot="1" x14ac:dyDescent="0.4">
      <c r="A43" s="5">
        <v>79113709000000</v>
      </c>
      <c r="B43" s="4">
        <v>2057</v>
      </c>
      <c r="C43" s="13">
        <v>4335005000000</v>
      </c>
      <c r="D43" s="13">
        <v>12859462000000</v>
      </c>
      <c r="E43" s="10"/>
      <c r="F43" s="13">
        <v>12390194934.75</v>
      </c>
      <c r="G43" s="13">
        <v>256115711995.04999</v>
      </c>
      <c r="H43" s="13"/>
      <c r="I43" s="10"/>
      <c r="J43" s="10"/>
      <c r="K43" s="10">
        <v>4910327778.8999996</v>
      </c>
      <c r="L43" s="10">
        <v>15188062336.049999</v>
      </c>
      <c r="O43" s="14">
        <v>5.4794612144906517E-2</v>
      </c>
      <c r="P43" s="14">
        <v>0.1625440415137154</v>
      </c>
      <c r="Q43" s="14">
        <v>1.5661248968557397E-4</v>
      </c>
      <c r="R43" s="14">
        <v>3.2373113994067703E-3</v>
      </c>
      <c r="S43" s="14">
        <v>6.206671183751478E-5</v>
      </c>
      <c r="T43" s="14">
        <v>1.9197762976894435E-4</v>
      </c>
      <c r="V43" s="16">
        <f t="shared" si="1"/>
        <v>5.5013291346429606E-2</v>
      </c>
      <c r="W43" s="16">
        <f t="shared" si="2"/>
        <v>-0.16597333054289112</v>
      </c>
      <c r="X43" s="16">
        <f t="shared" si="3"/>
        <v>-0.11096003919646152</v>
      </c>
      <c r="Z43" s="16">
        <f t="shared" si="4"/>
        <v>3.4292890291757147E-3</v>
      </c>
    </row>
    <row r="44" spans="1:26" ht="15" thickBot="1" x14ac:dyDescent="0.4">
      <c r="A44" s="5">
        <v>83325187000000</v>
      </c>
      <c r="B44" s="4">
        <v>2058</v>
      </c>
      <c r="C44" s="13">
        <v>4559344000000</v>
      </c>
      <c r="D44" s="13">
        <v>13684120000000</v>
      </c>
      <c r="E44" s="10"/>
      <c r="F44" s="13">
        <v>12072314349.34</v>
      </c>
      <c r="G44" s="13">
        <v>250651581814.88</v>
      </c>
      <c r="H44" s="13"/>
      <c r="I44" s="10"/>
      <c r="J44" s="10"/>
      <c r="K44" s="10">
        <v>4920366070.9399996</v>
      </c>
      <c r="L44" s="10">
        <v>15245165062.76</v>
      </c>
      <c r="O44" s="14">
        <v>5.4717476961677863E-2</v>
      </c>
      <c r="P44" s="14">
        <v>0.16422549402739414</v>
      </c>
      <c r="Q44" s="14">
        <v>1.448819352705443E-4</v>
      </c>
      <c r="R44" s="14">
        <v>3.0081130428771794E-3</v>
      </c>
      <c r="S44" s="14">
        <v>5.905016535924485E-5</v>
      </c>
      <c r="T44" s="14">
        <v>1.8295986617779809E-4</v>
      </c>
      <c r="V44" s="16">
        <f t="shared" si="1"/>
        <v>5.492140906230765E-2</v>
      </c>
      <c r="W44" s="16">
        <f t="shared" si="2"/>
        <v>-0.16741656693644913</v>
      </c>
      <c r="X44" s="16">
        <f t="shared" si="3"/>
        <v>-0.11249515787414148</v>
      </c>
      <c r="Z44" s="16">
        <f t="shared" si="4"/>
        <v>3.1910729090549777E-3</v>
      </c>
    </row>
    <row r="45" spans="1:26" ht="15" thickBot="1" x14ac:dyDescent="0.4">
      <c r="A45" s="5">
        <v>87740755000000</v>
      </c>
      <c r="B45" s="4">
        <v>2059</v>
      </c>
      <c r="C45" s="13">
        <v>4794197000000</v>
      </c>
      <c r="D45" s="13">
        <v>14551440000000</v>
      </c>
      <c r="E45" s="10"/>
      <c r="F45" s="13">
        <v>11731988877.74</v>
      </c>
      <c r="G45" s="13">
        <v>244802506009.29999</v>
      </c>
      <c r="H45" s="10"/>
      <c r="I45" s="10"/>
      <c r="J45" s="10"/>
      <c r="K45" s="10">
        <v>4929090522.9700003</v>
      </c>
      <c r="L45" s="10">
        <v>15305859234.73</v>
      </c>
      <c r="O45" s="14">
        <v>5.4640480356021558E-2</v>
      </c>
      <c r="P45" s="14">
        <v>0.16584584894442725</v>
      </c>
      <c r="Q45" s="14">
        <v>1.3371196632328957E-4</v>
      </c>
      <c r="R45" s="14">
        <v>2.7900660988077887E-3</v>
      </c>
      <c r="S45" s="14">
        <v>5.6177890456607085E-5</v>
      </c>
      <c r="T45" s="14">
        <v>1.7444412502183278E-4</v>
      </c>
      <c r="V45" s="16">
        <f t="shared" si="1"/>
        <v>5.4830370212801453E-2</v>
      </c>
      <c r="W45" s="16">
        <f t="shared" si="2"/>
        <v>-0.16881035916825685</v>
      </c>
      <c r="X45" s="16">
        <f t="shared" si="3"/>
        <v>-0.11397998895545539</v>
      </c>
      <c r="Z45" s="16">
        <f t="shared" si="4"/>
        <v>2.9645102238296216E-3</v>
      </c>
    </row>
    <row r="46" spans="1:26" ht="15" thickBot="1" x14ac:dyDescent="0.4">
      <c r="A46" s="5">
        <v>92366556000000</v>
      </c>
      <c r="B46" s="4">
        <v>2060</v>
      </c>
      <c r="C46" s="13">
        <v>5040218000000</v>
      </c>
      <c r="D46" s="13">
        <v>15464798000000</v>
      </c>
      <c r="E46" s="10"/>
      <c r="F46" s="13">
        <v>11369282547.700001</v>
      </c>
      <c r="G46" s="13">
        <v>238579600038.01999</v>
      </c>
      <c r="H46" s="10"/>
      <c r="I46" s="10"/>
      <c r="J46" s="10"/>
      <c r="K46" s="10">
        <v>4936931551.4499998</v>
      </c>
      <c r="L46" s="10">
        <v>15367200415.77</v>
      </c>
      <c r="O46" s="14">
        <v>5.4567564476475663E-2</v>
      </c>
      <c r="P46" s="14">
        <v>0.16742854415834232</v>
      </c>
      <c r="Q46" s="15">
        <v>1.2308873514456901E-4</v>
      </c>
      <c r="R46" s="14">
        <v>2.582965202665129E-3</v>
      </c>
      <c r="S46" s="14">
        <v>5.3449341030426639E-5</v>
      </c>
      <c r="T46" s="14">
        <v>1.6637191080037673E-4</v>
      </c>
      <c r="V46" s="16">
        <f t="shared" si="1"/>
        <v>5.4744102552650657E-2</v>
      </c>
      <c r="W46" s="16">
        <f t="shared" si="2"/>
        <v>-0.17017788127180783</v>
      </c>
      <c r="X46" s="16">
        <f t="shared" si="3"/>
        <v>-0.11543377871915717</v>
      </c>
      <c r="Z46" s="16">
        <f t="shared" si="4"/>
        <v>2.7493371134655058E-3</v>
      </c>
    </row>
    <row r="49" spans="6:6" x14ac:dyDescent="0.35">
      <c r="F49" s="17"/>
    </row>
  </sheetData>
  <mergeCells count="7">
    <mergeCell ref="S2:T2"/>
    <mergeCell ref="O1:T1"/>
    <mergeCell ref="C2:D2"/>
    <mergeCell ref="F2:G2"/>
    <mergeCell ref="K2:L2"/>
    <mergeCell ref="O2:P2"/>
    <mergeCell ref="Q2:R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/>
  <dimension ref="C2:J47"/>
  <sheetViews>
    <sheetView workbookViewId="0">
      <selection activeCell="D22" sqref="D22"/>
    </sheetView>
  </sheetViews>
  <sheetFormatPr defaultRowHeight="14.5" x14ac:dyDescent="0.35"/>
  <cols>
    <col min="4" max="4" width="18.1796875" bestFit="1" customWidth="1"/>
    <col min="8" max="8" width="20.54296875" bestFit="1" customWidth="1"/>
    <col min="10" max="10" width="18.1796875" bestFit="1" customWidth="1"/>
  </cols>
  <sheetData>
    <row r="2" spans="3:10" ht="15" thickBot="1" x14ac:dyDescent="0.4"/>
    <row r="3" spans="3:10" ht="15" thickBot="1" x14ac:dyDescent="0.4">
      <c r="C3" s="1"/>
      <c r="D3" s="7" t="s">
        <v>7</v>
      </c>
      <c r="E3" s="7" t="s">
        <v>8</v>
      </c>
      <c r="F3" s="7"/>
      <c r="H3" s="9" t="s">
        <v>8</v>
      </c>
      <c r="J3" t="s">
        <v>7</v>
      </c>
    </row>
    <row r="4" spans="3:10" ht="15" thickBot="1" x14ac:dyDescent="0.4">
      <c r="C4" s="4">
        <v>2017</v>
      </c>
      <c r="D4" t="s">
        <v>9</v>
      </c>
      <c r="E4" s="8"/>
      <c r="F4" s="8"/>
      <c r="H4" s="11">
        <v>16507153271.35</v>
      </c>
      <c r="J4" s="9">
        <v>3266877420.7399998</v>
      </c>
    </row>
    <row r="5" spans="3:10" ht="15" thickBot="1" x14ac:dyDescent="0.4">
      <c r="C5" s="4">
        <v>2018</v>
      </c>
      <c r="D5" t="s">
        <v>10</v>
      </c>
      <c r="E5" s="8"/>
      <c r="F5" s="8"/>
      <c r="H5" s="9">
        <v>17544743493.02</v>
      </c>
      <c r="J5" s="9">
        <v>3534102890.0799999</v>
      </c>
    </row>
    <row r="6" spans="3:10" ht="15" thickBot="1" x14ac:dyDescent="0.4">
      <c r="C6" s="4">
        <v>2019</v>
      </c>
      <c r="D6" t="s">
        <v>11</v>
      </c>
      <c r="E6" s="8"/>
      <c r="F6" s="8"/>
      <c r="H6" s="9">
        <v>18563476500.470001</v>
      </c>
      <c r="J6" s="9">
        <v>3766796289.6300001</v>
      </c>
    </row>
    <row r="7" spans="3:10" ht="15" thickBot="1" x14ac:dyDescent="0.4">
      <c r="C7" s="4">
        <v>2020</v>
      </c>
      <c r="D7" t="s">
        <v>12</v>
      </c>
      <c r="E7" s="8"/>
      <c r="F7" s="8"/>
      <c r="H7" s="9">
        <v>18470370460.77</v>
      </c>
      <c r="J7" s="9">
        <v>3786175783.9099998</v>
      </c>
    </row>
    <row r="8" spans="3:10" ht="15" thickBot="1" x14ac:dyDescent="0.4">
      <c r="C8" s="4">
        <v>2021</v>
      </c>
      <c r="D8" t="s">
        <v>13</v>
      </c>
      <c r="E8" s="8"/>
      <c r="F8" s="8"/>
      <c r="H8" s="9">
        <v>18368271771.48</v>
      </c>
      <c r="J8" s="9">
        <v>3807779721.3800001</v>
      </c>
    </row>
    <row r="9" spans="3:10" ht="15" thickBot="1" x14ac:dyDescent="0.4">
      <c r="C9" s="4">
        <v>2022</v>
      </c>
      <c r="D9" t="s">
        <v>14</v>
      </c>
      <c r="E9" s="8"/>
      <c r="F9" s="8"/>
      <c r="H9" s="9">
        <v>18264608071.48</v>
      </c>
      <c r="J9" s="9">
        <v>3798448978.21</v>
      </c>
    </row>
    <row r="10" spans="3:10" ht="15" thickBot="1" x14ac:dyDescent="0.4">
      <c r="C10" s="4">
        <v>2023</v>
      </c>
      <c r="D10" t="s">
        <v>15</v>
      </c>
      <c r="E10" s="8"/>
      <c r="F10" s="8"/>
      <c r="H10" s="9">
        <v>18156411437.240002</v>
      </c>
      <c r="J10" s="9">
        <v>3865097638.3200002</v>
      </c>
    </row>
    <row r="11" spans="3:10" ht="15" thickBot="1" x14ac:dyDescent="0.4">
      <c r="C11" s="4">
        <v>2024</v>
      </c>
      <c r="D11" t="s">
        <v>16</v>
      </c>
      <c r="E11" s="8"/>
      <c r="F11" s="8"/>
      <c r="H11" s="9">
        <v>18043377688.310001</v>
      </c>
      <c r="J11" s="9">
        <v>3887357284.71</v>
      </c>
    </row>
    <row r="12" spans="3:10" ht="15" thickBot="1" x14ac:dyDescent="0.4">
      <c r="C12" s="4">
        <v>2025</v>
      </c>
      <c r="D12" t="s">
        <v>17</v>
      </c>
      <c r="E12" s="8"/>
      <c r="F12" s="8"/>
      <c r="H12" s="9">
        <v>17927957355.599998</v>
      </c>
      <c r="J12" s="9">
        <v>3920316806.2600002</v>
      </c>
    </row>
    <row r="13" spans="3:10" ht="15" thickBot="1" x14ac:dyDescent="0.4">
      <c r="C13" s="4">
        <v>2026</v>
      </c>
      <c r="D13" t="s">
        <v>18</v>
      </c>
      <c r="E13" s="8"/>
      <c r="F13" s="8"/>
      <c r="H13" s="9">
        <v>17807731796.759998</v>
      </c>
      <c r="J13" s="9">
        <v>3944030415.8200002</v>
      </c>
    </row>
    <row r="14" spans="3:10" ht="15" thickBot="1" x14ac:dyDescent="0.4">
      <c r="C14" s="4">
        <v>2027</v>
      </c>
      <c r="D14" t="s">
        <v>19</v>
      </c>
      <c r="E14" s="8"/>
      <c r="F14" s="8"/>
      <c r="H14" s="9">
        <v>17684833058.060001</v>
      </c>
      <c r="J14" s="9">
        <v>3961529727.4499998</v>
      </c>
    </row>
    <row r="15" spans="3:10" ht="15" thickBot="1" x14ac:dyDescent="0.4">
      <c r="C15" s="4">
        <v>2028</v>
      </c>
      <c r="D15" t="s">
        <v>20</v>
      </c>
      <c r="E15" s="8"/>
      <c r="F15" s="8"/>
      <c r="H15" s="9">
        <v>17559978986.900002</v>
      </c>
      <c r="J15" s="9">
        <v>3980489506.21</v>
      </c>
    </row>
    <row r="16" spans="3:10" ht="15" thickBot="1" x14ac:dyDescent="0.4">
      <c r="C16" s="4">
        <v>2029</v>
      </c>
      <c r="D16" t="s">
        <v>21</v>
      </c>
      <c r="E16" s="8"/>
      <c r="F16" s="8"/>
      <c r="H16" s="9">
        <v>17432010878.189999</v>
      </c>
      <c r="J16" s="9">
        <v>4018103695.6700001</v>
      </c>
    </row>
    <row r="17" spans="3:10" ht="15" thickBot="1" x14ac:dyDescent="0.4">
      <c r="C17" s="4">
        <v>2030</v>
      </c>
      <c r="D17" t="s">
        <v>22</v>
      </c>
      <c r="E17" s="8"/>
      <c r="F17" s="8"/>
      <c r="H17" s="9">
        <v>17300040734.860001</v>
      </c>
      <c r="J17" s="9">
        <v>4062697904.9699998</v>
      </c>
    </row>
    <row r="18" spans="3:10" ht="15" thickBot="1" x14ac:dyDescent="0.4">
      <c r="C18" s="4">
        <v>2031</v>
      </c>
      <c r="D18" t="s">
        <v>23</v>
      </c>
      <c r="E18" s="8"/>
      <c r="F18" s="8"/>
      <c r="H18" s="9">
        <v>17166427987.459999</v>
      </c>
      <c r="J18" s="9">
        <v>4084618850.7199998</v>
      </c>
    </row>
    <row r="19" spans="3:10" ht="15" thickBot="1" x14ac:dyDescent="0.4">
      <c r="C19" s="4">
        <v>2032</v>
      </c>
      <c r="D19" t="s">
        <v>24</v>
      </c>
      <c r="E19" s="8"/>
      <c r="F19" s="8"/>
      <c r="H19" s="9">
        <v>17028568683.549999</v>
      </c>
      <c r="J19" s="9">
        <v>4105145041.4499998</v>
      </c>
    </row>
    <row r="20" spans="3:10" ht="15" thickBot="1" x14ac:dyDescent="0.4">
      <c r="C20" s="4">
        <v>2033</v>
      </c>
      <c r="D20" t="s">
        <v>25</v>
      </c>
      <c r="E20" s="8"/>
      <c r="F20" s="8"/>
      <c r="H20" s="9">
        <v>16887452579.200001</v>
      </c>
      <c r="J20" s="9">
        <v>4125301407.48</v>
      </c>
    </row>
    <row r="21" spans="3:10" ht="15" thickBot="1" x14ac:dyDescent="0.4">
      <c r="C21" s="4">
        <v>2034</v>
      </c>
      <c r="D21" t="s">
        <v>26</v>
      </c>
      <c r="E21" s="8"/>
      <c r="F21" s="8"/>
      <c r="H21" s="9">
        <v>16742850470.040001</v>
      </c>
      <c r="J21" s="9">
        <v>4151477490.8400002</v>
      </c>
    </row>
    <row r="22" spans="3:10" ht="15" thickBot="1" x14ac:dyDescent="0.4">
      <c r="C22" s="4">
        <v>2035</v>
      </c>
      <c r="D22" t="s">
        <v>27</v>
      </c>
      <c r="E22" s="8"/>
      <c r="F22" s="8"/>
      <c r="H22" s="9">
        <v>16597059535.459999</v>
      </c>
      <c r="J22" s="9">
        <v>4182530464.9200001</v>
      </c>
    </row>
    <row r="23" spans="3:10" ht="15" thickBot="1" x14ac:dyDescent="0.4">
      <c r="C23" s="4">
        <v>2036</v>
      </c>
      <c r="D23" t="s">
        <v>28</v>
      </c>
      <c r="E23" s="8"/>
      <c r="F23" s="8"/>
      <c r="H23" s="9">
        <v>16451085228.23</v>
      </c>
      <c r="J23" s="9">
        <v>4225622682.6100001</v>
      </c>
    </row>
    <row r="24" spans="3:10" ht="15" thickBot="1" x14ac:dyDescent="0.4">
      <c r="C24" s="4">
        <v>2037</v>
      </c>
      <c r="D24" t="s">
        <v>29</v>
      </c>
      <c r="E24" s="8"/>
      <c r="F24" s="8"/>
      <c r="H24" s="9">
        <v>16305339554.51</v>
      </c>
      <c r="J24" s="9">
        <v>4271087330.0999999</v>
      </c>
    </row>
    <row r="25" spans="3:10" ht="15" thickBot="1" x14ac:dyDescent="0.4">
      <c r="C25" s="4">
        <v>2038</v>
      </c>
      <c r="D25" t="s">
        <v>30</v>
      </c>
      <c r="E25" s="8"/>
      <c r="F25" s="8"/>
      <c r="H25" s="9">
        <v>16160860021.049999</v>
      </c>
      <c r="J25" s="9">
        <v>4310645335.75</v>
      </c>
    </row>
    <row r="26" spans="3:10" ht="15" thickBot="1" x14ac:dyDescent="0.4">
      <c r="C26" s="4">
        <v>2039</v>
      </c>
      <c r="D26" t="s">
        <v>31</v>
      </c>
      <c r="E26" s="8"/>
      <c r="F26" s="8"/>
      <c r="H26" s="9">
        <v>16020320618.07</v>
      </c>
      <c r="J26" s="9">
        <v>4351747012.5799999</v>
      </c>
    </row>
    <row r="27" spans="3:10" ht="15" thickBot="1" x14ac:dyDescent="0.4">
      <c r="C27" s="4">
        <v>2040</v>
      </c>
      <c r="D27" t="s">
        <v>32</v>
      </c>
      <c r="E27" s="8"/>
      <c r="F27" s="8"/>
      <c r="H27" s="9">
        <v>15884866509.620001</v>
      </c>
      <c r="J27" s="9">
        <v>4397763391.6499996</v>
      </c>
    </row>
    <row r="28" spans="3:10" ht="15" thickBot="1" x14ac:dyDescent="0.4">
      <c r="C28" s="4">
        <v>2041</v>
      </c>
      <c r="D28" t="s">
        <v>33</v>
      </c>
      <c r="E28" s="8"/>
      <c r="F28" s="8"/>
      <c r="H28" s="9">
        <v>15756540347.799999</v>
      </c>
      <c r="J28" s="9">
        <v>4449230538.8999996</v>
      </c>
    </row>
    <row r="29" spans="3:10" ht="15" thickBot="1" x14ac:dyDescent="0.4">
      <c r="C29" s="4">
        <v>2042</v>
      </c>
      <c r="D29" t="s">
        <v>34</v>
      </c>
      <c r="E29" s="8"/>
      <c r="F29" s="8"/>
      <c r="H29" s="9">
        <v>15635112289.610001</v>
      </c>
      <c r="J29" s="9">
        <v>4501538952.8699999</v>
      </c>
    </row>
    <row r="30" spans="3:10" ht="15" thickBot="1" x14ac:dyDescent="0.4">
      <c r="C30" s="4">
        <v>2043</v>
      </c>
      <c r="D30" t="s">
        <v>35</v>
      </c>
      <c r="E30" s="8"/>
      <c r="F30" s="8"/>
      <c r="H30" s="9">
        <v>15522241737.190001</v>
      </c>
      <c r="J30" s="9">
        <v>4556967050.6000004</v>
      </c>
    </row>
    <row r="31" spans="3:10" ht="15" thickBot="1" x14ac:dyDescent="0.4">
      <c r="C31" s="4">
        <v>2044</v>
      </c>
      <c r="D31" t="s">
        <v>36</v>
      </c>
      <c r="E31" s="8"/>
      <c r="F31" s="8"/>
      <c r="H31" s="9">
        <v>15419315693.98</v>
      </c>
      <c r="J31" s="9">
        <v>4613101017.6999998</v>
      </c>
    </row>
    <row r="32" spans="3:10" ht="15" thickBot="1" x14ac:dyDescent="0.4">
      <c r="C32" s="4">
        <v>2045</v>
      </c>
      <c r="D32" t="s">
        <v>37</v>
      </c>
      <c r="E32" s="8"/>
      <c r="F32" s="8"/>
      <c r="H32" s="9">
        <v>15327325957.84</v>
      </c>
      <c r="J32" s="9">
        <v>4670565357.3999996</v>
      </c>
    </row>
    <row r="33" spans="3:10" ht="15" thickBot="1" x14ac:dyDescent="0.4">
      <c r="C33" s="4">
        <v>2046</v>
      </c>
      <c r="D33" t="s">
        <v>38</v>
      </c>
      <c r="E33" s="8"/>
      <c r="F33" s="8"/>
      <c r="H33" s="9">
        <v>15246534190.83</v>
      </c>
      <c r="J33" s="9">
        <v>4713725193.0799999</v>
      </c>
    </row>
    <row r="34" spans="3:10" ht="15" thickBot="1" x14ac:dyDescent="0.4">
      <c r="C34" s="4">
        <v>2047</v>
      </c>
      <c r="D34" t="s">
        <v>39</v>
      </c>
      <c r="E34" s="8"/>
      <c r="F34" s="8"/>
      <c r="H34" s="9">
        <v>15177321938.299999</v>
      </c>
      <c r="J34" s="9">
        <v>4741144150.6000004</v>
      </c>
    </row>
    <row r="35" spans="3:10" ht="15" thickBot="1" x14ac:dyDescent="0.4">
      <c r="C35" s="4">
        <v>2048</v>
      </c>
      <c r="D35" t="s">
        <v>40</v>
      </c>
      <c r="E35" s="8"/>
      <c r="F35" s="8"/>
      <c r="H35" s="9">
        <v>15120302950.030001</v>
      </c>
      <c r="J35" s="9">
        <v>4765160264.0900002</v>
      </c>
    </row>
    <row r="36" spans="3:10" ht="15" thickBot="1" x14ac:dyDescent="0.4">
      <c r="C36" s="4">
        <v>2049</v>
      </c>
      <c r="D36" t="s">
        <v>41</v>
      </c>
      <c r="E36" s="8"/>
      <c r="F36" s="8"/>
      <c r="H36" s="9">
        <v>15076165736.799999</v>
      </c>
      <c r="J36" s="9">
        <v>4787271545.4499998</v>
      </c>
    </row>
    <row r="37" spans="3:10" ht="15" thickBot="1" x14ac:dyDescent="0.4">
      <c r="C37" s="4">
        <v>2050</v>
      </c>
      <c r="D37" t="s">
        <v>46</v>
      </c>
      <c r="E37" s="8"/>
      <c r="F37" s="8"/>
      <c r="H37" s="9">
        <v>15045678562.42</v>
      </c>
      <c r="J37" s="9">
        <v>4808309338.3500004</v>
      </c>
    </row>
    <row r="38" spans="3:10" ht="15" thickBot="1" x14ac:dyDescent="0.4">
      <c r="C38" s="4">
        <v>2051</v>
      </c>
      <c r="D38" t="s">
        <v>42</v>
      </c>
      <c r="E38" s="8"/>
      <c r="F38" s="8"/>
      <c r="H38" s="9">
        <v>15029362365.42</v>
      </c>
      <c r="J38" s="9">
        <v>4826984318.1300001</v>
      </c>
    </row>
    <row r="39" spans="3:10" ht="15" thickBot="1" x14ac:dyDescent="0.4">
      <c r="C39" s="4">
        <v>2052</v>
      </c>
      <c r="D39" t="s">
        <v>45</v>
      </c>
      <c r="E39" s="8"/>
      <c r="F39" s="8"/>
      <c r="H39" s="9">
        <v>15026633191.68</v>
      </c>
      <c r="J39" s="9">
        <v>4843239362.5299997</v>
      </c>
    </row>
    <row r="40" spans="3:10" ht="15" thickBot="1" x14ac:dyDescent="0.4">
      <c r="C40" s="4">
        <v>2053</v>
      </c>
      <c r="D40" t="s">
        <v>43</v>
      </c>
      <c r="E40" s="8"/>
      <c r="F40" s="8"/>
      <c r="H40" s="9">
        <v>15037519884.74</v>
      </c>
      <c r="J40" s="9">
        <v>4858605804.1099997</v>
      </c>
    </row>
    <row r="41" spans="3:10" ht="15" thickBot="1" x14ac:dyDescent="0.4">
      <c r="C41" s="4">
        <v>2054</v>
      </c>
      <c r="D41" t="s">
        <v>44</v>
      </c>
      <c r="E41" s="8"/>
      <c r="F41" s="8"/>
      <c r="H41" s="9">
        <v>15060029048.860001</v>
      </c>
      <c r="J41" s="9">
        <v>4872947560.0200005</v>
      </c>
    </row>
    <row r="42" spans="3:10" ht="15" thickBot="1" x14ac:dyDescent="0.4">
      <c r="C42" s="4">
        <v>2055</v>
      </c>
      <c r="D42" t="s">
        <v>47</v>
      </c>
      <c r="E42" s="8"/>
      <c r="F42" s="8"/>
      <c r="H42" s="9">
        <v>15093494035.610001</v>
      </c>
      <c r="J42" s="9">
        <v>4886503925.8500004</v>
      </c>
    </row>
    <row r="43" spans="3:10" ht="15" thickBot="1" x14ac:dyDescent="0.4">
      <c r="C43" s="4">
        <v>2056</v>
      </c>
      <c r="D43" t="s">
        <v>48</v>
      </c>
      <c r="E43" s="8"/>
      <c r="F43" s="8"/>
      <c r="H43" s="9">
        <v>15136522913.780001</v>
      </c>
      <c r="J43" s="9">
        <v>4899013241.0900002</v>
      </c>
    </row>
    <row r="44" spans="3:10" ht="15" thickBot="1" x14ac:dyDescent="0.4">
      <c r="C44" s="4">
        <v>2057</v>
      </c>
      <c r="D44" t="s">
        <v>49</v>
      </c>
      <c r="E44" s="8"/>
      <c r="F44" s="8"/>
      <c r="H44" s="9">
        <v>15188062336.049999</v>
      </c>
      <c r="J44" s="9">
        <v>4910327778.8999996</v>
      </c>
    </row>
    <row r="45" spans="3:10" ht="15" thickBot="1" x14ac:dyDescent="0.4">
      <c r="C45" s="4">
        <v>2058</v>
      </c>
      <c r="D45" t="s">
        <v>50</v>
      </c>
      <c r="E45" s="8"/>
      <c r="F45" s="8"/>
      <c r="H45" s="9">
        <v>15245165062.76</v>
      </c>
      <c r="J45" s="9">
        <v>4920366070.9399996</v>
      </c>
    </row>
    <row r="46" spans="3:10" ht="15" thickBot="1" x14ac:dyDescent="0.4">
      <c r="C46" s="4">
        <v>2059</v>
      </c>
      <c r="D46" t="s">
        <v>51</v>
      </c>
      <c r="E46" s="8"/>
      <c r="F46" s="8"/>
      <c r="H46" s="9">
        <v>15305859234.73</v>
      </c>
      <c r="J46" s="9">
        <v>4929090522.9700003</v>
      </c>
    </row>
    <row r="47" spans="3:10" ht="15" thickBot="1" x14ac:dyDescent="0.4">
      <c r="C47" s="4">
        <v>2060</v>
      </c>
      <c r="D47" t="s">
        <v>52</v>
      </c>
      <c r="H47" s="9">
        <v>15367200415.77</v>
      </c>
      <c r="J47" s="9">
        <v>4936931551.4499998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D2:G13"/>
  <sheetViews>
    <sheetView topLeftCell="C6" zoomScale="70" zoomScaleNormal="70" workbookViewId="0">
      <selection activeCell="H23" sqref="H23"/>
    </sheetView>
  </sheetViews>
  <sheetFormatPr defaultColWidth="9.1796875" defaultRowHeight="14.5" x14ac:dyDescent="0.35"/>
  <cols>
    <col min="1" max="4" width="9.1796875" style="21"/>
    <col min="5" max="5" width="21.7265625" style="21" bestFit="1" customWidth="1"/>
    <col min="6" max="6" width="9.1796875" style="21"/>
    <col min="7" max="7" width="12" style="21" bestFit="1" customWidth="1"/>
    <col min="8" max="16384" width="9.1796875" style="21"/>
  </cols>
  <sheetData>
    <row r="2" spans="4:7" x14ac:dyDescent="0.35">
      <c r="E2" s="21" t="s">
        <v>54</v>
      </c>
    </row>
    <row r="3" spans="4:7" x14ac:dyDescent="0.35">
      <c r="D3" s="21">
        <v>2016</v>
      </c>
      <c r="E3" s="22">
        <v>48990084000</v>
      </c>
    </row>
    <row r="4" spans="4:7" x14ac:dyDescent="0.35">
      <c r="D4" s="21">
        <v>2017</v>
      </c>
      <c r="E4" s="22">
        <v>48387498069</v>
      </c>
    </row>
    <row r="5" spans="4:7" x14ac:dyDescent="0.35">
      <c r="D5" s="21">
        <v>2018</v>
      </c>
      <c r="E5" s="22">
        <v>54862576728</v>
      </c>
    </row>
    <row r="6" spans="4:7" x14ac:dyDescent="0.35">
      <c r="D6" s="21">
        <v>2019</v>
      </c>
      <c r="E6" s="22">
        <v>59970120693</v>
      </c>
    </row>
    <row r="7" spans="4:7" x14ac:dyDescent="0.35">
      <c r="D7" s="21">
        <v>2020</v>
      </c>
      <c r="E7" s="22">
        <v>66954603492</v>
      </c>
      <c r="G7" s="21">
        <f>(E7/E3)^(1/4)</f>
        <v>1.0812299436965211</v>
      </c>
    </row>
    <row r="8" spans="4:7" x14ac:dyDescent="0.35">
      <c r="D8" s="21">
        <v>2021</v>
      </c>
      <c r="E8" s="22">
        <f>E7*$G$7</f>
        <v>72393322163.878052</v>
      </c>
    </row>
    <row r="9" spans="4:7" x14ac:dyDescent="0.35">
      <c r="D9" s="21">
        <v>2022</v>
      </c>
      <c r="E9" s="22">
        <f t="shared" ref="E9:E13" si="0">E8*$G$7</f>
        <v>78273827647.253983</v>
      </c>
    </row>
    <row r="10" spans="4:7" x14ac:dyDescent="0.35">
      <c r="D10" s="21">
        <v>2023</v>
      </c>
      <c r="E10" s="22">
        <f t="shared" si="0"/>
        <v>84632006259.95163</v>
      </c>
    </row>
    <row r="11" spans="4:7" x14ac:dyDescent="0.35">
      <c r="D11" s="21">
        <v>2024</v>
      </c>
      <c r="E11" s="22">
        <f t="shared" si="0"/>
        <v>91506659363.371124</v>
      </c>
    </row>
    <row r="12" spans="4:7" x14ac:dyDescent="0.35">
      <c r="D12" s="21">
        <v>2025</v>
      </c>
      <c r="E12" s="22">
        <f t="shared" si="0"/>
        <v>98939740151.314499</v>
      </c>
    </row>
    <row r="13" spans="4:7" x14ac:dyDescent="0.35">
      <c r="D13" s="21">
        <v>2026</v>
      </c>
      <c r="E13" s="22">
        <f t="shared" si="0"/>
        <v>106976609673.15421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5"/>
  <sheetViews>
    <sheetView topLeftCell="K13" zoomScale="30" zoomScaleNormal="30" workbookViewId="0">
      <selection activeCell="S4" sqref="S4"/>
    </sheetView>
  </sheetViews>
  <sheetFormatPr defaultRowHeight="14.5" x14ac:dyDescent="0.35"/>
  <cols>
    <col min="2" max="2" width="22.7265625" bestFit="1" customWidth="1"/>
    <col min="3" max="3" width="23.7265625" bestFit="1" customWidth="1"/>
    <col min="4" max="4" width="20" bestFit="1" customWidth="1"/>
    <col min="5" max="5" width="21" bestFit="1" customWidth="1"/>
    <col min="6" max="6" width="19.54296875" bestFit="1" customWidth="1"/>
    <col min="7" max="7" width="20.54296875" bestFit="1" customWidth="1"/>
    <col min="8" max="8" width="23.26953125" bestFit="1" customWidth="1"/>
    <col min="9" max="9" width="24.26953125" bestFit="1" customWidth="1"/>
    <col min="10" max="13" width="21.7265625" bestFit="1" customWidth="1"/>
    <col min="16" max="16" width="25.26953125" bestFit="1" customWidth="1"/>
    <col min="19" max="19" width="23.26953125" bestFit="1" customWidth="1"/>
    <col min="20" max="20" width="11" bestFit="1" customWidth="1"/>
  </cols>
  <sheetData>
    <row r="1" spans="1:20" x14ac:dyDescent="0.35">
      <c r="B1" s="24" t="s">
        <v>3</v>
      </c>
      <c r="C1" s="24"/>
      <c r="D1" s="24" t="s">
        <v>4</v>
      </c>
      <c r="E1" s="24"/>
      <c r="F1" s="24" t="s">
        <v>5</v>
      </c>
      <c r="G1" s="24"/>
      <c r="H1" s="24" t="s">
        <v>6</v>
      </c>
      <c r="I1" s="24"/>
      <c r="T1">
        <v>1000000000</v>
      </c>
    </row>
    <row r="2" spans="1:20" ht="15" thickBot="1" x14ac:dyDescent="0.4">
      <c r="A2" t="s">
        <v>0</v>
      </c>
      <c r="B2" t="s">
        <v>7</v>
      </c>
      <c r="C2" t="s">
        <v>8</v>
      </c>
      <c r="D2" t="s">
        <v>7</v>
      </c>
      <c r="E2" t="s">
        <v>8</v>
      </c>
      <c r="F2" t="s">
        <v>7</v>
      </c>
      <c r="G2" t="s">
        <v>8</v>
      </c>
      <c r="H2" t="s">
        <v>7</v>
      </c>
      <c r="I2" t="s">
        <v>8</v>
      </c>
      <c r="J2" t="s">
        <v>57</v>
      </c>
      <c r="K2" t="s">
        <v>56</v>
      </c>
      <c r="L2" t="s">
        <v>59</v>
      </c>
      <c r="M2" t="s">
        <v>60</v>
      </c>
      <c r="N2" t="s">
        <v>58</v>
      </c>
      <c r="P2" s="18">
        <f>SUM(J3:J45)-SUM(K3:K45)</f>
        <v>-12961040830584.869</v>
      </c>
    </row>
    <row r="3" spans="1:20" ht="15" thickBot="1" x14ac:dyDescent="0.4">
      <c r="A3">
        <v>2018</v>
      </c>
      <c r="B3" s="12">
        <v>400096000000</v>
      </c>
      <c r="C3" s="12">
        <v>602269000000</v>
      </c>
      <c r="D3" s="13">
        <v>31695516752.139999</v>
      </c>
      <c r="E3" s="13">
        <v>109371912718.5</v>
      </c>
      <c r="F3" s="10">
        <v>3534102890.0799999</v>
      </c>
      <c r="G3" s="10">
        <v>17544743493.02</v>
      </c>
      <c r="H3" s="18">
        <f>B3+D3+F3</f>
        <v>435325619642.22003</v>
      </c>
      <c r="I3" s="18">
        <f>C3+E3+G3</f>
        <v>729185656211.52002</v>
      </c>
      <c r="J3" s="10">
        <f t="shared" ref="J3:J45" si="0">H3/(1.09^N3)</f>
        <v>399381302424.05505</v>
      </c>
      <c r="K3" s="10">
        <f t="shared" ref="K3:K45" si="1">I3/(1.09^N3)</f>
        <v>668977666249.10083</v>
      </c>
      <c r="L3" s="18">
        <f>H3-I3</f>
        <v>-293860036569.29999</v>
      </c>
      <c r="M3" s="10">
        <f>L3/(1.09^N3)</f>
        <v>-269596363825.04584</v>
      </c>
      <c r="N3">
        <v>1</v>
      </c>
      <c r="P3" s="18">
        <f>SUM(M3:M45)</f>
        <v>-12961040830584.879</v>
      </c>
      <c r="S3" s="20">
        <f t="shared" ref="S3:S45" si="2">(L3/(1.045^(N3-1)))/1000000000</f>
        <v>-293.86003656930001</v>
      </c>
    </row>
    <row r="4" spans="1:20" ht="15" thickBot="1" x14ac:dyDescent="0.4">
      <c r="A4">
        <v>2019</v>
      </c>
      <c r="B4" s="13">
        <v>439053000000</v>
      </c>
      <c r="C4" s="13">
        <v>653947000000</v>
      </c>
      <c r="D4" s="13">
        <v>31746742357.200001</v>
      </c>
      <c r="E4" s="13">
        <v>115520983255.73</v>
      </c>
      <c r="F4" s="10">
        <v>3766796289.6300001</v>
      </c>
      <c r="G4" s="10">
        <v>18563476500.470001</v>
      </c>
      <c r="H4" s="18">
        <f t="shared" ref="H4:H45" si="3">B4+D4+F4</f>
        <v>474566538646.83002</v>
      </c>
      <c r="I4" s="18">
        <f t="shared" ref="I4:I45" si="4">C4+E4+G4</f>
        <v>788031459756.19995</v>
      </c>
      <c r="J4" s="10">
        <f t="shared" si="0"/>
        <v>399433161052.79852</v>
      </c>
      <c r="K4" s="10">
        <f t="shared" si="1"/>
        <v>663270313741.43579</v>
      </c>
      <c r="L4" s="18">
        <f t="shared" ref="L4:L45" si="5">H4-I4</f>
        <v>-313464921109.36993</v>
      </c>
      <c r="M4" s="10">
        <f t="shared" ref="M4:M45" si="6">L4/(1.09^N4)</f>
        <v>-263837152688.63724</v>
      </c>
      <c r="N4">
        <v>2</v>
      </c>
      <c r="S4" s="20">
        <f t="shared" si="2"/>
        <v>-299.9664316836076</v>
      </c>
    </row>
    <row r="5" spans="1:20" ht="15" thickBot="1" x14ac:dyDescent="0.4">
      <c r="A5">
        <v>2020</v>
      </c>
      <c r="B5" s="13">
        <v>476128000000</v>
      </c>
      <c r="C5" s="13">
        <v>715443000000</v>
      </c>
      <c r="D5" s="13">
        <v>31056248918.91</v>
      </c>
      <c r="E5" s="13">
        <v>124216301858.03999</v>
      </c>
      <c r="F5" s="10">
        <v>3786175783.9099998</v>
      </c>
      <c r="G5" s="10">
        <v>18470370460.77</v>
      </c>
      <c r="H5" s="18">
        <f t="shared" si="3"/>
        <v>510970424702.81995</v>
      </c>
      <c r="I5" s="18">
        <f t="shared" si="4"/>
        <v>858129672318.81006</v>
      </c>
      <c r="J5" s="10">
        <f t="shared" si="0"/>
        <v>394562920755.30347</v>
      </c>
      <c r="K5" s="10">
        <f t="shared" si="1"/>
        <v>662633556714.79932</v>
      </c>
      <c r="L5" s="18">
        <f t="shared" si="5"/>
        <v>-347159247615.99011</v>
      </c>
      <c r="M5" s="10">
        <f t="shared" si="6"/>
        <v>-268070635959.49594</v>
      </c>
      <c r="N5">
        <v>3</v>
      </c>
      <c r="P5" s="19"/>
      <c r="S5" s="20">
        <f t="shared" si="2"/>
        <v>-317.90412089099624</v>
      </c>
    </row>
    <row r="6" spans="1:20" ht="15" thickBot="1" x14ac:dyDescent="0.4">
      <c r="A6">
        <v>2021</v>
      </c>
      <c r="B6" s="13">
        <v>516000000000</v>
      </c>
      <c r="C6" s="13">
        <v>782472000000</v>
      </c>
      <c r="D6" s="13">
        <v>31033424888.060001</v>
      </c>
      <c r="E6" s="13">
        <v>130565083078.19</v>
      </c>
      <c r="F6" s="10">
        <v>3807779721.3800001</v>
      </c>
      <c r="G6" s="10">
        <v>18368271771.48</v>
      </c>
      <c r="H6" s="18">
        <f t="shared" si="3"/>
        <v>550841204609.43994</v>
      </c>
      <c r="I6" s="18">
        <f t="shared" si="4"/>
        <v>931405354849.66992</v>
      </c>
      <c r="J6" s="10">
        <f t="shared" si="0"/>
        <v>390229796638.84955</v>
      </c>
      <c r="K6" s="10">
        <f t="shared" si="1"/>
        <v>659831035096.63159</v>
      </c>
      <c r="L6" s="18">
        <f t="shared" si="5"/>
        <v>-380564150240.22998</v>
      </c>
      <c r="M6" s="10">
        <f t="shared" si="6"/>
        <v>-269601238457.78204</v>
      </c>
      <c r="N6">
        <v>4</v>
      </c>
      <c r="P6" s="18">
        <f>-P2</f>
        <v>12961040830584.869</v>
      </c>
      <c r="S6" s="20">
        <f t="shared" si="2"/>
        <v>-333.48707248055587</v>
      </c>
    </row>
    <row r="7" spans="1:20" ht="15" thickBot="1" x14ac:dyDescent="0.4">
      <c r="A7">
        <v>2022</v>
      </c>
      <c r="B7" s="13">
        <v>558874000000</v>
      </c>
      <c r="C7" s="13">
        <v>855815000000</v>
      </c>
      <c r="D7" s="13">
        <v>30914068722.25</v>
      </c>
      <c r="E7" s="13">
        <v>137275271766.71001</v>
      </c>
      <c r="F7" s="10">
        <v>3798448978.21</v>
      </c>
      <c r="G7" s="10">
        <v>18264608071.48</v>
      </c>
      <c r="H7" s="18">
        <f t="shared" si="3"/>
        <v>593586517700.45996</v>
      </c>
      <c r="I7" s="18">
        <f t="shared" si="4"/>
        <v>1011354879838.1899</v>
      </c>
      <c r="J7" s="10">
        <f t="shared" si="0"/>
        <v>385790508337.0672</v>
      </c>
      <c r="K7" s="10">
        <f t="shared" si="1"/>
        <v>657311279092.83118</v>
      </c>
      <c r="L7" s="18">
        <f t="shared" si="5"/>
        <v>-417768362137.72998</v>
      </c>
      <c r="M7" s="10">
        <f t="shared" si="6"/>
        <v>-271520770755.76398</v>
      </c>
      <c r="N7">
        <v>5</v>
      </c>
      <c r="S7" s="20">
        <f t="shared" si="2"/>
        <v>-350.32439906495159</v>
      </c>
    </row>
    <row r="8" spans="1:20" ht="15" thickBot="1" x14ac:dyDescent="0.4">
      <c r="A8">
        <v>2023</v>
      </c>
      <c r="B8" s="13">
        <v>605067000000</v>
      </c>
      <c r="C8" s="13">
        <v>936781000000</v>
      </c>
      <c r="D8" s="13">
        <v>30761280905.860001</v>
      </c>
      <c r="E8" s="13">
        <v>143913685190.75</v>
      </c>
      <c r="F8" s="10">
        <v>3865097638.3200002</v>
      </c>
      <c r="G8" s="10">
        <v>18156411437.240002</v>
      </c>
      <c r="H8" s="18">
        <f t="shared" si="3"/>
        <v>639693378544.17993</v>
      </c>
      <c r="I8" s="18">
        <f t="shared" si="4"/>
        <v>1098851096627.99</v>
      </c>
      <c r="J8" s="10">
        <f t="shared" si="0"/>
        <v>381428260846.8725</v>
      </c>
      <c r="K8" s="10">
        <f t="shared" si="1"/>
        <v>655209006024.6665</v>
      </c>
      <c r="L8" s="18">
        <f t="shared" si="5"/>
        <v>-459157718083.81006</v>
      </c>
      <c r="M8" s="10">
        <f t="shared" si="6"/>
        <v>-273780745177.79401</v>
      </c>
      <c r="N8">
        <v>6</v>
      </c>
      <c r="P8" s="18">
        <f>P6/1000000000000</f>
        <v>12.961040830584869</v>
      </c>
      <c r="S8" s="20">
        <f t="shared" si="2"/>
        <v>-368.4515913852195</v>
      </c>
    </row>
    <row r="9" spans="1:20" ht="15" thickBot="1" x14ac:dyDescent="0.4">
      <c r="A9">
        <v>2024</v>
      </c>
      <c r="B9" s="13">
        <v>654601000000</v>
      </c>
      <c r="C9" s="13">
        <v>1024751000000</v>
      </c>
      <c r="D9" s="13">
        <v>30727721399.849998</v>
      </c>
      <c r="E9" s="13">
        <v>149992827969.73001</v>
      </c>
      <c r="F9" s="10">
        <v>3887357284.71</v>
      </c>
      <c r="G9" s="10">
        <v>18043377688.310001</v>
      </c>
      <c r="H9" s="18">
        <f t="shared" si="3"/>
        <v>689216078684.55994</v>
      </c>
      <c r="I9" s="18">
        <f t="shared" si="4"/>
        <v>1192787205658.04</v>
      </c>
      <c r="J9" s="10">
        <f t="shared" si="0"/>
        <v>377024797137.08057</v>
      </c>
      <c r="K9" s="10">
        <f t="shared" si="1"/>
        <v>652495448305.9165</v>
      </c>
      <c r="L9" s="18">
        <f t="shared" si="5"/>
        <v>-503571126973.4801</v>
      </c>
      <c r="M9" s="10">
        <f t="shared" si="6"/>
        <v>-275470651168.83594</v>
      </c>
      <c r="N9">
        <v>7</v>
      </c>
      <c r="S9" s="20">
        <f t="shared" si="2"/>
        <v>-386.69012232286894</v>
      </c>
    </row>
    <row r="10" spans="1:20" ht="15" thickBot="1" x14ac:dyDescent="0.4">
      <c r="A10">
        <v>2025</v>
      </c>
      <c r="B10" s="13">
        <v>700055000000</v>
      </c>
      <c r="C10" s="13">
        <v>1120289000000</v>
      </c>
      <c r="D10" s="13">
        <v>30696119754.700001</v>
      </c>
      <c r="E10" s="13">
        <v>156028358337.69</v>
      </c>
      <c r="F10" s="10">
        <v>3920316806.2600002</v>
      </c>
      <c r="G10" s="10">
        <v>17927957355.599998</v>
      </c>
      <c r="H10" s="18">
        <f t="shared" si="3"/>
        <v>734671436560.95996</v>
      </c>
      <c r="I10" s="18">
        <f t="shared" si="4"/>
        <v>1294245315693.29</v>
      </c>
      <c r="J10" s="10">
        <f t="shared" si="0"/>
        <v>368706820648.69702</v>
      </c>
      <c r="K10" s="10">
        <f t="shared" si="1"/>
        <v>649538081570.8988</v>
      </c>
      <c r="L10" s="18">
        <f t="shared" si="5"/>
        <v>-559573879132.33008</v>
      </c>
      <c r="M10" s="10">
        <f t="shared" si="6"/>
        <v>-280831260922.20172</v>
      </c>
      <c r="N10">
        <v>8</v>
      </c>
      <c r="S10" s="20">
        <f t="shared" si="2"/>
        <v>-411.19081056219926</v>
      </c>
    </row>
    <row r="11" spans="1:20" ht="15" thickBot="1" x14ac:dyDescent="0.4">
      <c r="A11">
        <v>2026</v>
      </c>
      <c r="B11" s="13">
        <v>748148000000</v>
      </c>
      <c r="C11" s="13">
        <v>1223849000000</v>
      </c>
      <c r="D11" s="13">
        <v>30651901585.580002</v>
      </c>
      <c r="E11" s="13">
        <v>162043592177.34</v>
      </c>
      <c r="F11" s="10">
        <v>3944030415.8200002</v>
      </c>
      <c r="G11" s="10">
        <v>17807731796.759998</v>
      </c>
      <c r="H11" s="18">
        <f t="shared" si="3"/>
        <v>782743932001.3999</v>
      </c>
      <c r="I11" s="18">
        <f t="shared" si="4"/>
        <v>1403700323974.1001</v>
      </c>
      <c r="J11" s="10">
        <f t="shared" si="0"/>
        <v>360397050541.26306</v>
      </c>
      <c r="K11" s="10">
        <f t="shared" si="1"/>
        <v>646302623273.70728</v>
      </c>
      <c r="L11" s="18">
        <f t="shared" si="5"/>
        <v>-620956391972.7002</v>
      </c>
      <c r="M11" s="10">
        <f t="shared" si="6"/>
        <v>-285905572732.44415</v>
      </c>
      <c r="N11">
        <v>9</v>
      </c>
      <c r="S11" s="20">
        <f t="shared" si="2"/>
        <v>-436.64729933144702</v>
      </c>
    </row>
    <row r="12" spans="1:20" ht="15" thickBot="1" x14ac:dyDescent="0.4">
      <c r="A12">
        <v>2027</v>
      </c>
      <c r="B12" s="13">
        <v>799011000000</v>
      </c>
      <c r="C12" s="13">
        <v>1336052000000</v>
      </c>
      <c r="D12" s="13">
        <v>30629659338.02</v>
      </c>
      <c r="E12" s="13">
        <v>167906977529.78</v>
      </c>
      <c r="F12" s="10">
        <v>3961529727.4499998</v>
      </c>
      <c r="G12" s="10">
        <v>17684833058.060001</v>
      </c>
      <c r="H12" s="18">
        <f t="shared" si="3"/>
        <v>833602189065.46997</v>
      </c>
      <c r="I12" s="18">
        <f t="shared" si="4"/>
        <v>1521643810587.8401</v>
      </c>
      <c r="J12" s="10">
        <f t="shared" si="0"/>
        <v>352122573313.15778</v>
      </c>
      <c r="K12" s="10">
        <f t="shared" si="1"/>
        <v>642758789838.24036</v>
      </c>
      <c r="L12" s="18">
        <f t="shared" si="5"/>
        <v>-688041621522.37012</v>
      </c>
      <c r="M12" s="10">
        <f t="shared" si="6"/>
        <v>-290636216525.08258</v>
      </c>
      <c r="N12">
        <v>10</v>
      </c>
      <c r="S12" s="20">
        <f t="shared" si="2"/>
        <v>-462.98625357901119</v>
      </c>
    </row>
    <row r="13" spans="1:20" ht="15" thickBot="1" x14ac:dyDescent="0.4">
      <c r="A13">
        <v>2028</v>
      </c>
      <c r="B13" s="13">
        <v>852765000000</v>
      </c>
      <c r="C13" s="13">
        <v>1457518000000</v>
      </c>
      <c r="D13" s="13">
        <v>30572752841.830002</v>
      </c>
      <c r="E13" s="13">
        <v>173800200166.20001</v>
      </c>
      <c r="F13" s="10">
        <v>3980489506.21</v>
      </c>
      <c r="G13" s="10">
        <v>17559978986.900002</v>
      </c>
      <c r="H13" s="18">
        <f t="shared" si="3"/>
        <v>887318242348.03992</v>
      </c>
      <c r="I13" s="18">
        <f t="shared" si="4"/>
        <v>1648878179153.0999</v>
      </c>
      <c r="J13" s="10">
        <f t="shared" si="0"/>
        <v>343864967636.23853</v>
      </c>
      <c r="K13" s="10">
        <f t="shared" si="1"/>
        <v>638994460668.58276</v>
      </c>
      <c r="L13" s="18">
        <f t="shared" si="5"/>
        <v>-761559936805.05994</v>
      </c>
      <c r="M13" s="10">
        <f t="shared" si="6"/>
        <v>-295129493032.34424</v>
      </c>
      <c r="N13">
        <v>11</v>
      </c>
      <c r="S13" s="20">
        <f t="shared" si="2"/>
        <v>-490.38952483382849</v>
      </c>
    </row>
    <row r="14" spans="1:20" ht="15" thickBot="1" x14ac:dyDescent="0.4">
      <c r="A14">
        <v>2029</v>
      </c>
      <c r="B14" s="13">
        <v>909551000000</v>
      </c>
      <c r="C14" s="13">
        <v>1588835000000</v>
      </c>
      <c r="D14" s="13">
        <v>30450108943.220001</v>
      </c>
      <c r="E14" s="13">
        <v>179815649594.66</v>
      </c>
      <c r="F14" s="10">
        <v>4018103695.6700001</v>
      </c>
      <c r="G14" s="10">
        <v>17432010878.189999</v>
      </c>
      <c r="H14" s="18">
        <f t="shared" si="3"/>
        <v>944019212638.89001</v>
      </c>
      <c r="I14" s="18">
        <f t="shared" si="4"/>
        <v>1786082660472.8499</v>
      </c>
      <c r="J14" s="10">
        <f t="shared" si="0"/>
        <v>335631611258.16553</v>
      </c>
      <c r="K14" s="10">
        <f t="shared" si="1"/>
        <v>635014407703.67419</v>
      </c>
      <c r="L14" s="18">
        <f t="shared" si="5"/>
        <v>-842063447833.95984</v>
      </c>
      <c r="M14" s="10">
        <f t="shared" si="6"/>
        <v>-299382796445.50867</v>
      </c>
      <c r="N14">
        <v>12</v>
      </c>
      <c r="S14" s="20">
        <f t="shared" si="2"/>
        <v>-518.87843453200765</v>
      </c>
    </row>
    <row r="15" spans="1:20" ht="15" thickBot="1" x14ac:dyDescent="0.4">
      <c r="A15">
        <v>2030</v>
      </c>
      <c r="B15" s="13">
        <v>969467000000</v>
      </c>
      <c r="C15" s="13">
        <v>1730512000000</v>
      </c>
      <c r="D15" s="13">
        <v>30263737367.619999</v>
      </c>
      <c r="E15" s="13">
        <v>185922417752.48001</v>
      </c>
      <c r="F15" s="10">
        <v>4062697904.9699998</v>
      </c>
      <c r="G15" s="10">
        <v>17300040734.860001</v>
      </c>
      <c r="H15" s="18">
        <f t="shared" si="3"/>
        <v>1003793435272.59</v>
      </c>
      <c r="I15" s="18">
        <f t="shared" si="4"/>
        <v>1933734458487.3401</v>
      </c>
      <c r="J15" s="10">
        <f t="shared" si="0"/>
        <v>327415984468.37109</v>
      </c>
      <c r="K15" s="10">
        <f t="shared" si="1"/>
        <v>630742889102.58789</v>
      </c>
      <c r="L15" s="18">
        <f t="shared" si="5"/>
        <v>-929941023214.75012</v>
      </c>
      <c r="M15" s="10">
        <f t="shared" si="6"/>
        <v>-303326904634.2168</v>
      </c>
      <c r="N15">
        <v>13</v>
      </c>
      <c r="S15" s="20">
        <f t="shared" si="2"/>
        <v>-548.35261784603915</v>
      </c>
    </row>
    <row r="16" spans="1:20" ht="15" thickBot="1" x14ac:dyDescent="0.4">
      <c r="A16">
        <v>2031</v>
      </c>
      <c r="B16" s="13">
        <v>1032604000000</v>
      </c>
      <c r="C16" s="13">
        <v>1883401000000</v>
      </c>
      <c r="D16" s="13">
        <v>29933950708.099998</v>
      </c>
      <c r="E16" s="13">
        <v>192393585894.17999</v>
      </c>
      <c r="F16" s="10">
        <v>4084618850.7199998</v>
      </c>
      <c r="G16" s="10">
        <v>17166427987.459999</v>
      </c>
      <c r="H16" s="18">
        <f t="shared" si="3"/>
        <v>1066622569558.8199</v>
      </c>
      <c r="I16" s="18">
        <f t="shared" si="4"/>
        <v>2092961013881.6399</v>
      </c>
      <c r="J16" s="10">
        <f t="shared" si="0"/>
        <v>319183033463.07703</v>
      </c>
      <c r="K16" s="10">
        <f t="shared" si="1"/>
        <v>626311184852.40295</v>
      </c>
      <c r="L16" s="18">
        <f t="shared" si="5"/>
        <v>-1026338444322.8199</v>
      </c>
      <c r="M16" s="10">
        <f t="shared" si="6"/>
        <v>-307128151389.32593</v>
      </c>
      <c r="N16">
        <v>14</v>
      </c>
      <c r="S16" s="20">
        <f t="shared" si="2"/>
        <v>-579.13367821982456</v>
      </c>
    </row>
    <row r="17" spans="1:19" ht="15" thickBot="1" x14ac:dyDescent="0.4">
      <c r="A17">
        <v>2032</v>
      </c>
      <c r="B17" s="13">
        <v>1099071000000</v>
      </c>
      <c r="C17" s="13">
        <v>2047803000000</v>
      </c>
      <c r="D17" s="13">
        <v>29484530180.700001</v>
      </c>
      <c r="E17" s="13">
        <v>199119696721.97</v>
      </c>
      <c r="F17" s="10">
        <v>4105145041.4499998</v>
      </c>
      <c r="G17" s="10">
        <v>17028568683.549999</v>
      </c>
      <c r="H17" s="18">
        <f t="shared" si="3"/>
        <v>1132660675222.1499</v>
      </c>
      <c r="I17" s="18">
        <f t="shared" si="4"/>
        <v>2263951265405.52</v>
      </c>
      <c r="J17" s="10">
        <f t="shared" si="0"/>
        <v>310958443247.88245</v>
      </c>
      <c r="K17" s="10">
        <f t="shared" si="1"/>
        <v>621540746032.78589</v>
      </c>
      <c r="L17" s="18">
        <f t="shared" si="5"/>
        <v>-1131290590183.3701</v>
      </c>
      <c r="M17" s="10">
        <f t="shared" si="6"/>
        <v>-310582302784.90344</v>
      </c>
      <c r="N17">
        <v>15</v>
      </c>
      <c r="S17" s="20">
        <f t="shared" si="2"/>
        <v>-610.86621798384203</v>
      </c>
    </row>
    <row r="18" spans="1:19" ht="15" thickBot="1" x14ac:dyDescent="0.4">
      <c r="A18">
        <v>2033</v>
      </c>
      <c r="B18" s="13">
        <v>1168963000000</v>
      </c>
      <c r="C18" s="13">
        <v>2225756000000</v>
      </c>
      <c r="D18" s="13">
        <v>28954997156.41</v>
      </c>
      <c r="E18" s="13">
        <v>205913777352.91</v>
      </c>
      <c r="F18" s="10">
        <v>4125301407.48</v>
      </c>
      <c r="G18" s="10">
        <v>16887452579.200001</v>
      </c>
      <c r="H18" s="18">
        <f t="shared" si="3"/>
        <v>1202043298563.8899</v>
      </c>
      <c r="I18" s="18">
        <f t="shared" si="4"/>
        <v>2448557229932.1104</v>
      </c>
      <c r="J18" s="10">
        <f t="shared" si="0"/>
        <v>302758360331.45831</v>
      </c>
      <c r="K18" s="10">
        <f t="shared" si="1"/>
        <v>616717528393.24304</v>
      </c>
      <c r="L18" s="18">
        <f t="shared" si="5"/>
        <v>-1246513931368.2205</v>
      </c>
      <c r="M18" s="10">
        <f t="shared" si="6"/>
        <v>-313959168061.78473</v>
      </c>
      <c r="N18">
        <v>16</v>
      </c>
      <c r="S18" s="20">
        <f t="shared" si="2"/>
        <v>-644.09922996935359</v>
      </c>
    </row>
    <row r="19" spans="1:19" ht="15" thickBot="1" x14ac:dyDescent="0.4">
      <c r="A19">
        <v>2034</v>
      </c>
      <c r="B19" s="13">
        <v>1242422000000</v>
      </c>
      <c r="C19" s="13">
        <v>2418277000000</v>
      </c>
      <c r="D19" s="13">
        <v>28250177984.889999</v>
      </c>
      <c r="E19" s="13">
        <v>213126860323.25</v>
      </c>
      <c r="F19" s="10">
        <v>4151477490.8400002</v>
      </c>
      <c r="G19" s="10">
        <v>16742850470.040001</v>
      </c>
      <c r="H19" s="18">
        <f t="shared" si="3"/>
        <v>1274823655475.73</v>
      </c>
      <c r="I19" s="18">
        <f t="shared" si="4"/>
        <v>2648146710793.29</v>
      </c>
      <c r="J19" s="10">
        <f t="shared" si="0"/>
        <v>294577551884.46741</v>
      </c>
      <c r="K19" s="10">
        <f t="shared" si="1"/>
        <v>611915672999.71814</v>
      </c>
      <c r="L19" s="18">
        <f t="shared" si="5"/>
        <v>-1373323055317.5601</v>
      </c>
      <c r="M19" s="10">
        <f t="shared" si="6"/>
        <v>-317338121115.25073</v>
      </c>
      <c r="N19">
        <v>17</v>
      </c>
      <c r="S19" s="20">
        <f t="shared" si="2"/>
        <v>-679.06612113505435</v>
      </c>
    </row>
    <row r="20" spans="1:19" ht="15" thickBot="1" x14ac:dyDescent="0.4">
      <c r="A20">
        <v>2035</v>
      </c>
      <c r="B20" s="13">
        <v>1319554000000</v>
      </c>
      <c r="C20" s="13">
        <v>2624665000000</v>
      </c>
      <c r="D20" s="13">
        <v>27395447125.509998</v>
      </c>
      <c r="E20" s="13">
        <v>220604389997.39999</v>
      </c>
      <c r="F20" s="10">
        <v>4182530464.9200001</v>
      </c>
      <c r="G20" s="10">
        <v>16597059535.459999</v>
      </c>
      <c r="H20" s="18">
        <f t="shared" si="3"/>
        <v>1351131977590.4299</v>
      </c>
      <c r="I20" s="18">
        <f t="shared" si="4"/>
        <v>2861866449532.8599</v>
      </c>
      <c r="J20" s="10">
        <f t="shared" si="0"/>
        <v>286431521366.08209</v>
      </c>
      <c r="K20" s="10">
        <f t="shared" si="1"/>
        <v>606697772447.16357</v>
      </c>
      <c r="L20" s="18">
        <f t="shared" si="5"/>
        <v>-1510734471942.4299</v>
      </c>
      <c r="M20" s="10">
        <f t="shared" si="6"/>
        <v>-320266251081.08148</v>
      </c>
      <c r="N20">
        <v>18</v>
      </c>
      <c r="S20" s="20">
        <f t="shared" si="2"/>
        <v>-714.84387680114537</v>
      </c>
    </row>
    <row r="21" spans="1:19" ht="15" thickBot="1" x14ac:dyDescent="0.4">
      <c r="A21">
        <v>2036</v>
      </c>
      <c r="B21" s="13">
        <v>1400513000000</v>
      </c>
      <c r="C21" s="13">
        <v>2846574000000</v>
      </c>
      <c r="D21" s="13">
        <v>26415769442.470001</v>
      </c>
      <c r="E21" s="13">
        <v>228210198284.32999</v>
      </c>
      <c r="F21" s="10">
        <v>4225622682.6100001</v>
      </c>
      <c r="G21" s="10">
        <v>16451085228.23</v>
      </c>
      <c r="H21" s="18">
        <f t="shared" si="3"/>
        <v>1431154392125.0801</v>
      </c>
      <c r="I21" s="18">
        <f t="shared" si="4"/>
        <v>3091235283512.5601</v>
      </c>
      <c r="J21" s="10">
        <f t="shared" si="0"/>
        <v>278344745246.91852</v>
      </c>
      <c r="K21" s="10">
        <f t="shared" si="1"/>
        <v>601213329758.19812</v>
      </c>
      <c r="L21" s="18">
        <f t="shared" si="5"/>
        <v>-1660080891387.48</v>
      </c>
      <c r="M21" s="10">
        <f t="shared" si="6"/>
        <v>-322868584511.27966</v>
      </c>
      <c r="N21">
        <v>19</v>
      </c>
      <c r="S21" s="20">
        <f t="shared" si="2"/>
        <v>-751.6852399362042</v>
      </c>
    </row>
    <row r="22" spans="1:19" ht="15" thickBot="1" x14ac:dyDescent="0.4">
      <c r="A22">
        <v>2037</v>
      </c>
      <c r="B22" s="13">
        <v>1485463000000</v>
      </c>
      <c r="C22" s="13">
        <v>3085114000000</v>
      </c>
      <c r="D22" s="13">
        <v>25349760609.279999</v>
      </c>
      <c r="E22" s="13">
        <v>235802259332.67999</v>
      </c>
      <c r="F22" s="10">
        <v>4271087330.0999999</v>
      </c>
      <c r="G22" s="10">
        <v>16305339554.51</v>
      </c>
      <c r="H22" s="18">
        <f t="shared" si="3"/>
        <v>1515083847939.3801</v>
      </c>
      <c r="I22" s="18">
        <f t="shared" si="4"/>
        <v>3337221598887.1899</v>
      </c>
      <c r="J22" s="10">
        <f t="shared" si="0"/>
        <v>270337759082.56458</v>
      </c>
      <c r="K22" s="10">
        <f t="shared" si="1"/>
        <v>595463419290.04114</v>
      </c>
      <c r="L22" s="18">
        <f t="shared" si="5"/>
        <v>-1822137750947.8098</v>
      </c>
      <c r="M22" s="10">
        <f t="shared" si="6"/>
        <v>-325125660207.47662</v>
      </c>
      <c r="N22">
        <v>20</v>
      </c>
      <c r="S22" s="20">
        <f t="shared" si="2"/>
        <v>-789.53554614288771</v>
      </c>
    </row>
    <row r="23" spans="1:19" ht="15" thickBot="1" x14ac:dyDescent="0.4">
      <c r="A23">
        <v>2038</v>
      </c>
      <c r="B23" s="13">
        <v>1574489000000</v>
      </c>
      <c r="C23" s="13">
        <v>3341103000000</v>
      </c>
      <c r="D23" s="13">
        <v>24254356356.919998</v>
      </c>
      <c r="E23" s="13">
        <v>243122882362.04999</v>
      </c>
      <c r="F23" s="10">
        <v>4310645335.75</v>
      </c>
      <c r="G23" s="10">
        <v>16160860021.049999</v>
      </c>
      <c r="H23" s="18">
        <f t="shared" si="3"/>
        <v>1603054001692.6699</v>
      </c>
      <c r="I23" s="18">
        <f t="shared" si="4"/>
        <v>3600386742383.0996</v>
      </c>
      <c r="J23" s="10">
        <f t="shared" si="0"/>
        <v>262416836597.29068</v>
      </c>
      <c r="K23" s="10">
        <f t="shared" si="1"/>
        <v>589376339452.93042</v>
      </c>
      <c r="L23" s="18">
        <f t="shared" si="5"/>
        <v>-1997332740690.4297</v>
      </c>
      <c r="M23" s="10">
        <f t="shared" si="6"/>
        <v>-326959502855.63977</v>
      </c>
      <c r="N23">
        <v>21</v>
      </c>
      <c r="S23" s="20">
        <f t="shared" si="2"/>
        <v>-828.17975934152855</v>
      </c>
    </row>
    <row r="24" spans="1:19" ht="15" thickBot="1" x14ac:dyDescent="0.4">
      <c r="A24">
        <v>2039</v>
      </c>
      <c r="B24" s="13">
        <v>1667637000000</v>
      </c>
      <c r="C24" s="13">
        <v>3615511000000</v>
      </c>
      <c r="D24" s="13">
        <v>23121591576.68</v>
      </c>
      <c r="E24" s="13">
        <v>250175724870.87</v>
      </c>
      <c r="F24" s="10">
        <v>4351747012.5799999</v>
      </c>
      <c r="G24" s="10">
        <v>16020320618.07</v>
      </c>
      <c r="H24" s="18">
        <f t="shared" si="3"/>
        <v>1695110338589.26</v>
      </c>
      <c r="I24" s="18">
        <f t="shared" si="4"/>
        <v>3881707045488.9399</v>
      </c>
      <c r="J24" s="10">
        <f t="shared" si="0"/>
        <v>254574569475.298</v>
      </c>
      <c r="K24" s="10">
        <f t="shared" si="1"/>
        <v>582961402239.44641</v>
      </c>
      <c r="L24" s="18">
        <f t="shared" si="5"/>
        <v>-2186596706899.6799</v>
      </c>
      <c r="M24" s="10">
        <f t="shared" si="6"/>
        <v>-328386832764.14844</v>
      </c>
      <c r="N24">
        <v>22</v>
      </c>
      <c r="S24" s="20">
        <f t="shared" si="2"/>
        <v>-867.61407801509915</v>
      </c>
    </row>
    <row r="25" spans="1:19" ht="15" thickBot="1" x14ac:dyDescent="0.4">
      <c r="A25">
        <v>2040</v>
      </c>
      <c r="B25" s="13">
        <v>1765146000000</v>
      </c>
      <c r="C25" s="13">
        <v>3909335000000</v>
      </c>
      <c r="D25" s="13">
        <v>21964145610.720001</v>
      </c>
      <c r="E25" s="13">
        <v>256873301062.45999</v>
      </c>
      <c r="F25" s="10">
        <v>4397763391.6499996</v>
      </c>
      <c r="G25" s="10">
        <v>15884866509.620001</v>
      </c>
      <c r="H25" s="18">
        <f t="shared" si="3"/>
        <v>1791507909002.3699</v>
      </c>
      <c r="I25" s="18">
        <f t="shared" si="4"/>
        <v>4182093167572.0801</v>
      </c>
      <c r="J25" s="10">
        <f t="shared" si="0"/>
        <v>246836441697.64651</v>
      </c>
      <c r="K25" s="10">
        <f t="shared" si="1"/>
        <v>576214590593.89844</v>
      </c>
      <c r="L25" s="18">
        <f t="shared" si="5"/>
        <v>-2390585258569.71</v>
      </c>
      <c r="M25" s="10">
        <f t="shared" si="6"/>
        <v>-329378148896.25189</v>
      </c>
      <c r="N25">
        <v>23</v>
      </c>
      <c r="S25" s="20">
        <f t="shared" si="2"/>
        <v>-907.70733997221373</v>
      </c>
    </row>
    <row r="26" spans="1:19" ht="15" thickBot="1" x14ac:dyDescent="0.4">
      <c r="A26">
        <v>2041</v>
      </c>
      <c r="B26" s="13">
        <v>1867061000000</v>
      </c>
      <c r="C26" s="13">
        <v>4223574000000</v>
      </c>
      <c r="D26" s="13">
        <v>20763496871.240002</v>
      </c>
      <c r="E26" s="13">
        <v>263265521680.62</v>
      </c>
      <c r="F26" s="10">
        <v>4449230538.8999996</v>
      </c>
      <c r="G26" s="10">
        <v>15756540347.799999</v>
      </c>
      <c r="H26" s="18">
        <f t="shared" si="3"/>
        <v>1892273727410.1399</v>
      </c>
      <c r="I26" s="18">
        <f t="shared" si="4"/>
        <v>4502596062028.4199</v>
      </c>
      <c r="J26" s="10">
        <f t="shared" si="0"/>
        <v>239192748404.67651</v>
      </c>
      <c r="K26" s="10">
        <f t="shared" si="1"/>
        <v>569150388462.38745</v>
      </c>
      <c r="L26" s="18">
        <f t="shared" si="5"/>
        <v>-2610322334618.2803</v>
      </c>
      <c r="M26" s="10">
        <f t="shared" si="6"/>
        <v>-329957640057.711</v>
      </c>
      <c r="N26">
        <v>24</v>
      </c>
      <c r="S26" s="20">
        <f t="shared" si="2"/>
        <v>-948.46095920054142</v>
      </c>
    </row>
    <row r="27" spans="1:19" ht="15" thickBot="1" x14ac:dyDescent="0.4">
      <c r="A27">
        <v>2042</v>
      </c>
      <c r="B27" s="13">
        <v>1973725000000</v>
      </c>
      <c r="C27" s="13">
        <v>4559181000000</v>
      </c>
      <c r="D27" s="13">
        <v>19625845124.5</v>
      </c>
      <c r="E27" s="13">
        <v>268923665064.35001</v>
      </c>
      <c r="F27" s="10">
        <v>4501538952.8699999</v>
      </c>
      <c r="G27" s="10">
        <v>15635112289.610001</v>
      </c>
      <c r="H27" s="18">
        <f t="shared" si="3"/>
        <v>1997852384077.3701</v>
      </c>
      <c r="I27" s="18">
        <f t="shared" si="4"/>
        <v>4843739777353.96</v>
      </c>
      <c r="J27" s="10">
        <f t="shared" si="0"/>
        <v>231686616739.12204</v>
      </c>
      <c r="K27" s="10">
        <f t="shared" si="1"/>
        <v>561718017969.63354</v>
      </c>
      <c r="L27" s="18">
        <f t="shared" si="5"/>
        <v>-2845887393276.5898</v>
      </c>
      <c r="M27" s="10">
        <f t="shared" si="6"/>
        <v>-330031401230.51141</v>
      </c>
      <c r="N27">
        <v>25</v>
      </c>
      <c r="S27" s="20">
        <f t="shared" si="2"/>
        <v>-989.52493191306235</v>
      </c>
    </row>
    <row r="28" spans="1:19" ht="15" thickBot="1" x14ac:dyDescent="0.4">
      <c r="A28">
        <v>2043</v>
      </c>
      <c r="B28" s="13">
        <v>2085313000000</v>
      </c>
      <c r="C28" s="13">
        <v>4917279000000</v>
      </c>
      <c r="D28" s="13">
        <v>18584474831.98</v>
      </c>
      <c r="E28" s="13">
        <v>273709463740.56</v>
      </c>
      <c r="F28" s="10">
        <v>4556967050.6000004</v>
      </c>
      <c r="G28" s="10">
        <v>15522241737.190001</v>
      </c>
      <c r="H28" s="18">
        <f t="shared" si="3"/>
        <v>2108454441882.5801</v>
      </c>
      <c r="I28" s="18">
        <f t="shared" si="4"/>
        <v>5206510705477.75</v>
      </c>
      <c r="J28" s="10">
        <f t="shared" si="0"/>
        <v>224323759624.47794</v>
      </c>
      <c r="K28" s="10">
        <f t="shared" si="1"/>
        <v>553933740647.97778</v>
      </c>
      <c r="L28" s="18">
        <f t="shared" si="5"/>
        <v>-3098056263595.1699</v>
      </c>
      <c r="M28" s="10">
        <f t="shared" si="6"/>
        <v>-329609981023.49988</v>
      </c>
      <c r="N28">
        <v>26</v>
      </c>
      <c r="S28" s="20">
        <f t="shared" si="2"/>
        <v>-1030.8181091278229</v>
      </c>
    </row>
    <row r="29" spans="1:19" ht="15" thickBot="1" x14ac:dyDescent="0.4">
      <c r="A29">
        <v>2044</v>
      </c>
      <c r="B29" s="13">
        <v>2202010000000</v>
      </c>
      <c r="C29" s="13">
        <v>5298723000000</v>
      </c>
      <c r="D29" s="13">
        <v>17660680815.189999</v>
      </c>
      <c r="E29" s="13">
        <v>277555932617.42999</v>
      </c>
      <c r="F29" s="10">
        <v>4613101017.6999998</v>
      </c>
      <c r="G29" s="10">
        <v>15419315693.98</v>
      </c>
      <c r="H29" s="18">
        <f t="shared" si="3"/>
        <v>2224283781832.8901</v>
      </c>
      <c r="I29" s="18">
        <f t="shared" si="4"/>
        <v>5591698248311.4102</v>
      </c>
      <c r="J29" s="10">
        <f t="shared" si="0"/>
        <v>217107462198.83896</v>
      </c>
      <c r="K29" s="10">
        <f t="shared" si="1"/>
        <v>545793403696.0896</v>
      </c>
      <c r="L29" s="18">
        <f t="shared" si="5"/>
        <v>-3367414466478.52</v>
      </c>
      <c r="M29" s="10">
        <f t="shared" si="6"/>
        <v>-328685941497.25067</v>
      </c>
      <c r="N29">
        <v>27</v>
      </c>
      <c r="S29" s="20">
        <f t="shared" si="2"/>
        <v>-1072.1931336777948</v>
      </c>
    </row>
    <row r="30" spans="1:19" ht="15" thickBot="1" x14ac:dyDescent="0.4">
      <c r="A30">
        <v>2045</v>
      </c>
      <c r="B30" s="13">
        <v>2324163000000</v>
      </c>
      <c r="C30" s="13">
        <v>5704320000000</v>
      </c>
      <c r="D30" s="13">
        <v>16840187115.83</v>
      </c>
      <c r="E30" s="13">
        <v>280505833126.94</v>
      </c>
      <c r="F30" s="10">
        <v>4670565357.3999996</v>
      </c>
      <c r="G30" s="10">
        <v>15327325957.84</v>
      </c>
      <c r="H30" s="18">
        <f t="shared" si="3"/>
        <v>2345673752473.23</v>
      </c>
      <c r="I30" s="18">
        <f t="shared" si="4"/>
        <v>6000153159084.7803</v>
      </c>
      <c r="J30" s="10">
        <f t="shared" si="0"/>
        <v>210051441312.62048</v>
      </c>
      <c r="K30" s="10">
        <f t="shared" si="1"/>
        <v>537304396160.52905</v>
      </c>
      <c r="L30" s="18">
        <f t="shared" si="5"/>
        <v>-3654479406611.5503</v>
      </c>
      <c r="M30" s="10">
        <f t="shared" si="6"/>
        <v>-327252954847.90857</v>
      </c>
      <c r="N30">
        <v>28</v>
      </c>
      <c r="S30" s="20">
        <f t="shared" si="2"/>
        <v>-1113.4883482604091</v>
      </c>
    </row>
    <row r="31" spans="1:19" ht="15" thickBot="1" x14ac:dyDescent="0.4">
      <c r="A31">
        <v>2046</v>
      </c>
      <c r="B31" s="13">
        <v>2452109000000</v>
      </c>
      <c r="C31" s="13">
        <v>6134875000000</v>
      </c>
      <c r="D31" s="13">
        <v>16155682892.93</v>
      </c>
      <c r="E31" s="13">
        <v>282445487391.48999</v>
      </c>
      <c r="F31" s="10">
        <v>4713725193.0799999</v>
      </c>
      <c r="G31" s="10">
        <v>15246534190.83</v>
      </c>
      <c r="H31" s="18">
        <f t="shared" si="3"/>
        <v>2472978408086.0103</v>
      </c>
      <c r="I31" s="18">
        <f t="shared" si="4"/>
        <v>6432567021582.3203</v>
      </c>
      <c r="J31" s="10">
        <f t="shared" si="0"/>
        <v>203166399538.94275</v>
      </c>
      <c r="K31" s="10">
        <f t="shared" si="1"/>
        <v>528464574253.72198</v>
      </c>
      <c r="L31" s="18">
        <f t="shared" si="5"/>
        <v>-3959588613496.3101</v>
      </c>
      <c r="M31" s="10">
        <f t="shared" si="6"/>
        <v>-325298174714.77924</v>
      </c>
      <c r="N31">
        <v>29</v>
      </c>
      <c r="S31" s="20">
        <f t="shared" si="2"/>
        <v>-1154.4999918112451</v>
      </c>
    </row>
    <row r="32" spans="1:19" ht="15" thickBot="1" x14ac:dyDescent="0.4">
      <c r="A32">
        <v>2047</v>
      </c>
      <c r="B32" s="13">
        <v>2585915000000</v>
      </c>
      <c r="C32" s="13">
        <v>6591559000000</v>
      </c>
      <c r="D32" s="13">
        <v>15583676752.09</v>
      </c>
      <c r="E32" s="13">
        <v>283454082001.97998</v>
      </c>
      <c r="F32" s="10">
        <v>4741144150.6000004</v>
      </c>
      <c r="G32" s="10">
        <v>15177321938.299999</v>
      </c>
      <c r="H32" s="18">
        <f t="shared" si="3"/>
        <v>2606239820902.6899</v>
      </c>
      <c r="I32" s="18">
        <f t="shared" si="4"/>
        <v>6890190403940.2803</v>
      </c>
      <c r="J32" s="10">
        <f t="shared" si="0"/>
        <v>196435256323.58344</v>
      </c>
      <c r="K32" s="10">
        <f t="shared" si="1"/>
        <v>519321478883.51947</v>
      </c>
      <c r="L32" s="18">
        <f t="shared" si="5"/>
        <v>-4283950583037.5903</v>
      </c>
      <c r="M32" s="10">
        <f t="shared" si="6"/>
        <v>-322886222559.93604</v>
      </c>
      <c r="N32">
        <v>30</v>
      </c>
      <c r="S32" s="20">
        <f t="shared" si="2"/>
        <v>-1195.286541346873</v>
      </c>
    </row>
    <row r="33" spans="1:19" ht="15" thickBot="1" x14ac:dyDescent="0.4">
      <c r="A33">
        <v>2048</v>
      </c>
      <c r="B33" s="13">
        <v>2726094000000</v>
      </c>
      <c r="C33" s="13">
        <v>7075527000000</v>
      </c>
      <c r="D33" s="13">
        <v>15084793915.530001</v>
      </c>
      <c r="E33" s="13">
        <v>283670416902.56</v>
      </c>
      <c r="F33" s="10">
        <v>4765160264.0900002</v>
      </c>
      <c r="G33" s="10">
        <v>15120302950.030001</v>
      </c>
      <c r="H33" s="18">
        <f t="shared" si="3"/>
        <v>2745943954179.6196</v>
      </c>
      <c r="I33" s="18">
        <f t="shared" si="4"/>
        <v>7374317719852.5898</v>
      </c>
      <c r="J33" s="10">
        <f t="shared" si="0"/>
        <v>189876069330.68735</v>
      </c>
      <c r="K33" s="10">
        <f t="shared" si="1"/>
        <v>509918077719.6792</v>
      </c>
      <c r="L33" s="18">
        <f t="shared" si="5"/>
        <v>-4628373765672.9707</v>
      </c>
      <c r="M33" s="10">
        <f t="shared" si="6"/>
        <v>-320042008388.99188</v>
      </c>
      <c r="N33">
        <v>31</v>
      </c>
      <c r="S33" s="20">
        <f t="shared" si="2"/>
        <v>-1235.7758672068892</v>
      </c>
    </row>
    <row r="34" spans="1:19" ht="15" thickBot="1" x14ac:dyDescent="0.4">
      <c r="A34">
        <v>2049</v>
      </c>
      <c r="B34" s="13">
        <v>2872915000000</v>
      </c>
      <c r="C34" s="13">
        <v>7587773000000</v>
      </c>
      <c r="D34" s="13">
        <v>14643363834.27</v>
      </c>
      <c r="E34" s="13">
        <v>283143914969.59998</v>
      </c>
      <c r="F34" s="10">
        <v>4787271545.4499998</v>
      </c>
      <c r="G34" s="10">
        <v>15076165736.799999</v>
      </c>
      <c r="H34" s="18">
        <f t="shared" si="3"/>
        <v>2892345635379.7202</v>
      </c>
      <c r="I34" s="18">
        <f t="shared" si="4"/>
        <v>7885993080706.3994</v>
      </c>
      <c r="J34" s="10">
        <f t="shared" si="0"/>
        <v>183485713840.2124</v>
      </c>
      <c r="K34" s="10">
        <f t="shared" si="1"/>
        <v>500274604823.43945</v>
      </c>
      <c r="L34" s="18">
        <f t="shared" si="5"/>
        <v>-4993647445326.6797</v>
      </c>
      <c r="M34" s="10">
        <f t="shared" si="6"/>
        <v>-316788890983.22705</v>
      </c>
      <c r="N34">
        <v>32</v>
      </c>
      <c r="S34" s="20">
        <f t="shared" si="2"/>
        <v>-1275.8889429078747</v>
      </c>
    </row>
    <row r="35" spans="1:19" ht="15" thickBot="1" x14ac:dyDescent="0.4">
      <c r="A35">
        <v>2050</v>
      </c>
      <c r="B35" s="13">
        <v>3026880000000</v>
      </c>
      <c r="C35" s="13">
        <v>8129533000000</v>
      </c>
      <c r="D35" s="13">
        <v>14281175418.68</v>
      </c>
      <c r="E35" s="13">
        <v>281821882828.29999</v>
      </c>
      <c r="F35" s="10">
        <v>4808309338.3500004</v>
      </c>
      <c r="G35" s="10">
        <v>15045678562.42</v>
      </c>
      <c r="H35" s="18">
        <f t="shared" si="3"/>
        <v>3045969484757.0303</v>
      </c>
      <c r="I35" s="18">
        <f t="shared" si="4"/>
        <v>8426400561390.7197</v>
      </c>
      <c r="J35" s="10">
        <f t="shared" si="0"/>
        <v>177276478501.63013</v>
      </c>
      <c r="K35" s="10">
        <f t="shared" si="1"/>
        <v>490419429821.26202</v>
      </c>
      <c r="L35" s="18">
        <f t="shared" si="5"/>
        <v>-5380431076633.6895</v>
      </c>
      <c r="M35" s="10">
        <f t="shared" si="6"/>
        <v>-313142951319.6319</v>
      </c>
      <c r="N35">
        <v>33</v>
      </c>
      <c r="S35" s="20">
        <f t="shared" si="2"/>
        <v>-1315.5149203503183</v>
      </c>
    </row>
    <row r="36" spans="1:19" ht="15" thickBot="1" x14ac:dyDescent="0.4">
      <c r="A36">
        <v>2051</v>
      </c>
      <c r="B36" s="13">
        <v>3188367000000</v>
      </c>
      <c r="C36" s="13">
        <v>8702277000000</v>
      </c>
      <c r="D36" s="13">
        <v>13980883667.73</v>
      </c>
      <c r="E36" s="13">
        <v>279761788143.64001</v>
      </c>
      <c r="F36" s="10">
        <v>4826984318.1300001</v>
      </c>
      <c r="G36" s="10">
        <v>15029362365.42</v>
      </c>
      <c r="H36" s="18">
        <f t="shared" si="3"/>
        <v>3207174867985.8599</v>
      </c>
      <c r="I36" s="18">
        <f t="shared" si="4"/>
        <v>8997068150509.0605</v>
      </c>
      <c r="J36" s="10">
        <f t="shared" si="0"/>
        <v>171246502397.69064</v>
      </c>
      <c r="K36" s="10">
        <f t="shared" si="1"/>
        <v>480396771622.2229</v>
      </c>
      <c r="L36" s="18">
        <f t="shared" si="5"/>
        <v>-5789893282523.2012</v>
      </c>
      <c r="M36" s="10">
        <f t="shared" si="6"/>
        <v>-309150269224.53229</v>
      </c>
      <c r="N36">
        <v>34</v>
      </c>
      <c r="S36" s="20">
        <f t="shared" si="2"/>
        <v>-1354.6683189685359</v>
      </c>
    </row>
    <row r="37" spans="1:19" ht="15" thickBot="1" x14ac:dyDescent="0.4">
      <c r="A37">
        <v>2052</v>
      </c>
      <c r="B37" s="13">
        <v>3357726000000</v>
      </c>
      <c r="C37" s="13">
        <v>9307100000000</v>
      </c>
      <c r="D37" s="13">
        <v>13724720449.219999</v>
      </c>
      <c r="E37" s="13">
        <v>277042437266.47998</v>
      </c>
      <c r="F37" s="10">
        <v>4843239362.5299997</v>
      </c>
      <c r="G37" s="10">
        <v>15026633191.68</v>
      </c>
      <c r="H37" s="18">
        <f t="shared" si="3"/>
        <v>3376293959811.75</v>
      </c>
      <c r="I37" s="18">
        <f t="shared" si="4"/>
        <v>9599169070458.1602</v>
      </c>
      <c r="J37" s="10">
        <f t="shared" si="0"/>
        <v>165391362095.23032</v>
      </c>
      <c r="K37" s="10">
        <f t="shared" si="1"/>
        <v>470225539139.37067</v>
      </c>
      <c r="L37" s="18">
        <f t="shared" si="5"/>
        <v>-6222875110646.4102</v>
      </c>
      <c r="M37" s="10">
        <f t="shared" si="6"/>
        <v>-304834177044.14038</v>
      </c>
      <c r="N37">
        <v>35</v>
      </c>
      <c r="S37" s="20">
        <f t="shared" si="2"/>
        <v>-1393.2761721032593</v>
      </c>
    </row>
    <row r="38" spans="1:19" ht="15" thickBot="1" x14ac:dyDescent="0.4">
      <c r="A38">
        <v>2053</v>
      </c>
      <c r="B38" s="13">
        <v>3535206000000</v>
      </c>
      <c r="C38" s="13">
        <v>9945503000000</v>
      </c>
      <c r="D38" s="13">
        <v>13481399312.41</v>
      </c>
      <c r="E38" s="13">
        <v>273772479869.10001</v>
      </c>
      <c r="F38" s="10">
        <v>4858605804.1099997</v>
      </c>
      <c r="G38" s="10">
        <v>15037519884.74</v>
      </c>
      <c r="H38" s="18">
        <f t="shared" si="3"/>
        <v>3553546005116.52</v>
      </c>
      <c r="I38" s="18">
        <f t="shared" si="4"/>
        <v>10234312999753.84</v>
      </c>
      <c r="J38" s="10">
        <f t="shared" si="0"/>
        <v>159701140055.73132</v>
      </c>
      <c r="K38" s="10">
        <f t="shared" si="1"/>
        <v>459943800191.29291</v>
      </c>
      <c r="L38" s="18">
        <f t="shared" si="5"/>
        <v>-6680766994637.3203</v>
      </c>
      <c r="M38" s="10">
        <f t="shared" si="6"/>
        <v>-300242660135.56158</v>
      </c>
      <c r="N38">
        <v>36</v>
      </c>
      <c r="S38" s="20">
        <f t="shared" si="2"/>
        <v>-1431.3840036280085</v>
      </c>
    </row>
    <row r="39" spans="1:19" ht="15" thickBot="1" x14ac:dyDescent="0.4">
      <c r="A39">
        <v>2054</v>
      </c>
      <c r="B39" s="13">
        <v>3721375000000</v>
      </c>
      <c r="C39" s="13">
        <v>10618382000000</v>
      </c>
      <c r="D39" s="13">
        <v>13230920787.32</v>
      </c>
      <c r="E39" s="13">
        <v>270021538347.38</v>
      </c>
      <c r="F39" s="10">
        <v>4872947560.0200005</v>
      </c>
      <c r="G39" s="10">
        <v>15060029048.860001</v>
      </c>
      <c r="H39" s="18">
        <f t="shared" si="3"/>
        <v>3739478868347.3398</v>
      </c>
      <c r="I39" s="18">
        <f t="shared" si="4"/>
        <v>10903463567396.24</v>
      </c>
      <c r="J39" s="10">
        <f t="shared" si="0"/>
        <v>154180929513.27542</v>
      </c>
      <c r="K39" s="10">
        <f t="shared" si="1"/>
        <v>449556263565.20898</v>
      </c>
      <c r="L39" s="18">
        <f t="shared" si="5"/>
        <v>-7163984699048.9004</v>
      </c>
      <c r="M39" s="10">
        <f t="shared" si="6"/>
        <v>-295375334051.93359</v>
      </c>
      <c r="N39">
        <v>37</v>
      </c>
      <c r="S39" s="20">
        <f t="shared" si="2"/>
        <v>-1468.818701610757</v>
      </c>
    </row>
    <row r="40" spans="1:19" ht="15" thickBot="1" x14ac:dyDescent="0.4">
      <c r="A40">
        <v>2055</v>
      </c>
      <c r="B40" s="13">
        <v>3916443000000</v>
      </c>
      <c r="C40" s="13">
        <v>11327545000000</v>
      </c>
      <c r="D40" s="13">
        <v>12965082613.27</v>
      </c>
      <c r="E40" s="13">
        <v>265826163693.98999</v>
      </c>
      <c r="F40" s="10">
        <v>4886503925.8500004</v>
      </c>
      <c r="G40" s="10">
        <v>15093494035.610001</v>
      </c>
      <c r="H40" s="18">
        <f t="shared" si="3"/>
        <v>3934294586539.1201</v>
      </c>
      <c r="I40" s="18">
        <f t="shared" si="4"/>
        <v>11608464657729.6</v>
      </c>
      <c r="J40" s="10">
        <f t="shared" si="0"/>
        <v>148819538540.74545</v>
      </c>
      <c r="K40" s="10">
        <f t="shared" si="1"/>
        <v>439104473630.57263</v>
      </c>
      <c r="L40" s="18">
        <f t="shared" si="5"/>
        <v>-7674170071190.4795</v>
      </c>
      <c r="M40" s="10">
        <f t="shared" si="6"/>
        <v>-290284935089.82721</v>
      </c>
      <c r="N40">
        <v>38</v>
      </c>
      <c r="S40" s="20">
        <f t="shared" si="2"/>
        <v>-1505.6661022744088</v>
      </c>
    </row>
    <row r="41" spans="1:19" ht="15" thickBot="1" x14ac:dyDescent="0.4">
      <c r="A41">
        <v>2056</v>
      </c>
      <c r="B41" s="13">
        <v>4120851000000</v>
      </c>
      <c r="C41" s="13">
        <v>12074155000000</v>
      </c>
      <c r="D41" s="13">
        <v>12686500183.52</v>
      </c>
      <c r="E41" s="13">
        <v>261181173649.12</v>
      </c>
      <c r="F41" s="10">
        <v>4899013241.0900002</v>
      </c>
      <c r="G41" s="10">
        <v>15136522913.780001</v>
      </c>
      <c r="H41" s="18">
        <f t="shared" si="3"/>
        <v>4138436513424.6099</v>
      </c>
      <c r="I41" s="18">
        <f t="shared" si="4"/>
        <v>12350472696562.898</v>
      </c>
      <c r="J41" s="10">
        <f t="shared" si="0"/>
        <v>143616016847.14627</v>
      </c>
      <c r="K41" s="10">
        <f t="shared" si="1"/>
        <v>428598019833.3443</v>
      </c>
      <c r="L41" s="18">
        <f t="shared" si="5"/>
        <v>-8212036183138.2891</v>
      </c>
      <c r="M41" s="10">
        <f t="shared" si="6"/>
        <v>-284982002986.19806</v>
      </c>
      <c r="N41">
        <v>39</v>
      </c>
      <c r="S41" s="20">
        <f t="shared" si="2"/>
        <v>-1541.8134050786143</v>
      </c>
    </row>
    <row r="42" spans="1:19" ht="15" thickBot="1" x14ac:dyDescent="0.4">
      <c r="A42">
        <v>2057</v>
      </c>
      <c r="B42" s="13">
        <v>4335005000000</v>
      </c>
      <c r="C42" s="13">
        <v>12859462000000</v>
      </c>
      <c r="D42" s="13">
        <v>12390194934.75</v>
      </c>
      <c r="E42" s="13">
        <v>256115711995.04999</v>
      </c>
      <c r="F42" s="10">
        <v>4910327778.8999996</v>
      </c>
      <c r="G42" s="10">
        <v>15188062336.049999</v>
      </c>
      <c r="H42" s="18">
        <f t="shared" si="3"/>
        <v>4352305522713.6499</v>
      </c>
      <c r="I42" s="18">
        <f t="shared" si="4"/>
        <v>13130765774331.102</v>
      </c>
      <c r="J42" s="10">
        <f t="shared" si="0"/>
        <v>138566885833.37473</v>
      </c>
      <c r="K42" s="10">
        <f t="shared" si="1"/>
        <v>418051837689.48181</v>
      </c>
      <c r="L42" s="18">
        <f t="shared" si="5"/>
        <v>-8778460251617.4512</v>
      </c>
      <c r="M42" s="10">
        <f t="shared" si="6"/>
        <v>-279484951856.10706</v>
      </c>
      <c r="N42">
        <v>40</v>
      </c>
      <c r="S42" s="20">
        <f t="shared" si="2"/>
        <v>-1577.1863856954092</v>
      </c>
    </row>
    <row r="43" spans="1:19" ht="15" thickBot="1" x14ac:dyDescent="0.4">
      <c r="A43">
        <v>2058</v>
      </c>
      <c r="B43" s="13">
        <v>4559344000000</v>
      </c>
      <c r="C43" s="13">
        <v>13684120000000</v>
      </c>
      <c r="D43" s="13">
        <v>12072314349.34</v>
      </c>
      <c r="E43" s="13">
        <v>250651581814.88</v>
      </c>
      <c r="F43" s="10">
        <v>4920366070.9399996</v>
      </c>
      <c r="G43" s="10">
        <v>15245165062.76</v>
      </c>
      <c r="H43" s="18">
        <f t="shared" si="3"/>
        <v>4576336680420.2803</v>
      </c>
      <c r="I43" s="18">
        <f t="shared" si="4"/>
        <v>13950016746877.641</v>
      </c>
      <c r="J43" s="10">
        <f t="shared" si="0"/>
        <v>133669262645.33022</v>
      </c>
      <c r="K43" s="10">
        <f t="shared" si="1"/>
        <v>407463126658.30646</v>
      </c>
      <c r="L43" s="18">
        <f t="shared" si="5"/>
        <v>-9373680066457.3594</v>
      </c>
      <c r="M43" s="10">
        <f t="shared" si="6"/>
        <v>-273793864012.97623</v>
      </c>
      <c r="N43">
        <v>41</v>
      </c>
      <c r="S43" s="20">
        <f t="shared" si="2"/>
        <v>-1611.6046382349614</v>
      </c>
    </row>
    <row r="44" spans="1:19" ht="15" thickBot="1" x14ac:dyDescent="0.4">
      <c r="A44">
        <v>2059</v>
      </c>
      <c r="B44" s="13">
        <v>4794197000000</v>
      </c>
      <c r="C44" s="13">
        <v>14551440000000</v>
      </c>
      <c r="D44" s="13">
        <v>11731988877.74</v>
      </c>
      <c r="E44" s="13">
        <v>244802506009.29999</v>
      </c>
      <c r="F44" s="10">
        <v>4929090522.9700003</v>
      </c>
      <c r="G44" s="10">
        <v>15305859234.73</v>
      </c>
      <c r="H44" s="18">
        <f t="shared" si="3"/>
        <v>4810858079400.71</v>
      </c>
      <c r="I44" s="18">
        <f t="shared" si="4"/>
        <v>14811548365244.031</v>
      </c>
      <c r="J44" s="10">
        <f t="shared" si="0"/>
        <v>128916834150.9086</v>
      </c>
      <c r="K44" s="10">
        <f t="shared" si="1"/>
        <v>396905893419.78424</v>
      </c>
      <c r="L44" s="18">
        <f t="shared" si="5"/>
        <v>-10000690285843.32</v>
      </c>
      <c r="M44" s="10">
        <f t="shared" si="6"/>
        <v>-267989059268.87564</v>
      </c>
      <c r="N44">
        <v>42</v>
      </c>
      <c r="S44" s="20">
        <f t="shared" si="2"/>
        <v>-1645.3642974378201</v>
      </c>
    </row>
    <row r="45" spans="1:19" ht="15" thickBot="1" x14ac:dyDescent="0.4">
      <c r="A45">
        <v>2060</v>
      </c>
      <c r="B45" s="13">
        <v>5040218000000</v>
      </c>
      <c r="C45" s="13">
        <v>15464798000000</v>
      </c>
      <c r="D45" s="13">
        <v>11369282547.700001</v>
      </c>
      <c r="E45" s="13">
        <v>238579600038.01999</v>
      </c>
      <c r="F45" s="10">
        <v>4936931551.4499998</v>
      </c>
      <c r="G45" s="10">
        <v>15367200415.77</v>
      </c>
      <c r="H45" s="18">
        <f t="shared" si="3"/>
        <v>5056524214099.1504</v>
      </c>
      <c r="I45" s="18">
        <f t="shared" si="4"/>
        <v>15718744800453.789</v>
      </c>
      <c r="J45" s="10">
        <f t="shared" si="0"/>
        <v>124311892990.84808</v>
      </c>
      <c r="K45" s="10">
        <f t="shared" si="1"/>
        <v>386436777289.82904</v>
      </c>
      <c r="L45" s="18">
        <f t="shared" si="5"/>
        <v>-10662220586354.639</v>
      </c>
      <c r="M45" s="10">
        <f t="shared" si="6"/>
        <v>-262124884298.98093</v>
      </c>
      <c r="N45">
        <v>43</v>
      </c>
      <c r="S45" s="20">
        <f t="shared" si="2"/>
        <v>-1678.662792627822</v>
      </c>
    </row>
  </sheetData>
  <mergeCells count="4">
    <mergeCell ref="B1:C1"/>
    <mergeCell ref="D1:E1"/>
    <mergeCell ref="F1:G1"/>
    <mergeCell ref="H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Plan1</vt:lpstr>
      <vt:lpstr>Plan2</vt:lpstr>
      <vt:lpstr>Plan3</vt:lpstr>
      <vt:lpstr>Plan4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</cp:lastModifiedBy>
  <dcterms:created xsi:type="dcterms:W3CDTF">2017-04-25T12:00:42Z</dcterms:created>
  <dcterms:modified xsi:type="dcterms:W3CDTF">2019-07-24T21:04:51Z</dcterms:modified>
</cp:coreProperties>
</file>