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>
    <definedName name="NamedRangeY">'Statistical Measures'!$C$2:$C$13</definedName>
    <definedName name="NamedRangeX">'Statistical Measures'!$B$2:$B$13</definedName>
  </definedNames>
  <calcPr/>
</workbook>
</file>

<file path=xl/sharedStrings.xml><?xml version="1.0" encoding="utf-8"?>
<sst xmlns="http://schemas.openxmlformats.org/spreadsheetml/2006/main" count="35" uniqueCount="32">
  <si>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</si>
  <si>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</si>
  <si>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</si>
  <si>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</si>
  <si>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</si>
  <si>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</si>
  <si>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</si>
  <si>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</si>
  <si>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</si>
  <si>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</si>
  <si>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</si>
  <si>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</si>
  <si>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</si>
  <si>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</si>
  <si>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</si>
  <si>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</si>
  <si>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</si>
  <si>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</si>
  <si>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</si>
  <si>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</si>
  <si>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</si>
  <si>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</si>
  <si>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</si>
  <si>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</si>
  <si>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</si>
  <si>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</si>
  <si>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</si>
  <si>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</si>
  <si>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</si>
  <si>
    <t>Column 1</t>
  </si>
  <si>
    <t>Column 2</t>
  </si>
  <si>
    <t>Column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</si>
</sst>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  <font>
      <b/>
      <sz val="14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2" numFmtId="0" xfId="0" applyBorder="1" applyFill="1" applyFont="1"/>
    <xf borderId="0" fillId="0" fontId="3" numFmtId="0" xfId="0" applyFont="1"/>
    <xf borderId="1" fillId="5" fontId="4" numFmtId="0" xfId="0" applyBorder="1" applyFill="1" applyFont="1"/>
    <xf borderId="1" fillId="6" fontId="4" numFmtId="0" xfId="0" applyBorder="1" applyFill="1" applyFont="1"/>
    <xf borderId="0" fillId="0" fontId="5" numFmtId="0" xfId="0" applyAlignment="1" applyFont="1">
      <alignment horizontal="center" shrinkToFit="0" vertical="center" wrapText="1"/>
    </xf>
    <xf borderId="3" fillId="4" fontId="2" numFmtId="0" xfId="0" applyBorder="1" applyFont="1"/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Border="1" applyFont="1"/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Border="1" applyFont="1"/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Border="1" applyFont="1"/>
    <xf borderId="8" fillId="7" fontId="6" numFmtId="0" xfId="0" applyBorder="1" applyFill="1" applyFont="1"/>
    <xf borderId="10" fillId="4" fontId="2" numFmtId="0" xfId="0" applyBorder="1" applyFont="1"/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Border="1" applyFont="1"/>
    <xf borderId="12" fillId="7" fontId="6" numFmtId="2" xfId="0" applyBorder="1" applyFont="1" applyNumberFormat="1"/>
    <xf borderId="4" fillId="4" fontId="2" numFmtId="0" xfId="0" applyBorder="1" applyFont="1"/>
    <xf borderId="8" fillId="7" fontId="6" numFmtId="2" xfId="0" applyBorder="1" applyFont="1" applyNumberFormat="1"/>
    <xf borderId="5" fillId="5" fontId="6" numFmtId="0" xfId="0" applyBorder="1" applyFont="1"/>
    <xf borderId="5" fillId="6" fontId="6" numFmtId="0" xfId="0" applyBorder="1" applyFont="1"/>
    <xf borderId="14" fillId="0" fontId="7" numFmtId="0" xfId="0" applyAlignment="1" applyBorder="1" applyFont="1">
      <alignment horizontal="left" readingOrder="0" shrinkToFit="0" vertical="center" wrapText="0"/>
    </xf>
    <xf borderId="15" fillId="0" fontId="7" numFmtId="0" xfId="0" applyAlignment="1" applyBorder="1" applyFont="1">
      <alignment horizontal="left" readingOrder="0" shrinkToFit="0" vertical="center" wrapText="0"/>
    </xf>
    <xf borderId="15" fillId="0" fontId="8" numFmtId="0" xfId="0" applyAlignment="1" applyBorder="1" applyFont="1">
      <alignment horizontal="left" readingOrder="0" shrinkToFit="0" vertical="center" wrapText="0"/>
    </xf>
    <xf borderId="16" fillId="0" fontId="8" numFmtId="0" xfId="0" applyAlignment="1" applyBorder="1" applyFont="1">
      <alignment horizontal="left" readingOrder="0" shrinkToFit="0" vertical="center" wrapText="0"/>
    </xf>
    <xf borderId="17" fillId="0" fontId="8" numFmtId="0" xfId="0" applyAlignment="1" applyBorder="1" applyFont="1">
      <alignment shrinkToFit="0" vertical="center" wrapText="0"/>
    </xf>
    <xf borderId="18" fillId="0" fontId="8" numFmtId="0" xfId="0" applyAlignment="1" applyBorder="1" applyFont="1">
      <alignment shrinkToFit="0" vertical="center" wrapText="0"/>
    </xf>
    <xf borderId="19" fillId="0" fontId="8" numFmtId="0" xfId="0" applyAlignment="1" applyBorder="1" applyFont="1">
      <alignment shrinkToFit="0" vertical="center" wrapText="0"/>
    </xf>
    <xf borderId="20" fillId="0" fontId="8" numFmtId="0" xfId="0" applyAlignment="1" applyBorder="1" applyFont="1">
      <alignment shrinkToFit="0" vertical="center" wrapText="0"/>
    </xf>
    <xf borderId="21" fillId="0" fontId="8" numFmtId="0" xfId="0" applyAlignment="1" applyBorder="1" applyFont="1">
      <alignment shrinkToFit="0" vertical="center" wrapText="0"/>
    </xf>
    <xf borderId="22" fillId="0" fontId="8" numFmtId="0" xfId="0" applyAlignment="1" applyBorder="1" applyFont="1">
      <alignment shrinkToFit="0" vertical="center" wrapText="0"/>
    </xf>
    <xf borderId="23" fillId="0" fontId="8" numFmtId="0" xfId="0" applyAlignment="1" applyBorder="1" applyFont="1">
      <alignment shrinkToFit="0" vertical="center" wrapText="0"/>
    </xf>
    <xf borderId="24" fillId="0" fontId="8" numFmtId="0" xfId="0" applyAlignment="1" applyBorder="1" applyFont="1">
      <alignment shrinkToFit="0" vertical="center" wrapText="0"/>
    </xf>
    <xf borderId="25" fillId="0" fontId="8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tatistical Measur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6972"/>
        <c:axId val="268807539"/>
      </c:scatterChart>
      <c:valAx>
        <c:axId val="759116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807539"/>
      </c:valAx>
      <c:valAx>
        <c:axId val="268807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116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219075</xdr:rowOff>
    </xdr:from>
    <xdr:ext cx="5524500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0</xdr:row>
      <xdr:rowOff>219075</xdr:rowOff>
    </xdr:from>
    <xdr:ext cx="1381125" cy="180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36:E48" displayName="Table1" name="Table1" id="1">
  <tableColumns count="5">
    <tableColumn name="X" id="1"/>
    <tableColumn name="Y" id="2"/>
    <tableColumn name="Column 1" id="3"/>
    <tableColumn name="Column 2" id="4"/>
    <tableColumn name="Column 5" id="5"/>
  </tableColumns>
  <tableStyleInfo name="Statistical Measu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12.0"/>
    <col customWidth="1" min="3" max="4" width="15.88"/>
    <col customWidth="1" min="5" max="5" width="32.0"/>
    <col customWidth="1" min="6" max="6" width="12.63"/>
  </cols>
  <sheetData>
    <row r="1" ht="15.75" customHeight="1">
      <c r="B1" s="1" t="s">
        <v>0</v>
      </c>
      <c r="C1" s="2" t="s">
        <v>1</v>
      </c>
      <c r="E1" s="3" t="s">
        <v>2</v>
      </c>
      <c r="F1" s="4" t="s">
        <v>3</v>
      </c>
    </row>
    <row r="2" ht="15.75" customHeight="1">
      <c r="B2" s="5">
        <v>12.0</v>
      </c>
      <c r="C2" s="6">
        <v>77.0</v>
      </c>
    </row>
    <row r="3" ht="15.75" customHeight="1">
      <c r="B3" s="5">
        <v>16.0</v>
      </c>
      <c r="C3" s="6">
        <v>64.0</v>
      </c>
    </row>
    <row r="4" ht="15.75" customHeight="1">
      <c r="B4" s="5">
        <v>18.0</v>
      </c>
      <c r="C4" s="6">
        <v>53.0</v>
      </c>
    </row>
    <row r="5" ht="15.75" customHeight="1">
      <c r="B5" s="5">
        <v>20.0</v>
      </c>
      <c r="C5" s="6">
        <v>21.0</v>
      </c>
    </row>
    <row r="6" ht="15.75" customHeight="1">
      <c r="B6" s="5">
        <v>19.0</v>
      </c>
      <c r="C6" s="6">
        <v>84.0</v>
      </c>
    </row>
    <row r="7" ht="15.75" customHeight="1">
      <c r="B7" s="5">
        <v>7.0</v>
      </c>
      <c r="C7" s="6">
        <v>90.0</v>
      </c>
    </row>
    <row r="8" ht="15.75" customHeight="1">
      <c r="A8" s="7"/>
      <c r="B8" s="5">
        <v>15.0</v>
      </c>
      <c r="C8" s="6">
        <v>26.0</v>
      </c>
    </row>
    <row r="9" ht="15.75" customHeight="1">
      <c r="A9" s="7"/>
      <c r="B9" s="5">
        <v>16.0</v>
      </c>
      <c r="C9" s="6">
        <v>46.0</v>
      </c>
    </row>
    <row r="10" ht="15.75" customHeight="1">
      <c r="B10" s="5">
        <v>12.0</v>
      </c>
      <c r="C10" s="6">
        <v>33.0</v>
      </c>
    </row>
    <row r="11" ht="15.75" customHeight="1">
      <c r="A11" s="7" t="s">
        <v>4</v>
      </c>
      <c r="B11" s="5">
        <v>10.0</v>
      </c>
      <c r="C11" s="6">
        <v>85.0</v>
      </c>
    </row>
    <row r="12" ht="15.75" customHeight="1">
      <c r="B12" s="5">
        <v>9.0</v>
      </c>
      <c r="C12" s="6">
        <v>72.0</v>
      </c>
    </row>
    <row r="13" ht="15.75" customHeight="1">
      <c r="B13" s="5">
        <v>11.0</v>
      </c>
      <c r="C13" s="6">
        <v>46.0</v>
      </c>
    </row>
    <row r="14" ht="15.75" customHeight="1">
      <c r="A14" s="8" t="s">
        <v>5</v>
      </c>
      <c r="B14" s="9">
        <f t="shared" ref="B14:C14" si="1">COUNT(B2:B13)</f>
        <v>12</v>
      </c>
      <c r="C14" s="10">
        <f t="shared" si="1"/>
        <v>12</v>
      </c>
    </row>
    <row r="15" ht="15.75" customHeight="1">
      <c r="A15" s="8" t="s">
        <v>6</v>
      </c>
      <c r="B15" s="9">
        <f>SUM(NamedRangeX)</f>
        <v>165</v>
      </c>
      <c r="C15" s="11">
        <f>SUM(NamedRangeY)</f>
        <v>697</v>
      </c>
    </row>
    <row r="16" ht="15.75" customHeight="1">
      <c r="A16" s="8" t="s">
        <v>7</v>
      </c>
      <c r="B16" s="12">
        <f>MODE(NamedRangeX)</f>
        <v>12</v>
      </c>
      <c r="C16" s="11">
        <f>MODE(NamedRangeY)</f>
        <v>46</v>
      </c>
    </row>
    <row r="17" ht="15.75" customHeight="1">
      <c r="A17" s="13" t="s">
        <v>8</v>
      </c>
      <c r="B17" s="14">
        <f>MEDIAN(NamedRangeX)</f>
        <v>13.5</v>
      </c>
      <c r="C17" s="15">
        <f>MEDIAN(NamedRangeY)</f>
        <v>58.5</v>
      </c>
    </row>
    <row r="18" ht="15.75" customHeight="1">
      <c r="A18" s="16" t="s">
        <v>9</v>
      </c>
      <c r="B18" s="17">
        <f>Divide(SUM(NamedRangeX),COUNT(NamedRangeX))</f>
        <v>13.75</v>
      </c>
      <c r="C18" s="18">
        <f>Divide(C15,C14)</f>
        <v>58.08333333</v>
      </c>
      <c r="E18" s="19" t="s">
        <v>10</v>
      </c>
      <c r="F18" s="20">
        <f>Sum(Table1[Column 5])/11</f>
        <v>-46.34090909</v>
      </c>
    </row>
    <row r="19" ht="15.75" customHeight="1">
      <c r="A19" s="21" t="s">
        <v>11</v>
      </c>
      <c r="B19" s="22">
        <f>AVERAGE(NamedRangeX)</f>
        <v>13.75</v>
      </c>
      <c r="C19" s="23">
        <f>AVERAGE(NamedRangeY)</f>
        <v>58.08333333</v>
      </c>
      <c r="E19" s="24" t="s">
        <v>12</v>
      </c>
      <c r="F19" s="25">
        <f>COVAR(NamedRangeX,NamedRangeY)</f>
        <v>-42.47916667</v>
      </c>
    </row>
    <row r="20" ht="15.75" customHeight="1">
      <c r="A20" s="26" t="s">
        <v>13</v>
      </c>
      <c r="B20" s="9">
        <f>MIN(NamedRangeX)</f>
        <v>7</v>
      </c>
      <c r="C20" s="10">
        <f>MIN(NamedRangeY)</f>
        <v>21</v>
      </c>
      <c r="E20" s="19" t="s">
        <v>14</v>
      </c>
      <c r="F20" s="27">
        <f>DIVIDE(F18,B29*C29)</f>
        <v>-0.4612511701</v>
      </c>
    </row>
    <row r="21" ht="15.75" customHeight="1">
      <c r="A21" s="8" t="s">
        <v>15</v>
      </c>
      <c r="B21" s="12">
        <f>max(NamedRangeX)</f>
        <v>20</v>
      </c>
      <c r="C21" s="11">
        <f>max(NamedRangeY)</f>
        <v>90</v>
      </c>
      <c r="E21" s="24" t="s">
        <v>16</v>
      </c>
      <c r="F21" s="25">
        <f>CORREL(NamedRangeX,NamedRangeY)</f>
        <v>-0.4612511701</v>
      </c>
    </row>
    <row r="22" ht="15.75" customHeight="1">
      <c r="A22" s="8" t="s">
        <v>17</v>
      </c>
      <c r="B22" s="12">
        <f>MINUS(MAX(NamedRangeX),Min(NamedRangeX))</f>
        <v>13</v>
      </c>
      <c r="C22" s="11">
        <f>MINUS(MAX(NamedRangeY),MIN(NamedRangeY))</f>
        <v>69</v>
      </c>
    </row>
    <row r="23" ht="15.75" customHeight="1">
      <c r="A23" s="8" t="s">
        <v>18</v>
      </c>
      <c r="B23" s="12">
        <f>QUARTILE(NamedRangeX,1)</f>
        <v>10.75</v>
      </c>
      <c r="C23" s="11">
        <f>QUARTILE(NamedRangeY,1)</f>
        <v>42.75</v>
      </c>
    </row>
    <row r="24" ht="15.75" customHeight="1">
      <c r="A24" s="8" t="s">
        <v>19</v>
      </c>
      <c r="B24" s="12">
        <f>QUARTILE(NamedRangeX,2)</f>
        <v>13.5</v>
      </c>
      <c r="C24" s="11">
        <f>QUARTILE(NamedRangeY,2)</f>
        <v>58.5</v>
      </c>
    </row>
    <row r="25" ht="15.75" customHeight="1">
      <c r="A25" s="8" t="s">
        <v>20</v>
      </c>
      <c r="B25" s="12">
        <f>QUARTILE(NamedRangeX,3)</f>
        <v>16.5</v>
      </c>
      <c r="C25" s="11">
        <f>QUARTILE(NamedRangeY,3)</f>
        <v>78.75</v>
      </c>
    </row>
    <row r="26" ht="15.75" customHeight="1">
      <c r="A26" s="13" t="s">
        <v>21</v>
      </c>
      <c r="B26" s="28">
        <f t="shared" ref="B26:C26" si="2">MINUS(B25,B23)</f>
        <v>5.75</v>
      </c>
      <c r="C26" s="29">
        <f t="shared" si="2"/>
        <v>36</v>
      </c>
    </row>
    <row r="27" ht="15.75" customHeight="1">
      <c r="A27" s="16" t="s">
        <v>22</v>
      </c>
      <c r="B27" s="17">
        <f t="shared" ref="B27:C27" si="3">SUM(A37:A48)/11</f>
        <v>17.47727273</v>
      </c>
      <c r="C27" s="18">
        <f t="shared" si="3"/>
        <v>577.5378788</v>
      </c>
      <c r="D27" s="4" t="s">
        <v>23</v>
      </c>
    </row>
    <row r="28" ht="15.75" customHeight="1">
      <c r="A28" s="21" t="s">
        <v>24</v>
      </c>
      <c r="B28" s="17">
        <f>VAR(NamedRangeX)</f>
        <v>17.47727273</v>
      </c>
      <c r="C28" s="18">
        <f>VAR(NamedRangeY)</f>
        <v>577.5378788</v>
      </c>
    </row>
    <row r="29" ht="15.75" customHeight="1">
      <c r="A29" s="16" t="s">
        <v>25</v>
      </c>
      <c r="B29" s="17">
        <f t="shared" ref="B29:C29" si="4">SQRT(SUM(A37:A48)/11)</f>
        <v>4.180582821</v>
      </c>
      <c r="C29" s="18">
        <f t="shared" si="4"/>
        <v>24.03201778</v>
      </c>
      <c r="D29" s="4" t="s">
        <v>23</v>
      </c>
    </row>
    <row r="30" ht="15.75" customHeight="1">
      <c r="A30" s="21" t="s">
        <v>26</v>
      </c>
      <c r="B30" s="22">
        <f t="shared" ref="B30:C30" si="5">STDEV(B2:B12)</f>
        <v>4.289522118</v>
      </c>
      <c r="C30" s="23">
        <f t="shared" si="5"/>
        <v>24.88701743</v>
      </c>
    </row>
    <row r="31" ht="15.75" customHeight="1">
      <c r="A31" s="8" t="s">
        <v>27</v>
      </c>
      <c r="B31" s="12">
        <f t="shared" ref="B31:C31" si="6">SKEW(B1:B13)</f>
        <v>-0.01287766638</v>
      </c>
      <c r="C31" s="11">
        <f t="shared" si="6"/>
        <v>-0.191540125</v>
      </c>
    </row>
    <row r="32" ht="15.75" customHeight="1">
      <c r="A32" s="8" t="s">
        <v>28</v>
      </c>
      <c r="B32" s="12">
        <f t="shared" ref="B32:C32" si="7">KURT(B2:B13)</f>
        <v>-1.183534705</v>
      </c>
      <c r="C32" s="11">
        <f t="shared" si="7"/>
        <v>-1.401790616</v>
      </c>
    </row>
    <row r="33" ht="15.75" customHeight="1"/>
    <row r="34" ht="15.75" customHeight="1"/>
    <row r="35" ht="15.75" customHeight="1"/>
    <row r="36" ht="15.75" customHeight="1">
      <c r="A36" s="30" t="s">
        <v>0</v>
      </c>
      <c r="B36" s="31" t="s">
        <v>1</v>
      </c>
      <c r="C36" s="32" t="s">
        <v>29</v>
      </c>
      <c r="D36" s="32" t="s">
        <v>30</v>
      </c>
      <c r="E36" s="33" t="s">
        <v>31</v>
      </c>
    </row>
    <row r="37" ht="15.75" customHeight="1">
      <c r="A37" s="34">
        <f t="shared" ref="A37:A48" si="8">(B2-AVERAGE($B$2:$B$13))^2</f>
        <v>3.0625</v>
      </c>
      <c r="B37" s="35">
        <f t="shared" ref="B37:B48" si="9">(C2-AVERAGE($C$2:$C$13))^2</f>
        <v>357.8402778</v>
      </c>
      <c r="C37" s="35">
        <f t="shared" ref="C37:C48" si="10">(B2-AVERAGE($B$2:$B$13))</f>
        <v>-1.75</v>
      </c>
      <c r="D37" s="35">
        <f t="shared" ref="D37:D48" si="11">(C2-AVERAGE($C$2:$C$13))</f>
        <v>18.91666667</v>
      </c>
      <c r="E37" s="36">
        <f t="shared" ref="E37:E48" si="12">PRODUCT(C37,D37)</f>
        <v>-33.10416667</v>
      </c>
    </row>
    <row r="38" ht="15.75" customHeight="1">
      <c r="A38" s="37">
        <f t="shared" si="8"/>
        <v>5.0625</v>
      </c>
      <c r="B38" s="38">
        <f t="shared" si="9"/>
        <v>35.00694444</v>
      </c>
      <c r="C38" s="38">
        <f t="shared" si="10"/>
        <v>2.25</v>
      </c>
      <c r="D38" s="38">
        <f t="shared" si="11"/>
        <v>5.916666667</v>
      </c>
      <c r="E38" s="39">
        <f t="shared" si="12"/>
        <v>13.3125</v>
      </c>
    </row>
    <row r="39" ht="15.75" customHeight="1">
      <c r="A39" s="34">
        <f t="shared" si="8"/>
        <v>18.0625</v>
      </c>
      <c r="B39" s="35">
        <f t="shared" si="9"/>
        <v>25.84027778</v>
      </c>
      <c r="C39" s="35">
        <f t="shared" si="10"/>
        <v>4.25</v>
      </c>
      <c r="D39" s="35">
        <f t="shared" si="11"/>
        <v>-5.083333333</v>
      </c>
      <c r="E39" s="36">
        <f t="shared" si="12"/>
        <v>-21.60416667</v>
      </c>
    </row>
    <row r="40" ht="15.75" customHeight="1">
      <c r="A40" s="37">
        <f t="shared" si="8"/>
        <v>39.0625</v>
      </c>
      <c r="B40" s="38">
        <f t="shared" si="9"/>
        <v>1375.173611</v>
      </c>
      <c r="C40" s="38">
        <f t="shared" si="10"/>
        <v>6.25</v>
      </c>
      <c r="D40" s="38">
        <f t="shared" si="11"/>
        <v>-37.08333333</v>
      </c>
      <c r="E40" s="39">
        <f t="shared" si="12"/>
        <v>-231.7708333</v>
      </c>
    </row>
    <row r="41" ht="15.75" customHeight="1">
      <c r="A41" s="34">
        <f t="shared" si="8"/>
        <v>27.5625</v>
      </c>
      <c r="B41" s="35">
        <f t="shared" si="9"/>
        <v>671.6736111</v>
      </c>
      <c r="C41" s="35">
        <f t="shared" si="10"/>
        <v>5.25</v>
      </c>
      <c r="D41" s="35">
        <f t="shared" si="11"/>
        <v>25.91666667</v>
      </c>
      <c r="E41" s="36">
        <f t="shared" si="12"/>
        <v>136.0625</v>
      </c>
    </row>
    <row r="42" ht="15.75" customHeight="1">
      <c r="A42" s="37">
        <f t="shared" si="8"/>
        <v>45.5625</v>
      </c>
      <c r="B42" s="38">
        <f t="shared" si="9"/>
        <v>1018.673611</v>
      </c>
      <c r="C42" s="38">
        <f t="shared" si="10"/>
        <v>-6.75</v>
      </c>
      <c r="D42" s="38">
        <f t="shared" si="11"/>
        <v>31.91666667</v>
      </c>
      <c r="E42" s="39">
        <f t="shared" si="12"/>
        <v>-215.4375</v>
      </c>
    </row>
    <row r="43" ht="15.75" customHeight="1">
      <c r="A43" s="34">
        <f t="shared" si="8"/>
        <v>1.5625</v>
      </c>
      <c r="B43" s="35">
        <f t="shared" si="9"/>
        <v>1029.340278</v>
      </c>
      <c r="C43" s="35">
        <f t="shared" si="10"/>
        <v>1.25</v>
      </c>
      <c r="D43" s="35">
        <f t="shared" si="11"/>
        <v>-32.08333333</v>
      </c>
      <c r="E43" s="36">
        <f t="shared" si="12"/>
        <v>-40.10416667</v>
      </c>
    </row>
    <row r="44" ht="15.75" customHeight="1">
      <c r="A44" s="37">
        <f t="shared" si="8"/>
        <v>5.0625</v>
      </c>
      <c r="B44" s="38">
        <f t="shared" si="9"/>
        <v>146.0069444</v>
      </c>
      <c r="C44" s="38">
        <f t="shared" si="10"/>
        <v>2.25</v>
      </c>
      <c r="D44" s="38">
        <f t="shared" si="11"/>
        <v>-12.08333333</v>
      </c>
      <c r="E44" s="39">
        <f t="shared" si="12"/>
        <v>-27.1875</v>
      </c>
    </row>
    <row r="45" ht="15.75" customHeight="1">
      <c r="A45" s="34">
        <f t="shared" si="8"/>
        <v>3.0625</v>
      </c>
      <c r="B45" s="35">
        <f t="shared" si="9"/>
        <v>629.1736111</v>
      </c>
      <c r="C45" s="35">
        <f t="shared" si="10"/>
        <v>-1.75</v>
      </c>
      <c r="D45" s="35">
        <f t="shared" si="11"/>
        <v>-25.08333333</v>
      </c>
      <c r="E45" s="36">
        <f t="shared" si="12"/>
        <v>43.89583333</v>
      </c>
    </row>
    <row r="46" ht="15.75" customHeight="1">
      <c r="A46" s="37">
        <f t="shared" si="8"/>
        <v>14.0625</v>
      </c>
      <c r="B46" s="38">
        <f t="shared" si="9"/>
        <v>724.5069444</v>
      </c>
      <c r="C46" s="38">
        <f t="shared" si="10"/>
        <v>-3.75</v>
      </c>
      <c r="D46" s="38">
        <f t="shared" si="11"/>
        <v>26.91666667</v>
      </c>
      <c r="E46" s="39">
        <f t="shared" si="12"/>
        <v>-100.9375</v>
      </c>
    </row>
    <row r="47" ht="15.75" customHeight="1">
      <c r="A47" s="34">
        <f t="shared" si="8"/>
        <v>22.5625</v>
      </c>
      <c r="B47" s="35">
        <f t="shared" si="9"/>
        <v>193.6736111</v>
      </c>
      <c r="C47" s="35">
        <f t="shared" si="10"/>
        <v>-4.75</v>
      </c>
      <c r="D47" s="35">
        <f t="shared" si="11"/>
        <v>13.91666667</v>
      </c>
      <c r="E47" s="36">
        <f t="shared" si="12"/>
        <v>-66.10416667</v>
      </c>
    </row>
    <row r="48" ht="15.75" customHeight="1">
      <c r="A48" s="40">
        <f t="shared" si="8"/>
        <v>7.5625</v>
      </c>
      <c r="B48" s="41">
        <f t="shared" si="9"/>
        <v>146.0069444</v>
      </c>
      <c r="C48" s="41">
        <f t="shared" si="10"/>
        <v>-2.75</v>
      </c>
      <c r="D48" s="41">
        <f t="shared" si="11"/>
        <v>-12.08333333</v>
      </c>
      <c r="E48" s="42">
        <f t="shared" si="12"/>
        <v>33.22916667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1:A13"/>
  </mergeCells>
  <dataValidations>
    <dataValidation type="custom" allowBlank="1" showDropDown="1" sqref="A37:D48">
      <formula1>AND(ISNUMBER(A37),(NOT(OR(NOT(ISERROR(DATEVALUE(A37))), AND(ISNUMBER(A37), LEFT(CELL("format", A37))="D")))))</formula1>
    </dataValidation>
  </dataValidations>
  <drawing r:id="rId1"/>
  <tableParts count="1">
    <tablePart r:id="rId3"/>
  </tableParts>
</worksheet>
</file>