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9"/>
  <workbookPr filterPrivacy="1"/>
  <xr:revisionPtr revIDLastSave="0" documentId="13_ncr:1_{DCBD240E-472C-134C-8F3A-903E643B8652}" xr6:coauthVersionLast="45" xr6:coauthVersionMax="45" xr10:uidLastSave="{00000000-0000-0000-0000-000000000000}"/>
  <bookViews>
    <workbookView xWindow="0" yWindow="460" windowWidth="25600" windowHeight="15540" tabRatio="763" xr2:uid="{00000000-000D-0000-FFFF-FFFF00000000}"/>
  </bookViews>
  <sheets>
    <sheet name="icmal" sheetId="7" r:id="rId1"/>
    <sheet name="IBM İstanbul aydınlatma" sheetId="1" r:id="rId2"/>
    <sheet name="Exit dönüşüm " sheetId="5" r:id="rId3"/>
    <sheet name="ETA Exit led Teklif" sheetId="6" r:id="rId4"/>
    <sheet name="Acil modül kit bedeli  " sheetId="2" r:id="rId5"/>
    <sheet name="ETA led dönüşümü Teklif" sheetId="3" r:id="rId6"/>
  </sheets>
  <definedNames>
    <definedName name="_xlnm._FilterDatabase" localSheetId="4" hidden="1">'Acil modül kit bedeli  '!$A$1:$F$149</definedName>
    <definedName name="_xlnm._FilterDatabase" localSheetId="1" hidden="1">'IBM İstanbul aydınlatma'!$A$1:$M$1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7" l="1"/>
  <c r="H9" i="7"/>
  <c r="H10" i="7"/>
  <c r="H7" i="7"/>
  <c r="F15" i="7" l="1"/>
  <c r="F16" i="7"/>
  <c r="G16" i="7" l="1"/>
  <c r="G15" i="7"/>
  <c r="E16" i="7"/>
  <c r="E15" i="7"/>
  <c r="G10" i="7"/>
  <c r="F10" i="7"/>
  <c r="E10" i="7"/>
  <c r="G8" i="7"/>
  <c r="G9" i="7"/>
  <c r="G7" i="7"/>
  <c r="F8" i="7"/>
  <c r="F9" i="7"/>
  <c r="F7" i="7"/>
  <c r="E8" i="7"/>
  <c r="E7" i="7"/>
  <c r="G17" i="7" l="1"/>
  <c r="J16" i="5"/>
  <c r="I16" i="5" s="1"/>
  <c r="I18" i="5" l="1"/>
  <c r="J18" i="5" s="1"/>
  <c r="I17" i="5"/>
  <c r="J17" i="5" s="1"/>
  <c r="G9" i="5"/>
  <c r="G4" i="5"/>
  <c r="C9" i="5"/>
  <c r="E9" i="5" s="1"/>
  <c r="F9" i="5" s="1"/>
  <c r="C4" i="5"/>
  <c r="E4" i="5" s="1"/>
  <c r="F4" i="5" s="1"/>
  <c r="I19" i="5" l="1"/>
  <c r="J19" i="5" s="1"/>
  <c r="H9" i="5"/>
  <c r="I9" i="5" s="1"/>
  <c r="H4" i="5"/>
  <c r="I4" i="5" s="1"/>
  <c r="I11" i="5" l="1"/>
  <c r="I12" i="5" l="1"/>
  <c r="I21" i="5" s="1"/>
  <c r="H126" i="2"/>
  <c r="H123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08" i="2"/>
  <c r="H105" i="2"/>
  <c r="H106" i="2"/>
  <c r="H107" i="2"/>
  <c r="H104" i="2"/>
  <c r="H92" i="2"/>
  <c r="H91" i="2"/>
  <c r="H90" i="2"/>
  <c r="H8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69" i="2"/>
  <c r="H68" i="2"/>
  <c r="H66" i="2"/>
  <c r="H57" i="2"/>
  <c r="H58" i="2"/>
  <c r="H59" i="2"/>
  <c r="H60" i="2"/>
  <c r="H61" i="2"/>
  <c r="H62" i="2"/>
  <c r="H63" i="2"/>
  <c r="H64" i="2"/>
  <c r="H65" i="2"/>
  <c r="H56" i="2"/>
  <c r="H55" i="2"/>
  <c r="H54" i="2"/>
  <c r="H44" i="2"/>
  <c r="H45" i="2"/>
  <c r="H46" i="2"/>
  <c r="H47" i="2"/>
  <c r="H48" i="2"/>
  <c r="H49" i="2"/>
  <c r="H50" i="2"/>
  <c r="H51" i="2"/>
  <c r="H52" i="2"/>
  <c r="H53" i="2"/>
  <c r="H43" i="2"/>
  <c r="H42" i="2"/>
  <c r="H41" i="2"/>
  <c r="H31" i="2"/>
  <c r="H32" i="2"/>
  <c r="H33" i="2"/>
  <c r="H34" i="2"/>
  <c r="H35" i="2"/>
  <c r="H36" i="2"/>
  <c r="H37" i="2"/>
  <c r="H38" i="2"/>
  <c r="H39" i="2"/>
  <c r="H40" i="2"/>
  <c r="H30" i="2"/>
  <c r="H29" i="2"/>
  <c r="H28" i="2"/>
  <c r="H21" i="2"/>
  <c r="H22" i="2"/>
  <c r="H23" i="2"/>
  <c r="H24" i="2"/>
  <c r="H25" i="2"/>
  <c r="H26" i="2"/>
  <c r="H27" i="2"/>
  <c r="H20" i="2"/>
  <c r="H19" i="2"/>
  <c r="H18" i="2"/>
  <c r="H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H67" i="2"/>
  <c r="H87" i="2"/>
  <c r="H88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2" i="2"/>
  <c r="F132" i="2"/>
  <c r="F133" i="2"/>
  <c r="H111" i="1" l="1"/>
  <c r="I111" i="1" s="1"/>
  <c r="J90" i="1" l="1"/>
  <c r="D90" i="1"/>
  <c r="J94" i="1" l="1"/>
  <c r="D94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2" i="2"/>
  <c r="F151" i="2" s="1"/>
  <c r="F107" i="1" s="1"/>
  <c r="E90" i="1" l="1"/>
  <c r="E94" i="1" s="1"/>
  <c r="F90" i="1"/>
  <c r="F94" i="1" s="1"/>
  <c r="G90" i="1"/>
  <c r="G94" i="1" s="1"/>
  <c r="H90" i="1"/>
  <c r="H94" i="1" s="1"/>
  <c r="I90" i="1"/>
  <c r="I94" i="1" s="1"/>
  <c r="K90" i="1"/>
  <c r="K94" i="1" s="1"/>
  <c r="L90" i="1"/>
  <c r="M90" i="1"/>
  <c r="M94" i="1" s="1"/>
  <c r="C90" i="1"/>
  <c r="F110" i="1" l="1"/>
  <c r="H110" i="1" s="1"/>
  <c r="I110" i="1" s="1"/>
  <c r="C94" i="1"/>
  <c r="L94" i="1"/>
  <c r="G92" i="1"/>
  <c r="G99" i="1"/>
  <c r="J92" i="1"/>
  <c r="J99" i="1"/>
  <c r="M92" i="1"/>
  <c r="M99" i="1"/>
  <c r="E92" i="1"/>
  <c r="E99" i="1"/>
  <c r="K92" i="1"/>
  <c r="K99" i="1"/>
  <c r="C92" i="1"/>
  <c r="C99" i="1"/>
  <c r="F92" i="1"/>
  <c r="F99" i="1"/>
  <c r="I92" i="1"/>
  <c r="I99" i="1"/>
  <c r="L92" i="1"/>
  <c r="L99" i="1"/>
  <c r="H92" i="1"/>
  <c r="H99" i="1"/>
  <c r="D92" i="1"/>
  <c r="D99" i="1"/>
  <c r="I102" i="1" l="1"/>
  <c r="I103" i="1" s="1"/>
  <c r="I104" i="1" s="1"/>
  <c r="F102" i="1"/>
  <c r="F103" i="1" s="1"/>
  <c r="F104" i="1" s="1"/>
  <c r="F106" i="1"/>
  <c r="H113" i="1" s="1"/>
  <c r="L102" i="1" l="1"/>
  <c r="M102" i="1" s="1"/>
  <c r="L103" i="1"/>
  <c r="M103" i="1" l="1"/>
  <c r="L104" i="1"/>
  <c r="M104" i="1" s="1"/>
  <c r="H114" i="1" s="1"/>
</calcChain>
</file>

<file path=xl/sharedStrings.xml><?xml version="1.0" encoding="utf-8"?>
<sst xmlns="http://schemas.openxmlformats.org/spreadsheetml/2006/main" count="707" uniqueCount="274">
  <si>
    <t>KAT</t>
  </si>
  <si>
    <t>ALAN</t>
  </si>
  <si>
    <t>G</t>
  </si>
  <si>
    <t>1B</t>
  </si>
  <si>
    <t>2B</t>
  </si>
  <si>
    <t>3B</t>
  </si>
  <si>
    <t>IBM Asansör</t>
  </si>
  <si>
    <t>Koray Asansör</t>
  </si>
  <si>
    <t>18.KAT</t>
  </si>
  <si>
    <t>19.KAT</t>
  </si>
  <si>
    <t>17.KAT</t>
  </si>
  <si>
    <t>16.KAT</t>
  </si>
  <si>
    <t>Beşiktaş</t>
  </si>
  <si>
    <t>Sarıyer</t>
  </si>
  <si>
    <t>4x18W snow white 
floresan armatür</t>
  </si>
  <si>
    <t xml:space="preserve">1x18W  840 
snow white floresan </t>
  </si>
  <si>
    <t xml:space="preserve">1x36W 840 
snow white floresan </t>
  </si>
  <si>
    <t>13W 2 pinli PLC
 snow white</t>
  </si>
  <si>
    <t>Teknik oda</t>
  </si>
  <si>
    <t>Arşiv odası</t>
  </si>
  <si>
    <t>Bay/Bayan WC</t>
  </si>
  <si>
    <t>Data odası</t>
  </si>
  <si>
    <t>2X28W T5 armatür 
120 cm sıva altı</t>
  </si>
  <si>
    <t>2X28W T5 armatür 
120 cm sarkıt</t>
  </si>
  <si>
    <t>2x26W 4 pinli PLC
 snow white</t>
  </si>
  <si>
    <t>2X54 W T5 armatür 
120 cm sıva altı</t>
  </si>
  <si>
    <t>1X54 W T5 armatür 
120 cm sarkıt</t>
  </si>
  <si>
    <t xml:space="preserve">2x36W 830 
snow white floresan </t>
  </si>
  <si>
    <t>1X28W T5 armatür 
120 cm sıva altı</t>
  </si>
  <si>
    <t>TOPLAM</t>
  </si>
  <si>
    <t>CBRE Koridor</t>
  </si>
  <si>
    <t>Yapıtem Koridor</t>
  </si>
  <si>
    <t>Beşiktaş Call cent.</t>
  </si>
  <si>
    <t>Sarıyer ofis</t>
  </si>
  <si>
    <t>Beşiktaş Spor sal.</t>
  </si>
  <si>
    <t>Toplam kWh (Aylık)</t>
  </si>
  <si>
    <t>Toplam kWh (Yıllık)</t>
  </si>
  <si>
    <t>Yıllık Tüketim Bedeli</t>
  </si>
  <si>
    <t>KATLAR</t>
  </si>
  <si>
    <t>MODELİ</t>
  </si>
  <si>
    <t>BULUNDUĞU YER</t>
  </si>
  <si>
    <t>Adet</t>
  </si>
  <si>
    <t>2x26w PLC</t>
  </si>
  <si>
    <t>Genel md. Odası(1)</t>
  </si>
  <si>
    <t>Md.odası (2)</t>
  </si>
  <si>
    <t>Md.odası (3)</t>
  </si>
  <si>
    <t>Md.odası (4)</t>
  </si>
  <si>
    <t>Md.odası (5)</t>
  </si>
  <si>
    <t>Md.odası (6)</t>
  </si>
  <si>
    <t>Md.odası (7)</t>
  </si>
  <si>
    <t>Md.odası (8)</t>
  </si>
  <si>
    <t>Md.odası (9)</t>
  </si>
  <si>
    <t>Sarıyer cadde  acık ofis</t>
  </si>
  <si>
    <t>Sarıyer  Levent acık ofis</t>
  </si>
  <si>
    <t>Beşiktaş  Cad. İnsan Kaynakları</t>
  </si>
  <si>
    <t>Beşiktaş Cadde  acık ofis</t>
  </si>
  <si>
    <t>Beşiktaş  Levent Toplantı odası</t>
  </si>
  <si>
    <t>Beşiktaş   Levent acık ofis</t>
  </si>
  <si>
    <t>Data Odası</t>
  </si>
  <si>
    <t>19.Kat Çay Ocağı</t>
  </si>
  <si>
    <t>Depo</t>
  </si>
  <si>
    <t>Sarıyer Cadde Toplantı odası</t>
  </si>
  <si>
    <t>Türkan YURDAKUL Ofis(sarıyer)</t>
  </si>
  <si>
    <t>Sarıyer Levent Toplantı odası</t>
  </si>
  <si>
    <t>Beşiktaş Levent Toplantı odası</t>
  </si>
  <si>
    <t>Beşiktaş levent  acık ofis</t>
  </si>
  <si>
    <t>Beşiktaş Cadde acık ofis</t>
  </si>
  <si>
    <t xml:space="preserve">Arşiv </t>
  </si>
  <si>
    <t>Satınalma Departmanı</t>
  </si>
  <si>
    <t>Sarıyer  Levent Toplantı odası</t>
  </si>
  <si>
    <t>Sarıyer Test Odası</t>
  </si>
  <si>
    <t>Beşiktaş Cadde Toplantı odası</t>
  </si>
  <si>
    <t>17.Kat Çay Ocağı</t>
  </si>
  <si>
    <t>Beşiktaş Ofis test odası</t>
  </si>
  <si>
    <t>Sarıyer Çeviri odası</t>
  </si>
  <si>
    <t>Arşiv/Depo</t>
  </si>
  <si>
    <t>Beşiktaş Arzu Türk Ofis</t>
  </si>
  <si>
    <t>15.KAT</t>
  </si>
  <si>
    <t>Sarıyer Sistem Odası</t>
  </si>
  <si>
    <t>Beşiktaş Levent (Müdür odası)</t>
  </si>
  <si>
    <t>1x26w PLC</t>
  </si>
  <si>
    <t>15. kat çay ocağı</t>
  </si>
  <si>
    <t xml:space="preserve">Beşiktaş Müşteri sistem </t>
  </si>
  <si>
    <t>2x28w floresan</t>
  </si>
  <si>
    <t>13.B.06 Toplantı odası</t>
  </si>
  <si>
    <t>Beşiktaş cadde 1</t>
  </si>
  <si>
    <t>Beşiktaş cadde 2</t>
  </si>
  <si>
    <t>Beşiktaş cadde açık alan</t>
  </si>
  <si>
    <t>Beşiktaş cam kenarı 1</t>
  </si>
  <si>
    <t>Beşiktaş cam kenarı 2</t>
  </si>
  <si>
    <t xml:space="preserve">Beşiktaş Levent </t>
  </si>
  <si>
    <t>13.KAT</t>
  </si>
  <si>
    <t>Beşiktaş Levent açık alan</t>
  </si>
  <si>
    <t>IBM asansör önü</t>
  </si>
  <si>
    <t>Koray asansör önü</t>
  </si>
  <si>
    <t>13.S.06 Toplantı odası</t>
  </si>
  <si>
    <t>Sarıyer Levent 1</t>
  </si>
  <si>
    <t>Sarıyer Levent 2</t>
  </si>
  <si>
    <t>Sarıyer Levet açık alan</t>
  </si>
  <si>
    <t>Sarıyer cam kenar</t>
  </si>
  <si>
    <t>Sarıyer cadde 1</t>
  </si>
  <si>
    <t>Sarıyer cadde 2</t>
  </si>
  <si>
    <t>Kafeterya Açık Alan</t>
  </si>
  <si>
    <t>Kafeterya Merdiven İnişi</t>
  </si>
  <si>
    <t>Bulaşıkhane</t>
  </si>
  <si>
    <t>Mutfak</t>
  </si>
  <si>
    <t>Lounge</t>
  </si>
  <si>
    <t>1.kat çay ocağı</t>
  </si>
  <si>
    <t>1-1 Toplantı Odası</t>
  </si>
  <si>
    <t>1.KAT</t>
  </si>
  <si>
    <t>1-2 Toplantı Odası</t>
  </si>
  <si>
    <t>1-3 Toplantı Odası</t>
  </si>
  <si>
    <t>1-4 Toplantı Odası</t>
  </si>
  <si>
    <t>1-5 Toplantı Odası</t>
  </si>
  <si>
    <t>1-6 Toplantı Odası</t>
  </si>
  <si>
    <t>1-7 Toplantı Odası</t>
  </si>
  <si>
    <t>1-8 Toplantı Odası</t>
  </si>
  <si>
    <t>1-9 Toplantı Odası</t>
  </si>
  <si>
    <t>1-10 Toplantı Odası</t>
  </si>
  <si>
    <t>1-11 Toplantı Odası</t>
  </si>
  <si>
    <t>K1 Toplantı Odası (Süt odası)</t>
  </si>
  <si>
    <t>K2 Toplantı Odası</t>
  </si>
  <si>
    <t>K3 Toplantı Odası</t>
  </si>
  <si>
    <t>K4 Toplantı Odası</t>
  </si>
  <si>
    <t>Hardware depo</t>
  </si>
  <si>
    <t>INGENICO Operasyon odası</t>
  </si>
  <si>
    <t>Workshop studio</t>
  </si>
  <si>
    <t>Innovation center Konf. Salonu A-B</t>
  </si>
  <si>
    <t>Doktor odası</t>
  </si>
  <si>
    <t>Beta Küresel operasyon odası</t>
  </si>
  <si>
    <t>GİRİŞ</t>
  </si>
  <si>
    <t>Güvenlik Md.Odası</t>
  </si>
  <si>
    <t>Innovation center top. Odası 1</t>
  </si>
  <si>
    <t>Innovation center top. Odası 2</t>
  </si>
  <si>
    <t>STG Solution center</t>
  </si>
  <si>
    <t>Innovation center eğitim salonu 2</t>
  </si>
  <si>
    <t>Innovation center top. Odası 3</t>
  </si>
  <si>
    <t>Innovation center top. Odası 4</t>
  </si>
  <si>
    <t>Innovation center top. Odası 5</t>
  </si>
  <si>
    <t>Led floresan</t>
  </si>
  <si>
    <t>GTS 02 data center (Beta Küresel)</t>
  </si>
  <si>
    <t>4X18 floresan</t>
  </si>
  <si>
    <t>GTS 02 koridor önü</t>
  </si>
  <si>
    <t>1-B</t>
  </si>
  <si>
    <t>GTS 01 data center</t>
  </si>
  <si>
    <t>2X36 floresan</t>
  </si>
  <si>
    <t>Operasyon odası giriş koridor</t>
  </si>
  <si>
    <t>CBRE ofis</t>
  </si>
  <si>
    <t>Yapıtem ofis</t>
  </si>
  <si>
    <t>CBRE Teknik Ofis</t>
  </si>
  <si>
    <t>Call Center</t>
  </si>
  <si>
    <t xml:space="preserve">Operasyon odası </t>
  </si>
  <si>
    <t>1B Sarıyer koridor</t>
  </si>
  <si>
    <t>1X36 floresan</t>
  </si>
  <si>
    <t>A-T 4</t>
  </si>
  <si>
    <t>A-T 5</t>
  </si>
  <si>
    <t>UPS  A-C</t>
  </si>
  <si>
    <t>AKÜ  A-C</t>
  </si>
  <si>
    <t>2-B</t>
  </si>
  <si>
    <t>UPS  B-D-E</t>
  </si>
  <si>
    <t>AKÜ  B-D-E</t>
  </si>
  <si>
    <t>2B Koridor</t>
  </si>
  <si>
    <t>Mutfak Koridor</t>
  </si>
  <si>
    <t>3-B</t>
  </si>
  <si>
    <t>Mutfak Giriş Koridor</t>
  </si>
  <si>
    <t>3B garaj</t>
  </si>
  <si>
    <t>Spor salonu erkekler duşlar</t>
  </si>
  <si>
    <t>Spor salonu bayanlar duşlar</t>
  </si>
  <si>
    <t>Spor salonu</t>
  </si>
  <si>
    <t>Sebze Hazırlık</t>
  </si>
  <si>
    <t>4-B</t>
  </si>
  <si>
    <t>4b garaj</t>
  </si>
  <si>
    <t>IBM İSTANBUL BİNASI</t>
  </si>
  <si>
    <t xml:space="preserve">LED AYDINLATMA TESİSATI DÖNÜŞÜM İŞLERİ </t>
  </si>
  <si>
    <t>FİYAT TEKLİFİ</t>
  </si>
  <si>
    <t>Sıra</t>
  </si>
  <si>
    <t>Yapılacak İşin Adı</t>
  </si>
  <si>
    <t>Ürün</t>
  </si>
  <si>
    <t>Miktar</t>
  </si>
  <si>
    <t xml:space="preserve">Birim </t>
  </si>
  <si>
    <t>No</t>
  </si>
  <si>
    <t>Açıklama</t>
  </si>
  <si>
    <t>Markası</t>
  </si>
  <si>
    <t>Fiyat (USD)</t>
  </si>
  <si>
    <t>1a</t>
  </si>
  <si>
    <t>2x28W Floresan armatürün, led ampullere dönüşümü ( ampul, duy ve armatürün demontajı, iç bağlantısının değiştirilmesi, yerine montajı ve devreye alınması )</t>
  </si>
  <si>
    <t>Philips</t>
  </si>
  <si>
    <t>1b</t>
  </si>
  <si>
    <t>2x28W Floresan armatürün, acil durum kitli led ampullere dönüşümü ( ampul, duy, acil durum kiti, aküsü ve armatürün demontajı, iç bağlantısının değiştirilmesi, yerine montajı ve devreye alınması )</t>
  </si>
  <si>
    <t>2a</t>
  </si>
  <si>
    <t>4x18W Floresan armatürün, led ampullere dönüşümü ( ampul, duy ve armatürün demontajı, iç bağlantısının değiştirilmesi, yerine montajı ve devreye alınması )</t>
  </si>
  <si>
    <t>2b</t>
  </si>
  <si>
    <t>4x18W Floresan armatürün, acil durum kitli led ampullere dönüşümü ( ampul, duy, acil durum kiti, aküsü ve armatürün demontajı, iç bağlantısının değiştirilmesi, yerine montajı ve devreye alınması )</t>
  </si>
  <si>
    <t>3a</t>
  </si>
  <si>
    <t>Spot armatürün, led ampullere dönüşümü ( ampul, duy ve armatürün demontajı, iç bağlantısının değiştirilmesi, yerine montajı ve devreye alınması )</t>
  </si>
  <si>
    <t>3b</t>
  </si>
  <si>
    <t>Spot armatürün, acil durum kitli led ampullere dönüşümü ( ampul, duy, acil durum kiti, aküsü ve armatürün demontajı, iç bağlantısının değiştirilmesi, yerine montajı ve devreye alınması )</t>
  </si>
  <si>
    <t>NOT1</t>
  </si>
  <si>
    <t>Fiyatlarımıza KDV dahil değildir.</t>
  </si>
  <si>
    <t>NOT2</t>
  </si>
  <si>
    <t>Teklifimiz 31.12.2019 tarihine kadar geçerlidir.</t>
  </si>
  <si>
    <t>NOT3</t>
  </si>
  <si>
    <t>Fatura tarihindeki TCMB döviz alış kuru üzerinden düzenlenecektir.</t>
  </si>
  <si>
    <t>Birim Fiyat (USD)</t>
  </si>
  <si>
    <t>Toplam (USD)</t>
  </si>
  <si>
    <t>Kargo odası</t>
  </si>
  <si>
    <t>DC depo</t>
  </si>
  <si>
    <t>Sarıyer garaj şoför od.</t>
  </si>
  <si>
    <t>ETA Led birim aydınlatma 
dönüşüm bedeli(USD)</t>
  </si>
  <si>
    <t>TOPLAM(USD)</t>
  </si>
  <si>
    <t xml:space="preserve">TOPLAM aydınlatma </t>
  </si>
  <si>
    <t>Floresan,PLC aydınlatma</t>
  </si>
  <si>
    <t>Led aydınlatma</t>
  </si>
  <si>
    <t>Floresan,PLC aydınlatma Kw</t>
  </si>
  <si>
    <t>Led aydınlatma Kw</t>
  </si>
  <si>
    <t>Güvenlik Merkezi</t>
  </si>
  <si>
    <t>Birim saat(TL)</t>
  </si>
  <si>
    <t>CBRE 1 Teknisyen
 personel refakat(saat)</t>
  </si>
  <si>
    <t xml:space="preserve">CBRE  Dırect Labor
</t>
  </si>
  <si>
    <t>Toplam Proje
Maliyeti</t>
  </si>
  <si>
    <t>Proje Yatırım
Geri dönüşüm süresi(ROI)</t>
  </si>
  <si>
    <t>Tasarruf USD</t>
  </si>
  <si>
    <t>Tasarruf TL</t>
  </si>
  <si>
    <t>Yıllık Tasarruf Bedeli</t>
  </si>
  <si>
    <t>2BGüvenlik merkezi</t>
  </si>
  <si>
    <t>1x13 PC</t>
  </si>
  <si>
    <t>Toplam kwh
floresan,PLC</t>
  </si>
  <si>
    <t xml:space="preserve"> Acil aydınlatma modül fiyat(USD)</t>
  </si>
  <si>
    <t>8 watt floresan exit yönlendirme için fatura bedeli hesaplama</t>
  </si>
  <si>
    <t>gün/saat</t>
  </si>
  <si>
    <t>ay/saat</t>
  </si>
  <si>
    <t>1 adet exit/watt</t>
  </si>
  <si>
    <t>Toplam aylık tüketim/watt</t>
  </si>
  <si>
    <t>kwh</t>
  </si>
  <si>
    <t>kwh birim fiyat/TL</t>
  </si>
  <si>
    <t>4 watt LED exit yönlendirme için fatura bedeli hesaplama</t>
  </si>
  <si>
    <t>Malzeme Bedeli</t>
  </si>
  <si>
    <t>Direct Labor1</t>
  </si>
  <si>
    <t>Direct Labor2</t>
  </si>
  <si>
    <t>1 yıllık tasarruf(TL)</t>
  </si>
  <si>
    <t>1yıllık tasarruf(USD)</t>
  </si>
  <si>
    <t>Toplam Proje Maliyeti</t>
  </si>
  <si>
    <t>Birim fiyat (kw)</t>
  </si>
  <si>
    <t>1 USD</t>
  </si>
  <si>
    <t>Yapı Kredi Plaza B. Blok</t>
  </si>
  <si>
    <t>LEVENT/İSTANBUL</t>
  </si>
  <si>
    <t>Sayın Faruk Özkan dikkatine,</t>
  </si>
  <si>
    <t>IBM Levent binası Exit armatürü sağlaması işi için şirketimize gösterdiğiniz ilgiye teşekkür ederiz. Sözkonusu işlere ait teklifimiz, düzenlenerek aşağıda sunulmuştur.</t>
  </si>
  <si>
    <t>Fiyatımıza KDV dahil değildir.</t>
  </si>
  <si>
    <t>Fiyatımıza montaj işçiliği dahil değildir.</t>
  </si>
  <si>
    <t>Teklifimizin uygun bulunacağını umar, işlerinizde başarılar dileriz.</t>
  </si>
  <si>
    <t>Saygılarımızla,</t>
  </si>
  <si>
    <t>Ülkü Ülkümen.</t>
  </si>
  <si>
    <t>Birim fiyat kwh  TL</t>
  </si>
  <si>
    <t>CBRE EMLAK DANIŞMANLIK LTD ŞTİ. 18.02.28-T2 r1</t>
  </si>
  <si>
    <t>Exit armatürü sağlanması ; 20,00 USD x 104 adet=2.080,00 USD</t>
  </si>
  <si>
    <t>Birim fiyat (Exit)</t>
  </si>
  <si>
    <t>1 exit aydınlatma için
 elektrik tüketim bedeli</t>
  </si>
  <si>
    <t>104 exit aydınlatma  için
Aylık Toplam elektrik  bedeli</t>
  </si>
  <si>
    <t>Toplam 
Refakat Bedeli(USD)</t>
  </si>
  <si>
    <t>Toplam
 Refakat Bedeli(TL)</t>
  </si>
  <si>
    <t>ETA - LED light conversion</t>
  </si>
  <si>
    <t>ETA - Emergency lights</t>
  </si>
  <si>
    <t>ETA - Exit light fixtures</t>
  </si>
  <si>
    <t>USD</t>
  </si>
  <si>
    <t>7 % CBRE Fee</t>
  </si>
  <si>
    <t>Total</t>
  </si>
  <si>
    <t>Subcontractor Costs</t>
  </si>
  <si>
    <t>CBRE Direct Labor</t>
  </si>
  <si>
    <t>Supervision by CBRE technicians</t>
  </si>
  <si>
    <t>Engineering</t>
  </si>
  <si>
    <t>Hours</t>
  </si>
  <si>
    <t>Rate</t>
  </si>
  <si>
    <t>TL for eAppro @1 USD = 6.5 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</si>
</sst>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&quot;₺&quot;* #,##0_-;\-&quot;₺&quot;* #,##0_-;_-&quot;₺&quot;* &quot;-&quot;_-;_-@_-"/>
    <numFmt numFmtId="165" formatCode="_-&quot;₺&quot;* #,##0.00_-;\-&quot;₺&quot;* #,##0.00_-;_-&quot;₺&quot;* &quot;-&quot;??_-;_-@_-"/>
    <numFmt numFmtId="166" formatCode="_-* #,##0.00_-;\-* #,##0.00_-;_-* &quot;-&quot;??_-;_-@_-"/>
    <numFmt numFmtId="167" formatCode="_-* #,##0_-;\-* #,##0_-;_-* &quot;-&quot;??_-;_-@_-"/>
    <numFmt numFmtId="168" formatCode="dd/mm/yyyy;@"/>
    <numFmt numFmtId="169" formatCode="[$$-409]#,##0.00"/>
    <numFmt numFmtId="170" formatCode="_-[$$-409]* #,##0_ ;_-[$$-409]* \-#,##0\ ;_-[$$-409]* &quot;-&quot;_ ;_-@_ "/>
    <numFmt numFmtId="171" formatCode="&quot;₺&quot;#,##0.00"/>
    <numFmt numFmtId="172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4"/>
      <name val="Tahoma"/>
      <family val="2"/>
      <charset val="162"/>
    </font>
    <font>
      <b/>
      <sz val="8"/>
      <name val="Tahoma"/>
      <family val="2"/>
      <charset val="162"/>
    </font>
    <font>
      <b/>
      <sz val="9"/>
      <name val="Arial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sz val="8"/>
      <name val="Tahoma"/>
      <family val="2"/>
      <charset val="162"/>
    </font>
    <font>
      <sz val="8"/>
      <name val="Arial"/>
      <family val="2"/>
      <charset val="16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68" fontId="5" fillId="4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4" borderId="6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3" fontId="9" fillId="0" borderId="4" xfId="0" applyNumberFormat="1" applyFont="1" applyFill="1" applyBorder="1" applyAlignment="1">
      <alignment horizontal="center" vertical="center"/>
    </xf>
    <xf numFmtId="169" fontId="9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 wrapText="1"/>
    </xf>
    <xf numFmtId="3" fontId="9" fillId="2" borderId="4" xfId="0" applyNumberFormat="1" applyFont="1" applyFill="1" applyBorder="1" applyAlignment="1">
      <alignment horizontal="center" vertical="center"/>
    </xf>
    <xf numFmtId="169" fontId="9" fillId="2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169" fontId="3" fillId="0" borderId="1" xfId="0" applyNumberFormat="1" applyFont="1" applyFill="1" applyBorder="1"/>
    <xf numFmtId="169" fontId="3" fillId="0" borderId="0" xfId="0" applyNumberFormat="1" applyFont="1" applyFill="1"/>
    <xf numFmtId="0" fontId="1" fillId="0" borderId="0" xfId="0" applyFont="1" applyAlignment="1">
      <alignment horizontal="center" wrapText="1"/>
    </xf>
    <xf numFmtId="169" fontId="1" fillId="0" borderId="0" xfId="0" applyNumberFormat="1" applyFont="1" applyAlignment="1">
      <alignment horizontal="center"/>
    </xf>
    <xf numFmtId="167" fontId="1" fillId="0" borderId="8" xfId="1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3" fillId="0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71" fontId="0" fillId="0" borderId="1" xfId="0" applyNumberFormat="1" applyBorder="1" applyAlignment="1">
      <alignment horizontal="center"/>
    </xf>
    <xf numFmtId="0" fontId="13" fillId="0" borderId="1" xfId="0" applyFont="1" applyBorder="1" applyAlignment="1">
      <alignment horizontal="right"/>
    </xf>
    <xf numFmtId="171" fontId="13" fillId="0" borderId="1" xfId="0" applyNumberFormat="1" applyFont="1" applyBorder="1"/>
    <xf numFmtId="172" fontId="13" fillId="0" borderId="1" xfId="0" applyNumberFormat="1" applyFont="1" applyBorder="1" applyAlignment="1"/>
    <xf numFmtId="0" fontId="0" fillId="0" borderId="1" xfId="0" applyBorder="1"/>
    <xf numFmtId="165" fontId="0" fillId="0" borderId="1" xfId="0" applyNumberFormat="1" applyBorder="1"/>
    <xf numFmtId="172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71" fontId="1" fillId="8" borderId="1" xfId="0" applyNumberFormat="1" applyFont="1" applyFill="1" applyBorder="1" applyAlignment="1">
      <alignment horizontal="center"/>
    </xf>
    <xf numFmtId="14" fontId="0" fillId="0" borderId="0" xfId="0" applyNumberFormat="1"/>
    <xf numFmtId="170" fontId="1" fillId="0" borderId="10" xfId="0" applyNumberFormat="1" applyFont="1" applyBorder="1" applyAlignment="1">
      <alignment horizontal="center"/>
    </xf>
    <xf numFmtId="170" fontId="1" fillId="0" borderId="4" xfId="0" applyNumberFormat="1" applyFont="1" applyBorder="1" applyAlignment="1">
      <alignment horizontal="center"/>
    </xf>
    <xf numFmtId="170" fontId="1" fillId="0" borderId="11" xfId="0" applyNumberFormat="1" applyFont="1" applyBorder="1" applyAlignment="1">
      <alignment horizontal="center"/>
    </xf>
    <xf numFmtId="169" fontId="1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0" borderId="0" xfId="0" applyFont="1"/>
    <xf numFmtId="164" fontId="1" fillId="0" borderId="9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169" fontId="14" fillId="9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71" fontId="1" fillId="10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6" fontId="0" fillId="0" borderId="1" xfId="1" applyFont="1" applyBorder="1"/>
    <xf numFmtId="43" fontId="0" fillId="0" borderId="1" xfId="0" applyNumberFormat="1" applyBorder="1"/>
    <xf numFmtId="0" fontId="15" fillId="0" borderId="1" xfId="0" applyFont="1" applyBorder="1"/>
    <xf numFmtId="166" fontId="15" fillId="0" borderId="1" xfId="0" applyNumberFormat="1" applyFont="1" applyBorder="1"/>
    <xf numFmtId="166" fontId="15" fillId="0" borderId="1" xfId="1" applyNumberFormat="1" applyFont="1" applyBorder="1"/>
    <xf numFmtId="2" fontId="0" fillId="0" borderId="1" xfId="0" applyNumberFormat="1" applyBorder="1"/>
    <xf numFmtId="4" fontId="16" fillId="0" borderId="1" xfId="0" applyNumberFormat="1" applyFont="1" applyBorder="1" applyAlignment="1">
      <alignment horizontal="center"/>
    </xf>
    <xf numFmtId="43" fontId="0" fillId="0" borderId="0" xfId="0" applyNumberFormat="1"/>
    <xf numFmtId="166" fontId="1" fillId="0" borderId="1" xfId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0" borderId="2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685800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807EBE-E7BD-4EED-8EB2-8B169B4B6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38800" cy="1133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E747-A85D-8B4E-ADC7-1501B72B79B1}">
  <dimension ref="D6:I17"/>
  <sheetViews>
    <sheetView tabSelected="1" workbookViewId="0">
      <selection activeCell="H9" sqref="H9"/>
    </sheetView>
  </sheetViews>
  <sheetFormatPr baseColWidth="10" defaultRowHeight="15" x14ac:dyDescent="0.2"/>
  <cols>
    <col min="4" max="4" width="25.6640625" bestFit="1" customWidth="1"/>
    <col min="5" max="5" width="11.1640625" bestFit="1" customWidth="1"/>
    <col min="7" max="7" width="12.1640625" bestFit="1" customWidth="1"/>
    <col min="8" max="8" width="24.83203125" bestFit="1" customWidth="1"/>
  </cols>
  <sheetData>
    <row r="6" spans="4:9" x14ac:dyDescent="0.2">
      <c r="D6" s="90" t="s">
        <v>267</v>
      </c>
      <c r="E6" s="90" t="s">
        <v>264</v>
      </c>
      <c r="F6" s="90" t="s">
        <v>265</v>
      </c>
      <c r="G6" s="90" t="s">
        <v>266</v>
      </c>
      <c r="H6" s="90" t="s">
        <v>273</v>
      </c>
    </row>
    <row r="7" spans="4:9" x14ac:dyDescent="0.2">
      <c r="D7" s="65" t="s">
        <v>261</v>
      </c>
      <c r="E7" s="88">
        <f>'IBM İstanbul aydınlatma'!F106</f>
        <v>39563.75</v>
      </c>
      <c r="F7" s="89">
        <f>E7*0.07</f>
        <v>2769.4625000000001</v>
      </c>
      <c r="G7" s="89">
        <f>F7+E7</f>
        <v>42333.212500000001</v>
      </c>
      <c r="H7" s="89">
        <f>G7*6.5</f>
        <v>275165.88125000003</v>
      </c>
    </row>
    <row r="8" spans="4:9" x14ac:dyDescent="0.2">
      <c r="D8" s="65" t="s">
        <v>262</v>
      </c>
      <c r="E8" s="88">
        <f>'IBM İstanbul aydınlatma'!F107</f>
        <v>8516.4399999999987</v>
      </c>
      <c r="F8" s="89">
        <f t="shared" ref="F8:F9" si="0">E8*0.07</f>
        <v>596.1508</v>
      </c>
      <c r="G8" s="89">
        <f t="shared" ref="G8:G9" si="1">F8+E8</f>
        <v>9112.5907999999981</v>
      </c>
      <c r="H8" s="89">
        <f t="shared" ref="H8:H10" si="2">G8*6.5</f>
        <v>59231.840199999991</v>
      </c>
    </row>
    <row r="9" spans="4:9" x14ac:dyDescent="0.2">
      <c r="D9" s="65" t="s">
        <v>263</v>
      </c>
      <c r="E9" s="88">
        <v>2080</v>
      </c>
      <c r="F9" s="89">
        <f t="shared" si="0"/>
        <v>145.60000000000002</v>
      </c>
      <c r="G9" s="89">
        <f t="shared" si="1"/>
        <v>2225.6</v>
      </c>
      <c r="H9" s="89">
        <f t="shared" si="2"/>
        <v>14466.4</v>
      </c>
    </row>
    <row r="10" spans="4:9" x14ac:dyDescent="0.2">
      <c r="D10" s="90" t="s">
        <v>266</v>
      </c>
      <c r="E10" s="91">
        <f>SUM(E7:E9)</f>
        <v>50160.19</v>
      </c>
      <c r="F10" s="91">
        <f>SUM(F7:F9)</f>
        <v>3511.2132999999999</v>
      </c>
      <c r="G10" s="91">
        <f>SUM(G7:G9)</f>
        <v>53671.403299999998</v>
      </c>
      <c r="H10" s="91">
        <f t="shared" si="2"/>
        <v>348864.12144999998</v>
      </c>
    </row>
    <row r="11" spans="4:9" x14ac:dyDescent="0.2">
      <c r="E11" s="95"/>
    </row>
    <row r="14" spans="4:9" x14ac:dyDescent="0.2">
      <c r="D14" s="90" t="s">
        <v>268</v>
      </c>
      <c r="E14" s="90" t="s">
        <v>271</v>
      </c>
      <c r="F14" s="90" t="s">
        <v>272</v>
      </c>
      <c r="G14" s="90" t="s">
        <v>266</v>
      </c>
    </row>
    <row r="15" spans="4:9" x14ac:dyDescent="0.2">
      <c r="D15" s="65" t="s">
        <v>269</v>
      </c>
      <c r="E15" s="65">
        <f>'IBM İstanbul aydınlatma'!F110</f>
        <v>378.5</v>
      </c>
      <c r="F15" s="88">
        <f>'IBM İstanbul aydınlatma'!G110</f>
        <v>95.935079999999999</v>
      </c>
      <c r="G15" s="88">
        <f>F15*E15</f>
        <v>36311.427779999998</v>
      </c>
      <c r="I15" s="95"/>
    </row>
    <row r="16" spans="4:9" x14ac:dyDescent="0.2">
      <c r="D16" s="65" t="s">
        <v>270</v>
      </c>
      <c r="E16" s="65">
        <f>'IBM İstanbul aydınlatma'!F111</f>
        <v>20</v>
      </c>
      <c r="F16" s="88">
        <f>'IBM İstanbul aydınlatma'!G111</f>
        <v>116.83137726345066</v>
      </c>
      <c r="G16" s="93">
        <f>F16*E16</f>
        <v>2336.6275452690134</v>
      </c>
    </row>
    <row r="17" spans="4:7" x14ac:dyDescent="0.2">
      <c r="D17" s="97" t="s">
        <v>266</v>
      </c>
      <c r="E17" s="97"/>
      <c r="F17" s="97"/>
      <c r="G17" s="92">
        <f>SUM(G15:G16)</f>
        <v>38648.055325269015</v>
      </c>
    </row>
  </sheetData>
  <mergeCells count="1">
    <mergeCell ref="D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"/>
  <sheetViews>
    <sheetView zoomScale="85" zoomScaleNormal="85" workbookViewId="0">
      <pane ySplit="1" topLeftCell="A85" activePane="bottomLeft" state="frozen"/>
      <selection pane="bottomLeft" activeCell="G110" sqref="G110"/>
    </sheetView>
  </sheetViews>
  <sheetFormatPr baseColWidth="10" defaultColWidth="9.1640625" defaultRowHeight="12" x14ac:dyDescent="0.15"/>
  <cols>
    <col min="1" max="1" width="8.33203125" style="4" bestFit="1" customWidth="1"/>
    <col min="2" max="2" width="23.1640625" style="4" bestFit="1" customWidth="1"/>
    <col min="3" max="4" width="10" style="4" bestFit="1" customWidth="1"/>
    <col min="5" max="5" width="17.33203125" style="4" bestFit="1" customWidth="1"/>
    <col min="6" max="7" width="10" style="4" bestFit="1" customWidth="1"/>
    <col min="8" max="8" width="22" style="4" bestFit="1" customWidth="1"/>
    <col min="9" max="9" width="17" style="4" bestFit="1" customWidth="1"/>
    <col min="10" max="10" width="10" style="4" bestFit="1" customWidth="1"/>
    <col min="11" max="11" width="17.33203125" style="4" bestFit="1" customWidth="1"/>
    <col min="12" max="13" width="10" style="4" bestFit="1" customWidth="1"/>
    <col min="14" max="16384" width="9.1640625" style="4"/>
  </cols>
  <sheetData>
    <row r="1" spans="1:13" ht="77" x14ac:dyDescent="0.15">
      <c r="A1" s="1" t="s">
        <v>0</v>
      </c>
      <c r="B1" s="1" t="s">
        <v>1</v>
      </c>
      <c r="C1" s="2" t="s">
        <v>28</v>
      </c>
      <c r="D1" s="2" t="s">
        <v>22</v>
      </c>
      <c r="E1" s="2" t="s">
        <v>23</v>
      </c>
      <c r="F1" s="2" t="s">
        <v>25</v>
      </c>
      <c r="G1" s="2" t="s">
        <v>26</v>
      </c>
      <c r="H1" s="2" t="s">
        <v>14</v>
      </c>
      <c r="I1" s="3" t="s">
        <v>15</v>
      </c>
      <c r="J1" s="3" t="s">
        <v>16</v>
      </c>
      <c r="K1" s="3" t="s">
        <v>27</v>
      </c>
      <c r="L1" s="3" t="s">
        <v>17</v>
      </c>
      <c r="M1" s="3" t="s">
        <v>24</v>
      </c>
    </row>
    <row r="2" spans="1:13" x14ac:dyDescent="0.15">
      <c r="A2" s="5">
        <v>19</v>
      </c>
      <c r="B2" s="5" t="s">
        <v>12</v>
      </c>
      <c r="C2" s="5"/>
      <c r="D2" s="6">
        <v>18</v>
      </c>
      <c r="E2" s="6">
        <v>40</v>
      </c>
      <c r="F2" s="6"/>
      <c r="G2" s="6"/>
      <c r="H2" s="6"/>
      <c r="I2" s="6"/>
      <c r="J2" s="6"/>
      <c r="K2" s="6"/>
      <c r="L2" s="6"/>
      <c r="M2" s="6">
        <v>2</v>
      </c>
    </row>
    <row r="3" spans="1:13" x14ac:dyDescent="0.15">
      <c r="A3" s="6">
        <v>19</v>
      </c>
      <c r="B3" s="6" t="s">
        <v>13</v>
      </c>
      <c r="C3" s="6"/>
      <c r="D3" s="6">
        <v>26</v>
      </c>
      <c r="E3" s="6">
        <v>40</v>
      </c>
      <c r="F3" s="6"/>
      <c r="G3" s="6"/>
      <c r="H3" s="6"/>
      <c r="I3" s="6"/>
      <c r="J3" s="6"/>
      <c r="K3" s="6"/>
      <c r="L3" s="6"/>
      <c r="M3" s="6">
        <v>10</v>
      </c>
    </row>
    <row r="4" spans="1:13" x14ac:dyDescent="0.15">
      <c r="A4" s="6">
        <v>19</v>
      </c>
      <c r="B4" s="6" t="s">
        <v>6</v>
      </c>
      <c r="C4" s="6"/>
      <c r="D4" s="6"/>
      <c r="E4" s="6"/>
      <c r="F4" s="6"/>
      <c r="G4" s="6"/>
      <c r="H4" s="6"/>
      <c r="I4" s="6">
        <v>2</v>
      </c>
      <c r="J4" s="6">
        <v>3</v>
      </c>
      <c r="K4" s="6"/>
      <c r="L4" s="6"/>
      <c r="M4" s="6"/>
    </row>
    <row r="5" spans="1:13" x14ac:dyDescent="0.15">
      <c r="A5" s="6">
        <v>19</v>
      </c>
      <c r="B5" s="6" t="s">
        <v>18</v>
      </c>
      <c r="C5" s="6"/>
      <c r="D5" s="6"/>
      <c r="E5" s="6"/>
      <c r="F5" s="6"/>
      <c r="G5" s="6"/>
      <c r="H5" s="6"/>
      <c r="I5" s="6"/>
      <c r="J5" s="6">
        <v>2</v>
      </c>
      <c r="K5" s="6"/>
      <c r="L5" s="6"/>
      <c r="M5" s="6"/>
    </row>
    <row r="6" spans="1:13" x14ac:dyDescent="0.15">
      <c r="A6" s="6">
        <v>19</v>
      </c>
      <c r="B6" s="6" t="s">
        <v>19</v>
      </c>
      <c r="C6" s="6"/>
      <c r="D6" s="6"/>
      <c r="E6" s="6"/>
      <c r="F6" s="6"/>
      <c r="G6" s="6"/>
      <c r="H6" s="6"/>
      <c r="I6" s="6"/>
      <c r="J6" s="6">
        <v>4</v>
      </c>
      <c r="K6" s="6"/>
      <c r="L6" s="6"/>
      <c r="M6" s="6"/>
    </row>
    <row r="7" spans="1:13" x14ac:dyDescent="0.15">
      <c r="A7" s="6">
        <v>19</v>
      </c>
      <c r="B7" s="6" t="s">
        <v>7</v>
      </c>
      <c r="C7" s="6"/>
      <c r="D7" s="6"/>
      <c r="E7" s="6"/>
      <c r="F7" s="6"/>
      <c r="G7" s="6"/>
      <c r="H7" s="6"/>
      <c r="I7" s="6"/>
      <c r="J7" s="6">
        <v>8</v>
      </c>
      <c r="K7" s="6"/>
      <c r="L7" s="6"/>
      <c r="M7" s="6"/>
    </row>
    <row r="8" spans="1:13" x14ac:dyDescent="0.15">
      <c r="A8" s="6">
        <v>19</v>
      </c>
      <c r="B8" s="6" t="s">
        <v>20</v>
      </c>
      <c r="C8" s="6"/>
      <c r="D8" s="6"/>
      <c r="E8" s="6"/>
      <c r="F8" s="6"/>
      <c r="G8" s="6"/>
      <c r="H8" s="6"/>
      <c r="I8" s="6">
        <v>5</v>
      </c>
      <c r="J8" s="6">
        <v>3</v>
      </c>
      <c r="K8" s="6"/>
      <c r="L8" s="6"/>
      <c r="M8" s="6"/>
    </row>
    <row r="9" spans="1:13" x14ac:dyDescent="0.15">
      <c r="A9" s="6">
        <v>19</v>
      </c>
      <c r="B9" s="6" t="s">
        <v>21</v>
      </c>
      <c r="C9" s="6"/>
      <c r="D9" s="6"/>
      <c r="E9" s="6"/>
      <c r="F9" s="6"/>
      <c r="G9" s="6"/>
      <c r="H9" s="6"/>
      <c r="I9" s="6"/>
      <c r="J9" s="6">
        <v>2</v>
      </c>
      <c r="K9" s="6"/>
      <c r="L9" s="6"/>
      <c r="M9" s="6"/>
    </row>
    <row r="10" spans="1:13" x14ac:dyDescent="0.15">
      <c r="A10" s="7">
        <v>18</v>
      </c>
      <c r="B10" s="7" t="s">
        <v>12</v>
      </c>
      <c r="C10" s="7"/>
      <c r="D10" s="7">
        <v>18</v>
      </c>
      <c r="E10" s="7">
        <v>40</v>
      </c>
      <c r="F10" s="7"/>
      <c r="G10" s="7"/>
      <c r="H10" s="7"/>
      <c r="I10" s="7"/>
      <c r="J10" s="7"/>
      <c r="K10" s="7"/>
      <c r="L10" s="7"/>
      <c r="M10" s="7"/>
    </row>
    <row r="11" spans="1:13" x14ac:dyDescent="0.15">
      <c r="A11" s="7">
        <v>18</v>
      </c>
      <c r="B11" s="7" t="s">
        <v>13</v>
      </c>
      <c r="C11" s="7"/>
      <c r="D11" s="7">
        <v>18</v>
      </c>
      <c r="E11" s="7">
        <v>40</v>
      </c>
      <c r="F11" s="7"/>
      <c r="G11" s="7"/>
      <c r="H11" s="7"/>
      <c r="I11" s="7"/>
      <c r="J11" s="7"/>
      <c r="K11" s="7"/>
      <c r="L11" s="7"/>
      <c r="M11" s="7">
        <v>2</v>
      </c>
    </row>
    <row r="12" spans="1:13" x14ac:dyDescent="0.15">
      <c r="A12" s="7">
        <v>18</v>
      </c>
      <c r="B12" s="7" t="s">
        <v>6</v>
      </c>
      <c r="C12" s="7"/>
      <c r="D12" s="7"/>
      <c r="E12" s="7"/>
      <c r="F12" s="7"/>
      <c r="G12" s="7"/>
      <c r="H12" s="7"/>
      <c r="I12" s="7">
        <v>2</v>
      </c>
      <c r="J12" s="7">
        <v>3</v>
      </c>
      <c r="K12" s="7"/>
      <c r="L12" s="7"/>
      <c r="M12" s="7"/>
    </row>
    <row r="13" spans="1:13" x14ac:dyDescent="0.15">
      <c r="A13" s="7">
        <v>18</v>
      </c>
      <c r="B13" s="7" t="s">
        <v>18</v>
      </c>
      <c r="C13" s="7"/>
      <c r="D13" s="7"/>
      <c r="E13" s="7"/>
      <c r="F13" s="7"/>
      <c r="G13" s="7"/>
      <c r="H13" s="7"/>
      <c r="I13" s="7"/>
      <c r="J13" s="7">
        <v>2</v>
      </c>
      <c r="K13" s="7"/>
      <c r="L13" s="7"/>
      <c r="M13" s="7"/>
    </row>
    <row r="14" spans="1:13" x14ac:dyDescent="0.15">
      <c r="A14" s="7">
        <v>18</v>
      </c>
      <c r="B14" s="7" t="s">
        <v>19</v>
      </c>
      <c r="C14" s="7"/>
      <c r="D14" s="7"/>
      <c r="E14" s="7"/>
      <c r="F14" s="7"/>
      <c r="G14" s="7"/>
      <c r="H14" s="7"/>
      <c r="I14" s="7"/>
      <c r="J14" s="7">
        <v>4</v>
      </c>
      <c r="K14" s="7"/>
      <c r="L14" s="7"/>
      <c r="M14" s="7"/>
    </row>
    <row r="15" spans="1:13" x14ac:dyDescent="0.15">
      <c r="A15" s="7">
        <v>18</v>
      </c>
      <c r="B15" s="7" t="s">
        <v>7</v>
      </c>
      <c r="C15" s="7"/>
      <c r="D15" s="7"/>
      <c r="E15" s="7"/>
      <c r="F15" s="7"/>
      <c r="G15" s="7"/>
      <c r="H15" s="7"/>
      <c r="I15" s="7"/>
      <c r="J15" s="7">
        <v>8</v>
      </c>
      <c r="K15" s="7"/>
      <c r="L15" s="7"/>
      <c r="M15" s="7"/>
    </row>
    <row r="16" spans="1:13" x14ac:dyDescent="0.15">
      <c r="A16" s="7">
        <v>18</v>
      </c>
      <c r="B16" s="7" t="s">
        <v>20</v>
      </c>
      <c r="C16" s="7"/>
      <c r="D16" s="7"/>
      <c r="E16" s="7"/>
      <c r="F16" s="7"/>
      <c r="G16" s="7"/>
      <c r="H16" s="7"/>
      <c r="I16" s="7">
        <v>5</v>
      </c>
      <c r="J16" s="7">
        <v>3</v>
      </c>
      <c r="K16" s="7"/>
      <c r="L16" s="7"/>
      <c r="M16" s="7"/>
    </row>
    <row r="17" spans="1:13" x14ac:dyDescent="0.15">
      <c r="A17" s="7">
        <v>18</v>
      </c>
      <c r="B17" s="7" t="s">
        <v>21</v>
      </c>
      <c r="C17" s="7"/>
      <c r="D17" s="7"/>
      <c r="E17" s="7"/>
      <c r="F17" s="7"/>
      <c r="G17" s="7"/>
      <c r="H17" s="7"/>
      <c r="I17" s="7"/>
      <c r="J17" s="7">
        <v>2</v>
      </c>
      <c r="K17" s="7"/>
      <c r="L17" s="7"/>
      <c r="M17" s="7"/>
    </row>
    <row r="18" spans="1:13" x14ac:dyDescent="0.15">
      <c r="A18" s="6">
        <v>17</v>
      </c>
      <c r="B18" s="6" t="s">
        <v>12</v>
      </c>
      <c r="C18" s="6"/>
      <c r="D18" s="6">
        <v>18</v>
      </c>
      <c r="E18" s="6">
        <v>40</v>
      </c>
      <c r="F18" s="6"/>
      <c r="G18" s="6"/>
      <c r="H18" s="6"/>
      <c r="I18" s="6"/>
      <c r="J18" s="6"/>
      <c r="K18" s="6"/>
      <c r="L18" s="6"/>
      <c r="M18" s="6"/>
    </row>
    <row r="19" spans="1:13" x14ac:dyDescent="0.15">
      <c r="A19" s="6">
        <v>17</v>
      </c>
      <c r="B19" s="6" t="s">
        <v>13</v>
      </c>
      <c r="C19" s="6"/>
      <c r="D19" s="6">
        <v>18</v>
      </c>
      <c r="E19" s="6">
        <v>40</v>
      </c>
      <c r="F19" s="6"/>
      <c r="G19" s="6"/>
      <c r="H19" s="6"/>
      <c r="I19" s="6"/>
      <c r="J19" s="6"/>
      <c r="K19" s="6"/>
      <c r="L19" s="6"/>
      <c r="M19" s="6">
        <v>2</v>
      </c>
    </row>
    <row r="20" spans="1:13" x14ac:dyDescent="0.15">
      <c r="A20" s="6">
        <v>17</v>
      </c>
      <c r="B20" s="6" t="s">
        <v>6</v>
      </c>
      <c r="C20" s="6"/>
      <c r="D20" s="6"/>
      <c r="E20" s="6"/>
      <c r="F20" s="6"/>
      <c r="G20" s="6"/>
      <c r="H20" s="6"/>
      <c r="I20" s="6">
        <v>2</v>
      </c>
      <c r="J20" s="6">
        <v>3</v>
      </c>
      <c r="K20" s="6"/>
      <c r="L20" s="6"/>
      <c r="M20" s="6"/>
    </row>
    <row r="21" spans="1:13" x14ac:dyDescent="0.15">
      <c r="A21" s="6">
        <v>17</v>
      </c>
      <c r="B21" s="6" t="s">
        <v>18</v>
      </c>
      <c r="C21" s="6"/>
      <c r="D21" s="6"/>
      <c r="E21" s="6"/>
      <c r="F21" s="6"/>
      <c r="G21" s="6"/>
      <c r="H21" s="6"/>
      <c r="I21" s="6"/>
      <c r="J21" s="6">
        <v>2</v>
      </c>
      <c r="K21" s="6"/>
      <c r="L21" s="6"/>
      <c r="M21" s="6"/>
    </row>
    <row r="22" spans="1:13" x14ac:dyDescent="0.15">
      <c r="A22" s="6">
        <v>17</v>
      </c>
      <c r="B22" s="6" t="s">
        <v>19</v>
      </c>
      <c r="C22" s="6"/>
      <c r="D22" s="6"/>
      <c r="E22" s="6"/>
      <c r="F22" s="6"/>
      <c r="G22" s="6"/>
      <c r="H22" s="6"/>
      <c r="I22" s="6"/>
      <c r="J22" s="6">
        <v>4</v>
      </c>
      <c r="K22" s="6"/>
      <c r="L22" s="6"/>
      <c r="M22" s="6"/>
    </row>
    <row r="23" spans="1:13" x14ac:dyDescent="0.15">
      <c r="A23" s="6">
        <v>17</v>
      </c>
      <c r="B23" s="6" t="s">
        <v>7</v>
      </c>
      <c r="C23" s="6"/>
      <c r="D23" s="6"/>
      <c r="E23" s="6"/>
      <c r="F23" s="6"/>
      <c r="G23" s="6"/>
      <c r="H23" s="6"/>
      <c r="I23" s="6"/>
      <c r="J23" s="6">
        <v>8</v>
      </c>
      <c r="K23" s="6"/>
      <c r="L23" s="6"/>
      <c r="M23" s="6"/>
    </row>
    <row r="24" spans="1:13" x14ac:dyDescent="0.15">
      <c r="A24" s="6">
        <v>17</v>
      </c>
      <c r="B24" s="6" t="s">
        <v>20</v>
      </c>
      <c r="C24" s="6"/>
      <c r="D24" s="6"/>
      <c r="E24" s="6"/>
      <c r="F24" s="6"/>
      <c r="G24" s="6"/>
      <c r="H24" s="6"/>
      <c r="I24" s="6">
        <v>5</v>
      </c>
      <c r="J24" s="6">
        <v>3</v>
      </c>
      <c r="K24" s="6"/>
      <c r="L24" s="6"/>
      <c r="M24" s="6"/>
    </row>
    <row r="25" spans="1:13" x14ac:dyDescent="0.15">
      <c r="A25" s="6">
        <v>17</v>
      </c>
      <c r="B25" s="6" t="s">
        <v>21</v>
      </c>
      <c r="C25" s="6"/>
      <c r="D25" s="6"/>
      <c r="E25" s="6"/>
      <c r="F25" s="6"/>
      <c r="G25" s="6"/>
      <c r="H25" s="6"/>
      <c r="I25" s="6"/>
      <c r="J25" s="6">
        <v>2</v>
      </c>
      <c r="K25" s="6"/>
      <c r="L25" s="6"/>
      <c r="M25" s="6"/>
    </row>
    <row r="26" spans="1:13" x14ac:dyDescent="0.15">
      <c r="A26" s="7">
        <v>16</v>
      </c>
      <c r="B26" s="7" t="s">
        <v>12</v>
      </c>
      <c r="C26" s="7"/>
      <c r="D26" s="7">
        <v>18</v>
      </c>
      <c r="E26" s="7">
        <v>40</v>
      </c>
      <c r="F26" s="7"/>
      <c r="G26" s="7"/>
      <c r="H26" s="7"/>
      <c r="I26" s="7"/>
      <c r="J26" s="7"/>
      <c r="K26" s="7"/>
      <c r="L26" s="7"/>
      <c r="M26" s="7"/>
    </row>
    <row r="27" spans="1:13" x14ac:dyDescent="0.15">
      <c r="A27" s="7">
        <v>16</v>
      </c>
      <c r="B27" s="7" t="s">
        <v>13</v>
      </c>
      <c r="C27" s="7"/>
      <c r="D27" s="7">
        <v>18</v>
      </c>
      <c r="E27" s="7">
        <v>40</v>
      </c>
      <c r="F27" s="7"/>
      <c r="G27" s="7"/>
      <c r="H27" s="7"/>
      <c r="I27" s="7"/>
      <c r="J27" s="7"/>
      <c r="K27" s="7"/>
      <c r="L27" s="7"/>
      <c r="M27" s="7">
        <v>2</v>
      </c>
    </row>
    <row r="28" spans="1:13" x14ac:dyDescent="0.15">
      <c r="A28" s="7">
        <v>16</v>
      </c>
      <c r="B28" s="7" t="s">
        <v>6</v>
      </c>
      <c r="C28" s="7"/>
      <c r="D28" s="7"/>
      <c r="E28" s="7"/>
      <c r="F28" s="7"/>
      <c r="G28" s="7"/>
      <c r="H28" s="7"/>
      <c r="I28" s="7">
        <v>2</v>
      </c>
      <c r="J28" s="7">
        <v>3</v>
      </c>
      <c r="K28" s="7"/>
      <c r="L28" s="7"/>
      <c r="M28" s="7"/>
    </row>
    <row r="29" spans="1:13" x14ac:dyDescent="0.15">
      <c r="A29" s="7">
        <v>16</v>
      </c>
      <c r="B29" s="7" t="s">
        <v>18</v>
      </c>
      <c r="C29" s="7"/>
      <c r="D29" s="7"/>
      <c r="E29" s="7"/>
      <c r="F29" s="7"/>
      <c r="G29" s="7"/>
      <c r="H29" s="7"/>
      <c r="I29" s="7"/>
      <c r="J29" s="7">
        <v>2</v>
      </c>
      <c r="K29" s="7"/>
      <c r="L29" s="7"/>
      <c r="M29" s="7"/>
    </row>
    <row r="30" spans="1:13" x14ac:dyDescent="0.15">
      <c r="A30" s="7">
        <v>16</v>
      </c>
      <c r="B30" s="7" t="s">
        <v>19</v>
      </c>
      <c r="C30" s="7"/>
      <c r="D30" s="7"/>
      <c r="E30" s="7"/>
      <c r="F30" s="7"/>
      <c r="G30" s="7"/>
      <c r="H30" s="7"/>
      <c r="I30" s="7"/>
      <c r="J30" s="7">
        <v>4</v>
      </c>
      <c r="K30" s="7"/>
      <c r="L30" s="7"/>
      <c r="M30" s="7"/>
    </row>
    <row r="31" spans="1:13" x14ac:dyDescent="0.15">
      <c r="A31" s="7">
        <v>16</v>
      </c>
      <c r="B31" s="7" t="s">
        <v>7</v>
      </c>
      <c r="C31" s="7"/>
      <c r="D31" s="7"/>
      <c r="E31" s="7"/>
      <c r="F31" s="7"/>
      <c r="G31" s="7"/>
      <c r="H31" s="7"/>
      <c r="I31" s="7"/>
      <c r="J31" s="7">
        <v>8</v>
      </c>
      <c r="K31" s="7"/>
      <c r="L31" s="7"/>
      <c r="M31" s="7"/>
    </row>
    <row r="32" spans="1:13" x14ac:dyDescent="0.15">
      <c r="A32" s="7">
        <v>16</v>
      </c>
      <c r="B32" s="7" t="s">
        <v>20</v>
      </c>
      <c r="C32" s="7"/>
      <c r="D32" s="7"/>
      <c r="E32" s="7"/>
      <c r="F32" s="7"/>
      <c r="G32" s="7"/>
      <c r="H32" s="7"/>
      <c r="I32" s="7">
        <v>5</v>
      </c>
      <c r="J32" s="7">
        <v>3</v>
      </c>
      <c r="K32" s="7"/>
      <c r="L32" s="7"/>
      <c r="M32" s="7"/>
    </row>
    <row r="33" spans="1:13" x14ac:dyDescent="0.15">
      <c r="A33" s="7">
        <v>16</v>
      </c>
      <c r="B33" s="7" t="s">
        <v>21</v>
      </c>
      <c r="C33" s="7"/>
      <c r="D33" s="7"/>
      <c r="E33" s="7"/>
      <c r="F33" s="7"/>
      <c r="G33" s="7"/>
      <c r="H33" s="7"/>
      <c r="I33" s="7"/>
      <c r="J33" s="7">
        <v>2</v>
      </c>
      <c r="K33" s="7"/>
      <c r="L33" s="7"/>
      <c r="M33" s="7"/>
    </row>
    <row r="34" spans="1:13" x14ac:dyDescent="0.15">
      <c r="A34" s="6">
        <v>15</v>
      </c>
      <c r="B34" s="6" t="s">
        <v>12</v>
      </c>
      <c r="C34" s="6"/>
      <c r="D34" s="6">
        <v>18</v>
      </c>
      <c r="E34" s="6">
        <v>40</v>
      </c>
      <c r="F34" s="6"/>
      <c r="G34" s="6"/>
      <c r="H34" s="6"/>
      <c r="I34" s="6"/>
      <c r="J34" s="6"/>
      <c r="K34" s="6"/>
      <c r="L34" s="6"/>
      <c r="M34" s="6"/>
    </row>
    <row r="35" spans="1:13" x14ac:dyDescent="0.15">
      <c r="A35" s="6">
        <v>15</v>
      </c>
      <c r="B35" s="6" t="s">
        <v>13</v>
      </c>
      <c r="C35" s="6"/>
      <c r="D35" s="6">
        <v>18</v>
      </c>
      <c r="E35" s="6">
        <v>40</v>
      </c>
      <c r="F35" s="6"/>
      <c r="G35" s="6"/>
      <c r="H35" s="6"/>
      <c r="I35" s="6"/>
      <c r="J35" s="6"/>
      <c r="K35" s="6"/>
      <c r="L35" s="6"/>
      <c r="M35" s="6">
        <v>2</v>
      </c>
    </row>
    <row r="36" spans="1:13" x14ac:dyDescent="0.15">
      <c r="A36" s="6">
        <v>15</v>
      </c>
      <c r="B36" s="6" t="s">
        <v>6</v>
      </c>
      <c r="C36" s="6"/>
      <c r="D36" s="6"/>
      <c r="E36" s="6"/>
      <c r="F36" s="6"/>
      <c r="G36" s="6"/>
      <c r="H36" s="6"/>
      <c r="I36" s="6">
        <v>2</v>
      </c>
      <c r="J36" s="6">
        <v>3</v>
      </c>
      <c r="K36" s="6"/>
      <c r="L36" s="6"/>
      <c r="M36" s="6"/>
    </row>
    <row r="37" spans="1:13" x14ac:dyDescent="0.15">
      <c r="A37" s="6">
        <v>15</v>
      </c>
      <c r="B37" s="6" t="s">
        <v>18</v>
      </c>
      <c r="C37" s="6"/>
      <c r="D37" s="6"/>
      <c r="E37" s="6"/>
      <c r="F37" s="6"/>
      <c r="G37" s="6"/>
      <c r="H37" s="6"/>
      <c r="I37" s="6"/>
      <c r="J37" s="6">
        <v>2</v>
      </c>
      <c r="K37" s="6"/>
      <c r="L37" s="6"/>
      <c r="M37" s="6"/>
    </row>
    <row r="38" spans="1:13" x14ac:dyDescent="0.15">
      <c r="A38" s="6">
        <v>15</v>
      </c>
      <c r="B38" s="6" t="s">
        <v>19</v>
      </c>
      <c r="C38" s="6"/>
      <c r="D38" s="6"/>
      <c r="E38" s="6"/>
      <c r="F38" s="6"/>
      <c r="G38" s="6"/>
      <c r="H38" s="6"/>
      <c r="I38" s="6"/>
      <c r="J38" s="6">
        <v>4</v>
      </c>
      <c r="K38" s="6"/>
      <c r="L38" s="6"/>
      <c r="M38" s="6"/>
    </row>
    <row r="39" spans="1:13" x14ac:dyDescent="0.15">
      <c r="A39" s="6">
        <v>15</v>
      </c>
      <c r="B39" s="6" t="s">
        <v>7</v>
      </c>
      <c r="C39" s="6"/>
      <c r="D39" s="6"/>
      <c r="E39" s="6"/>
      <c r="F39" s="6"/>
      <c r="G39" s="6"/>
      <c r="H39" s="6"/>
      <c r="I39" s="6"/>
      <c r="J39" s="6">
        <v>8</v>
      </c>
      <c r="K39" s="6"/>
      <c r="L39" s="6"/>
      <c r="M39" s="6"/>
    </row>
    <row r="40" spans="1:13" x14ac:dyDescent="0.15">
      <c r="A40" s="6">
        <v>15</v>
      </c>
      <c r="B40" s="6" t="s">
        <v>20</v>
      </c>
      <c r="C40" s="6"/>
      <c r="D40" s="6"/>
      <c r="E40" s="6"/>
      <c r="F40" s="6"/>
      <c r="G40" s="6"/>
      <c r="H40" s="6"/>
      <c r="I40" s="6">
        <v>5</v>
      </c>
      <c r="J40" s="6">
        <v>3</v>
      </c>
      <c r="K40" s="6"/>
      <c r="L40" s="6"/>
      <c r="M40" s="6"/>
    </row>
    <row r="41" spans="1:13" x14ac:dyDescent="0.15">
      <c r="A41" s="6">
        <v>15</v>
      </c>
      <c r="B41" s="6" t="s">
        <v>21</v>
      </c>
      <c r="C41" s="6"/>
      <c r="D41" s="6"/>
      <c r="E41" s="6"/>
      <c r="F41" s="6"/>
      <c r="G41" s="6"/>
      <c r="H41" s="6"/>
      <c r="I41" s="6"/>
      <c r="J41" s="6">
        <v>2</v>
      </c>
      <c r="K41" s="6"/>
      <c r="L41" s="6"/>
      <c r="M41" s="6"/>
    </row>
    <row r="42" spans="1:13" x14ac:dyDescent="0.15">
      <c r="A42" s="7">
        <v>13</v>
      </c>
      <c r="B42" s="7" t="s">
        <v>12</v>
      </c>
      <c r="C42" s="7"/>
      <c r="D42" s="7"/>
      <c r="E42" s="7"/>
      <c r="F42" s="7">
        <v>57</v>
      </c>
      <c r="G42" s="7">
        <v>12</v>
      </c>
      <c r="H42" s="7"/>
      <c r="I42" s="7"/>
      <c r="J42" s="7"/>
      <c r="K42" s="7"/>
      <c r="L42" s="7"/>
      <c r="M42" s="7">
        <v>16</v>
      </c>
    </row>
    <row r="43" spans="1:13" x14ac:dyDescent="0.15">
      <c r="A43" s="7">
        <v>13</v>
      </c>
      <c r="B43" s="7" t="s">
        <v>13</v>
      </c>
      <c r="C43" s="7"/>
      <c r="D43" s="7"/>
      <c r="E43" s="7"/>
      <c r="F43" s="7">
        <v>57</v>
      </c>
      <c r="G43" s="7">
        <v>12</v>
      </c>
      <c r="H43" s="7"/>
      <c r="I43" s="7"/>
      <c r="J43" s="7"/>
      <c r="K43" s="7"/>
      <c r="L43" s="7"/>
      <c r="M43" s="7">
        <v>16</v>
      </c>
    </row>
    <row r="44" spans="1:13" x14ac:dyDescent="0.15">
      <c r="A44" s="7">
        <v>13</v>
      </c>
      <c r="B44" s="7" t="s">
        <v>6</v>
      </c>
      <c r="C44" s="7"/>
      <c r="D44" s="7"/>
      <c r="E44" s="7"/>
      <c r="F44" s="7">
        <v>4</v>
      </c>
      <c r="G44" s="7"/>
      <c r="H44" s="7"/>
      <c r="I44" s="7"/>
      <c r="J44" s="7"/>
      <c r="K44" s="7"/>
      <c r="L44" s="7"/>
      <c r="M44" s="7"/>
    </row>
    <row r="45" spans="1:13" x14ac:dyDescent="0.15">
      <c r="A45" s="7">
        <v>13</v>
      </c>
      <c r="B45" s="7" t="s">
        <v>18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15">
      <c r="A46" s="7">
        <v>13</v>
      </c>
      <c r="B46" s="7" t="s">
        <v>19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15">
      <c r="A47" s="7">
        <v>13</v>
      </c>
      <c r="B47" s="7" t="s">
        <v>7</v>
      </c>
      <c r="C47" s="7"/>
      <c r="D47" s="7"/>
      <c r="E47" s="7"/>
      <c r="F47" s="7">
        <v>4</v>
      </c>
      <c r="G47" s="7"/>
      <c r="H47" s="7"/>
      <c r="I47" s="7"/>
      <c r="J47" s="7"/>
      <c r="K47" s="7"/>
      <c r="L47" s="7"/>
      <c r="M47" s="7"/>
    </row>
    <row r="48" spans="1:13" x14ac:dyDescent="0.15">
      <c r="A48" s="7">
        <v>13</v>
      </c>
      <c r="B48" s="7" t="s">
        <v>20</v>
      </c>
      <c r="C48" s="7"/>
      <c r="D48" s="7"/>
      <c r="E48" s="7"/>
      <c r="F48" s="7"/>
      <c r="G48" s="7"/>
      <c r="H48" s="7"/>
      <c r="I48" s="7">
        <v>5</v>
      </c>
      <c r="J48" s="7">
        <v>3</v>
      </c>
      <c r="K48" s="7"/>
      <c r="L48" s="7"/>
      <c r="M48" s="7"/>
    </row>
    <row r="49" spans="1:13" x14ac:dyDescent="0.15">
      <c r="A49" s="7">
        <v>13</v>
      </c>
      <c r="B49" s="7" t="s">
        <v>21</v>
      </c>
      <c r="C49" s="7"/>
      <c r="D49" s="7"/>
      <c r="E49" s="7"/>
      <c r="F49" s="7"/>
      <c r="G49" s="7"/>
      <c r="H49" s="7"/>
      <c r="I49" s="7"/>
      <c r="J49" s="7">
        <v>2</v>
      </c>
      <c r="K49" s="7"/>
      <c r="L49" s="7"/>
      <c r="M49" s="7"/>
    </row>
    <row r="50" spans="1:13" x14ac:dyDescent="0.15">
      <c r="A50" s="6">
        <v>1</v>
      </c>
      <c r="B50" s="6" t="s">
        <v>12</v>
      </c>
      <c r="C50" s="6"/>
      <c r="D50" s="53">
        <v>57</v>
      </c>
      <c r="E50" s="6"/>
      <c r="F50" s="6"/>
      <c r="G50" s="6"/>
      <c r="H50" s="6"/>
      <c r="I50" s="6"/>
      <c r="J50" s="53">
        <v>16</v>
      </c>
      <c r="K50" s="6"/>
      <c r="L50" s="6"/>
      <c r="M50" s="6"/>
    </row>
    <row r="51" spans="1:13" x14ac:dyDescent="0.15">
      <c r="A51" s="6">
        <v>1</v>
      </c>
      <c r="B51" s="6" t="s">
        <v>13</v>
      </c>
      <c r="C51" s="6"/>
      <c r="D51" s="8"/>
      <c r="E51" s="6"/>
      <c r="F51" s="6"/>
      <c r="G51" s="6"/>
      <c r="H51" s="6"/>
      <c r="I51" s="6"/>
      <c r="J51" s="6">
        <v>16</v>
      </c>
      <c r="K51" s="6">
        <v>90</v>
      </c>
      <c r="L51" s="6"/>
      <c r="M51" s="6">
        <v>11</v>
      </c>
    </row>
    <row r="52" spans="1:13" x14ac:dyDescent="0.15">
      <c r="A52" s="6">
        <v>1</v>
      </c>
      <c r="B52" s="6" t="s">
        <v>6</v>
      </c>
      <c r="C52" s="6"/>
      <c r="D52" s="8"/>
      <c r="E52" s="6"/>
      <c r="F52" s="6"/>
      <c r="G52" s="6"/>
      <c r="H52" s="6"/>
      <c r="I52" s="6"/>
      <c r="J52" s="6">
        <v>6</v>
      </c>
      <c r="K52" s="6"/>
      <c r="L52" s="6"/>
      <c r="M52" s="6"/>
    </row>
    <row r="53" spans="1:13" x14ac:dyDescent="0.15">
      <c r="A53" s="6">
        <v>1</v>
      </c>
      <c r="B53" s="6" t="s">
        <v>105</v>
      </c>
      <c r="C53" s="6"/>
      <c r="D53" s="8"/>
      <c r="E53" s="6"/>
      <c r="F53" s="6"/>
      <c r="G53" s="6"/>
      <c r="H53" s="6">
        <v>20</v>
      </c>
      <c r="I53" s="6">
        <v>5</v>
      </c>
      <c r="J53" s="6"/>
      <c r="K53" s="6"/>
      <c r="L53" s="6"/>
      <c r="M53" s="6"/>
    </row>
    <row r="54" spans="1:13" x14ac:dyDescent="0.15">
      <c r="A54" s="6">
        <v>1</v>
      </c>
      <c r="B54" s="6" t="s">
        <v>104</v>
      </c>
      <c r="C54" s="6"/>
      <c r="D54" s="8"/>
      <c r="E54" s="6"/>
      <c r="F54" s="6"/>
      <c r="G54" s="6"/>
      <c r="H54" s="6">
        <v>7</v>
      </c>
      <c r="I54" s="6"/>
      <c r="J54" s="6"/>
      <c r="K54" s="6"/>
      <c r="L54" s="6"/>
      <c r="M54" s="6"/>
    </row>
    <row r="55" spans="1:13" x14ac:dyDescent="0.15">
      <c r="A55" s="6">
        <v>1</v>
      </c>
      <c r="B55" s="6" t="s">
        <v>7</v>
      </c>
      <c r="C55" s="6"/>
      <c r="D55" s="8"/>
      <c r="E55" s="6"/>
      <c r="F55" s="6"/>
      <c r="G55" s="6"/>
      <c r="H55" s="6"/>
      <c r="I55" s="6"/>
      <c r="J55" s="6">
        <v>10</v>
      </c>
      <c r="K55" s="6"/>
      <c r="L55" s="6"/>
      <c r="M55" s="6"/>
    </row>
    <row r="56" spans="1:13" x14ac:dyDescent="0.15">
      <c r="A56" s="6">
        <v>1</v>
      </c>
      <c r="B56" s="6" t="s">
        <v>20</v>
      </c>
      <c r="C56" s="6"/>
      <c r="D56" s="8"/>
      <c r="E56" s="6"/>
      <c r="F56" s="6"/>
      <c r="G56" s="6"/>
      <c r="H56" s="6"/>
      <c r="I56" s="6">
        <v>5</v>
      </c>
      <c r="J56" s="6">
        <v>3</v>
      </c>
      <c r="K56" s="6"/>
      <c r="L56" s="6"/>
      <c r="M56" s="6"/>
    </row>
    <row r="57" spans="1:13" x14ac:dyDescent="0.15">
      <c r="A57" s="6">
        <v>1</v>
      </c>
      <c r="B57" s="6" t="s">
        <v>60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15">
      <c r="A58" s="7" t="s">
        <v>2</v>
      </c>
      <c r="B58" s="7" t="s">
        <v>12</v>
      </c>
      <c r="C58" s="7"/>
      <c r="D58" s="7">
        <v>66</v>
      </c>
      <c r="E58" s="7"/>
      <c r="F58" s="7"/>
      <c r="G58" s="7"/>
      <c r="H58" s="7"/>
      <c r="I58" s="7">
        <v>4</v>
      </c>
      <c r="J58" s="7">
        <v>18</v>
      </c>
      <c r="K58" s="7"/>
      <c r="L58" s="7"/>
      <c r="M58" s="7"/>
    </row>
    <row r="59" spans="1:13" x14ac:dyDescent="0.15">
      <c r="A59" s="7" t="s">
        <v>2</v>
      </c>
      <c r="B59" s="7" t="s">
        <v>13</v>
      </c>
      <c r="C59" s="7">
        <v>33</v>
      </c>
      <c r="D59" s="7">
        <v>70</v>
      </c>
      <c r="E59" s="7"/>
      <c r="F59" s="7"/>
      <c r="G59" s="7"/>
      <c r="H59" s="7"/>
      <c r="I59" s="7">
        <v>6</v>
      </c>
      <c r="J59" s="7">
        <v>12</v>
      </c>
      <c r="K59" s="7"/>
      <c r="L59" s="7"/>
      <c r="M59" s="7"/>
    </row>
    <row r="60" spans="1:13" x14ac:dyDescent="0.15">
      <c r="A60" s="7" t="s">
        <v>2</v>
      </c>
      <c r="B60" s="7" t="s">
        <v>6</v>
      </c>
      <c r="C60" s="7"/>
      <c r="D60" s="7"/>
      <c r="E60" s="7"/>
      <c r="F60" s="7"/>
      <c r="G60" s="7"/>
      <c r="H60" s="7"/>
      <c r="I60" s="7">
        <v>6</v>
      </c>
      <c r="J60" s="7">
        <v>4</v>
      </c>
      <c r="K60" s="7"/>
      <c r="L60" s="7"/>
      <c r="M60" s="7"/>
    </row>
    <row r="61" spans="1:13" x14ac:dyDescent="0.15">
      <c r="A61" s="7" t="s">
        <v>2</v>
      </c>
      <c r="B61" s="7" t="s">
        <v>18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x14ac:dyDescent="0.15">
      <c r="A62" s="7" t="s">
        <v>2</v>
      </c>
      <c r="B62" s="7" t="s">
        <v>19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x14ac:dyDescent="0.15">
      <c r="A63" s="7" t="s">
        <v>2</v>
      </c>
      <c r="B63" s="7" t="s">
        <v>7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15">
      <c r="A64" s="7" t="s">
        <v>2</v>
      </c>
      <c r="B64" s="7" t="s">
        <v>20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15">
      <c r="A65" s="7" t="s">
        <v>2</v>
      </c>
      <c r="B65" s="7" t="s">
        <v>21</v>
      </c>
      <c r="C65" s="7"/>
      <c r="D65" s="7">
        <v>2</v>
      </c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15">
      <c r="A66" s="6" t="s">
        <v>3</v>
      </c>
      <c r="B66" s="6" t="s">
        <v>32</v>
      </c>
      <c r="C66" s="6"/>
      <c r="D66" s="6"/>
      <c r="E66" s="6"/>
      <c r="F66" s="6"/>
      <c r="G66" s="6"/>
      <c r="H66" s="6">
        <v>20</v>
      </c>
      <c r="I66" s="6"/>
      <c r="J66" s="6"/>
      <c r="K66" s="6"/>
      <c r="L66" s="6"/>
      <c r="M66" s="6"/>
    </row>
    <row r="67" spans="1:13" x14ac:dyDescent="0.15">
      <c r="A67" s="6" t="s">
        <v>3</v>
      </c>
      <c r="B67" s="6" t="s">
        <v>33</v>
      </c>
      <c r="C67" s="6"/>
      <c r="D67" s="6">
        <v>18</v>
      </c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15">
      <c r="A68" s="6" t="s">
        <v>3</v>
      </c>
      <c r="B68" s="6" t="s">
        <v>6</v>
      </c>
      <c r="C68" s="6"/>
      <c r="D68" s="6"/>
      <c r="E68" s="6"/>
      <c r="F68" s="6"/>
      <c r="G68" s="6"/>
      <c r="H68" s="6"/>
      <c r="I68" s="6"/>
      <c r="J68" s="6"/>
      <c r="K68" s="6"/>
      <c r="L68" s="6">
        <v>10</v>
      </c>
      <c r="M68" s="6"/>
    </row>
    <row r="69" spans="1:13" x14ac:dyDescent="0.15">
      <c r="A69" s="6" t="s">
        <v>3</v>
      </c>
      <c r="B69" s="6" t="s">
        <v>30</v>
      </c>
      <c r="C69" s="6"/>
      <c r="D69" s="6"/>
      <c r="E69" s="6"/>
      <c r="F69" s="6"/>
      <c r="G69" s="6"/>
      <c r="H69" s="6">
        <v>5</v>
      </c>
      <c r="I69" s="6"/>
      <c r="J69" s="6"/>
      <c r="K69" s="6"/>
      <c r="L69" s="6"/>
      <c r="M69" s="6"/>
    </row>
    <row r="70" spans="1:13" x14ac:dyDescent="0.15">
      <c r="A70" s="6" t="s">
        <v>3</v>
      </c>
      <c r="B70" s="6" t="s">
        <v>31</v>
      </c>
      <c r="C70" s="6"/>
      <c r="D70" s="6"/>
      <c r="E70" s="6"/>
      <c r="F70" s="6"/>
      <c r="G70" s="6"/>
      <c r="H70" s="6">
        <v>8</v>
      </c>
      <c r="I70" s="6"/>
      <c r="J70" s="6"/>
      <c r="K70" s="6"/>
      <c r="L70" s="6"/>
      <c r="M70" s="6"/>
    </row>
    <row r="71" spans="1:13" x14ac:dyDescent="0.15">
      <c r="A71" s="6" t="s">
        <v>3</v>
      </c>
      <c r="B71" s="6" t="s">
        <v>7</v>
      </c>
      <c r="C71" s="6"/>
      <c r="D71" s="6"/>
      <c r="E71" s="6"/>
      <c r="F71" s="6"/>
      <c r="G71" s="6"/>
      <c r="H71" s="6">
        <v>9</v>
      </c>
      <c r="I71" s="6"/>
      <c r="J71" s="6"/>
      <c r="K71" s="6"/>
      <c r="L71" s="6"/>
      <c r="M71" s="6"/>
    </row>
    <row r="72" spans="1:13" x14ac:dyDescent="0.15">
      <c r="A72" s="6" t="s">
        <v>3</v>
      </c>
      <c r="B72" s="6" t="s">
        <v>20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15">
      <c r="A73" s="6" t="s">
        <v>3</v>
      </c>
      <c r="B73" s="6" t="s">
        <v>206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15">
      <c r="A74" s="7" t="s">
        <v>4</v>
      </c>
      <c r="B74" s="7" t="s">
        <v>12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x14ac:dyDescent="0.15">
      <c r="A75" s="7" t="s">
        <v>4</v>
      </c>
      <c r="B75" s="7" t="s">
        <v>13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x14ac:dyDescent="0.15">
      <c r="A76" s="7" t="s">
        <v>4</v>
      </c>
      <c r="B76" s="7" t="s">
        <v>6</v>
      </c>
      <c r="C76" s="7"/>
      <c r="D76" s="7"/>
      <c r="E76" s="7"/>
      <c r="F76" s="7"/>
      <c r="G76" s="7"/>
      <c r="H76" s="7"/>
      <c r="I76" s="7"/>
      <c r="J76" s="7"/>
      <c r="K76" s="7"/>
      <c r="L76" s="7">
        <v>10</v>
      </c>
      <c r="M76" s="7"/>
    </row>
    <row r="77" spans="1:13" x14ac:dyDescent="0.15">
      <c r="A77" s="7" t="s">
        <v>4</v>
      </c>
      <c r="B77" s="7" t="s">
        <v>215</v>
      </c>
      <c r="C77" s="7"/>
      <c r="D77" s="7"/>
      <c r="E77" s="7"/>
      <c r="F77" s="7"/>
      <c r="G77" s="7"/>
      <c r="H77" s="7">
        <v>2</v>
      </c>
      <c r="I77" s="7"/>
      <c r="J77" s="7"/>
      <c r="K77" s="7"/>
      <c r="L77" s="7">
        <v>8</v>
      </c>
      <c r="M77" s="7"/>
    </row>
    <row r="78" spans="1:13" x14ac:dyDescent="0.15">
      <c r="A78" s="7" t="s">
        <v>4</v>
      </c>
      <c r="B78" s="7" t="s">
        <v>19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15">
      <c r="A79" s="7" t="s">
        <v>4</v>
      </c>
      <c r="B79" s="7" t="s">
        <v>7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x14ac:dyDescent="0.15">
      <c r="A80" s="7" t="s">
        <v>4</v>
      </c>
      <c r="B80" s="7" t="s">
        <v>20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15">
      <c r="A81" s="7" t="s">
        <v>4</v>
      </c>
      <c r="B81" s="7" t="s">
        <v>21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x14ac:dyDescent="0.15">
      <c r="A82" s="6" t="s">
        <v>5</v>
      </c>
      <c r="B82" s="6" t="s">
        <v>34</v>
      </c>
      <c r="C82" s="6"/>
      <c r="D82" s="6"/>
      <c r="E82" s="6"/>
      <c r="F82" s="6"/>
      <c r="G82" s="6"/>
      <c r="H82" s="6">
        <v>65</v>
      </c>
      <c r="I82" s="6"/>
      <c r="J82" s="6"/>
      <c r="K82" s="6"/>
      <c r="L82" s="6"/>
      <c r="M82" s="6"/>
    </row>
    <row r="83" spans="1:13" x14ac:dyDescent="0.15">
      <c r="A83" s="6" t="s">
        <v>5</v>
      </c>
      <c r="B83" s="6" t="s">
        <v>207</v>
      </c>
      <c r="C83" s="6"/>
      <c r="D83" s="6"/>
      <c r="E83" s="6"/>
      <c r="F83" s="6"/>
      <c r="G83" s="6"/>
      <c r="H83" s="6">
        <v>2</v>
      </c>
      <c r="I83" s="6"/>
      <c r="J83" s="6"/>
      <c r="K83" s="6"/>
      <c r="L83" s="6"/>
      <c r="M83" s="6"/>
    </row>
    <row r="84" spans="1:13" x14ac:dyDescent="0.15">
      <c r="A84" s="6" t="s">
        <v>5</v>
      </c>
      <c r="B84" s="6" t="s">
        <v>6</v>
      </c>
      <c r="C84" s="6"/>
      <c r="D84" s="6"/>
      <c r="E84" s="6"/>
      <c r="F84" s="6"/>
      <c r="G84" s="6"/>
      <c r="H84" s="6"/>
      <c r="I84" s="6"/>
      <c r="J84" s="6"/>
      <c r="K84" s="6"/>
      <c r="L84" s="6">
        <v>11</v>
      </c>
      <c r="M84" s="6"/>
    </row>
    <row r="85" spans="1:13" x14ac:dyDescent="0.15">
      <c r="A85" s="6" t="s">
        <v>5</v>
      </c>
      <c r="B85" s="6" t="s">
        <v>205</v>
      </c>
      <c r="C85" s="6"/>
      <c r="D85" s="6"/>
      <c r="E85" s="6"/>
      <c r="F85" s="6"/>
      <c r="G85" s="6"/>
      <c r="H85" s="6"/>
      <c r="I85" s="6"/>
      <c r="J85" s="6"/>
      <c r="K85" s="6">
        <v>2</v>
      </c>
      <c r="L85" s="6"/>
      <c r="M85" s="6"/>
    </row>
    <row r="86" spans="1:13" x14ac:dyDescent="0.15">
      <c r="A86" s="6" t="s">
        <v>5</v>
      </c>
      <c r="B86" s="6" t="s">
        <v>206</v>
      </c>
      <c r="C86" s="6"/>
      <c r="D86" s="6"/>
      <c r="E86" s="6"/>
      <c r="F86" s="6"/>
      <c r="G86" s="6"/>
      <c r="H86" s="6"/>
      <c r="I86" s="6"/>
      <c r="J86" s="6"/>
      <c r="K86" s="6">
        <v>1</v>
      </c>
      <c r="L86" s="6"/>
      <c r="M86" s="6"/>
    </row>
    <row r="87" spans="1:13" x14ac:dyDescent="0.15">
      <c r="A87" s="6" t="s">
        <v>5</v>
      </c>
      <c r="B87" s="6" t="s">
        <v>7</v>
      </c>
      <c r="C87" s="6"/>
      <c r="D87" s="6"/>
      <c r="E87" s="6"/>
      <c r="F87" s="6"/>
      <c r="G87" s="6"/>
      <c r="H87" s="6"/>
      <c r="I87" s="6"/>
      <c r="J87" s="6"/>
      <c r="K87" s="6"/>
      <c r="L87" s="6">
        <v>8</v>
      </c>
      <c r="M87" s="6"/>
    </row>
    <row r="88" spans="1:13" x14ac:dyDescent="0.15">
      <c r="A88" s="6" t="s">
        <v>5</v>
      </c>
      <c r="B88" s="6" t="s">
        <v>20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15">
      <c r="A89" s="6" t="s">
        <v>5</v>
      </c>
      <c r="B89" s="6" t="s">
        <v>21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x14ac:dyDescent="0.15">
      <c r="B90" s="4" t="s">
        <v>210</v>
      </c>
      <c r="C90" s="4">
        <f t="shared" ref="C90:M90" si="0">SUM(C2:C89)</f>
        <v>33</v>
      </c>
      <c r="D90" s="4">
        <f>SUM(D2:D49,D51:D89)</f>
        <v>344</v>
      </c>
      <c r="E90" s="4">
        <f t="shared" si="0"/>
        <v>400</v>
      </c>
      <c r="F90" s="4">
        <f t="shared" si="0"/>
        <v>122</v>
      </c>
      <c r="G90" s="4">
        <f t="shared" si="0"/>
        <v>24</v>
      </c>
      <c r="H90" s="4">
        <f t="shared" si="0"/>
        <v>138</v>
      </c>
      <c r="I90" s="4">
        <f t="shared" si="0"/>
        <v>66</v>
      </c>
      <c r="J90" s="4">
        <f>SUM(J2:J49,J51:J89)</f>
        <v>184</v>
      </c>
      <c r="K90" s="4">
        <f t="shared" si="0"/>
        <v>93</v>
      </c>
      <c r="L90" s="4">
        <f t="shared" si="0"/>
        <v>47</v>
      </c>
      <c r="M90" s="4">
        <f t="shared" si="0"/>
        <v>63</v>
      </c>
    </row>
    <row r="91" spans="1:13" ht="3.75" customHeight="1" x14ac:dyDescent="0.15"/>
    <row r="92" spans="1:13" x14ac:dyDescent="0.15">
      <c r="B92" s="51" t="s">
        <v>213</v>
      </c>
      <c r="C92" s="51">
        <f>SUM(C90*28)/1000</f>
        <v>0.92400000000000004</v>
      </c>
      <c r="D92" s="51">
        <f>SUM(D90*2*28)/1000</f>
        <v>19.263999999999999</v>
      </c>
      <c r="E92" s="51">
        <f>SUM(E90*2*28)/1000</f>
        <v>22.4</v>
      </c>
      <c r="F92" s="51">
        <f>SUM(F90*2*54)/1000</f>
        <v>13.176</v>
      </c>
      <c r="G92" s="51">
        <f>SUM(G90*54)/1000</f>
        <v>1.296</v>
      </c>
      <c r="H92" s="51">
        <f>SUM(H90*4*18)/1000</f>
        <v>9.9359999999999999</v>
      </c>
      <c r="I92" s="51">
        <f>SUM(I90*18)/1000</f>
        <v>1.1879999999999999</v>
      </c>
      <c r="J92" s="51">
        <f>SUM(J90*36)/1000</f>
        <v>6.6239999999999997</v>
      </c>
      <c r="K92" s="51">
        <f>SUM(K90*2*36)/1000</f>
        <v>6.6959999999999997</v>
      </c>
      <c r="L92" s="51">
        <f>SUM(L90*13)/1000</f>
        <v>0.61099999999999999</v>
      </c>
      <c r="M92" s="51">
        <f>SUM(M90*2*26)/1000</f>
        <v>3.2759999999999998</v>
      </c>
    </row>
    <row r="94" spans="1:13" x14ac:dyDescent="0.15">
      <c r="B94" s="52" t="s">
        <v>214</v>
      </c>
      <c r="C94" s="52">
        <f>SUM(C90*18)/1000</f>
        <v>0.59399999999999997</v>
      </c>
      <c r="D94" s="52">
        <f>SUM(D90*2*18)/1000</f>
        <v>12.384</v>
      </c>
      <c r="E94" s="52">
        <f>SUM(E90*2*18)/1000</f>
        <v>14.4</v>
      </c>
      <c r="F94" s="52">
        <f>SUM(F90*2*36)/1000</f>
        <v>8.7840000000000007</v>
      </c>
      <c r="G94" s="52">
        <f>SUM(G90*36)/1000</f>
        <v>0.86399999999999999</v>
      </c>
      <c r="H94" s="52">
        <f>SUM(H90*4*9)/1000</f>
        <v>4.968</v>
      </c>
      <c r="I94" s="52">
        <f>SUM(I90*9)/1000</f>
        <v>0.59399999999999997</v>
      </c>
      <c r="J94" s="52">
        <f>SUM(J90*18)/1000</f>
        <v>3.3119999999999998</v>
      </c>
      <c r="K94" s="52">
        <f>SUM(K90*2*18)/1000</f>
        <v>3.3479999999999999</v>
      </c>
      <c r="L94" s="52">
        <f>SUM(L90*9)/1000</f>
        <v>0.42299999999999999</v>
      </c>
      <c r="M94" s="52">
        <f>SUM(M90*2*18)/1000</f>
        <v>2.2679999999999998</v>
      </c>
    </row>
    <row r="97" spans="2:13" ht="26" x14ac:dyDescent="0.15">
      <c r="B97" s="43" t="s">
        <v>208</v>
      </c>
      <c r="C97" s="44">
        <v>24.7</v>
      </c>
      <c r="D97" s="44">
        <v>24.7</v>
      </c>
      <c r="E97" s="44">
        <v>24.7</v>
      </c>
      <c r="F97" s="44">
        <v>24.7</v>
      </c>
      <c r="G97" s="44">
        <v>24.7</v>
      </c>
      <c r="H97" s="44">
        <v>35.83</v>
      </c>
      <c r="I97" s="44">
        <v>11.3</v>
      </c>
      <c r="J97" s="44">
        <v>24.7</v>
      </c>
      <c r="K97" s="44">
        <v>32.17</v>
      </c>
      <c r="L97" s="44">
        <v>32.17</v>
      </c>
      <c r="M97" s="44">
        <v>32.17</v>
      </c>
    </row>
    <row r="98" spans="2:13" ht="4.5" customHeight="1" x14ac:dyDescent="0.15"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</row>
    <row r="99" spans="2:13" x14ac:dyDescent="0.15">
      <c r="B99" s="4" t="s">
        <v>209</v>
      </c>
      <c r="C99" s="44">
        <f>SUM(C97*C90)</f>
        <v>815.1</v>
      </c>
      <c r="D99" s="44">
        <f t="shared" ref="D99:M99" si="1">SUM(D97*D90)</f>
        <v>8496.7999999999993</v>
      </c>
      <c r="E99" s="44">
        <f t="shared" si="1"/>
        <v>9880</v>
      </c>
      <c r="F99" s="44">
        <f t="shared" si="1"/>
        <v>3013.4</v>
      </c>
      <c r="G99" s="44">
        <f t="shared" si="1"/>
        <v>592.79999999999995</v>
      </c>
      <c r="H99" s="44">
        <f t="shared" si="1"/>
        <v>4944.54</v>
      </c>
      <c r="I99" s="44">
        <f t="shared" si="1"/>
        <v>745.80000000000007</v>
      </c>
      <c r="J99" s="44">
        <f t="shared" si="1"/>
        <v>4544.8</v>
      </c>
      <c r="K99" s="44">
        <f t="shared" si="1"/>
        <v>2991.81</v>
      </c>
      <c r="L99" s="44">
        <f t="shared" si="1"/>
        <v>1511.99</v>
      </c>
      <c r="M99" s="44">
        <f t="shared" si="1"/>
        <v>2026.71</v>
      </c>
    </row>
    <row r="101" spans="2:13" x14ac:dyDescent="0.15">
      <c r="E101" s="98" t="s">
        <v>211</v>
      </c>
      <c r="F101" s="98"/>
      <c r="H101" s="98" t="s">
        <v>212</v>
      </c>
      <c r="I101" s="98"/>
      <c r="K101" s="98" t="s">
        <v>222</v>
      </c>
      <c r="L101" s="98"/>
      <c r="M101" s="55" t="s">
        <v>221</v>
      </c>
    </row>
    <row r="102" spans="2:13" x14ac:dyDescent="0.15">
      <c r="B102" s="70" t="s">
        <v>253</v>
      </c>
      <c r="C102" s="71">
        <v>0.83</v>
      </c>
      <c r="E102" s="68" t="s">
        <v>35</v>
      </c>
      <c r="F102" s="45">
        <f>SUM(C92:M92)*22*10</f>
        <v>18786.019999999997</v>
      </c>
      <c r="H102" s="68" t="s">
        <v>35</v>
      </c>
      <c r="I102" s="45">
        <f>SUM(C94:M94)*22*10</f>
        <v>11426.579999999998</v>
      </c>
      <c r="K102" s="68" t="s">
        <v>35</v>
      </c>
      <c r="L102" s="45">
        <f>SUM(F102-I102)</f>
        <v>7359.4399999999987</v>
      </c>
      <c r="M102" s="73">
        <f>SUM(L102/C103)</f>
        <v>1268.8689655172411</v>
      </c>
    </row>
    <row r="103" spans="2:13" x14ac:dyDescent="0.15">
      <c r="B103" s="70" t="s">
        <v>243</v>
      </c>
      <c r="C103" s="71">
        <v>5.8</v>
      </c>
      <c r="E103" s="69" t="s">
        <v>36</v>
      </c>
      <c r="F103" s="47">
        <f>SUM(F102*12)</f>
        <v>225432.23999999996</v>
      </c>
      <c r="H103" s="69" t="s">
        <v>36</v>
      </c>
      <c r="I103" s="47">
        <f>SUM(I102*12)</f>
        <v>137118.95999999996</v>
      </c>
      <c r="K103" s="69" t="s">
        <v>36</v>
      </c>
      <c r="L103" s="47">
        <f t="shared" ref="L103" si="2">SUM(F103-I103)</f>
        <v>88313.279999999999</v>
      </c>
      <c r="M103" s="75">
        <f>SUM(L103/C103)</f>
        <v>15226.427586206897</v>
      </c>
    </row>
    <row r="104" spans="2:13" x14ac:dyDescent="0.15">
      <c r="E104" s="77" t="s">
        <v>37</v>
      </c>
      <c r="F104" s="48">
        <f>SUM(F103*C102)</f>
        <v>187108.75919999997</v>
      </c>
      <c r="H104" s="77" t="s">
        <v>37</v>
      </c>
      <c r="I104" s="81">
        <f>SUM(I103*C102)</f>
        <v>113808.73679999997</v>
      </c>
      <c r="K104" s="77" t="s">
        <v>223</v>
      </c>
      <c r="L104" s="48">
        <f>SUM(L103*C102)</f>
        <v>73300.022400000002</v>
      </c>
      <c r="M104" s="74">
        <f>SUM(L104/5.8)</f>
        <v>12637.934896551726</v>
      </c>
    </row>
    <row r="105" spans="2:13" ht="9" customHeight="1" x14ac:dyDescent="0.15"/>
    <row r="106" spans="2:13" ht="26" x14ac:dyDescent="0.15">
      <c r="E106" s="50" t="s">
        <v>208</v>
      </c>
      <c r="F106" s="49">
        <f>SUM(C99:M99)</f>
        <v>39563.75</v>
      </c>
    </row>
    <row r="107" spans="2:13" ht="26" x14ac:dyDescent="0.15">
      <c r="E107" s="50" t="s">
        <v>227</v>
      </c>
      <c r="F107" s="76">
        <f>SUM('Acil modül kit bedeli  '!F151)</f>
        <v>8516.4399999999987</v>
      </c>
      <c r="G107" s="46"/>
    </row>
    <row r="108" spans="2:13" ht="6" customHeight="1" x14ac:dyDescent="0.15"/>
    <row r="109" spans="2:13" ht="23.25" customHeight="1" x14ac:dyDescent="0.15">
      <c r="E109" s="79"/>
      <c r="F109" s="78"/>
      <c r="G109" s="54" t="s">
        <v>216</v>
      </c>
      <c r="H109" s="50" t="s">
        <v>260</v>
      </c>
      <c r="I109" s="50" t="s">
        <v>259</v>
      </c>
    </row>
    <row r="110" spans="2:13" ht="26" x14ac:dyDescent="0.15">
      <c r="E110" s="50" t="s">
        <v>217</v>
      </c>
      <c r="F110" s="54">
        <f>SUM(C90:M90)*0.25</f>
        <v>378.5</v>
      </c>
      <c r="G110" s="96">
        <v>95.935079999999999</v>
      </c>
      <c r="H110" s="54">
        <f>SUM(F110*G110)</f>
        <v>36311.427779999998</v>
      </c>
      <c r="I110" s="82">
        <f>SUM(H110/C103)</f>
        <v>6260.5909965517239</v>
      </c>
    </row>
    <row r="111" spans="2:13" ht="26" x14ac:dyDescent="0.15">
      <c r="E111" s="50" t="s">
        <v>218</v>
      </c>
      <c r="F111" s="54">
        <v>20</v>
      </c>
      <c r="G111" s="94">
        <v>116.83137726345066</v>
      </c>
      <c r="H111" s="54">
        <f>SUM(F111*G111)</f>
        <v>2336.6275452690134</v>
      </c>
      <c r="I111" s="82">
        <f>SUM(H111/C103)</f>
        <v>402.8668181498299</v>
      </c>
    </row>
    <row r="112" spans="2:13" x14ac:dyDescent="0.15">
      <c r="E112" s="43"/>
    </row>
    <row r="113" spans="7:8" ht="26" x14ac:dyDescent="0.15">
      <c r="G113" s="43" t="s">
        <v>219</v>
      </c>
      <c r="H113" s="44">
        <f>SUM(F106+F107)*1.07+(I110+I111)</f>
        <v>58109.261114701563</v>
      </c>
    </row>
    <row r="114" spans="7:8" ht="53" x14ac:dyDescent="0.2">
      <c r="G114" s="43" t="s">
        <v>220</v>
      </c>
      <c r="H114" s="87">
        <f>SUM(H113/M104)</f>
        <v>4.5980028849932388</v>
      </c>
    </row>
  </sheetData>
  <autoFilter ref="A1:M1" xr:uid="{D8E31177-CB6F-4E56-A327-CAB5D0924DEC}"/>
  <mergeCells count="3">
    <mergeCell ref="E101:F101"/>
    <mergeCell ref="H101:I101"/>
    <mergeCell ref="K101:L101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B63F-1E48-4E3F-A7BB-5F823BD62FA0}">
  <dimension ref="B2:J21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.83203125" customWidth="1"/>
    <col min="4" max="4" width="15.33203125" bestFit="1" customWidth="1"/>
    <col min="5" max="5" width="24.5" bestFit="1" customWidth="1"/>
    <col min="6" max="6" width="5" bestFit="1" customWidth="1"/>
    <col min="7" max="7" width="17.33203125" bestFit="1" customWidth="1"/>
    <col min="8" max="8" width="19.83203125" bestFit="1" customWidth="1"/>
    <col min="9" max="9" width="21.5" bestFit="1" customWidth="1"/>
    <col min="10" max="10" width="12" bestFit="1" customWidth="1"/>
  </cols>
  <sheetData>
    <row r="2" spans="2:10" x14ac:dyDescent="0.2">
      <c r="B2" s="99" t="s">
        <v>228</v>
      </c>
      <c r="C2" s="99"/>
      <c r="D2" s="99"/>
      <c r="E2" s="99"/>
      <c r="F2" s="99"/>
      <c r="G2" s="99"/>
      <c r="H2" s="99"/>
      <c r="I2" s="99"/>
    </row>
    <row r="3" spans="2:10" ht="48" x14ac:dyDescent="0.2">
      <c r="B3" s="59" t="s">
        <v>229</v>
      </c>
      <c r="C3" s="59" t="s">
        <v>230</v>
      </c>
      <c r="D3" s="59" t="s">
        <v>231</v>
      </c>
      <c r="E3" s="59" t="s">
        <v>232</v>
      </c>
      <c r="F3" s="59" t="s">
        <v>233</v>
      </c>
      <c r="G3" s="59" t="s">
        <v>234</v>
      </c>
      <c r="H3" s="60" t="s">
        <v>257</v>
      </c>
      <c r="I3" s="60" t="s">
        <v>258</v>
      </c>
    </row>
    <row r="4" spans="2:10" x14ac:dyDescent="0.2">
      <c r="B4" s="59">
        <v>24</v>
      </c>
      <c r="C4" s="59">
        <f>SUM(B4*30)</f>
        <v>720</v>
      </c>
      <c r="D4" s="59">
        <v>8</v>
      </c>
      <c r="E4" s="59">
        <f>SUM(C4*D4)</f>
        <v>5760</v>
      </c>
      <c r="F4" s="59">
        <f>SUM(E4/1000)</f>
        <v>5.76</v>
      </c>
      <c r="G4" s="61">
        <f>SUM(E15)</f>
        <v>0.83</v>
      </c>
      <c r="H4" s="61">
        <f>SUM(F4*G4)</f>
        <v>4.7807999999999993</v>
      </c>
      <c r="I4" s="61">
        <f>SUM(H4*104)</f>
        <v>497.20319999999992</v>
      </c>
    </row>
    <row r="7" spans="2:10" x14ac:dyDescent="0.2">
      <c r="B7" s="100" t="s">
        <v>235</v>
      </c>
      <c r="C7" s="100"/>
      <c r="D7" s="100"/>
      <c r="E7" s="100"/>
      <c r="F7" s="100"/>
      <c r="G7" s="100"/>
      <c r="H7" s="100"/>
      <c r="I7" s="100"/>
    </row>
    <row r="8" spans="2:10" ht="48" x14ac:dyDescent="0.2">
      <c r="B8" s="59" t="s">
        <v>229</v>
      </c>
      <c r="C8" s="59" t="s">
        <v>230</v>
      </c>
      <c r="D8" s="59" t="s">
        <v>231</v>
      </c>
      <c r="E8" s="59" t="s">
        <v>232</v>
      </c>
      <c r="F8" s="59" t="s">
        <v>233</v>
      </c>
      <c r="G8" s="59" t="s">
        <v>234</v>
      </c>
      <c r="H8" s="60" t="s">
        <v>257</v>
      </c>
      <c r="I8" s="60" t="s">
        <v>258</v>
      </c>
    </row>
    <row r="9" spans="2:10" x14ac:dyDescent="0.2">
      <c r="B9" s="59">
        <v>24</v>
      </c>
      <c r="C9" s="59">
        <f>SUM(B9*30)</f>
        <v>720</v>
      </c>
      <c r="D9" s="59">
        <v>4</v>
      </c>
      <c r="E9" s="59">
        <f>SUM(C9*D9)</f>
        <v>2880</v>
      </c>
      <c r="F9" s="59">
        <f>SUM(E9/1000)</f>
        <v>2.88</v>
      </c>
      <c r="G9" s="61">
        <f>SUM(E15)</f>
        <v>0.83</v>
      </c>
      <c r="H9" s="61">
        <f>SUM(F9*G9)</f>
        <v>2.3903999999999996</v>
      </c>
      <c r="I9" s="61">
        <f>SUM(H9*104)</f>
        <v>248.60159999999996</v>
      </c>
    </row>
    <row r="11" spans="2:10" x14ac:dyDescent="0.2">
      <c r="H11" s="62" t="s">
        <v>239</v>
      </c>
      <c r="I11" s="63">
        <f>SUM(I4-I9)*12</f>
        <v>2983.2191999999995</v>
      </c>
    </row>
    <row r="12" spans="2:10" x14ac:dyDescent="0.2">
      <c r="H12" s="62" t="s">
        <v>240</v>
      </c>
      <c r="I12" s="64">
        <f>SUM(I11/E16)</f>
        <v>514.34813793103444</v>
      </c>
    </row>
    <row r="14" spans="2:10" x14ac:dyDescent="0.2">
      <c r="D14" s="83" t="s">
        <v>256</v>
      </c>
      <c r="E14" s="84">
        <v>20</v>
      </c>
    </row>
    <row r="15" spans="2:10" x14ac:dyDescent="0.2">
      <c r="D15" s="70" t="s">
        <v>242</v>
      </c>
      <c r="E15" s="71">
        <v>0.83</v>
      </c>
    </row>
    <row r="16" spans="2:10" x14ac:dyDescent="0.2">
      <c r="D16" s="85" t="s">
        <v>243</v>
      </c>
      <c r="E16" s="86">
        <v>5.8</v>
      </c>
      <c r="H16" s="65" t="s">
        <v>236</v>
      </c>
      <c r="I16" s="66">
        <f>SUM(J16*E16)</f>
        <v>12064</v>
      </c>
      <c r="J16" s="67">
        <f>SUM(E14*104)</f>
        <v>2080</v>
      </c>
    </row>
    <row r="17" spans="8:10" x14ac:dyDescent="0.2">
      <c r="H17" s="65" t="s">
        <v>237</v>
      </c>
      <c r="I17" s="66">
        <f>SUM(0.16*104)*95.94</f>
        <v>1596.4416000000001</v>
      </c>
      <c r="J17" s="67">
        <f>SUM(I17/E16)</f>
        <v>275.24855172413794</v>
      </c>
    </row>
    <row r="18" spans="8:10" x14ac:dyDescent="0.2">
      <c r="H18" s="65" t="s">
        <v>238</v>
      </c>
      <c r="I18" s="66">
        <f>SUM(4*117.48)</f>
        <v>469.92</v>
      </c>
      <c r="J18" s="67">
        <f>SUM(I18/E16)</f>
        <v>81.020689655172418</v>
      </c>
    </row>
    <row r="19" spans="8:10" x14ac:dyDescent="0.2">
      <c r="H19" s="65" t="s">
        <v>241</v>
      </c>
      <c r="I19" s="66">
        <f>SUM(I16:I18)</f>
        <v>14130.3616</v>
      </c>
      <c r="J19" s="67">
        <f>SUM(I19/E16)</f>
        <v>2436.2692413793106</v>
      </c>
    </row>
    <row r="21" spans="8:10" ht="27" x14ac:dyDescent="0.2">
      <c r="H21" s="43" t="s">
        <v>220</v>
      </c>
      <c r="I21" s="80">
        <f>SUM(J19/I12)</f>
        <v>4.7366152644767112</v>
      </c>
    </row>
  </sheetData>
  <mergeCells count="2">
    <mergeCell ref="B2:I2"/>
    <mergeCell ref="B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D90F-28D9-49C9-BE79-4F3CC5F10314}">
  <dimension ref="A1:A13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149.5" bestFit="1" customWidth="1"/>
  </cols>
  <sheetData>
    <row r="1" spans="1:1" x14ac:dyDescent="0.2">
      <c r="A1" t="s">
        <v>254</v>
      </c>
    </row>
    <row r="2" spans="1:1" x14ac:dyDescent="0.2">
      <c r="A2" s="72">
        <v>43727</v>
      </c>
    </row>
    <row r="3" spans="1:1" x14ac:dyDescent="0.2">
      <c r="A3" t="s">
        <v>244</v>
      </c>
    </row>
    <row r="4" spans="1:1" x14ac:dyDescent="0.2">
      <c r="A4" t="s">
        <v>245</v>
      </c>
    </row>
    <row r="5" spans="1:1" x14ac:dyDescent="0.2">
      <c r="A5" t="s">
        <v>246</v>
      </c>
    </row>
    <row r="6" spans="1:1" x14ac:dyDescent="0.2">
      <c r="A6" t="s">
        <v>247</v>
      </c>
    </row>
    <row r="7" spans="1:1" x14ac:dyDescent="0.2">
      <c r="A7" t="s">
        <v>255</v>
      </c>
    </row>
    <row r="8" spans="1:1" x14ac:dyDescent="0.2">
      <c r="A8" t="s">
        <v>248</v>
      </c>
    </row>
    <row r="9" spans="1:1" x14ac:dyDescent="0.2">
      <c r="A9" t="s">
        <v>249</v>
      </c>
    </row>
    <row r="10" spans="1:1" x14ac:dyDescent="0.2">
      <c r="A10" t="s">
        <v>202</v>
      </c>
    </row>
    <row r="11" spans="1:1" x14ac:dyDescent="0.2">
      <c r="A11" t="s">
        <v>250</v>
      </c>
    </row>
    <row r="12" spans="1:1" x14ac:dyDescent="0.2">
      <c r="A12" t="s">
        <v>251</v>
      </c>
    </row>
    <row r="13" spans="1:1" x14ac:dyDescent="0.2">
      <c r="A13" t="s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198C-4647-4EDB-83E1-EB37870FE533}">
  <dimension ref="A1:H151"/>
  <sheetViews>
    <sheetView workbookViewId="0">
      <pane ySplit="1" topLeftCell="A135" activePane="bottomLeft" state="frozen"/>
      <selection pane="bottomLeft" activeCell="F151" sqref="F151"/>
    </sheetView>
  </sheetViews>
  <sheetFormatPr baseColWidth="10" defaultColWidth="8.83203125" defaultRowHeight="12" x14ac:dyDescent="0.15"/>
  <cols>
    <col min="1" max="1" width="12" style="9" bestFit="1" customWidth="1"/>
    <col min="2" max="2" width="15" style="39" bestFit="1" customWidth="1"/>
    <col min="3" max="3" width="28.5" style="10" bestFit="1" customWidth="1"/>
    <col min="4" max="4" width="9" style="10" bestFit="1" customWidth="1"/>
    <col min="5" max="5" width="16.83203125" style="10" bestFit="1" customWidth="1"/>
    <col min="6" max="6" width="14.5" style="10" bestFit="1" customWidth="1"/>
    <col min="7" max="7" width="9.1640625" style="10"/>
    <col min="8" max="8" width="22.5" style="10" customWidth="1"/>
    <col min="9" max="244" width="9.1640625" style="10"/>
    <col min="245" max="245" width="20.5" style="10" bestFit="1" customWidth="1"/>
    <col min="246" max="246" width="16.6640625" style="10" customWidth="1"/>
    <col min="247" max="247" width="28.33203125" style="10" bestFit="1" customWidth="1"/>
    <col min="248" max="248" width="4.83203125" style="10" bestFit="1" customWidth="1"/>
    <col min="249" max="249" width="5.5" style="10" bestFit="1" customWidth="1"/>
    <col min="250" max="250" width="7.1640625" style="10" bestFit="1" customWidth="1"/>
    <col min="251" max="251" width="16.1640625" style="10" bestFit="1" customWidth="1"/>
    <col min="252" max="254" width="0" style="10" hidden="1" customWidth="1"/>
    <col min="255" max="255" width="2.5" style="10" customWidth="1"/>
    <col min="256" max="256" width="18.6640625" style="10" customWidth="1"/>
    <col min="257" max="500" width="9.1640625" style="10"/>
    <col min="501" max="501" width="20.5" style="10" bestFit="1" customWidth="1"/>
    <col min="502" max="502" width="16.6640625" style="10" customWidth="1"/>
    <col min="503" max="503" width="28.33203125" style="10" bestFit="1" customWidth="1"/>
    <col min="504" max="504" width="4.83203125" style="10" bestFit="1" customWidth="1"/>
    <col min="505" max="505" width="5.5" style="10" bestFit="1" customWidth="1"/>
    <col min="506" max="506" width="7.1640625" style="10" bestFit="1" customWidth="1"/>
    <col min="507" max="507" width="16.1640625" style="10" bestFit="1" customWidth="1"/>
    <col min="508" max="510" width="0" style="10" hidden="1" customWidth="1"/>
    <col min="511" max="511" width="2.5" style="10" customWidth="1"/>
    <col min="512" max="512" width="18.6640625" style="10" customWidth="1"/>
    <col min="513" max="756" width="9.1640625" style="10"/>
    <col min="757" max="757" width="20.5" style="10" bestFit="1" customWidth="1"/>
    <col min="758" max="758" width="16.6640625" style="10" customWidth="1"/>
    <col min="759" max="759" width="28.33203125" style="10" bestFit="1" customWidth="1"/>
    <col min="760" max="760" width="4.83203125" style="10" bestFit="1" customWidth="1"/>
    <col min="761" max="761" width="5.5" style="10" bestFit="1" customWidth="1"/>
    <col min="762" max="762" width="7.1640625" style="10" bestFit="1" customWidth="1"/>
    <col min="763" max="763" width="16.1640625" style="10" bestFit="1" customWidth="1"/>
    <col min="764" max="766" width="0" style="10" hidden="1" customWidth="1"/>
    <col min="767" max="767" width="2.5" style="10" customWidth="1"/>
    <col min="768" max="768" width="18.6640625" style="10" customWidth="1"/>
    <col min="769" max="1012" width="9.1640625" style="10"/>
    <col min="1013" max="1013" width="20.5" style="10" bestFit="1" customWidth="1"/>
    <col min="1014" max="1014" width="16.6640625" style="10" customWidth="1"/>
    <col min="1015" max="1015" width="28.33203125" style="10" bestFit="1" customWidth="1"/>
    <col min="1016" max="1016" width="4.83203125" style="10" bestFit="1" customWidth="1"/>
    <col min="1017" max="1017" width="5.5" style="10" bestFit="1" customWidth="1"/>
    <col min="1018" max="1018" width="7.1640625" style="10" bestFit="1" customWidth="1"/>
    <col min="1019" max="1019" width="16.1640625" style="10" bestFit="1" customWidth="1"/>
    <col min="1020" max="1022" width="0" style="10" hidden="1" customWidth="1"/>
    <col min="1023" max="1023" width="2.5" style="10" customWidth="1"/>
    <col min="1024" max="1024" width="18.6640625" style="10" customWidth="1"/>
    <col min="1025" max="1268" width="9.1640625" style="10"/>
    <col min="1269" max="1269" width="20.5" style="10" bestFit="1" customWidth="1"/>
    <col min="1270" max="1270" width="16.6640625" style="10" customWidth="1"/>
    <col min="1271" max="1271" width="28.33203125" style="10" bestFit="1" customWidth="1"/>
    <col min="1272" max="1272" width="4.83203125" style="10" bestFit="1" customWidth="1"/>
    <col min="1273" max="1273" width="5.5" style="10" bestFit="1" customWidth="1"/>
    <col min="1274" max="1274" width="7.1640625" style="10" bestFit="1" customWidth="1"/>
    <col min="1275" max="1275" width="16.1640625" style="10" bestFit="1" customWidth="1"/>
    <col min="1276" max="1278" width="0" style="10" hidden="1" customWidth="1"/>
    <col min="1279" max="1279" width="2.5" style="10" customWidth="1"/>
    <col min="1280" max="1280" width="18.6640625" style="10" customWidth="1"/>
    <col min="1281" max="1524" width="9.1640625" style="10"/>
    <col min="1525" max="1525" width="20.5" style="10" bestFit="1" customWidth="1"/>
    <col min="1526" max="1526" width="16.6640625" style="10" customWidth="1"/>
    <col min="1527" max="1527" width="28.33203125" style="10" bestFit="1" customWidth="1"/>
    <col min="1528" max="1528" width="4.83203125" style="10" bestFit="1" customWidth="1"/>
    <col min="1529" max="1529" width="5.5" style="10" bestFit="1" customWidth="1"/>
    <col min="1530" max="1530" width="7.1640625" style="10" bestFit="1" customWidth="1"/>
    <col min="1531" max="1531" width="16.1640625" style="10" bestFit="1" customWidth="1"/>
    <col min="1532" max="1534" width="0" style="10" hidden="1" customWidth="1"/>
    <col min="1535" max="1535" width="2.5" style="10" customWidth="1"/>
    <col min="1536" max="1536" width="18.6640625" style="10" customWidth="1"/>
    <col min="1537" max="1780" width="9.1640625" style="10"/>
    <col min="1781" max="1781" width="20.5" style="10" bestFit="1" customWidth="1"/>
    <col min="1782" max="1782" width="16.6640625" style="10" customWidth="1"/>
    <col min="1783" max="1783" width="28.33203125" style="10" bestFit="1" customWidth="1"/>
    <col min="1784" max="1784" width="4.83203125" style="10" bestFit="1" customWidth="1"/>
    <col min="1785" max="1785" width="5.5" style="10" bestFit="1" customWidth="1"/>
    <col min="1786" max="1786" width="7.1640625" style="10" bestFit="1" customWidth="1"/>
    <col min="1787" max="1787" width="16.1640625" style="10" bestFit="1" customWidth="1"/>
    <col min="1788" max="1790" width="0" style="10" hidden="1" customWidth="1"/>
    <col min="1791" max="1791" width="2.5" style="10" customWidth="1"/>
    <col min="1792" max="1792" width="18.6640625" style="10" customWidth="1"/>
    <col min="1793" max="2036" width="9.1640625" style="10"/>
    <col min="2037" max="2037" width="20.5" style="10" bestFit="1" customWidth="1"/>
    <col min="2038" max="2038" width="16.6640625" style="10" customWidth="1"/>
    <col min="2039" max="2039" width="28.33203125" style="10" bestFit="1" customWidth="1"/>
    <col min="2040" max="2040" width="4.83203125" style="10" bestFit="1" customWidth="1"/>
    <col min="2041" max="2041" width="5.5" style="10" bestFit="1" customWidth="1"/>
    <col min="2042" max="2042" width="7.1640625" style="10" bestFit="1" customWidth="1"/>
    <col min="2043" max="2043" width="16.1640625" style="10" bestFit="1" customWidth="1"/>
    <col min="2044" max="2046" width="0" style="10" hidden="1" customWidth="1"/>
    <col min="2047" max="2047" width="2.5" style="10" customWidth="1"/>
    <col min="2048" max="2048" width="18.6640625" style="10" customWidth="1"/>
    <col min="2049" max="2292" width="9.1640625" style="10"/>
    <col min="2293" max="2293" width="20.5" style="10" bestFit="1" customWidth="1"/>
    <col min="2294" max="2294" width="16.6640625" style="10" customWidth="1"/>
    <col min="2295" max="2295" width="28.33203125" style="10" bestFit="1" customWidth="1"/>
    <col min="2296" max="2296" width="4.83203125" style="10" bestFit="1" customWidth="1"/>
    <col min="2297" max="2297" width="5.5" style="10" bestFit="1" customWidth="1"/>
    <col min="2298" max="2298" width="7.1640625" style="10" bestFit="1" customWidth="1"/>
    <col min="2299" max="2299" width="16.1640625" style="10" bestFit="1" customWidth="1"/>
    <col min="2300" max="2302" width="0" style="10" hidden="1" customWidth="1"/>
    <col min="2303" max="2303" width="2.5" style="10" customWidth="1"/>
    <col min="2304" max="2304" width="18.6640625" style="10" customWidth="1"/>
    <col min="2305" max="2548" width="9.1640625" style="10"/>
    <col min="2549" max="2549" width="20.5" style="10" bestFit="1" customWidth="1"/>
    <col min="2550" max="2550" width="16.6640625" style="10" customWidth="1"/>
    <col min="2551" max="2551" width="28.33203125" style="10" bestFit="1" customWidth="1"/>
    <col min="2552" max="2552" width="4.83203125" style="10" bestFit="1" customWidth="1"/>
    <col min="2553" max="2553" width="5.5" style="10" bestFit="1" customWidth="1"/>
    <col min="2554" max="2554" width="7.1640625" style="10" bestFit="1" customWidth="1"/>
    <col min="2555" max="2555" width="16.1640625" style="10" bestFit="1" customWidth="1"/>
    <col min="2556" max="2558" width="0" style="10" hidden="1" customWidth="1"/>
    <col min="2559" max="2559" width="2.5" style="10" customWidth="1"/>
    <col min="2560" max="2560" width="18.6640625" style="10" customWidth="1"/>
    <col min="2561" max="2804" width="9.1640625" style="10"/>
    <col min="2805" max="2805" width="20.5" style="10" bestFit="1" customWidth="1"/>
    <col min="2806" max="2806" width="16.6640625" style="10" customWidth="1"/>
    <col min="2807" max="2807" width="28.33203125" style="10" bestFit="1" customWidth="1"/>
    <col min="2808" max="2808" width="4.83203125" style="10" bestFit="1" customWidth="1"/>
    <col min="2809" max="2809" width="5.5" style="10" bestFit="1" customWidth="1"/>
    <col min="2810" max="2810" width="7.1640625" style="10" bestFit="1" customWidth="1"/>
    <col min="2811" max="2811" width="16.1640625" style="10" bestFit="1" customWidth="1"/>
    <col min="2812" max="2814" width="0" style="10" hidden="1" customWidth="1"/>
    <col min="2815" max="2815" width="2.5" style="10" customWidth="1"/>
    <col min="2816" max="2816" width="18.6640625" style="10" customWidth="1"/>
    <col min="2817" max="3060" width="9.1640625" style="10"/>
    <col min="3061" max="3061" width="20.5" style="10" bestFit="1" customWidth="1"/>
    <col min="3062" max="3062" width="16.6640625" style="10" customWidth="1"/>
    <col min="3063" max="3063" width="28.33203125" style="10" bestFit="1" customWidth="1"/>
    <col min="3064" max="3064" width="4.83203125" style="10" bestFit="1" customWidth="1"/>
    <col min="3065" max="3065" width="5.5" style="10" bestFit="1" customWidth="1"/>
    <col min="3066" max="3066" width="7.1640625" style="10" bestFit="1" customWidth="1"/>
    <col min="3067" max="3067" width="16.1640625" style="10" bestFit="1" customWidth="1"/>
    <col min="3068" max="3070" width="0" style="10" hidden="1" customWidth="1"/>
    <col min="3071" max="3071" width="2.5" style="10" customWidth="1"/>
    <col min="3072" max="3072" width="18.6640625" style="10" customWidth="1"/>
    <col min="3073" max="3316" width="9.1640625" style="10"/>
    <col min="3317" max="3317" width="20.5" style="10" bestFit="1" customWidth="1"/>
    <col min="3318" max="3318" width="16.6640625" style="10" customWidth="1"/>
    <col min="3319" max="3319" width="28.33203125" style="10" bestFit="1" customWidth="1"/>
    <col min="3320" max="3320" width="4.83203125" style="10" bestFit="1" customWidth="1"/>
    <col min="3321" max="3321" width="5.5" style="10" bestFit="1" customWidth="1"/>
    <col min="3322" max="3322" width="7.1640625" style="10" bestFit="1" customWidth="1"/>
    <col min="3323" max="3323" width="16.1640625" style="10" bestFit="1" customWidth="1"/>
    <col min="3324" max="3326" width="0" style="10" hidden="1" customWidth="1"/>
    <col min="3327" max="3327" width="2.5" style="10" customWidth="1"/>
    <col min="3328" max="3328" width="18.6640625" style="10" customWidth="1"/>
    <col min="3329" max="3572" width="9.1640625" style="10"/>
    <col min="3573" max="3573" width="20.5" style="10" bestFit="1" customWidth="1"/>
    <col min="3574" max="3574" width="16.6640625" style="10" customWidth="1"/>
    <col min="3575" max="3575" width="28.33203125" style="10" bestFit="1" customWidth="1"/>
    <col min="3576" max="3576" width="4.83203125" style="10" bestFit="1" customWidth="1"/>
    <col min="3577" max="3577" width="5.5" style="10" bestFit="1" customWidth="1"/>
    <col min="3578" max="3578" width="7.1640625" style="10" bestFit="1" customWidth="1"/>
    <col min="3579" max="3579" width="16.1640625" style="10" bestFit="1" customWidth="1"/>
    <col min="3580" max="3582" width="0" style="10" hidden="1" customWidth="1"/>
    <col min="3583" max="3583" width="2.5" style="10" customWidth="1"/>
    <col min="3584" max="3584" width="18.6640625" style="10" customWidth="1"/>
    <col min="3585" max="3828" width="9.1640625" style="10"/>
    <col min="3829" max="3829" width="20.5" style="10" bestFit="1" customWidth="1"/>
    <col min="3830" max="3830" width="16.6640625" style="10" customWidth="1"/>
    <col min="3831" max="3831" width="28.33203125" style="10" bestFit="1" customWidth="1"/>
    <col min="3832" max="3832" width="4.83203125" style="10" bestFit="1" customWidth="1"/>
    <col min="3833" max="3833" width="5.5" style="10" bestFit="1" customWidth="1"/>
    <col min="3834" max="3834" width="7.1640625" style="10" bestFit="1" customWidth="1"/>
    <col min="3835" max="3835" width="16.1640625" style="10" bestFit="1" customWidth="1"/>
    <col min="3836" max="3838" width="0" style="10" hidden="1" customWidth="1"/>
    <col min="3839" max="3839" width="2.5" style="10" customWidth="1"/>
    <col min="3840" max="3840" width="18.6640625" style="10" customWidth="1"/>
    <col min="3841" max="4084" width="9.1640625" style="10"/>
    <col min="4085" max="4085" width="20.5" style="10" bestFit="1" customWidth="1"/>
    <col min="4086" max="4086" width="16.6640625" style="10" customWidth="1"/>
    <col min="4087" max="4087" width="28.33203125" style="10" bestFit="1" customWidth="1"/>
    <col min="4088" max="4088" width="4.83203125" style="10" bestFit="1" customWidth="1"/>
    <col min="4089" max="4089" width="5.5" style="10" bestFit="1" customWidth="1"/>
    <col min="4090" max="4090" width="7.1640625" style="10" bestFit="1" customWidth="1"/>
    <col min="4091" max="4091" width="16.1640625" style="10" bestFit="1" customWidth="1"/>
    <col min="4092" max="4094" width="0" style="10" hidden="1" customWidth="1"/>
    <col min="4095" max="4095" width="2.5" style="10" customWidth="1"/>
    <col min="4096" max="4096" width="18.6640625" style="10" customWidth="1"/>
    <col min="4097" max="4340" width="9.1640625" style="10"/>
    <col min="4341" max="4341" width="20.5" style="10" bestFit="1" customWidth="1"/>
    <col min="4342" max="4342" width="16.6640625" style="10" customWidth="1"/>
    <col min="4343" max="4343" width="28.33203125" style="10" bestFit="1" customWidth="1"/>
    <col min="4344" max="4344" width="4.83203125" style="10" bestFit="1" customWidth="1"/>
    <col min="4345" max="4345" width="5.5" style="10" bestFit="1" customWidth="1"/>
    <col min="4346" max="4346" width="7.1640625" style="10" bestFit="1" customWidth="1"/>
    <col min="4347" max="4347" width="16.1640625" style="10" bestFit="1" customWidth="1"/>
    <col min="4348" max="4350" width="0" style="10" hidden="1" customWidth="1"/>
    <col min="4351" max="4351" width="2.5" style="10" customWidth="1"/>
    <col min="4352" max="4352" width="18.6640625" style="10" customWidth="1"/>
    <col min="4353" max="4596" width="9.1640625" style="10"/>
    <col min="4597" max="4597" width="20.5" style="10" bestFit="1" customWidth="1"/>
    <col min="4598" max="4598" width="16.6640625" style="10" customWidth="1"/>
    <col min="4599" max="4599" width="28.33203125" style="10" bestFit="1" customWidth="1"/>
    <col min="4600" max="4600" width="4.83203125" style="10" bestFit="1" customWidth="1"/>
    <col min="4601" max="4601" width="5.5" style="10" bestFit="1" customWidth="1"/>
    <col min="4602" max="4602" width="7.1640625" style="10" bestFit="1" customWidth="1"/>
    <col min="4603" max="4603" width="16.1640625" style="10" bestFit="1" customWidth="1"/>
    <col min="4604" max="4606" width="0" style="10" hidden="1" customWidth="1"/>
    <col min="4607" max="4607" width="2.5" style="10" customWidth="1"/>
    <col min="4608" max="4608" width="18.6640625" style="10" customWidth="1"/>
    <col min="4609" max="4852" width="9.1640625" style="10"/>
    <col min="4853" max="4853" width="20.5" style="10" bestFit="1" customWidth="1"/>
    <col min="4854" max="4854" width="16.6640625" style="10" customWidth="1"/>
    <col min="4855" max="4855" width="28.33203125" style="10" bestFit="1" customWidth="1"/>
    <col min="4856" max="4856" width="4.83203125" style="10" bestFit="1" customWidth="1"/>
    <col min="4857" max="4857" width="5.5" style="10" bestFit="1" customWidth="1"/>
    <col min="4858" max="4858" width="7.1640625" style="10" bestFit="1" customWidth="1"/>
    <col min="4859" max="4859" width="16.1640625" style="10" bestFit="1" customWidth="1"/>
    <col min="4860" max="4862" width="0" style="10" hidden="1" customWidth="1"/>
    <col min="4863" max="4863" width="2.5" style="10" customWidth="1"/>
    <col min="4864" max="4864" width="18.6640625" style="10" customWidth="1"/>
    <col min="4865" max="5108" width="9.1640625" style="10"/>
    <col min="5109" max="5109" width="20.5" style="10" bestFit="1" customWidth="1"/>
    <col min="5110" max="5110" width="16.6640625" style="10" customWidth="1"/>
    <col min="5111" max="5111" width="28.33203125" style="10" bestFit="1" customWidth="1"/>
    <col min="5112" max="5112" width="4.83203125" style="10" bestFit="1" customWidth="1"/>
    <col min="5113" max="5113" width="5.5" style="10" bestFit="1" customWidth="1"/>
    <col min="5114" max="5114" width="7.1640625" style="10" bestFit="1" customWidth="1"/>
    <col min="5115" max="5115" width="16.1640625" style="10" bestFit="1" customWidth="1"/>
    <col min="5116" max="5118" width="0" style="10" hidden="1" customWidth="1"/>
    <col min="5119" max="5119" width="2.5" style="10" customWidth="1"/>
    <col min="5120" max="5120" width="18.6640625" style="10" customWidth="1"/>
    <col min="5121" max="5364" width="9.1640625" style="10"/>
    <col min="5365" max="5365" width="20.5" style="10" bestFit="1" customWidth="1"/>
    <col min="5366" max="5366" width="16.6640625" style="10" customWidth="1"/>
    <col min="5367" max="5367" width="28.33203125" style="10" bestFit="1" customWidth="1"/>
    <col min="5368" max="5368" width="4.83203125" style="10" bestFit="1" customWidth="1"/>
    <col min="5369" max="5369" width="5.5" style="10" bestFit="1" customWidth="1"/>
    <col min="5370" max="5370" width="7.1640625" style="10" bestFit="1" customWidth="1"/>
    <col min="5371" max="5371" width="16.1640625" style="10" bestFit="1" customWidth="1"/>
    <col min="5372" max="5374" width="0" style="10" hidden="1" customWidth="1"/>
    <col min="5375" max="5375" width="2.5" style="10" customWidth="1"/>
    <col min="5376" max="5376" width="18.6640625" style="10" customWidth="1"/>
    <col min="5377" max="5620" width="9.1640625" style="10"/>
    <col min="5621" max="5621" width="20.5" style="10" bestFit="1" customWidth="1"/>
    <col min="5622" max="5622" width="16.6640625" style="10" customWidth="1"/>
    <col min="5623" max="5623" width="28.33203125" style="10" bestFit="1" customWidth="1"/>
    <col min="5624" max="5624" width="4.83203125" style="10" bestFit="1" customWidth="1"/>
    <col min="5625" max="5625" width="5.5" style="10" bestFit="1" customWidth="1"/>
    <col min="5626" max="5626" width="7.1640625" style="10" bestFit="1" customWidth="1"/>
    <col min="5627" max="5627" width="16.1640625" style="10" bestFit="1" customWidth="1"/>
    <col min="5628" max="5630" width="0" style="10" hidden="1" customWidth="1"/>
    <col min="5631" max="5631" width="2.5" style="10" customWidth="1"/>
    <col min="5632" max="5632" width="18.6640625" style="10" customWidth="1"/>
    <col min="5633" max="5876" width="9.1640625" style="10"/>
    <col min="5877" max="5877" width="20.5" style="10" bestFit="1" customWidth="1"/>
    <col min="5878" max="5878" width="16.6640625" style="10" customWidth="1"/>
    <col min="5879" max="5879" width="28.33203125" style="10" bestFit="1" customWidth="1"/>
    <col min="5880" max="5880" width="4.83203125" style="10" bestFit="1" customWidth="1"/>
    <col min="5881" max="5881" width="5.5" style="10" bestFit="1" customWidth="1"/>
    <col min="5882" max="5882" width="7.1640625" style="10" bestFit="1" customWidth="1"/>
    <col min="5883" max="5883" width="16.1640625" style="10" bestFit="1" customWidth="1"/>
    <col min="5884" max="5886" width="0" style="10" hidden="1" customWidth="1"/>
    <col min="5887" max="5887" width="2.5" style="10" customWidth="1"/>
    <col min="5888" max="5888" width="18.6640625" style="10" customWidth="1"/>
    <col min="5889" max="6132" width="9.1640625" style="10"/>
    <col min="6133" max="6133" width="20.5" style="10" bestFit="1" customWidth="1"/>
    <col min="6134" max="6134" width="16.6640625" style="10" customWidth="1"/>
    <col min="6135" max="6135" width="28.33203125" style="10" bestFit="1" customWidth="1"/>
    <col min="6136" max="6136" width="4.83203125" style="10" bestFit="1" customWidth="1"/>
    <col min="6137" max="6137" width="5.5" style="10" bestFit="1" customWidth="1"/>
    <col min="6138" max="6138" width="7.1640625" style="10" bestFit="1" customWidth="1"/>
    <col min="6139" max="6139" width="16.1640625" style="10" bestFit="1" customWidth="1"/>
    <col min="6140" max="6142" width="0" style="10" hidden="1" customWidth="1"/>
    <col min="6143" max="6143" width="2.5" style="10" customWidth="1"/>
    <col min="6144" max="6144" width="18.6640625" style="10" customWidth="1"/>
    <col min="6145" max="6388" width="9.1640625" style="10"/>
    <col min="6389" max="6389" width="20.5" style="10" bestFit="1" customWidth="1"/>
    <col min="6390" max="6390" width="16.6640625" style="10" customWidth="1"/>
    <col min="6391" max="6391" width="28.33203125" style="10" bestFit="1" customWidth="1"/>
    <col min="6392" max="6392" width="4.83203125" style="10" bestFit="1" customWidth="1"/>
    <col min="6393" max="6393" width="5.5" style="10" bestFit="1" customWidth="1"/>
    <col min="6394" max="6394" width="7.1640625" style="10" bestFit="1" customWidth="1"/>
    <col min="6395" max="6395" width="16.1640625" style="10" bestFit="1" customWidth="1"/>
    <col min="6396" max="6398" width="0" style="10" hidden="1" customWidth="1"/>
    <col min="6399" max="6399" width="2.5" style="10" customWidth="1"/>
    <col min="6400" max="6400" width="18.6640625" style="10" customWidth="1"/>
    <col min="6401" max="6644" width="9.1640625" style="10"/>
    <col min="6645" max="6645" width="20.5" style="10" bestFit="1" customWidth="1"/>
    <col min="6646" max="6646" width="16.6640625" style="10" customWidth="1"/>
    <col min="6647" max="6647" width="28.33203125" style="10" bestFit="1" customWidth="1"/>
    <col min="6648" max="6648" width="4.83203125" style="10" bestFit="1" customWidth="1"/>
    <col min="6649" max="6649" width="5.5" style="10" bestFit="1" customWidth="1"/>
    <col min="6650" max="6650" width="7.1640625" style="10" bestFit="1" customWidth="1"/>
    <col min="6651" max="6651" width="16.1640625" style="10" bestFit="1" customWidth="1"/>
    <col min="6652" max="6654" width="0" style="10" hidden="1" customWidth="1"/>
    <col min="6655" max="6655" width="2.5" style="10" customWidth="1"/>
    <col min="6656" max="6656" width="18.6640625" style="10" customWidth="1"/>
    <col min="6657" max="6900" width="9.1640625" style="10"/>
    <col min="6901" max="6901" width="20.5" style="10" bestFit="1" customWidth="1"/>
    <col min="6902" max="6902" width="16.6640625" style="10" customWidth="1"/>
    <col min="6903" max="6903" width="28.33203125" style="10" bestFit="1" customWidth="1"/>
    <col min="6904" max="6904" width="4.83203125" style="10" bestFit="1" customWidth="1"/>
    <col min="6905" max="6905" width="5.5" style="10" bestFit="1" customWidth="1"/>
    <col min="6906" max="6906" width="7.1640625" style="10" bestFit="1" customWidth="1"/>
    <col min="6907" max="6907" width="16.1640625" style="10" bestFit="1" customWidth="1"/>
    <col min="6908" max="6910" width="0" style="10" hidden="1" customWidth="1"/>
    <col min="6911" max="6911" width="2.5" style="10" customWidth="1"/>
    <col min="6912" max="6912" width="18.6640625" style="10" customWidth="1"/>
    <col min="6913" max="7156" width="9.1640625" style="10"/>
    <col min="7157" max="7157" width="20.5" style="10" bestFit="1" customWidth="1"/>
    <col min="7158" max="7158" width="16.6640625" style="10" customWidth="1"/>
    <col min="7159" max="7159" width="28.33203125" style="10" bestFit="1" customWidth="1"/>
    <col min="7160" max="7160" width="4.83203125" style="10" bestFit="1" customWidth="1"/>
    <col min="7161" max="7161" width="5.5" style="10" bestFit="1" customWidth="1"/>
    <col min="7162" max="7162" width="7.1640625" style="10" bestFit="1" customWidth="1"/>
    <col min="7163" max="7163" width="16.1640625" style="10" bestFit="1" customWidth="1"/>
    <col min="7164" max="7166" width="0" style="10" hidden="1" customWidth="1"/>
    <col min="7167" max="7167" width="2.5" style="10" customWidth="1"/>
    <col min="7168" max="7168" width="18.6640625" style="10" customWidth="1"/>
    <col min="7169" max="7412" width="9.1640625" style="10"/>
    <col min="7413" max="7413" width="20.5" style="10" bestFit="1" customWidth="1"/>
    <col min="7414" max="7414" width="16.6640625" style="10" customWidth="1"/>
    <col min="7415" max="7415" width="28.33203125" style="10" bestFit="1" customWidth="1"/>
    <col min="7416" max="7416" width="4.83203125" style="10" bestFit="1" customWidth="1"/>
    <col min="7417" max="7417" width="5.5" style="10" bestFit="1" customWidth="1"/>
    <col min="7418" max="7418" width="7.1640625" style="10" bestFit="1" customWidth="1"/>
    <col min="7419" max="7419" width="16.1640625" style="10" bestFit="1" customWidth="1"/>
    <col min="7420" max="7422" width="0" style="10" hidden="1" customWidth="1"/>
    <col min="7423" max="7423" width="2.5" style="10" customWidth="1"/>
    <col min="7424" max="7424" width="18.6640625" style="10" customWidth="1"/>
    <col min="7425" max="7668" width="9.1640625" style="10"/>
    <col min="7669" max="7669" width="20.5" style="10" bestFit="1" customWidth="1"/>
    <col min="7670" max="7670" width="16.6640625" style="10" customWidth="1"/>
    <col min="7671" max="7671" width="28.33203125" style="10" bestFit="1" customWidth="1"/>
    <col min="7672" max="7672" width="4.83203125" style="10" bestFit="1" customWidth="1"/>
    <col min="7673" max="7673" width="5.5" style="10" bestFit="1" customWidth="1"/>
    <col min="7674" max="7674" width="7.1640625" style="10" bestFit="1" customWidth="1"/>
    <col min="7675" max="7675" width="16.1640625" style="10" bestFit="1" customWidth="1"/>
    <col min="7676" max="7678" width="0" style="10" hidden="1" customWidth="1"/>
    <col min="7679" max="7679" width="2.5" style="10" customWidth="1"/>
    <col min="7680" max="7680" width="18.6640625" style="10" customWidth="1"/>
    <col min="7681" max="7924" width="9.1640625" style="10"/>
    <col min="7925" max="7925" width="20.5" style="10" bestFit="1" customWidth="1"/>
    <col min="7926" max="7926" width="16.6640625" style="10" customWidth="1"/>
    <col min="7927" max="7927" width="28.33203125" style="10" bestFit="1" customWidth="1"/>
    <col min="7928" max="7928" width="4.83203125" style="10" bestFit="1" customWidth="1"/>
    <col min="7929" max="7929" width="5.5" style="10" bestFit="1" customWidth="1"/>
    <col min="7930" max="7930" width="7.1640625" style="10" bestFit="1" customWidth="1"/>
    <col min="7931" max="7931" width="16.1640625" style="10" bestFit="1" customWidth="1"/>
    <col min="7932" max="7934" width="0" style="10" hidden="1" customWidth="1"/>
    <col min="7935" max="7935" width="2.5" style="10" customWidth="1"/>
    <col min="7936" max="7936" width="18.6640625" style="10" customWidth="1"/>
    <col min="7937" max="8180" width="9.1640625" style="10"/>
    <col min="8181" max="8181" width="20.5" style="10" bestFit="1" customWidth="1"/>
    <col min="8182" max="8182" width="16.6640625" style="10" customWidth="1"/>
    <col min="8183" max="8183" width="28.33203125" style="10" bestFit="1" customWidth="1"/>
    <col min="8184" max="8184" width="4.83203125" style="10" bestFit="1" customWidth="1"/>
    <col min="8185" max="8185" width="5.5" style="10" bestFit="1" customWidth="1"/>
    <col min="8186" max="8186" width="7.1640625" style="10" bestFit="1" customWidth="1"/>
    <col min="8187" max="8187" width="16.1640625" style="10" bestFit="1" customWidth="1"/>
    <col min="8188" max="8190" width="0" style="10" hidden="1" customWidth="1"/>
    <col min="8191" max="8191" width="2.5" style="10" customWidth="1"/>
    <col min="8192" max="8192" width="18.6640625" style="10" customWidth="1"/>
    <col min="8193" max="8436" width="9.1640625" style="10"/>
    <col min="8437" max="8437" width="20.5" style="10" bestFit="1" customWidth="1"/>
    <col min="8438" max="8438" width="16.6640625" style="10" customWidth="1"/>
    <col min="8439" max="8439" width="28.33203125" style="10" bestFit="1" customWidth="1"/>
    <col min="8440" max="8440" width="4.83203125" style="10" bestFit="1" customWidth="1"/>
    <col min="8441" max="8441" width="5.5" style="10" bestFit="1" customWidth="1"/>
    <col min="8442" max="8442" width="7.1640625" style="10" bestFit="1" customWidth="1"/>
    <col min="8443" max="8443" width="16.1640625" style="10" bestFit="1" customWidth="1"/>
    <col min="8444" max="8446" width="0" style="10" hidden="1" customWidth="1"/>
    <col min="8447" max="8447" width="2.5" style="10" customWidth="1"/>
    <col min="8448" max="8448" width="18.6640625" style="10" customWidth="1"/>
    <col min="8449" max="8692" width="9.1640625" style="10"/>
    <col min="8693" max="8693" width="20.5" style="10" bestFit="1" customWidth="1"/>
    <col min="8694" max="8694" width="16.6640625" style="10" customWidth="1"/>
    <col min="8695" max="8695" width="28.33203125" style="10" bestFit="1" customWidth="1"/>
    <col min="8696" max="8696" width="4.83203125" style="10" bestFit="1" customWidth="1"/>
    <col min="8697" max="8697" width="5.5" style="10" bestFit="1" customWidth="1"/>
    <col min="8698" max="8698" width="7.1640625" style="10" bestFit="1" customWidth="1"/>
    <col min="8699" max="8699" width="16.1640625" style="10" bestFit="1" customWidth="1"/>
    <col min="8700" max="8702" width="0" style="10" hidden="1" customWidth="1"/>
    <col min="8703" max="8703" width="2.5" style="10" customWidth="1"/>
    <col min="8704" max="8704" width="18.6640625" style="10" customWidth="1"/>
    <col min="8705" max="8948" width="9.1640625" style="10"/>
    <col min="8949" max="8949" width="20.5" style="10" bestFit="1" customWidth="1"/>
    <col min="8950" max="8950" width="16.6640625" style="10" customWidth="1"/>
    <col min="8951" max="8951" width="28.33203125" style="10" bestFit="1" customWidth="1"/>
    <col min="8952" max="8952" width="4.83203125" style="10" bestFit="1" customWidth="1"/>
    <col min="8953" max="8953" width="5.5" style="10" bestFit="1" customWidth="1"/>
    <col min="8954" max="8954" width="7.1640625" style="10" bestFit="1" customWidth="1"/>
    <col min="8955" max="8955" width="16.1640625" style="10" bestFit="1" customWidth="1"/>
    <col min="8956" max="8958" width="0" style="10" hidden="1" customWidth="1"/>
    <col min="8959" max="8959" width="2.5" style="10" customWidth="1"/>
    <col min="8960" max="8960" width="18.6640625" style="10" customWidth="1"/>
    <col min="8961" max="9204" width="9.1640625" style="10"/>
    <col min="9205" max="9205" width="20.5" style="10" bestFit="1" customWidth="1"/>
    <col min="9206" max="9206" width="16.6640625" style="10" customWidth="1"/>
    <col min="9207" max="9207" width="28.33203125" style="10" bestFit="1" customWidth="1"/>
    <col min="9208" max="9208" width="4.83203125" style="10" bestFit="1" customWidth="1"/>
    <col min="9209" max="9209" width="5.5" style="10" bestFit="1" customWidth="1"/>
    <col min="9210" max="9210" width="7.1640625" style="10" bestFit="1" customWidth="1"/>
    <col min="9211" max="9211" width="16.1640625" style="10" bestFit="1" customWidth="1"/>
    <col min="9212" max="9214" width="0" style="10" hidden="1" customWidth="1"/>
    <col min="9215" max="9215" width="2.5" style="10" customWidth="1"/>
    <col min="9216" max="9216" width="18.6640625" style="10" customWidth="1"/>
    <col min="9217" max="9460" width="9.1640625" style="10"/>
    <col min="9461" max="9461" width="20.5" style="10" bestFit="1" customWidth="1"/>
    <col min="9462" max="9462" width="16.6640625" style="10" customWidth="1"/>
    <col min="9463" max="9463" width="28.33203125" style="10" bestFit="1" customWidth="1"/>
    <col min="9464" max="9464" width="4.83203125" style="10" bestFit="1" customWidth="1"/>
    <col min="9465" max="9465" width="5.5" style="10" bestFit="1" customWidth="1"/>
    <col min="9466" max="9466" width="7.1640625" style="10" bestFit="1" customWidth="1"/>
    <col min="9467" max="9467" width="16.1640625" style="10" bestFit="1" customWidth="1"/>
    <col min="9468" max="9470" width="0" style="10" hidden="1" customWidth="1"/>
    <col min="9471" max="9471" width="2.5" style="10" customWidth="1"/>
    <col min="9472" max="9472" width="18.6640625" style="10" customWidth="1"/>
    <col min="9473" max="9716" width="9.1640625" style="10"/>
    <col min="9717" max="9717" width="20.5" style="10" bestFit="1" customWidth="1"/>
    <col min="9718" max="9718" width="16.6640625" style="10" customWidth="1"/>
    <col min="9719" max="9719" width="28.33203125" style="10" bestFit="1" customWidth="1"/>
    <col min="9720" max="9720" width="4.83203125" style="10" bestFit="1" customWidth="1"/>
    <col min="9721" max="9721" width="5.5" style="10" bestFit="1" customWidth="1"/>
    <col min="9722" max="9722" width="7.1640625" style="10" bestFit="1" customWidth="1"/>
    <col min="9723" max="9723" width="16.1640625" style="10" bestFit="1" customWidth="1"/>
    <col min="9724" max="9726" width="0" style="10" hidden="1" customWidth="1"/>
    <col min="9727" max="9727" width="2.5" style="10" customWidth="1"/>
    <col min="9728" max="9728" width="18.6640625" style="10" customWidth="1"/>
    <col min="9729" max="9972" width="9.1640625" style="10"/>
    <col min="9973" max="9973" width="20.5" style="10" bestFit="1" customWidth="1"/>
    <col min="9974" max="9974" width="16.6640625" style="10" customWidth="1"/>
    <col min="9975" max="9975" width="28.33203125" style="10" bestFit="1" customWidth="1"/>
    <col min="9976" max="9976" width="4.83203125" style="10" bestFit="1" customWidth="1"/>
    <col min="9977" max="9977" width="5.5" style="10" bestFit="1" customWidth="1"/>
    <col min="9978" max="9978" width="7.1640625" style="10" bestFit="1" customWidth="1"/>
    <col min="9979" max="9979" width="16.1640625" style="10" bestFit="1" customWidth="1"/>
    <col min="9980" max="9982" width="0" style="10" hidden="1" customWidth="1"/>
    <col min="9983" max="9983" width="2.5" style="10" customWidth="1"/>
    <col min="9984" max="9984" width="18.6640625" style="10" customWidth="1"/>
    <col min="9985" max="10228" width="9.1640625" style="10"/>
    <col min="10229" max="10229" width="20.5" style="10" bestFit="1" customWidth="1"/>
    <col min="10230" max="10230" width="16.6640625" style="10" customWidth="1"/>
    <col min="10231" max="10231" width="28.33203125" style="10" bestFit="1" customWidth="1"/>
    <col min="10232" max="10232" width="4.83203125" style="10" bestFit="1" customWidth="1"/>
    <col min="10233" max="10233" width="5.5" style="10" bestFit="1" customWidth="1"/>
    <col min="10234" max="10234" width="7.1640625" style="10" bestFit="1" customWidth="1"/>
    <col min="10235" max="10235" width="16.1640625" style="10" bestFit="1" customWidth="1"/>
    <col min="10236" max="10238" width="0" style="10" hidden="1" customWidth="1"/>
    <col min="10239" max="10239" width="2.5" style="10" customWidth="1"/>
    <col min="10240" max="10240" width="18.6640625" style="10" customWidth="1"/>
    <col min="10241" max="10484" width="9.1640625" style="10"/>
    <col min="10485" max="10485" width="20.5" style="10" bestFit="1" customWidth="1"/>
    <col min="10486" max="10486" width="16.6640625" style="10" customWidth="1"/>
    <col min="10487" max="10487" width="28.33203125" style="10" bestFit="1" customWidth="1"/>
    <col min="10488" max="10488" width="4.83203125" style="10" bestFit="1" customWidth="1"/>
    <col min="10489" max="10489" width="5.5" style="10" bestFit="1" customWidth="1"/>
    <col min="10490" max="10490" width="7.1640625" style="10" bestFit="1" customWidth="1"/>
    <col min="10491" max="10491" width="16.1640625" style="10" bestFit="1" customWidth="1"/>
    <col min="10492" max="10494" width="0" style="10" hidden="1" customWidth="1"/>
    <col min="10495" max="10495" width="2.5" style="10" customWidth="1"/>
    <col min="10496" max="10496" width="18.6640625" style="10" customWidth="1"/>
    <col min="10497" max="10740" width="9.1640625" style="10"/>
    <col min="10741" max="10741" width="20.5" style="10" bestFit="1" customWidth="1"/>
    <col min="10742" max="10742" width="16.6640625" style="10" customWidth="1"/>
    <col min="10743" max="10743" width="28.33203125" style="10" bestFit="1" customWidth="1"/>
    <col min="10744" max="10744" width="4.83203125" style="10" bestFit="1" customWidth="1"/>
    <col min="10745" max="10745" width="5.5" style="10" bestFit="1" customWidth="1"/>
    <col min="10746" max="10746" width="7.1640625" style="10" bestFit="1" customWidth="1"/>
    <col min="10747" max="10747" width="16.1640625" style="10" bestFit="1" customWidth="1"/>
    <col min="10748" max="10750" width="0" style="10" hidden="1" customWidth="1"/>
    <col min="10751" max="10751" width="2.5" style="10" customWidth="1"/>
    <col min="10752" max="10752" width="18.6640625" style="10" customWidth="1"/>
    <col min="10753" max="10996" width="9.1640625" style="10"/>
    <col min="10997" max="10997" width="20.5" style="10" bestFit="1" customWidth="1"/>
    <col min="10998" max="10998" width="16.6640625" style="10" customWidth="1"/>
    <col min="10999" max="10999" width="28.33203125" style="10" bestFit="1" customWidth="1"/>
    <col min="11000" max="11000" width="4.83203125" style="10" bestFit="1" customWidth="1"/>
    <col min="11001" max="11001" width="5.5" style="10" bestFit="1" customWidth="1"/>
    <col min="11002" max="11002" width="7.1640625" style="10" bestFit="1" customWidth="1"/>
    <col min="11003" max="11003" width="16.1640625" style="10" bestFit="1" customWidth="1"/>
    <col min="11004" max="11006" width="0" style="10" hidden="1" customWidth="1"/>
    <col min="11007" max="11007" width="2.5" style="10" customWidth="1"/>
    <col min="11008" max="11008" width="18.6640625" style="10" customWidth="1"/>
    <col min="11009" max="11252" width="9.1640625" style="10"/>
    <col min="11253" max="11253" width="20.5" style="10" bestFit="1" customWidth="1"/>
    <col min="11254" max="11254" width="16.6640625" style="10" customWidth="1"/>
    <col min="11255" max="11255" width="28.33203125" style="10" bestFit="1" customWidth="1"/>
    <col min="11256" max="11256" width="4.83203125" style="10" bestFit="1" customWidth="1"/>
    <col min="11257" max="11257" width="5.5" style="10" bestFit="1" customWidth="1"/>
    <col min="11258" max="11258" width="7.1640625" style="10" bestFit="1" customWidth="1"/>
    <col min="11259" max="11259" width="16.1640625" style="10" bestFit="1" customWidth="1"/>
    <col min="11260" max="11262" width="0" style="10" hidden="1" customWidth="1"/>
    <col min="11263" max="11263" width="2.5" style="10" customWidth="1"/>
    <col min="11264" max="11264" width="18.6640625" style="10" customWidth="1"/>
    <col min="11265" max="11508" width="9.1640625" style="10"/>
    <col min="11509" max="11509" width="20.5" style="10" bestFit="1" customWidth="1"/>
    <col min="11510" max="11510" width="16.6640625" style="10" customWidth="1"/>
    <col min="11511" max="11511" width="28.33203125" style="10" bestFit="1" customWidth="1"/>
    <col min="11512" max="11512" width="4.83203125" style="10" bestFit="1" customWidth="1"/>
    <col min="11513" max="11513" width="5.5" style="10" bestFit="1" customWidth="1"/>
    <col min="11514" max="11514" width="7.1640625" style="10" bestFit="1" customWidth="1"/>
    <col min="11515" max="11515" width="16.1640625" style="10" bestFit="1" customWidth="1"/>
    <col min="11516" max="11518" width="0" style="10" hidden="1" customWidth="1"/>
    <col min="11519" max="11519" width="2.5" style="10" customWidth="1"/>
    <col min="11520" max="11520" width="18.6640625" style="10" customWidth="1"/>
    <col min="11521" max="11764" width="9.1640625" style="10"/>
    <col min="11765" max="11765" width="20.5" style="10" bestFit="1" customWidth="1"/>
    <col min="11766" max="11766" width="16.6640625" style="10" customWidth="1"/>
    <col min="11767" max="11767" width="28.33203125" style="10" bestFit="1" customWidth="1"/>
    <col min="11768" max="11768" width="4.83203125" style="10" bestFit="1" customWidth="1"/>
    <col min="11769" max="11769" width="5.5" style="10" bestFit="1" customWidth="1"/>
    <col min="11770" max="11770" width="7.1640625" style="10" bestFit="1" customWidth="1"/>
    <col min="11771" max="11771" width="16.1640625" style="10" bestFit="1" customWidth="1"/>
    <col min="11772" max="11774" width="0" style="10" hidden="1" customWidth="1"/>
    <col min="11775" max="11775" width="2.5" style="10" customWidth="1"/>
    <col min="11776" max="11776" width="18.6640625" style="10" customWidth="1"/>
    <col min="11777" max="12020" width="9.1640625" style="10"/>
    <col min="12021" max="12021" width="20.5" style="10" bestFit="1" customWidth="1"/>
    <col min="12022" max="12022" width="16.6640625" style="10" customWidth="1"/>
    <col min="12023" max="12023" width="28.33203125" style="10" bestFit="1" customWidth="1"/>
    <col min="12024" max="12024" width="4.83203125" style="10" bestFit="1" customWidth="1"/>
    <col min="12025" max="12025" width="5.5" style="10" bestFit="1" customWidth="1"/>
    <col min="12026" max="12026" width="7.1640625" style="10" bestFit="1" customWidth="1"/>
    <col min="12027" max="12027" width="16.1640625" style="10" bestFit="1" customWidth="1"/>
    <col min="12028" max="12030" width="0" style="10" hidden="1" customWidth="1"/>
    <col min="12031" max="12031" width="2.5" style="10" customWidth="1"/>
    <col min="12032" max="12032" width="18.6640625" style="10" customWidth="1"/>
    <col min="12033" max="12276" width="9.1640625" style="10"/>
    <col min="12277" max="12277" width="20.5" style="10" bestFit="1" customWidth="1"/>
    <col min="12278" max="12278" width="16.6640625" style="10" customWidth="1"/>
    <col min="12279" max="12279" width="28.33203125" style="10" bestFit="1" customWidth="1"/>
    <col min="12280" max="12280" width="4.83203125" style="10" bestFit="1" customWidth="1"/>
    <col min="12281" max="12281" width="5.5" style="10" bestFit="1" customWidth="1"/>
    <col min="12282" max="12282" width="7.1640625" style="10" bestFit="1" customWidth="1"/>
    <col min="12283" max="12283" width="16.1640625" style="10" bestFit="1" customWidth="1"/>
    <col min="12284" max="12286" width="0" style="10" hidden="1" customWidth="1"/>
    <col min="12287" max="12287" width="2.5" style="10" customWidth="1"/>
    <col min="12288" max="12288" width="18.6640625" style="10" customWidth="1"/>
    <col min="12289" max="12532" width="9.1640625" style="10"/>
    <col min="12533" max="12533" width="20.5" style="10" bestFit="1" customWidth="1"/>
    <col min="12534" max="12534" width="16.6640625" style="10" customWidth="1"/>
    <col min="12535" max="12535" width="28.33203125" style="10" bestFit="1" customWidth="1"/>
    <col min="12536" max="12536" width="4.83203125" style="10" bestFit="1" customWidth="1"/>
    <col min="12537" max="12537" width="5.5" style="10" bestFit="1" customWidth="1"/>
    <col min="12538" max="12538" width="7.1640625" style="10" bestFit="1" customWidth="1"/>
    <col min="12539" max="12539" width="16.1640625" style="10" bestFit="1" customWidth="1"/>
    <col min="12540" max="12542" width="0" style="10" hidden="1" customWidth="1"/>
    <col min="12543" max="12543" width="2.5" style="10" customWidth="1"/>
    <col min="12544" max="12544" width="18.6640625" style="10" customWidth="1"/>
    <col min="12545" max="12788" width="9.1640625" style="10"/>
    <col min="12789" max="12789" width="20.5" style="10" bestFit="1" customWidth="1"/>
    <col min="12790" max="12790" width="16.6640625" style="10" customWidth="1"/>
    <col min="12791" max="12791" width="28.33203125" style="10" bestFit="1" customWidth="1"/>
    <col min="12792" max="12792" width="4.83203125" style="10" bestFit="1" customWidth="1"/>
    <col min="12793" max="12793" width="5.5" style="10" bestFit="1" customWidth="1"/>
    <col min="12794" max="12794" width="7.1640625" style="10" bestFit="1" customWidth="1"/>
    <col min="12795" max="12795" width="16.1640625" style="10" bestFit="1" customWidth="1"/>
    <col min="12796" max="12798" width="0" style="10" hidden="1" customWidth="1"/>
    <col min="12799" max="12799" width="2.5" style="10" customWidth="1"/>
    <col min="12800" max="12800" width="18.6640625" style="10" customWidth="1"/>
    <col min="12801" max="13044" width="9.1640625" style="10"/>
    <col min="13045" max="13045" width="20.5" style="10" bestFit="1" customWidth="1"/>
    <col min="13046" max="13046" width="16.6640625" style="10" customWidth="1"/>
    <col min="13047" max="13047" width="28.33203125" style="10" bestFit="1" customWidth="1"/>
    <col min="13048" max="13048" width="4.83203125" style="10" bestFit="1" customWidth="1"/>
    <col min="13049" max="13049" width="5.5" style="10" bestFit="1" customWidth="1"/>
    <col min="13050" max="13050" width="7.1640625" style="10" bestFit="1" customWidth="1"/>
    <col min="13051" max="13051" width="16.1640625" style="10" bestFit="1" customWidth="1"/>
    <col min="13052" max="13054" width="0" style="10" hidden="1" customWidth="1"/>
    <col min="13055" max="13055" width="2.5" style="10" customWidth="1"/>
    <col min="13056" max="13056" width="18.6640625" style="10" customWidth="1"/>
    <col min="13057" max="13300" width="9.1640625" style="10"/>
    <col min="13301" max="13301" width="20.5" style="10" bestFit="1" customWidth="1"/>
    <col min="13302" max="13302" width="16.6640625" style="10" customWidth="1"/>
    <col min="13303" max="13303" width="28.33203125" style="10" bestFit="1" customWidth="1"/>
    <col min="13304" max="13304" width="4.83203125" style="10" bestFit="1" customWidth="1"/>
    <col min="13305" max="13305" width="5.5" style="10" bestFit="1" customWidth="1"/>
    <col min="13306" max="13306" width="7.1640625" style="10" bestFit="1" customWidth="1"/>
    <col min="13307" max="13307" width="16.1640625" style="10" bestFit="1" customWidth="1"/>
    <col min="13308" max="13310" width="0" style="10" hidden="1" customWidth="1"/>
    <col min="13311" max="13311" width="2.5" style="10" customWidth="1"/>
    <col min="13312" max="13312" width="18.6640625" style="10" customWidth="1"/>
    <col min="13313" max="13556" width="9.1640625" style="10"/>
    <col min="13557" max="13557" width="20.5" style="10" bestFit="1" customWidth="1"/>
    <col min="13558" max="13558" width="16.6640625" style="10" customWidth="1"/>
    <col min="13559" max="13559" width="28.33203125" style="10" bestFit="1" customWidth="1"/>
    <col min="13560" max="13560" width="4.83203125" style="10" bestFit="1" customWidth="1"/>
    <col min="13561" max="13561" width="5.5" style="10" bestFit="1" customWidth="1"/>
    <col min="13562" max="13562" width="7.1640625" style="10" bestFit="1" customWidth="1"/>
    <col min="13563" max="13563" width="16.1640625" style="10" bestFit="1" customWidth="1"/>
    <col min="13564" max="13566" width="0" style="10" hidden="1" customWidth="1"/>
    <col min="13567" max="13567" width="2.5" style="10" customWidth="1"/>
    <col min="13568" max="13568" width="18.6640625" style="10" customWidth="1"/>
    <col min="13569" max="13812" width="9.1640625" style="10"/>
    <col min="13813" max="13813" width="20.5" style="10" bestFit="1" customWidth="1"/>
    <col min="13814" max="13814" width="16.6640625" style="10" customWidth="1"/>
    <col min="13815" max="13815" width="28.33203125" style="10" bestFit="1" customWidth="1"/>
    <col min="13816" max="13816" width="4.83203125" style="10" bestFit="1" customWidth="1"/>
    <col min="13817" max="13817" width="5.5" style="10" bestFit="1" customWidth="1"/>
    <col min="13818" max="13818" width="7.1640625" style="10" bestFit="1" customWidth="1"/>
    <col min="13819" max="13819" width="16.1640625" style="10" bestFit="1" customWidth="1"/>
    <col min="13820" max="13822" width="0" style="10" hidden="1" customWidth="1"/>
    <col min="13823" max="13823" width="2.5" style="10" customWidth="1"/>
    <col min="13824" max="13824" width="18.6640625" style="10" customWidth="1"/>
    <col min="13825" max="14068" width="9.1640625" style="10"/>
    <col min="14069" max="14069" width="20.5" style="10" bestFit="1" customWidth="1"/>
    <col min="14070" max="14070" width="16.6640625" style="10" customWidth="1"/>
    <col min="14071" max="14071" width="28.33203125" style="10" bestFit="1" customWidth="1"/>
    <col min="14072" max="14072" width="4.83203125" style="10" bestFit="1" customWidth="1"/>
    <col min="14073" max="14073" width="5.5" style="10" bestFit="1" customWidth="1"/>
    <col min="14074" max="14074" width="7.1640625" style="10" bestFit="1" customWidth="1"/>
    <col min="14075" max="14075" width="16.1640625" style="10" bestFit="1" customWidth="1"/>
    <col min="14076" max="14078" width="0" style="10" hidden="1" customWidth="1"/>
    <col min="14079" max="14079" width="2.5" style="10" customWidth="1"/>
    <col min="14080" max="14080" width="18.6640625" style="10" customWidth="1"/>
    <col min="14081" max="14324" width="9.1640625" style="10"/>
    <col min="14325" max="14325" width="20.5" style="10" bestFit="1" customWidth="1"/>
    <col min="14326" max="14326" width="16.6640625" style="10" customWidth="1"/>
    <col min="14327" max="14327" width="28.33203125" style="10" bestFit="1" customWidth="1"/>
    <col min="14328" max="14328" width="4.83203125" style="10" bestFit="1" customWidth="1"/>
    <col min="14329" max="14329" width="5.5" style="10" bestFit="1" customWidth="1"/>
    <col min="14330" max="14330" width="7.1640625" style="10" bestFit="1" customWidth="1"/>
    <col min="14331" max="14331" width="16.1640625" style="10" bestFit="1" customWidth="1"/>
    <col min="14332" max="14334" width="0" style="10" hidden="1" customWidth="1"/>
    <col min="14335" max="14335" width="2.5" style="10" customWidth="1"/>
    <col min="14336" max="14336" width="18.6640625" style="10" customWidth="1"/>
    <col min="14337" max="14580" width="9.1640625" style="10"/>
    <col min="14581" max="14581" width="20.5" style="10" bestFit="1" customWidth="1"/>
    <col min="14582" max="14582" width="16.6640625" style="10" customWidth="1"/>
    <col min="14583" max="14583" width="28.33203125" style="10" bestFit="1" customWidth="1"/>
    <col min="14584" max="14584" width="4.83203125" style="10" bestFit="1" customWidth="1"/>
    <col min="14585" max="14585" width="5.5" style="10" bestFit="1" customWidth="1"/>
    <col min="14586" max="14586" width="7.1640625" style="10" bestFit="1" customWidth="1"/>
    <col min="14587" max="14587" width="16.1640625" style="10" bestFit="1" customWidth="1"/>
    <col min="14588" max="14590" width="0" style="10" hidden="1" customWidth="1"/>
    <col min="14591" max="14591" width="2.5" style="10" customWidth="1"/>
    <col min="14592" max="14592" width="18.6640625" style="10" customWidth="1"/>
    <col min="14593" max="14836" width="9.1640625" style="10"/>
    <col min="14837" max="14837" width="20.5" style="10" bestFit="1" customWidth="1"/>
    <col min="14838" max="14838" width="16.6640625" style="10" customWidth="1"/>
    <col min="14839" max="14839" width="28.33203125" style="10" bestFit="1" customWidth="1"/>
    <col min="14840" max="14840" width="4.83203125" style="10" bestFit="1" customWidth="1"/>
    <col min="14841" max="14841" width="5.5" style="10" bestFit="1" customWidth="1"/>
    <col min="14842" max="14842" width="7.1640625" style="10" bestFit="1" customWidth="1"/>
    <col min="14843" max="14843" width="16.1640625" style="10" bestFit="1" customWidth="1"/>
    <col min="14844" max="14846" width="0" style="10" hidden="1" customWidth="1"/>
    <col min="14847" max="14847" width="2.5" style="10" customWidth="1"/>
    <col min="14848" max="14848" width="18.6640625" style="10" customWidth="1"/>
    <col min="14849" max="15092" width="9.1640625" style="10"/>
    <col min="15093" max="15093" width="20.5" style="10" bestFit="1" customWidth="1"/>
    <col min="15094" max="15094" width="16.6640625" style="10" customWidth="1"/>
    <col min="15095" max="15095" width="28.33203125" style="10" bestFit="1" customWidth="1"/>
    <col min="15096" max="15096" width="4.83203125" style="10" bestFit="1" customWidth="1"/>
    <col min="15097" max="15097" width="5.5" style="10" bestFit="1" customWidth="1"/>
    <col min="15098" max="15098" width="7.1640625" style="10" bestFit="1" customWidth="1"/>
    <col min="15099" max="15099" width="16.1640625" style="10" bestFit="1" customWidth="1"/>
    <col min="15100" max="15102" width="0" style="10" hidden="1" customWidth="1"/>
    <col min="15103" max="15103" width="2.5" style="10" customWidth="1"/>
    <col min="15104" max="15104" width="18.6640625" style="10" customWidth="1"/>
    <col min="15105" max="15348" width="9.1640625" style="10"/>
    <col min="15349" max="15349" width="20.5" style="10" bestFit="1" customWidth="1"/>
    <col min="15350" max="15350" width="16.6640625" style="10" customWidth="1"/>
    <col min="15351" max="15351" width="28.33203125" style="10" bestFit="1" customWidth="1"/>
    <col min="15352" max="15352" width="4.83203125" style="10" bestFit="1" customWidth="1"/>
    <col min="15353" max="15353" width="5.5" style="10" bestFit="1" customWidth="1"/>
    <col min="15354" max="15354" width="7.1640625" style="10" bestFit="1" customWidth="1"/>
    <col min="15355" max="15355" width="16.1640625" style="10" bestFit="1" customWidth="1"/>
    <col min="15356" max="15358" width="0" style="10" hidden="1" customWidth="1"/>
    <col min="15359" max="15359" width="2.5" style="10" customWidth="1"/>
    <col min="15360" max="15360" width="18.6640625" style="10" customWidth="1"/>
    <col min="15361" max="15604" width="9.1640625" style="10"/>
    <col min="15605" max="15605" width="20.5" style="10" bestFit="1" customWidth="1"/>
    <col min="15606" max="15606" width="16.6640625" style="10" customWidth="1"/>
    <col min="15607" max="15607" width="28.33203125" style="10" bestFit="1" customWidth="1"/>
    <col min="15608" max="15608" width="4.83203125" style="10" bestFit="1" customWidth="1"/>
    <col min="15609" max="15609" width="5.5" style="10" bestFit="1" customWidth="1"/>
    <col min="15610" max="15610" width="7.1640625" style="10" bestFit="1" customWidth="1"/>
    <col min="15611" max="15611" width="16.1640625" style="10" bestFit="1" customWidth="1"/>
    <col min="15612" max="15614" width="0" style="10" hidden="1" customWidth="1"/>
    <col min="15615" max="15615" width="2.5" style="10" customWidth="1"/>
    <col min="15616" max="15616" width="18.6640625" style="10" customWidth="1"/>
    <col min="15617" max="15860" width="9.1640625" style="10"/>
    <col min="15861" max="15861" width="20.5" style="10" bestFit="1" customWidth="1"/>
    <col min="15862" max="15862" width="16.6640625" style="10" customWidth="1"/>
    <col min="15863" max="15863" width="28.33203125" style="10" bestFit="1" customWidth="1"/>
    <col min="15864" max="15864" width="4.83203125" style="10" bestFit="1" customWidth="1"/>
    <col min="15865" max="15865" width="5.5" style="10" bestFit="1" customWidth="1"/>
    <col min="15866" max="15866" width="7.1640625" style="10" bestFit="1" customWidth="1"/>
    <col min="15867" max="15867" width="16.1640625" style="10" bestFit="1" customWidth="1"/>
    <col min="15868" max="15870" width="0" style="10" hidden="1" customWidth="1"/>
    <col min="15871" max="15871" width="2.5" style="10" customWidth="1"/>
    <col min="15872" max="15872" width="18.6640625" style="10" customWidth="1"/>
    <col min="15873" max="16116" width="9.1640625" style="10"/>
    <col min="16117" max="16117" width="20.5" style="10" bestFit="1" customWidth="1"/>
    <col min="16118" max="16118" width="16.6640625" style="10" customWidth="1"/>
    <col min="16119" max="16119" width="28.33203125" style="10" bestFit="1" customWidth="1"/>
    <col min="16120" max="16120" width="4.83203125" style="10" bestFit="1" customWidth="1"/>
    <col min="16121" max="16121" width="5.5" style="10" bestFit="1" customWidth="1"/>
    <col min="16122" max="16122" width="7.1640625" style="10" bestFit="1" customWidth="1"/>
    <col min="16123" max="16123" width="16.1640625" style="10" bestFit="1" customWidth="1"/>
    <col min="16124" max="16126" width="0" style="10" hidden="1" customWidth="1"/>
    <col min="16127" max="16127" width="2.5" style="10" customWidth="1"/>
    <col min="16128" max="16128" width="18.6640625" style="10" customWidth="1"/>
    <col min="16129" max="16384" width="9.1640625" style="10"/>
  </cols>
  <sheetData>
    <row r="1" spans="1:8" ht="26" x14ac:dyDescent="0.15">
      <c r="A1" s="11" t="s">
        <v>38</v>
      </c>
      <c r="B1" s="11" t="s">
        <v>39</v>
      </c>
      <c r="C1" s="11" t="s">
        <v>40</v>
      </c>
      <c r="D1" s="11" t="s">
        <v>41</v>
      </c>
      <c r="E1" s="12" t="s">
        <v>203</v>
      </c>
      <c r="F1" s="12" t="s">
        <v>204</v>
      </c>
      <c r="H1" s="58" t="s">
        <v>226</v>
      </c>
    </row>
    <row r="2" spans="1:8" ht="10.5" customHeight="1" x14ac:dyDescent="0.15">
      <c r="A2" s="11" t="s">
        <v>9</v>
      </c>
      <c r="B2" s="14" t="s">
        <v>42</v>
      </c>
      <c r="C2" s="14" t="s">
        <v>43</v>
      </c>
      <c r="D2" s="13">
        <v>2</v>
      </c>
      <c r="E2" s="12">
        <v>32.17</v>
      </c>
      <c r="F2" s="41">
        <f>SUM(D2*E2)</f>
        <v>64.34</v>
      </c>
      <c r="H2" s="10">
        <f>SUM(D2*26)</f>
        <v>52</v>
      </c>
    </row>
    <row r="3" spans="1:8" ht="10.5" customHeight="1" x14ac:dyDescent="0.15">
      <c r="A3" s="11" t="s">
        <v>9</v>
      </c>
      <c r="B3" s="16" t="s">
        <v>83</v>
      </c>
      <c r="C3" s="14" t="s">
        <v>44</v>
      </c>
      <c r="D3" s="13">
        <v>1</v>
      </c>
      <c r="E3" s="12">
        <v>56</v>
      </c>
      <c r="F3" s="41">
        <f t="shared" ref="F3:F66" si="0">SUM(D3*E3)</f>
        <v>56</v>
      </c>
      <c r="H3" s="10">
        <f>SUM(D3*28)</f>
        <v>28</v>
      </c>
    </row>
    <row r="4" spans="1:8" ht="10.5" customHeight="1" x14ac:dyDescent="0.15">
      <c r="A4" s="11" t="s">
        <v>9</v>
      </c>
      <c r="B4" s="16" t="s">
        <v>83</v>
      </c>
      <c r="C4" s="14" t="s">
        <v>45</v>
      </c>
      <c r="D4" s="13">
        <v>1</v>
      </c>
      <c r="E4" s="12">
        <v>56</v>
      </c>
      <c r="F4" s="41">
        <f t="shared" si="0"/>
        <v>56</v>
      </c>
      <c r="H4" s="10">
        <f t="shared" ref="H4:H16" si="1">SUM(D4*28)</f>
        <v>28</v>
      </c>
    </row>
    <row r="5" spans="1:8" ht="10.5" customHeight="1" x14ac:dyDescent="0.15">
      <c r="A5" s="11" t="s">
        <v>9</v>
      </c>
      <c r="B5" s="16" t="s">
        <v>83</v>
      </c>
      <c r="C5" s="14" t="s">
        <v>46</v>
      </c>
      <c r="D5" s="13">
        <v>1</v>
      </c>
      <c r="E5" s="12">
        <v>56</v>
      </c>
      <c r="F5" s="41">
        <f t="shared" si="0"/>
        <v>56</v>
      </c>
      <c r="H5" s="10">
        <f t="shared" si="1"/>
        <v>28</v>
      </c>
    </row>
    <row r="6" spans="1:8" ht="10.5" customHeight="1" x14ac:dyDescent="0.15">
      <c r="A6" s="11" t="s">
        <v>9</v>
      </c>
      <c r="B6" s="16" t="s">
        <v>83</v>
      </c>
      <c r="C6" s="14" t="s">
        <v>47</v>
      </c>
      <c r="D6" s="13">
        <v>1</v>
      </c>
      <c r="E6" s="12">
        <v>56</v>
      </c>
      <c r="F6" s="41">
        <f t="shared" si="0"/>
        <v>56</v>
      </c>
      <c r="H6" s="10">
        <f t="shared" si="1"/>
        <v>28</v>
      </c>
    </row>
    <row r="7" spans="1:8" ht="10.5" customHeight="1" x14ac:dyDescent="0.15">
      <c r="A7" s="11" t="s">
        <v>9</v>
      </c>
      <c r="B7" s="16" t="s">
        <v>83</v>
      </c>
      <c r="C7" s="14" t="s">
        <v>48</v>
      </c>
      <c r="D7" s="13">
        <v>1</v>
      </c>
      <c r="E7" s="12">
        <v>56</v>
      </c>
      <c r="F7" s="41">
        <f t="shared" si="0"/>
        <v>56</v>
      </c>
      <c r="H7" s="10">
        <f t="shared" si="1"/>
        <v>28</v>
      </c>
    </row>
    <row r="8" spans="1:8" ht="10.5" customHeight="1" x14ac:dyDescent="0.15">
      <c r="A8" s="11" t="s">
        <v>9</v>
      </c>
      <c r="B8" s="16" t="s">
        <v>83</v>
      </c>
      <c r="C8" s="14" t="s">
        <v>49</v>
      </c>
      <c r="D8" s="13">
        <v>1</v>
      </c>
      <c r="E8" s="12">
        <v>56</v>
      </c>
      <c r="F8" s="41">
        <f t="shared" si="0"/>
        <v>56</v>
      </c>
      <c r="H8" s="10">
        <f t="shared" si="1"/>
        <v>28</v>
      </c>
    </row>
    <row r="9" spans="1:8" ht="10.5" customHeight="1" x14ac:dyDescent="0.15">
      <c r="A9" s="11" t="s">
        <v>9</v>
      </c>
      <c r="B9" s="16" t="s">
        <v>83</v>
      </c>
      <c r="C9" s="14" t="s">
        <v>50</v>
      </c>
      <c r="D9" s="13">
        <v>1</v>
      </c>
      <c r="E9" s="12">
        <v>56</v>
      </c>
      <c r="F9" s="41">
        <f t="shared" si="0"/>
        <v>56</v>
      </c>
      <c r="H9" s="10">
        <f t="shared" si="1"/>
        <v>28</v>
      </c>
    </row>
    <row r="10" spans="1:8" ht="10.5" customHeight="1" x14ac:dyDescent="0.15">
      <c r="A10" s="11" t="s">
        <v>9</v>
      </c>
      <c r="B10" s="16" t="s">
        <v>83</v>
      </c>
      <c r="C10" s="14" t="s">
        <v>51</v>
      </c>
      <c r="D10" s="13">
        <v>1</v>
      </c>
      <c r="E10" s="12">
        <v>56</v>
      </c>
      <c r="F10" s="41">
        <f t="shared" si="0"/>
        <v>56</v>
      </c>
      <c r="H10" s="10">
        <f t="shared" si="1"/>
        <v>28</v>
      </c>
    </row>
    <row r="11" spans="1:8" ht="10.5" customHeight="1" x14ac:dyDescent="0.15">
      <c r="A11" s="11" t="s">
        <v>9</v>
      </c>
      <c r="B11" s="16" t="s">
        <v>83</v>
      </c>
      <c r="C11" s="12" t="s">
        <v>52</v>
      </c>
      <c r="D11" s="13">
        <v>1</v>
      </c>
      <c r="E11" s="12">
        <v>56</v>
      </c>
      <c r="F11" s="41">
        <f t="shared" si="0"/>
        <v>56</v>
      </c>
      <c r="H11" s="10">
        <f t="shared" si="1"/>
        <v>28</v>
      </c>
    </row>
    <row r="12" spans="1:8" ht="10.5" customHeight="1" x14ac:dyDescent="0.15">
      <c r="A12" s="11" t="s">
        <v>9</v>
      </c>
      <c r="B12" s="16" t="s">
        <v>83</v>
      </c>
      <c r="C12" s="12" t="s">
        <v>53</v>
      </c>
      <c r="D12" s="13">
        <v>1</v>
      </c>
      <c r="E12" s="12">
        <v>56</v>
      </c>
      <c r="F12" s="41">
        <f t="shared" si="0"/>
        <v>56</v>
      </c>
      <c r="H12" s="10">
        <f t="shared" si="1"/>
        <v>28</v>
      </c>
    </row>
    <row r="13" spans="1:8" ht="10.5" customHeight="1" x14ac:dyDescent="0.15">
      <c r="A13" s="11" t="s">
        <v>9</v>
      </c>
      <c r="B13" s="16" t="s">
        <v>83</v>
      </c>
      <c r="C13" s="12" t="s">
        <v>54</v>
      </c>
      <c r="D13" s="13">
        <v>1</v>
      </c>
      <c r="E13" s="12">
        <v>56</v>
      </c>
      <c r="F13" s="41">
        <f t="shared" si="0"/>
        <v>56</v>
      </c>
      <c r="H13" s="10">
        <f t="shared" si="1"/>
        <v>28</v>
      </c>
    </row>
    <row r="14" spans="1:8" ht="10.5" customHeight="1" x14ac:dyDescent="0.15">
      <c r="A14" s="11" t="s">
        <v>9</v>
      </c>
      <c r="B14" s="16" t="s">
        <v>83</v>
      </c>
      <c r="C14" s="12" t="s">
        <v>55</v>
      </c>
      <c r="D14" s="13">
        <v>1</v>
      </c>
      <c r="E14" s="12">
        <v>56</v>
      </c>
      <c r="F14" s="41">
        <f t="shared" si="0"/>
        <v>56</v>
      </c>
      <c r="H14" s="10">
        <f t="shared" si="1"/>
        <v>28</v>
      </c>
    </row>
    <row r="15" spans="1:8" ht="10.5" customHeight="1" x14ac:dyDescent="0.15">
      <c r="A15" s="11" t="s">
        <v>9</v>
      </c>
      <c r="B15" s="16" t="s">
        <v>83</v>
      </c>
      <c r="C15" s="12" t="s">
        <v>56</v>
      </c>
      <c r="D15" s="13">
        <v>1</v>
      </c>
      <c r="E15" s="12">
        <v>56</v>
      </c>
      <c r="F15" s="41">
        <f t="shared" si="0"/>
        <v>56</v>
      </c>
      <c r="H15" s="10">
        <f t="shared" si="1"/>
        <v>28</v>
      </c>
    </row>
    <row r="16" spans="1:8" ht="10.5" customHeight="1" x14ac:dyDescent="0.15">
      <c r="A16" s="11" t="s">
        <v>9</v>
      </c>
      <c r="B16" s="16" t="s">
        <v>83</v>
      </c>
      <c r="C16" s="12" t="s">
        <v>57</v>
      </c>
      <c r="D16" s="13">
        <v>1</v>
      </c>
      <c r="E16" s="12">
        <v>56</v>
      </c>
      <c r="F16" s="41">
        <f t="shared" si="0"/>
        <v>56</v>
      </c>
      <c r="H16" s="10">
        <f t="shared" si="1"/>
        <v>28</v>
      </c>
    </row>
    <row r="17" spans="1:8" ht="10.5" customHeight="1" x14ac:dyDescent="0.15">
      <c r="A17" s="11" t="s">
        <v>9</v>
      </c>
      <c r="B17" s="16" t="s">
        <v>153</v>
      </c>
      <c r="C17" s="12" t="s">
        <v>58</v>
      </c>
      <c r="D17" s="13">
        <v>1</v>
      </c>
      <c r="E17" s="12">
        <v>56</v>
      </c>
      <c r="F17" s="41">
        <f t="shared" si="0"/>
        <v>56</v>
      </c>
      <c r="H17" s="10">
        <f>SUM(D17*36)</f>
        <v>36</v>
      </c>
    </row>
    <row r="18" spans="1:8" ht="10.5" customHeight="1" x14ac:dyDescent="0.15">
      <c r="A18" s="11" t="s">
        <v>9</v>
      </c>
      <c r="B18" s="16" t="s">
        <v>153</v>
      </c>
      <c r="C18" s="12" t="s">
        <v>59</v>
      </c>
      <c r="D18" s="13">
        <v>1</v>
      </c>
      <c r="E18" s="12">
        <v>56</v>
      </c>
      <c r="F18" s="41">
        <f t="shared" si="0"/>
        <v>56</v>
      </c>
      <c r="H18" s="10">
        <f>SUM(D18*36)</f>
        <v>36</v>
      </c>
    </row>
    <row r="19" spans="1:8" ht="10.5" customHeight="1" x14ac:dyDescent="0.15">
      <c r="A19" s="11" t="s">
        <v>9</v>
      </c>
      <c r="B19" s="16" t="s">
        <v>153</v>
      </c>
      <c r="C19" s="12" t="s">
        <v>60</v>
      </c>
      <c r="D19" s="13">
        <v>1</v>
      </c>
      <c r="E19" s="12">
        <v>56</v>
      </c>
      <c r="F19" s="41">
        <f t="shared" si="0"/>
        <v>56</v>
      </c>
      <c r="H19" s="10">
        <f>SUM(D19*36)</f>
        <v>36</v>
      </c>
    </row>
    <row r="20" spans="1:8" ht="10.5" customHeight="1" x14ac:dyDescent="0.15">
      <c r="A20" s="11" t="s">
        <v>8</v>
      </c>
      <c r="B20" s="16" t="s">
        <v>83</v>
      </c>
      <c r="C20" s="12" t="s">
        <v>61</v>
      </c>
      <c r="D20" s="13">
        <v>1</v>
      </c>
      <c r="E20" s="12">
        <v>56</v>
      </c>
      <c r="F20" s="41">
        <f t="shared" si="0"/>
        <v>56</v>
      </c>
      <c r="H20" s="10">
        <f>SUM(D20*28)</f>
        <v>28</v>
      </c>
    </row>
    <row r="21" spans="1:8" ht="10.5" customHeight="1" x14ac:dyDescent="0.15">
      <c r="A21" s="11" t="s">
        <v>8</v>
      </c>
      <c r="B21" s="16" t="s">
        <v>83</v>
      </c>
      <c r="C21" s="12" t="s">
        <v>52</v>
      </c>
      <c r="D21" s="13">
        <v>1</v>
      </c>
      <c r="E21" s="12">
        <v>56</v>
      </c>
      <c r="F21" s="41">
        <f t="shared" si="0"/>
        <v>56</v>
      </c>
      <c r="H21" s="10">
        <f t="shared" ref="H21:H27" si="2">SUM(D21*28)</f>
        <v>28</v>
      </c>
    </row>
    <row r="22" spans="1:8" ht="10.5" customHeight="1" x14ac:dyDescent="0.15">
      <c r="A22" s="11" t="s">
        <v>8</v>
      </c>
      <c r="B22" s="16" t="s">
        <v>83</v>
      </c>
      <c r="C22" s="12" t="s">
        <v>53</v>
      </c>
      <c r="D22" s="13">
        <v>1</v>
      </c>
      <c r="E22" s="12">
        <v>56</v>
      </c>
      <c r="F22" s="41">
        <f t="shared" si="0"/>
        <v>56</v>
      </c>
      <c r="H22" s="10">
        <f t="shared" si="2"/>
        <v>28</v>
      </c>
    </row>
    <row r="23" spans="1:8" ht="10.5" customHeight="1" x14ac:dyDescent="0.15">
      <c r="A23" s="11" t="s">
        <v>8</v>
      </c>
      <c r="B23" s="16" t="s">
        <v>83</v>
      </c>
      <c r="C23" s="12" t="s">
        <v>62</v>
      </c>
      <c r="D23" s="13">
        <v>1</v>
      </c>
      <c r="E23" s="12">
        <v>56</v>
      </c>
      <c r="F23" s="41">
        <f t="shared" si="0"/>
        <v>56</v>
      </c>
      <c r="H23" s="10">
        <f t="shared" si="2"/>
        <v>28</v>
      </c>
    </row>
    <row r="24" spans="1:8" ht="10.5" customHeight="1" x14ac:dyDescent="0.15">
      <c r="A24" s="11" t="s">
        <v>8</v>
      </c>
      <c r="B24" s="16" t="s">
        <v>83</v>
      </c>
      <c r="C24" s="12" t="s">
        <v>63</v>
      </c>
      <c r="D24" s="13">
        <v>1</v>
      </c>
      <c r="E24" s="12">
        <v>56</v>
      </c>
      <c r="F24" s="41">
        <f t="shared" si="0"/>
        <v>56</v>
      </c>
      <c r="H24" s="10">
        <f t="shared" si="2"/>
        <v>28</v>
      </c>
    </row>
    <row r="25" spans="1:8" ht="10.5" customHeight="1" x14ac:dyDescent="0.15">
      <c r="A25" s="11" t="s">
        <v>8</v>
      </c>
      <c r="B25" s="16" t="s">
        <v>83</v>
      </c>
      <c r="C25" s="12" t="s">
        <v>64</v>
      </c>
      <c r="D25" s="13">
        <v>1</v>
      </c>
      <c r="E25" s="12">
        <v>56</v>
      </c>
      <c r="F25" s="41">
        <f t="shared" si="0"/>
        <v>56</v>
      </c>
      <c r="H25" s="10">
        <f t="shared" si="2"/>
        <v>28</v>
      </c>
    </row>
    <row r="26" spans="1:8" ht="10.5" customHeight="1" x14ac:dyDescent="0.15">
      <c r="A26" s="11" t="s">
        <v>8</v>
      </c>
      <c r="B26" s="16" t="s">
        <v>83</v>
      </c>
      <c r="C26" s="12" t="s">
        <v>65</v>
      </c>
      <c r="D26" s="13">
        <v>1</v>
      </c>
      <c r="E26" s="12">
        <v>56</v>
      </c>
      <c r="F26" s="41">
        <f t="shared" si="0"/>
        <v>56</v>
      </c>
      <c r="H26" s="10">
        <f t="shared" si="2"/>
        <v>28</v>
      </c>
    </row>
    <row r="27" spans="1:8" ht="10.5" customHeight="1" x14ac:dyDescent="0.15">
      <c r="A27" s="11" t="s">
        <v>8</v>
      </c>
      <c r="B27" s="16" t="s">
        <v>83</v>
      </c>
      <c r="C27" s="12" t="s">
        <v>66</v>
      </c>
      <c r="D27" s="13">
        <v>1</v>
      </c>
      <c r="E27" s="12">
        <v>56</v>
      </c>
      <c r="F27" s="41">
        <f t="shared" si="0"/>
        <v>56</v>
      </c>
      <c r="H27" s="10">
        <f t="shared" si="2"/>
        <v>28</v>
      </c>
    </row>
    <row r="28" spans="1:8" ht="10.5" customHeight="1" x14ac:dyDescent="0.15">
      <c r="A28" s="11" t="s">
        <v>8</v>
      </c>
      <c r="B28" s="16" t="s">
        <v>153</v>
      </c>
      <c r="C28" s="12" t="s">
        <v>58</v>
      </c>
      <c r="D28" s="13">
        <v>1</v>
      </c>
      <c r="E28" s="12">
        <v>56</v>
      </c>
      <c r="F28" s="41">
        <f t="shared" si="0"/>
        <v>56</v>
      </c>
      <c r="H28" s="10">
        <f>SUM(D28*36)</f>
        <v>36</v>
      </c>
    </row>
    <row r="29" spans="1:8" ht="10.5" customHeight="1" x14ac:dyDescent="0.15">
      <c r="A29" s="11" t="s">
        <v>8</v>
      </c>
      <c r="B29" s="16" t="s">
        <v>153</v>
      </c>
      <c r="C29" s="12" t="s">
        <v>67</v>
      </c>
      <c r="D29" s="13">
        <v>1</v>
      </c>
      <c r="E29" s="12">
        <v>56</v>
      </c>
      <c r="F29" s="41">
        <f t="shared" si="0"/>
        <v>56</v>
      </c>
      <c r="H29" s="10">
        <f>SUM(D29*36)</f>
        <v>36</v>
      </c>
    </row>
    <row r="30" spans="1:8" ht="10.5" customHeight="1" x14ac:dyDescent="0.15">
      <c r="A30" s="11" t="s">
        <v>8</v>
      </c>
      <c r="B30" s="16" t="s">
        <v>153</v>
      </c>
      <c r="C30" s="12" t="s">
        <v>18</v>
      </c>
      <c r="D30" s="13">
        <v>1</v>
      </c>
      <c r="E30" s="12">
        <v>56</v>
      </c>
      <c r="F30" s="41">
        <f t="shared" si="0"/>
        <v>56</v>
      </c>
      <c r="H30" s="10">
        <f>SUM(D30*28)</f>
        <v>28</v>
      </c>
    </row>
    <row r="31" spans="1:8" ht="10.5" customHeight="1" x14ac:dyDescent="0.15">
      <c r="A31" s="11" t="s">
        <v>8</v>
      </c>
      <c r="B31" s="16" t="s">
        <v>83</v>
      </c>
      <c r="C31" s="12" t="s">
        <v>68</v>
      </c>
      <c r="D31" s="13">
        <v>1</v>
      </c>
      <c r="E31" s="12">
        <v>56</v>
      </c>
      <c r="F31" s="41">
        <f t="shared" si="0"/>
        <v>56</v>
      </c>
      <c r="H31" s="10">
        <f t="shared" ref="H31:H40" si="3">SUM(D31*28)</f>
        <v>28</v>
      </c>
    </row>
    <row r="32" spans="1:8" ht="10.5" customHeight="1" x14ac:dyDescent="0.15">
      <c r="A32" s="11" t="s">
        <v>10</v>
      </c>
      <c r="B32" s="16" t="s">
        <v>83</v>
      </c>
      <c r="C32" s="12" t="s">
        <v>61</v>
      </c>
      <c r="D32" s="13">
        <v>1</v>
      </c>
      <c r="E32" s="12">
        <v>56</v>
      </c>
      <c r="F32" s="41">
        <f t="shared" si="0"/>
        <v>56</v>
      </c>
      <c r="H32" s="10">
        <f t="shared" si="3"/>
        <v>28</v>
      </c>
    </row>
    <row r="33" spans="1:8" ht="10.5" customHeight="1" x14ac:dyDescent="0.15">
      <c r="A33" s="11" t="s">
        <v>10</v>
      </c>
      <c r="B33" s="16" t="s">
        <v>83</v>
      </c>
      <c r="C33" s="12" t="s">
        <v>52</v>
      </c>
      <c r="D33" s="13">
        <v>1</v>
      </c>
      <c r="E33" s="12">
        <v>56</v>
      </c>
      <c r="F33" s="41">
        <f t="shared" si="0"/>
        <v>56</v>
      </c>
      <c r="H33" s="10">
        <f t="shared" si="3"/>
        <v>28</v>
      </c>
    </row>
    <row r="34" spans="1:8" ht="10.5" customHeight="1" x14ac:dyDescent="0.15">
      <c r="A34" s="11" t="s">
        <v>10</v>
      </c>
      <c r="B34" s="16" t="s">
        <v>83</v>
      </c>
      <c r="C34" s="12" t="s">
        <v>69</v>
      </c>
      <c r="D34" s="13">
        <v>1</v>
      </c>
      <c r="E34" s="12">
        <v>56</v>
      </c>
      <c r="F34" s="41">
        <f t="shared" si="0"/>
        <v>56</v>
      </c>
      <c r="H34" s="10">
        <f t="shared" si="3"/>
        <v>28</v>
      </c>
    </row>
    <row r="35" spans="1:8" ht="10.5" customHeight="1" x14ac:dyDescent="0.15">
      <c r="A35" s="11" t="s">
        <v>10</v>
      </c>
      <c r="B35" s="16" t="s">
        <v>83</v>
      </c>
      <c r="C35" s="12" t="s">
        <v>53</v>
      </c>
      <c r="D35" s="13">
        <v>1</v>
      </c>
      <c r="E35" s="12">
        <v>56</v>
      </c>
      <c r="F35" s="41">
        <f t="shared" si="0"/>
        <v>56</v>
      </c>
      <c r="H35" s="10">
        <f t="shared" si="3"/>
        <v>28</v>
      </c>
    </row>
    <row r="36" spans="1:8" ht="10.5" customHeight="1" x14ac:dyDescent="0.15">
      <c r="A36" s="11" t="s">
        <v>10</v>
      </c>
      <c r="B36" s="16" t="s">
        <v>83</v>
      </c>
      <c r="C36" s="12" t="s">
        <v>70</v>
      </c>
      <c r="D36" s="13">
        <v>1</v>
      </c>
      <c r="E36" s="12">
        <v>56</v>
      </c>
      <c r="F36" s="41">
        <f t="shared" si="0"/>
        <v>56</v>
      </c>
      <c r="H36" s="10">
        <f t="shared" si="3"/>
        <v>28</v>
      </c>
    </row>
    <row r="37" spans="1:8" ht="10.5" customHeight="1" x14ac:dyDescent="0.15">
      <c r="A37" s="11" t="s">
        <v>10</v>
      </c>
      <c r="B37" s="16" t="s">
        <v>83</v>
      </c>
      <c r="C37" s="12" t="s">
        <v>66</v>
      </c>
      <c r="D37" s="13">
        <v>1</v>
      </c>
      <c r="E37" s="12">
        <v>56</v>
      </c>
      <c r="F37" s="41">
        <f t="shared" si="0"/>
        <v>56</v>
      </c>
      <c r="H37" s="10">
        <f t="shared" si="3"/>
        <v>28</v>
      </c>
    </row>
    <row r="38" spans="1:8" ht="10.5" customHeight="1" x14ac:dyDescent="0.15">
      <c r="A38" s="11" t="s">
        <v>10</v>
      </c>
      <c r="B38" s="16" t="s">
        <v>83</v>
      </c>
      <c r="C38" s="12" t="s">
        <v>64</v>
      </c>
      <c r="D38" s="13">
        <v>1</v>
      </c>
      <c r="E38" s="12">
        <v>56</v>
      </c>
      <c r="F38" s="41">
        <f t="shared" si="0"/>
        <v>56</v>
      </c>
      <c r="H38" s="10">
        <f t="shared" si="3"/>
        <v>28</v>
      </c>
    </row>
    <row r="39" spans="1:8" ht="10.5" customHeight="1" x14ac:dyDescent="0.15">
      <c r="A39" s="11" t="s">
        <v>10</v>
      </c>
      <c r="B39" s="16" t="s">
        <v>83</v>
      </c>
      <c r="C39" s="12" t="s">
        <v>65</v>
      </c>
      <c r="D39" s="13">
        <v>1</v>
      </c>
      <c r="E39" s="12">
        <v>56</v>
      </c>
      <c r="F39" s="41">
        <f t="shared" si="0"/>
        <v>56</v>
      </c>
      <c r="H39" s="10">
        <f t="shared" si="3"/>
        <v>28</v>
      </c>
    </row>
    <row r="40" spans="1:8" ht="10.5" customHeight="1" x14ac:dyDescent="0.15">
      <c r="A40" s="11" t="s">
        <v>10</v>
      </c>
      <c r="B40" s="16" t="s">
        <v>83</v>
      </c>
      <c r="C40" s="12" t="s">
        <v>71</v>
      </c>
      <c r="D40" s="13">
        <v>1</v>
      </c>
      <c r="E40" s="12">
        <v>56</v>
      </c>
      <c r="F40" s="41">
        <f t="shared" si="0"/>
        <v>56</v>
      </c>
      <c r="H40" s="10">
        <f t="shared" si="3"/>
        <v>28</v>
      </c>
    </row>
    <row r="41" spans="1:8" ht="10.5" customHeight="1" x14ac:dyDescent="0.15">
      <c r="A41" s="11" t="s">
        <v>10</v>
      </c>
      <c r="B41" s="16" t="s">
        <v>153</v>
      </c>
      <c r="C41" s="12" t="s">
        <v>58</v>
      </c>
      <c r="D41" s="13">
        <v>1</v>
      </c>
      <c r="E41" s="12">
        <v>56</v>
      </c>
      <c r="F41" s="41">
        <f t="shared" si="0"/>
        <v>56</v>
      </c>
      <c r="H41" s="10">
        <f>SUM(D41*36)</f>
        <v>36</v>
      </c>
    </row>
    <row r="42" spans="1:8" ht="10.5" customHeight="1" x14ac:dyDescent="0.15">
      <c r="A42" s="11" t="s">
        <v>10</v>
      </c>
      <c r="B42" s="16" t="s">
        <v>153</v>
      </c>
      <c r="C42" s="12" t="s">
        <v>72</v>
      </c>
      <c r="D42" s="13">
        <v>1</v>
      </c>
      <c r="E42" s="12">
        <v>56</v>
      </c>
      <c r="F42" s="41">
        <f t="shared" si="0"/>
        <v>56</v>
      </c>
      <c r="H42" s="10">
        <f>SUM(D42*36)</f>
        <v>36</v>
      </c>
    </row>
    <row r="43" spans="1:8" ht="10.5" customHeight="1" x14ac:dyDescent="0.15">
      <c r="A43" s="11" t="s">
        <v>10</v>
      </c>
      <c r="B43" s="16" t="s">
        <v>153</v>
      </c>
      <c r="C43" s="12" t="s">
        <v>60</v>
      </c>
      <c r="D43" s="13">
        <v>1</v>
      </c>
      <c r="E43" s="12">
        <v>56</v>
      </c>
      <c r="F43" s="41">
        <f t="shared" si="0"/>
        <v>56</v>
      </c>
      <c r="H43" s="10">
        <f>SUM(D43*28)</f>
        <v>28</v>
      </c>
    </row>
    <row r="44" spans="1:8" ht="10.5" customHeight="1" x14ac:dyDescent="0.15">
      <c r="A44" s="11" t="s">
        <v>10</v>
      </c>
      <c r="B44" s="16" t="s">
        <v>83</v>
      </c>
      <c r="C44" s="12" t="s">
        <v>73</v>
      </c>
      <c r="D44" s="13">
        <v>1</v>
      </c>
      <c r="E44" s="12">
        <v>56</v>
      </c>
      <c r="F44" s="41">
        <f t="shared" si="0"/>
        <v>56</v>
      </c>
      <c r="H44" s="10">
        <f t="shared" ref="H44:H53" si="4">SUM(D44*28)</f>
        <v>28</v>
      </c>
    </row>
    <row r="45" spans="1:8" ht="10.5" customHeight="1" x14ac:dyDescent="0.15">
      <c r="A45" s="11" t="s">
        <v>11</v>
      </c>
      <c r="B45" s="16" t="s">
        <v>83</v>
      </c>
      <c r="C45" s="12" t="s">
        <v>61</v>
      </c>
      <c r="D45" s="13">
        <v>1</v>
      </c>
      <c r="E45" s="12">
        <v>56</v>
      </c>
      <c r="F45" s="41">
        <f t="shared" si="0"/>
        <v>56</v>
      </c>
      <c r="H45" s="10">
        <f t="shared" si="4"/>
        <v>28</v>
      </c>
    </row>
    <row r="46" spans="1:8" ht="10.5" customHeight="1" x14ac:dyDescent="0.15">
      <c r="A46" s="11" t="s">
        <v>11</v>
      </c>
      <c r="B46" s="16" t="s">
        <v>83</v>
      </c>
      <c r="C46" s="12" t="s">
        <v>52</v>
      </c>
      <c r="D46" s="13">
        <v>1</v>
      </c>
      <c r="E46" s="12">
        <v>56</v>
      </c>
      <c r="F46" s="41">
        <f t="shared" si="0"/>
        <v>56</v>
      </c>
      <c r="H46" s="10">
        <f t="shared" si="4"/>
        <v>28</v>
      </c>
    </row>
    <row r="47" spans="1:8" ht="10.5" customHeight="1" x14ac:dyDescent="0.15">
      <c r="A47" s="11" t="s">
        <v>11</v>
      </c>
      <c r="B47" s="16" t="s">
        <v>83</v>
      </c>
      <c r="C47" s="12" t="s">
        <v>69</v>
      </c>
      <c r="D47" s="13">
        <v>1</v>
      </c>
      <c r="E47" s="12">
        <v>56</v>
      </c>
      <c r="F47" s="41">
        <f t="shared" si="0"/>
        <v>56</v>
      </c>
      <c r="H47" s="10">
        <f t="shared" si="4"/>
        <v>28</v>
      </c>
    </row>
    <row r="48" spans="1:8" ht="10.5" customHeight="1" x14ac:dyDescent="0.15">
      <c r="A48" s="11" t="s">
        <v>11</v>
      </c>
      <c r="B48" s="16" t="s">
        <v>83</v>
      </c>
      <c r="C48" s="12" t="s">
        <v>53</v>
      </c>
      <c r="D48" s="13">
        <v>1</v>
      </c>
      <c r="E48" s="12">
        <v>56</v>
      </c>
      <c r="F48" s="41">
        <f t="shared" si="0"/>
        <v>56</v>
      </c>
      <c r="H48" s="10">
        <f t="shared" si="4"/>
        <v>28</v>
      </c>
    </row>
    <row r="49" spans="1:8" ht="10.5" customHeight="1" x14ac:dyDescent="0.15">
      <c r="A49" s="11" t="s">
        <v>11</v>
      </c>
      <c r="B49" s="16" t="s">
        <v>83</v>
      </c>
      <c r="C49" s="12" t="s">
        <v>74</v>
      </c>
      <c r="D49" s="13">
        <v>1</v>
      </c>
      <c r="E49" s="12">
        <v>56</v>
      </c>
      <c r="F49" s="41">
        <f t="shared" si="0"/>
        <v>56</v>
      </c>
      <c r="H49" s="10">
        <f t="shared" si="4"/>
        <v>28</v>
      </c>
    </row>
    <row r="50" spans="1:8" ht="10.5" customHeight="1" x14ac:dyDescent="0.15">
      <c r="A50" s="11" t="s">
        <v>11</v>
      </c>
      <c r="B50" s="16" t="s">
        <v>83</v>
      </c>
      <c r="C50" s="12" t="s">
        <v>66</v>
      </c>
      <c r="D50" s="13">
        <v>1</v>
      </c>
      <c r="E50" s="12">
        <v>56</v>
      </c>
      <c r="F50" s="41">
        <f t="shared" si="0"/>
        <v>56</v>
      </c>
      <c r="H50" s="10">
        <f t="shared" si="4"/>
        <v>28</v>
      </c>
    </row>
    <row r="51" spans="1:8" ht="10.5" customHeight="1" x14ac:dyDescent="0.15">
      <c r="A51" s="11" t="s">
        <v>11</v>
      </c>
      <c r="B51" s="16" t="s">
        <v>83</v>
      </c>
      <c r="C51" s="12" t="s">
        <v>64</v>
      </c>
      <c r="D51" s="13">
        <v>1</v>
      </c>
      <c r="E51" s="12">
        <v>56</v>
      </c>
      <c r="F51" s="41">
        <f t="shared" si="0"/>
        <v>56</v>
      </c>
      <c r="H51" s="10">
        <f t="shared" si="4"/>
        <v>28</v>
      </c>
    </row>
    <row r="52" spans="1:8" ht="10.5" customHeight="1" x14ac:dyDescent="0.15">
      <c r="A52" s="11" t="s">
        <v>11</v>
      </c>
      <c r="B52" s="16" t="s">
        <v>83</v>
      </c>
      <c r="C52" s="12" t="s">
        <v>65</v>
      </c>
      <c r="D52" s="13">
        <v>1</v>
      </c>
      <c r="E52" s="12">
        <v>56</v>
      </c>
      <c r="F52" s="41">
        <f t="shared" si="0"/>
        <v>56</v>
      </c>
      <c r="H52" s="10">
        <f t="shared" si="4"/>
        <v>28</v>
      </c>
    </row>
    <row r="53" spans="1:8" ht="10.5" customHeight="1" x14ac:dyDescent="0.15">
      <c r="A53" s="11" t="s">
        <v>11</v>
      </c>
      <c r="B53" s="16" t="s">
        <v>83</v>
      </c>
      <c r="C53" s="12" t="s">
        <v>71</v>
      </c>
      <c r="D53" s="13">
        <v>1</v>
      </c>
      <c r="E53" s="12">
        <v>56</v>
      </c>
      <c r="F53" s="41">
        <f t="shared" si="0"/>
        <v>56</v>
      </c>
      <c r="H53" s="10">
        <f t="shared" si="4"/>
        <v>28</v>
      </c>
    </row>
    <row r="54" spans="1:8" ht="10.5" customHeight="1" x14ac:dyDescent="0.15">
      <c r="A54" s="11" t="s">
        <v>11</v>
      </c>
      <c r="B54" s="16" t="s">
        <v>153</v>
      </c>
      <c r="C54" s="12" t="s">
        <v>58</v>
      </c>
      <c r="D54" s="13">
        <v>1</v>
      </c>
      <c r="E54" s="12">
        <v>56</v>
      </c>
      <c r="F54" s="41">
        <f t="shared" si="0"/>
        <v>56</v>
      </c>
      <c r="H54" s="10">
        <f>SUM(D54*36)</f>
        <v>36</v>
      </c>
    </row>
    <row r="55" spans="1:8" ht="10.5" customHeight="1" x14ac:dyDescent="0.15">
      <c r="A55" s="11" t="s">
        <v>11</v>
      </c>
      <c r="B55" s="16" t="s">
        <v>153</v>
      </c>
      <c r="C55" s="12" t="s">
        <v>75</v>
      </c>
      <c r="D55" s="13">
        <v>2</v>
      </c>
      <c r="E55" s="12">
        <v>56</v>
      </c>
      <c r="F55" s="41">
        <f t="shared" si="0"/>
        <v>112</v>
      </c>
      <c r="H55" s="10">
        <f>SUM(D55*36)</f>
        <v>72</v>
      </c>
    </row>
    <row r="56" spans="1:8" ht="10.5" customHeight="1" x14ac:dyDescent="0.15">
      <c r="A56" s="11" t="s">
        <v>11</v>
      </c>
      <c r="B56" s="16" t="s">
        <v>83</v>
      </c>
      <c r="C56" s="12" t="s">
        <v>76</v>
      </c>
      <c r="D56" s="13">
        <v>1</v>
      </c>
      <c r="E56" s="12">
        <v>56</v>
      </c>
      <c r="F56" s="41">
        <f t="shared" si="0"/>
        <v>56</v>
      </c>
      <c r="H56" s="10">
        <f>SUM(D56*28)</f>
        <v>28</v>
      </c>
    </row>
    <row r="57" spans="1:8" ht="10.5" customHeight="1" x14ac:dyDescent="0.15">
      <c r="A57" s="11" t="s">
        <v>77</v>
      </c>
      <c r="B57" s="16" t="s">
        <v>83</v>
      </c>
      <c r="C57" s="12" t="s">
        <v>61</v>
      </c>
      <c r="D57" s="13">
        <v>1</v>
      </c>
      <c r="E57" s="12">
        <v>56</v>
      </c>
      <c r="F57" s="41">
        <f t="shared" si="0"/>
        <v>56</v>
      </c>
      <c r="H57" s="10">
        <f t="shared" ref="H57:H65" si="5">SUM(D57*28)</f>
        <v>28</v>
      </c>
    </row>
    <row r="58" spans="1:8" ht="10.5" customHeight="1" x14ac:dyDescent="0.15">
      <c r="A58" s="11" t="s">
        <v>77</v>
      </c>
      <c r="B58" s="16" t="s">
        <v>83</v>
      </c>
      <c r="C58" s="12" t="s">
        <v>52</v>
      </c>
      <c r="D58" s="13">
        <v>1</v>
      </c>
      <c r="E58" s="12">
        <v>56</v>
      </c>
      <c r="F58" s="41">
        <f t="shared" si="0"/>
        <v>56</v>
      </c>
      <c r="H58" s="10">
        <f t="shared" si="5"/>
        <v>28</v>
      </c>
    </row>
    <row r="59" spans="1:8" ht="10.5" customHeight="1" x14ac:dyDescent="0.15">
      <c r="A59" s="11" t="s">
        <v>77</v>
      </c>
      <c r="B59" s="16" t="s">
        <v>83</v>
      </c>
      <c r="C59" s="12" t="s">
        <v>69</v>
      </c>
      <c r="D59" s="13">
        <v>1</v>
      </c>
      <c r="E59" s="12">
        <v>56</v>
      </c>
      <c r="F59" s="41">
        <f t="shared" si="0"/>
        <v>56</v>
      </c>
      <c r="H59" s="10">
        <f t="shared" si="5"/>
        <v>28</v>
      </c>
    </row>
    <row r="60" spans="1:8" ht="10.5" customHeight="1" x14ac:dyDescent="0.15">
      <c r="A60" s="11" t="s">
        <v>77</v>
      </c>
      <c r="B60" s="16" t="s">
        <v>83</v>
      </c>
      <c r="C60" s="12" t="s">
        <v>53</v>
      </c>
      <c r="D60" s="13">
        <v>1</v>
      </c>
      <c r="E60" s="12">
        <v>56</v>
      </c>
      <c r="F60" s="41">
        <f t="shared" si="0"/>
        <v>56</v>
      </c>
      <c r="H60" s="10">
        <f t="shared" si="5"/>
        <v>28</v>
      </c>
    </row>
    <row r="61" spans="1:8" ht="10.5" customHeight="1" x14ac:dyDescent="0.15">
      <c r="A61" s="11" t="s">
        <v>77</v>
      </c>
      <c r="B61" s="16" t="s">
        <v>83</v>
      </c>
      <c r="C61" s="12" t="s">
        <v>78</v>
      </c>
      <c r="D61" s="13">
        <v>1</v>
      </c>
      <c r="E61" s="12">
        <v>56</v>
      </c>
      <c r="F61" s="41">
        <f t="shared" si="0"/>
        <v>56</v>
      </c>
      <c r="H61" s="10">
        <f t="shared" si="5"/>
        <v>28</v>
      </c>
    </row>
    <row r="62" spans="1:8" ht="10.5" customHeight="1" x14ac:dyDescent="0.15">
      <c r="A62" s="11" t="s">
        <v>77</v>
      </c>
      <c r="B62" s="16" t="s">
        <v>83</v>
      </c>
      <c r="C62" s="12" t="s">
        <v>66</v>
      </c>
      <c r="D62" s="13">
        <v>1</v>
      </c>
      <c r="E62" s="12">
        <v>56</v>
      </c>
      <c r="F62" s="41">
        <f t="shared" si="0"/>
        <v>56</v>
      </c>
      <c r="H62" s="10">
        <f t="shared" si="5"/>
        <v>28</v>
      </c>
    </row>
    <row r="63" spans="1:8" ht="10.5" customHeight="1" x14ac:dyDescent="0.15">
      <c r="A63" s="11" t="s">
        <v>77</v>
      </c>
      <c r="B63" s="16" t="s">
        <v>83</v>
      </c>
      <c r="C63" s="12" t="s">
        <v>79</v>
      </c>
      <c r="D63" s="13">
        <v>1</v>
      </c>
      <c r="E63" s="12">
        <v>56</v>
      </c>
      <c r="F63" s="41">
        <f t="shared" si="0"/>
        <v>56</v>
      </c>
      <c r="H63" s="10">
        <f t="shared" si="5"/>
        <v>28</v>
      </c>
    </row>
    <row r="64" spans="1:8" ht="10.5" customHeight="1" x14ac:dyDescent="0.15">
      <c r="A64" s="11" t="s">
        <v>77</v>
      </c>
      <c r="B64" s="16" t="s">
        <v>83</v>
      </c>
      <c r="C64" s="12" t="s">
        <v>65</v>
      </c>
      <c r="D64" s="13">
        <v>1</v>
      </c>
      <c r="E64" s="12">
        <v>56</v>
      </c>
      <c r="F64" s="41">
        <f t="shared" si="0"/>
        <v>56</v>
      </c>
      <c r="H64" s="10">
        <f t="shared" si="5"/>
        <v>28</v>
      </c>
    </row>
    <row r="65" spans="1:8" ht="10.5" customHeight="1" x14ac:dyDescent="0.15">
      <c r="A65" s="11" t="s">
        <v>77</v>
      </c>
      <c r="B65" s="16" t="s">
        <v>83</v>
      </c>
      <c r="C65" s="12" t="s">
        <v>71</v>
      </c>
      <c r="D65" s="13">
        <v>1</v>
      </c>
      <c r="E65" s="12">
        <v>56</v>
      </c>
      <c r="F65" s="41">
        <f t="shared" si="0"/>
        <v>56</v>
      </c>
      <c r="H65" s="10">
        <f t="shared" si="5"/>
        <v>28</v>
      </c>
    </row>
    <row r="66" spans="1:8" ht="10.5" customHeight="1" x14ac:dyDescent="0.15">
      <c r="A66" s="11" t="s">
        <v>77</v>
      </c>
      <c r="B66" s="16" t="s">
        <v>153</v>
      </c>
      <c r="C66" s="12" t="s">
        <v>58</v>
      </c>
      <c r="D66" s="13">
        <v>1</v>
      </c>
      <c r="E66" s="12">
        <v>56</v>
      </c>
      <c r="F66" s="41">
        <f t="shared" si="0"/>
        <v>56</v>
      </c>
      <c r="H66" s="10">
        <f>SUM(D66*36)</f>
        <v>36</v>
      </c>
    </row>
    <row r="67" spans="1:8" ht="10.5" customHeight="1" x14ac:dyDescent="0.15">
      <c r="A67" s="11" t="s">
        <v>77</v>
      </c>
      <c r="B67" s="14" t="s">
        <v>80</v>
      </c>
      <c r="C67" s="12" t="s">
        <v>81</v>
      </c>
      <c r="D67" s="13">
        <v>1</v>
      </c>
      <c r="E67" s="12">
        <v>32.17</v>
      </c>
      <c r="F67" s="41">
        <f t="shared" ref="F67:F130" si="6">SUM(D67*E67)</f>
        <v>32.17</v>
      </c>
      <c r="H67" s="10">
        <f t="shared" ref="H67:H130" si="7">SUM(D67*26)</f>
        <v>26</v>
      </c>
    </row>
    <row r="68" spans="1:8" ht="10.5" customHeight="1" x14ac:dyDescent="0.15">
      <c r="A68" s="11" t="s">
        <v>77</v>
      </c>
      <c r="B68" s="16" t="s">
        <v>153</v>
      </c>
      <c r="C68" s="12" t="s">
        <v>67</v>
      </c>
      <c r="D68" s="13">
        <v>1</v>
      </c>
      <c r="E68" s="12">
        <v>56</v>
      </c>
      <c r="F68" s="41">
        <f t="shared" si="6"/>
        <v>56</v>
      </c>
      <c r="H68" s="10">
        <f>SUM(D68*36)</f>
        <v>36</v>
      </c>
    </row>
    <row r="69" spans="1:8" ht="10.5" customHeight="1" x14ac:dyDescent="0.15">
      <c r="A69" s="11" t="s">
        <v>77</v>
      </c>
      <c r="B69" s="16" t="s">
        <v>83</v>
      </c>
      <c r="C69" s="12" t="s">
        <v>82</v>
      </c>
      <c r="D69" s="13">
        <v>1</v>
      </c>
      <c r="E69" s="12">
        <v>56</v>
      </c>
      <c r="F69" s="41">
        <f t="shared" si="6"/>
        <v>56</v>
      </c>
      <c r="H69" s="10">
        <f>SUM(D69*28)</f>
        <v>28</v>
      </c>
    </row>
    <row r="70" spans="1:8" x14ac:dyDescent="0.15">
      <c r="A70" s="15" t="s">
        <v>91</v>
      </c>
      <c r="B70" s="16" t="s">
        <v>83</v>
      </c>
      <c r="C70" s="16" t="s">
        <v>84</v>
      </c>
      <c r="D70" s="6">
        <v>1</v>
      </c>
      <c r="E70" s="12">
        <v>56</v>
      </c>
      <c r="F70" s="41">
        <f t="shared" si="6"/>
        <v>56</v>
      </c>
      <c r="H70" s="10">
        <f t="shared" ref="H70:H86" si="8">SUM(D70*28)</f>
        <v>28</v>
      </c>
    </row>
    <row r="71" spans="1:8" x14ac:dyDescent="0.15">
      <c r="A71" s="15" t="s">
        <v>91</v>
      </c>
      <c r="B71" s="16" t="s">
        <v>83</v>
      </c>
      <c r="C71" s="16" t="s">
        <v>85</v>
      </c>
      <c r="D71" s="6">
        <v>1</v>
      </c>
      <c r="E71" s="12">
        <v>56</v>
      </c>
      <c r="F71" s="41">
        <f t="shared" si="6"/>
        <v>56</v>
      </c>
      <c r="H71" s="10">
        <f t="shared" si="8"/>
        <v>28</v>
      </c>
    </row>
    <row r="72" spans="1:8" x14ac:dyDescent="0.15">
      <c r="A72" s="15" t="s">
        <v>91</v>
      </c>
      <c r="B72" s="16" t="s">
        <v>83</v>
      </c>
      <c r="C72" s="16" t="s">
        <v>86</v>
      </c>
      <c r="D72" s="6">
        <v>1</v>
      </c>
      <c r="E72" s="12">
        <v>56</v>
      </c>
      <c r="F72" s="41">
        <f t="shared" si="6"/>
        <v>56</v>
      </c>
      <c r="H72" s="10">
        <f t="shared" si="8"/>
        <v>28</v>
      </c>
    </row>
    <row r="73" spans="1:8" x14ac:dyDescent="0.15">
      <c r="A73" s="15" t="s">
        <v>91</v>
      </c>
      <c r="B73" s="16" t="s">
        <v>83</v>
      </c>
      <c r="C73" s="16" t="s">
        <v>87</v>
      </c>
      <c r="D73" s="6">
        <v>1</v>
      </c>
      <c r="E73" s="12">
        <v>56</v>
      </c>
      <c r="F73" s="41">
        <f t="shared" si="6"/>
        <v>56</v>
      </c>
      <c r="H73" s="10">
        <f t="shared" si="8"/>
        <v>28</v>
      </c>
    </row>
    <row r="74" spans="1:8" x14ac:dyDescent="0.15">
      <c r="A74" s="15" t="s">
        <v>91</v>
      </c>
      <c r="B74" s="16" t="s">
        <v>83</v>
      </c>
      <c r="C74" s="16" t="s">
        <v>88</v>
      </c>
      <c r="D74" s="6">
        <v>1</v>
      </c>
      <c r="E74" s="12">
        <v>56</v>
      </c>
      <c r="F74" s="41">
        <f t="shared" si="6"/>
        <v>56</v>
      </c>
      <c r="H74" s="10">
        <f t="shared" si="8"/>
        <v>28</v>
      </c>
    </row>
    <row r="75" spans="1:8" x14ac:dyDescent="0.15">
      <c r="A75" s="15" t="s">
        <v>91</v>
      </c>
      <c r="B75" s="16" t="s">
        <v>83</v>
      </c>
      <c r="C75" s="16" t="s">
        <v>89</v>
      </c>
      <c r="D75" s="6">
        <v>1</v>
      </c>
      <c r="E75" s="12">
        <v>56</v>
      </c>
      <c r="F75" s="41">
        <f t="shared" si="6"/>
        <v>56</v>
      </c>
      <c r="H75" s="10">
        <f t="shared" si="8"/>
        <v>28</v>
      </c>
    </row>
    <row r="76" spans="1:8" x14ac:dyDescent="0.15">
      <c r="A76" s="15" t="s">
        <v>91</v>
      </c>
      <c r="B76" s="16" t="s">
        <v>83</v>
      </c>
      <c r="C76" s="16" t="s">
        <v>90</v>
      </c>
      <c r="D76" s="6">
        <v>1</v>
      </c>
      <c r="E76" s="12">
        <v>56</v>
      </c>
      <c r="F76" s="41">
        <f t="shared" si="6"/>
        <v>56</v>
      </c>
      <c r="H76" s="10">
        <f t="shared" si="8"/>
        <v>28</v>
      </c>
    </row>
    <row r="77" spans="1:8" x14ac:dyDescent="0.15">
      <c r="A77" s="15" t="s">
        <v>91</v>
      </c>
      <c r="B77" s="16" t="s">
        <v>83</v>
      </c>
      <c r="C77" s="16" t="s">
        <v>92</v>
      </c>
      <c r="D77" s="6">
        <v>1</v>
      </c>
      <c r="E77" s="12">
        <v>56</v>
      </c>
      <c r="F77" s="41">
        <f t="shared" si="6"/>
        <v>56</v>
      </c>
      <c r="H77" s="10">
        <f t="shared" si="8"/>
        <v>28</v>
      </c>
    </row>
    <row r="78" spans="1:8" x14ac:dyDescent="0.15">
      <c r="A78" s="15" t="s">
        <v>91</v>
      </c>
      <c r="B78" s="16" t="s">
        <v>83</v>
      </c>
      <c r="C78" s="16" t="s">
        <v>93</v>
      </c>
      <c r="D78" s="6">
        <v>1</v>
      </c>
      <c r="E78" s="12">
        <v>56</v>
      </c>
      <c r="F78" s="41">
        <f t="shared" si="6"/>
        <v>56</v>
      </c>
      <c r="H78" s="10">
        <f t="shared" si="8"/>
        <v>28</v>
      </c>
    </row>
    <row r="79" spans="1:8" x14ac:dyDescent="0.15">
      <c r="A79" s="15" t="s">
        <v>91</v>
      </c>
      <c r="B79" s="16" t="s">
        <v>83</v>
      </c>
      <c r="C79" s="16" t="s">
        <v>94</v>
      </c>
      <c r="D79" s="6">
        <v>1</v>
      </c>
      <c r="E79" s="12">
        <v>56</v>
      </c>
      <c r="F79" s="41">
        <f t="shared" si="6"/>
        <v>56</v>
      </c>
      <c r="H79" s="10">
        <f t="shared" si="8"/>
        <v>28</v>
      </c>
    </row>
    <row r="80" spans="1:8" x14ac:dyDescent="0.15">
      <c r="A80" s="15" t="s">
        <v>91</v>
      </c>
      <c r="B80" s="16" t="s">
        <v>83</v>
      </c>
      <c r="C80" s="16" t="s">
        <v>95</v>
      </c>
      <c r="D80" s="6">
        <v>1</v>
      </c>
      <c r="E80" s="12">
        <v>56</v>
      </c>
      <c r="F80" s="41">
        <f t="shared" si="6"/>
        <v>56</v>
      </c>
      <c r="H80" s="10">
        <f t="shared" si="8"/>
        <v>28</v>
      </c>
    </row>
    <row r="81" spans="1:8" x14ac:dyDescent="0.15">
      <c r="A81" s="15" t="s">
        <v>91</v>
      </c>
      <c r="B81" s="16" t="s">
        <v>83</v>
      </c>
      <c r="C81" s="16" t="s">
        <v>96</v>
      </c>
      <c r="D81" s="6">
        <v>1</v>
      </c>
      <c r="E81" s="12">
        <v>56</v>
      </c>
      <c r="F81" s="41">
        <f t="shared" si="6"/>
        <v>56</v>
      </c>
      <c r="H81" s="10">
        <f t="shared" si="8"/>
        <v>28</v>
      </c>
    </row>
    <row r="82" spans="1:8" x14ac:dyDescent="0.15">
      <c r="A82" s="15" t="s">
        <v>91</v>
      </c>
      <c r="B82" s="16" t="s">
        <v>83</v>
      </c>
      <c r="C82" s="16" t="s">
        <v>97</v>
      </c>
      <c r="D82" s="6">
        <v>1</v>
      </c>
      <c r="E82" s="12">
        <v>56</v>
      </c>
      <c r="F82" s="41">
        <f t="shared" si="6"/>
        <v>56</v>
      </c>
      <c r="H82" s="10">
        <f t="shared" si="8"/>
        <v>28</v>
      </c>
    </row>
    <row r="83" spans="1:8" x14ac:dyDescent="0.15">
      <c r="A83" s="15" t="s">
        <v>91</v>
      </c>
      <c r="B83" s="16" t="s">
        <v>83</v>
      </c>
      <c r="C83" s="16" t="s">
        <v>98</v>
      </c>
      <c r="D83" s="6">
        <v>1</v>
      </c>
      <c r="E83" s="12">
        <v>56</v>
      </c>
      <c r="F83" s="41">
        <f t="shared" si="6"/>
        <v>56</v>
      </c>
      <c r="H83" s="10">
        <f t="shared" si="8"/>
        <v>28</v>
      </c>
    </row>
    <row r="84" spans="1:8" x14ac:dyDescent="0.15">
      <c r="A84" s="15" t="s">
        <v>91</v>
      </c>
      <c r="B84" s="16" t="s">
        <v>83</v>
      </c>
      <c r="C84" s="16" t="s">
        <v>99</v>
      </c>
      <c r="D84" s="6">
        <v>1</v>
      </c>
      <c r="E84" s="12">
        <v>56</v>
      </c>
      <c r="F84" s="41">
        <f t="shared" si="6"/>
        <v>56</v>
      </c>
      <c r="H84" s="10">
        <f t="shared" si="8"/>
        <v>28</v>
      </c>
    </row>
    <row r="85" spans="1:8" x14ac:dyDescent="0.15">
      <c r="A85" s="15" t="s">
        <v>91</v>
      </c>
      <c r="B85" s="16" t="s">
        <v>83</v>
      </c>
      <c r="C85" s="16" t="s">
        <v>100</v>
      </c>
      <c r="D85" s="6">
        <v>1</v>
      </c>
      <c r="E85" s="12">
        <v>56</v>
      </c>
      <c r="F85" s="41">
        <f t="shared" si="6"/>
        <v>56</v>
      </c>
      <c r="H85" s="10">
        <f t="shared" si="8"/>
        <v>28</v>
      </c>
    </row>
    <row r="86" spans="1:8" x14ac:dyDescent="0.15">
      <c r="A86" s="15" t="s">
        <v>91</v>
      </c>
      <c r="B86" s="16" t="s">
        <v>83</v>
      </c>
      <c r="C86" s="16" t="s">
        <v>101</v>
      </c>
      <c r="D86" s="6">
        <v>1</v>
      </c>
      <c r="E86" s="12">
        <v>56</v>
      </c>
      <c r="F86" s="41">
        <f t="shared" si="6"/>
        <v>56</v>
      </c>
      <c r="H86" s="10">
        <f t="shared" si="8"/>
        <v>28</v>
      </c>
    </row>
    <row r="87" spans="1:8" x14ac:dyDescent="0.15">
      <c r="A87" s="15" t="s">
        <v>109</v>
      </c>
      <c r="B87" s="16" t="s">
        <v>42</v>
      </c>
      <c r="C87" s="16" t="s">
        <v>102</v>
      </c>
      <c r="D87" s="6">
        <v>1</v>
      </c>
      <c r="E87" s="12">
        <v>32.17</v>
      </c>
      <c r="F87" s="41">
        <f t="shared" si="6"/>
        <v>32.17</v>
      </c>
      <c r="H87" s="10">
        <f t="shared" si="7"/>
        <v>26</v>
      </c>
    </row>
    <row r="88" spans="1:8" x14ac:dyDescent="0.15">
      <c r="A88" s="15" t="s">
        <v>109</v>
      </c>
      <c r="B88" s="16" t="s">
        <v>42</v>
      </c>
      <c r="C88" s="16" t="s">
        <v>103</v>
      </c>
      <c r="D88" s="6">
        <v>1</v>
      </c>
      <c r="E88" s="12">
        <v>32.17</v>
      </c>
      <c r="F88" s="41">
        <f t="shared" si="6"/>
        <v>32.17</v>
      </c>
      <c r="H88" s="10">
        <f t="shared" si="7"/>
        <v>26</v>
      </c>
    </row>
    <row r="89" spans="1:8" x14ac:dyDescent="0.15">
      <c r="A89" s="15" t="s">
        <v>109</v>
      </c>
      <c r="B89" s="16" t="s">
        <v>141</v>
      </c>
      <c r="C89" s="16" t="s">
        <v>104</v>
      </c>
      <c r="D89" s="6">
        <v>1</v>
      </c>
      <c r="E89" s="12">
        <v>63.65</v>
      </c>
      <c r="F89" s="41">
        <f t="shared" si="6"/>
        <v>63.65</v>
      </c>
      <c r="H89" s="10">
        <f>SUM(D89*18)</f>
        <v>18</v>
      </c>
    </row>
    <row r="90" spans="1:8" x14ac:dyDescent="0.15">
      <c r="A90" s="15" t="s">
        <v>109</v>
      </c>
      <c r="B90" s="16" t="s">
        <v>141</v>
      </c>
      <c r="C90" s="16" t="s">
        <v>105</v>
      </c>
      <c r="D90" s="6">
        <v>3</v>
      </c>
      <c r="E90" s="12">
        <v>63.65</v>
      </c>
      <c r="F90" s="41">
        <f t="shared" si="6"/>
        <v>190.95</v>
      </c>
      <c r="H90" s="10">
        <f>SUM(D90*18)</f>
        <v>54</v>
      </c>
    </row>
    <row r="91" spans="1:8" x14ac:dyDescent="0.15">
      <c r="A91" s="15" t="s">
        <v>109</v>
      </c>
      <c r="B91" s="16" t="s">
        <v>145</v>
      </c>
      <c r="C91" s="16" t="s">
        <v>106</v>
      </c>
      <c r="D91" s="6">
        <v>1</v>
      </c>
      <c r="E91" s="12">
        <v>56</v>
      </c>
      <c r="F91" s="41">
        <f t="shared" si="6"/>
        <v>56</v>
      </c>
      <c r="H91" s="10">
        <f>SUM(D91*36)</f>
        <v>36</v>
      </c>
    </row>
    <row r="92" spans="1:8" x14ac:dyDescent="0.15">
      <c r="A92" s="15" t="s">
        <v>109</v>
      </c>
      <c r="B92" s="16" t="s">
        <v>153</v>
      </c>
      <c r="C92" s="16" t="s">
        <v>107</v>
      </c>
      <c r="D92" s="6">
        <v>1</v>
      </c>
      <c r="E92" s="12">
        <v>56</v>
      </c>
      <c r="F92" s="41">
        <f t="shared" si="6"/>
        <v>56</v>
      </c>
      <c r="H92" s="10">
        <f>SUM(D92*36)</f>
        <v>36</v>
      </c>
    </row>
    <row r="93" spans="1:8" x14ac:dyDescent="0.15">
      <c r="A93" s="15" t="s">
        <v>109</v>
      </c>
      <c r="B93" s="16" t="s">
        <v>83</v>
      </c>
      <c r="C93" s="56" t="s">
        <v>108</v>
      </c>
      <c r="D93" s="6">
        <v>1</v>
      </c>
      <c r="E93" s="12">
        <v>56</v>
      </c>
      <c r="F93" s="41">
        <f t="shared" si="6"/>
        <v>56</v>
      </c>
      <c r="H93" s="10">
        <v>0</v>
      </c>
    </row>
    <row r="94" spans="1:8" x14ac:dyDescent="0.15">
      <c r="A94" s="15" t="s">
        <v>109</v>
      </c>
      <c r="B94" s="16" t="s">
        <v>83</v>
      </c>
      <c r="C94" s="56" t="s">
        <v>110</v>
      </c>
      <c r="D94" s="6">
        <v>1</v>
      </c>
      <c r="E94" s="12">
        <v>56</v>
      </c>
      <c r="F94" s="41">
        <f t="shared" si="6"/>
        <v>56</v>
      </c>
      <c r="H94" s="10">
        <v>0</v>
      </c>
    </row>
    <row r="95" spans="1:8" x14ac:dyDescent="0.15">
      <c r="A95" s="15" t="s">
        <v>109</v>
      </c>
      <c r="B95" s="16" t="s">
        <v>83</v>
      </c>
      <c r="C95" s="56" t="s">
        <v>111</v>
      </c>
      <c r="D95" s="6">
        <v>1</v>
      </c>
      <c r="E95" s="12">
        <v>56</v>
      </c>
      <c r="F95" s="41">
        <f t="shared" si="6"/>
        <v>56</v>
      </c>
      <c r="H95" s="10">
        <v>0</v>
      </c>
    </row>
    <row r="96" spans="1:8" x14ac:dyDescent="0.15">
      <c r="A96" s="15" t="s">
        <v>109</v>
      </c>
      <c r="B96" s="16" t="s">
        <v>83</v>
      </c>
      <c r="C96" s="56" t="s">
        <v>112</v>
      </c>
      <c r="D96" s="6">
        <v>1</v>
      </c>
      <c r="E96" s="12">
        <v>56</v>
      </c>
      <c r="F96" s="41">
        <f t="shared" si="6"/>
        <v>56</v>
      </c>
      <c r="H96" s="10">
        <v>0</v>
      </c>
    </row>
    <row r="97" spans="1:8" x14ac:dyDescent="0.15">
      <c r="A97" s="15" t="s">
        <v>109</v>
      </c>
      <c r="B97" s="16" t="s">
        <v>83</v>
      </c>
      <c r="C97" s="56" t="s">
        <v>113</v>
      </c>
      <c r="D97" s="6">
        <v>1</v>
      </c>
      <c r="E97" s="12">
        <v>56</v>
      </c>
      <c r="F97" s="41">
        <f t="shared" si="6"/>
        <v>56</v>
      </c>
      <c r="H97" s="10">
        <v>0</v>
      </c>
    </row>
    <row r="98" spans="1:8" x14ac:dyDescent="0.15">
      <c r="A98" s="15" t="s">
        <v>109</v>
      </c>
      <c r="B98" s="16" t="s">
        <v>83</v>
      </c>
      <c r="C98" s="56" t="s">
        <v>114</v>
      </c>
      <c r="D98" s="6">
        <v>1</v>
      </c>
      <c r="E98" s="12">
        <v>56</v>
      </c>
      <c r="F98" s="41">
        <f t="shared" si="6"/>
        <v>56</v>
      </c>
      <c r="H98" s="10">
        <v>0</v>
      </c>
    </row>
    <row r="99" spans="1:8" x14ac:dyDescent="0.15">
      <c r="A99" s="15" t="s">
        <v>109</v>
      </c>
      <c r="B99" s="16" t="s">
        <v>83</v>
      </c>
      <c r="C99" s="56" t="s">
        <v>115</v>
      </c>
      <c r="D99" s="6">
        <v>1</v>
      </c>
      <c r="E99" s="12">
        <v>56</v>
      </c>
      <c r="F99" s="41">
        <f t="shared" si="6"/>
        <v>56</v>
      </c>
      <c r="H99" s="10">
        <v>0</v>
      </c>
    </row>
    <row r="100" spans="1:8" x14ac:dyDescent="0.15">
      <c r="A100" s="15" t="s">
        <v>109</v>
      </c>
      <c r="B100" s="16" t="s">
        <v>83</v>
      </c>
      <c r="C100" s="56" t="s">
        <v>116</v>
      </c>
      <c r="D100" s="6">
        <v>1</v>
      </c>
      <c r="E100" s="12">
        <v>56</v>
      </c>
      <c r="F100" s="41">
        <f t="shared" si="6"/>
        <v>56</v>
      </c>
      <c r="H100" s="10">
        <v>0</v>
      </c>
    </row>
    <row r="101" spans="1:8" x14ac:dyDescent="0.15">
      <c r="A101" s="15" t="s">
        <v>109</v>
      </c>
      <c r="B101" s="16" t="s">
        <v>83</v>
      </c>
      <c r="C101" s="56" t="s">
        <v>117</v>
      </c>
      <c r="D101" s="6">
        <v>1</v>
      </c>
      <c r="E101" s="12">
        <v>56</v>
      </c>
      <c r="F101" s="41">
        <f t="shared" si="6"/>
        <v>56</v>
      </c>
      <c r="H101" s="10">
        <v>0</v>
      </c>
    </row>
    <row r="102" spans="1:8" x14ac:dyDescent="0.15">
      <c r="A102" s="15" t="s">
        <v>109</v>
      </c>
      <c r="B102" s="16" t="s">
        <v>83</v>
      </c>
      <c r="C102" s="56" t="s">
        <v>118</v>
      </c>
      <c r="D102" s="6">
        <v>1</v>
      </c>
      <c r="E102" s="12">
        <v>56</v>
      </c>
      <c r="F102" s="41">
        <f t="shared" si="6"/>
        <v>56</v>
      </c>
      <c r="H102" s="10">
        <v>0</v>
      </c>
    </row>
    <row r="103" spans="1:8" x14ac:dyDescent="0.15">
      <c r="A103" s="15" t="s">
        <v>109</v>
      </c>
      <c r="B103" s="16" t="s">
        <v>83</v>
      </c>
      <c r="C103" s="56" t="s">
        <v>119</v>
      </c>
      <c r="D103" s="6">
        <v>1</v>
      </c>
      <c r="E103" s="12">
        <v>56</v>
      </c>
      <c r="F103" s="41">
        <f t="shared" si="6"/>
        <v>56</v>
      </c>
      <c r="H103" s="10">
        <v>0</v>
      </c>
    </row>
    <row r="104" spans="1:8" x14ac:dyDescent="0.15">
      <c r="A104" s="15" t="s">
        <v>109</v>
      </c>
      <c r="B104" s="16" t="s">
        <v>145</v>
      </c>
      <c r="C104" s="16" t="s">
        <v>120</v>
      </c>
      <c r="D104" s="6">
        <v>1</v>
      </c>
      <c r="E104" s="12">
        <v>56</v>
      </c>
      <c r="F104" s="41">
        <f t="shared" si="6"/>
        <v>56</v>
      </c>
      <c r="H104" s="10">
        <f>SUM(D104*36)</f>
        <v>36</v>
      </c>
    </row>
    <row r="105" spans="1:8" x14ac:dyDescent="0.15">
      <c r="A105" s="15" t="s">
        <v>109</v>
      </c>
      <c r="B105" s="16" t="s">
        <v>145</v>
      </c>
      <c r="C105" s="16" t="s">
        <v>121</v>
      </c>
      <c r="D105" s="6">
        <v>1</v>
      </c>
      <c r="E105" s="12">
        <v>56</v>
      </c>
      <c r="F105" s="41">
        <f t="shared" si="6"/>
        <v>56</v>
      </c>
      <c r="H105" s="10">
        <f t="shared" ref="H105:H107" si="9">SUM(D105*36)</f>
        <v>36</v>
      </c>
    </row>
    <row r="106" spans="1:8" x14ac:dyDescent="0.15">
      <c r="A106" s="15" t="s">
        <v>109</v>
      </c>
      <c r="B106" s="16" t="s">
        <v>145</v>
      </c>
      <c r="C106" s="16" t="s">
        <v>122</v>
      </c>
      <c r="D106" s="6">
        <v>1</v>
      </c>
      <c r="E106" s="12">
        <v>56</v>
      </c>
      <c r="F106" s="41">
        <f t="shared" si="6"/>
        <v>56</v>
      </c>
      <c r="H106" s="10">
        <f t="shared" si="9"/>
        <v>36</v>
      </c>
    </row>
    <row r="107" spans="1:8" x14ac:dyDescent="0.15">
      <c r="A107" s="15" t="s">
        <v>109</v>
      </c>
      <c r="B107" s="16" t="s">
        <v>145</v>
      </c>
      <c r="C107" s="16" t="s">
        <v>123</v>
      </c>
      <c r="D107" s="6">
        <v>1</v>
      </c>
      <c r="E107" s="12">
        <v>56</v>
      </c>
      <c r="F107" s="41">
        <f t="shared" si="6"/>
        <v>56</v>
      </c>
      <c r="H107" s="10">
        <f t="shared" si="9"/>
        <v>36</v>
      </c>
    </row>
    <row r="108" spans="1:8" x14ac:dyDescent="0.15">
      <c r="A108" s="15" t="s">
        <v>130</v>
      </c>
      <c r="B108" s="16" t="s">
        <v>83</v>
      </c>
      <c r="C108" s="17" t="s">
        <v>124</v>
      </c>
      <c r="D108" s="6">
        <v>1</v>
      </c>
      <c r="E108" s="12">
        <v>56</v>
      </c>
      <c r="F108" s="41">
        <f t="shared" si="6"/>
        <v>56</v>
      </c>
      <c r="H108" s="10">
        <f>SUM(D108*28)</f>
        <v>28</v>
      </c>
    </row>
    <row r="109" spans="1:8" x14ac:dyDescent="0.15">
      <c r="A109" s="15" t="s">
        <v>130</v>
      </c>
      <c r="B109" s="16" t="s">
        <v>83</v>
      </c>
      <c r="C109" s="17" t="s">
        <v>125</v>
      </c>
      <c r="D109" s="6">
        <v>1</v>
      </c>
      <c r="E109" s="12">
        <v>56</v>
      </c>
      <c r="F109" s="41">
        <f t="shared" si="6"/>
        <v>56</v>
      </c>
      <c r="H109" s="10">
        <f t="shared" ref="H109:H121" si="10">SUM(D109*28)</f>
        <v>28</v>
      </c>
    </row>
    <row r="110" spans="1:8" x14ac:dyDescent="0.15">
      <c r="A110" s="15" t="s">
        <v>130</v>
      </c>
      <c r="B110" s="16" t="s">
        <v>83</v>
      </c>
      <c r="C110" s="17" t="s">
        <v>126</v>
      </c>
      <c r="D110" s="6">
        <v>1</v>
      </c>
      <c r="E110" s="12">
        <v>56</v>
      </c>
      <c r="F110" s="41">
        <f t="shared" si="6"/>
        <v>56</v>
      </c>
      <c r="H110" s="10">
        <f t="shared" si="10"/>
        <v>28</v>
      </c>
    </row>
    <row r="111" spans="1:8" x14ac:dyDescent="0.15">
      <c r="A111" s="15" t="s">
        <v>130</v>
      </c>
      <c r="B111" s="16" t="s">
        <v>83</v>
      </c>
      <c r="C111" s="17" t="s">
        <v>127</v>
      </c>
      <c r="D111" s="6">
        <v>1</v>
      </c>
      <c r="E111" s="12">
        <v>56</v>
      </c>
      <c r="F111" s="41">
        <f t="shared" si="6"/>
        <v>56</v>
      </c>
      <c r="H111" s="10">
        <f t="shared" si="10"/>
        <v>28</v>
      </c>
    </row>
    <row r="112" spans="1:8" x14ac:dyDescent="0.15">
      <c r="A112" s="15" t="s">
        <v>130</v>
      </c>
      <c r="B112" s="16" t="s">
        <v>83</v>
      </c>
      <c r="C112" s="17" t="s">
        <v>128</v>
      </c>
      <c r="D112" s="6">
        <v>1</v>
      </c>
      <c r="E112" s="12">
        <v>56</v>
      </c>
      <c r="F112" s="41">
        <f t="shared" si="6"/>
        <v>56</v>
      </c>
      <c r="H112" s="10">
        <f t="shared" si="10"/>
        <v>28</v>
      </c>
    </row>
    <row r="113" spans="1:8" x14ac:dyDescent="0.15">
      <c r="A113" s="15" t="s">
        <v>130</v>
      </c>
      <c r="B113" s="16" t="s">
        <v>83</v>
      </c>
      <c r="C113" s="17" t="s">
        <v>129</v>
      </c>
      <c r="D113" s="6">
        <v>1</v>
      </c>
      <c r="E113" s="12">
        <v>56</v>
      </c>
      <c r="F113" s="41">
        <f t="shared" si="6"/>
        <v>56</v>
      </c>
      <c r="H113" s="10">
        <f t="shared" si="10"/>
        <v>28</v>
      </c>
    </row>
    <row r="114" spans="1:8" x14ac:dyDescent="0.15">
      <c r="A114" s="15" t="s">
        <v>130</v>
      </c>
      <c r="B114" s="16" t="s">
        <v>83</v>
      </c>
      <c r="C114" s="17" t="s">
        <v>131</v>
      </c>
      <c r="D114" s="6">
        <v>1</v>
      </c>
      <c r="E114" s="12">
        <v>56</v>
      </c>
      <c r="F114" s="41">
        <f t="shared" si="6"/>
        <v>56</v>
      </c>
      <c r="H114" s="10">
        <f t="shared" si="10"/>
        <v>28</v>
      </c>
    </row>
    <row r="115" spans="1:8" x14ac:dyDescent="0.15">
      <c r="A115" s="15" t="s">
        <v>130</v>
      </c>
      <c r="B115" s="16" t="s">
        <v>83</v>
      </c>
      <c r="C115" s="17" t="s">
        <v>132</v>
      </c>
      <c r="D115" s="6">
        <v>1</v>
      </c>
      <c r="E115" s="12">
        <v>56</v>
      </c>
      <c r="F115" s="41">
        <f t="shared" si="6"/>
        <v>56</v>
      </c>
      <c r="H115" s="10">
        <f t="shared" si="10"/>
        <v>28</v>
      </c>
    </row>
    <row r="116" spans="1:8" x14ac:dyDescent="0.15">
      <c r="A116" s="15" t="s">
        <v>130</v>
      </c>
      <c r="B116" s="16" t="s">
        <v>83</v>
      </c>
      <c r="C116" s="17" t="s">
        <v>133</v>
      </c>
      <c r="D116" s="6">
        <v>1</v>
      </c>
      <c r="E116" s="12">
        <v>56</v>
      </c>
      <c r="F116" s="41">
        <f t="shared" si="6"/>
        <v>56</v>
      </c>
      <c r="H116" s="10">
        <f t="shared" si="10"/>
        <v>28</v>
      </c>
    </row>
    <row r="117" spans="1:8" x14ac:dyDescent="0.15">
      <c r="A117" s="15" t="s">
        <v>130</v>
      </c>
      <c r="B117" s="16" t="s">
        <v>83</v>
      </c>
      <c r="C117" s="17" t="s">
        <v>134</v>
      </c>
      <c r="D117" s="6">
        <v>1</v>
      </c>
      <c r="E117" s="12">
        <v>56</v>
      </c>
      <c r="F117" s="41">
        <f t="shared" si="6"/>
        <v>56</v>
      </c>
      <c r="H117" s="10">
        <f t="shared" si="10"/>
        <v>28</v>
      </c>
    </row>
    <row r="118" spans="1:8" x14ac:dyDescent="0.15">
      <c r="A118" s="15" t="s">
        <v>130</v>
      </c>
      <c r="B118" s="16" t="s">
        <v>83</v>
      </c>
      <c r="C118" s="17" t="s">
        <v>135</v>
      </c>
      <c r="D118" s="6">
        <v>1</v>
      </c>
      <c r="E118" s="12">
        <v>56</v>
      </c>
      <c r="F118" s="41">
        <f t="shared" si="6"/>
        <v>56</v>
      </c>
      <c r="H118" s="10">
        <f t="shared" si="10"/>
        <v>28</v>
      </c>
    </row>
    <row r="119" spans="1:8" x14ac:dyDescent="0.15">
      <c r="A119" s="15" t="s">
        <v>130</v>
      </c>
      <c r="B119" s="16" t="s">
        <v>83</v>
      </c>
      <c r="C119" s="17" t="s">
        <v>136</v>
      </c>
      <c r="D119" s="6">
        <v>1</v>
      </c>
      <c r="E119" s="12">
        <v>56</v>
      </c>
      <c r="F119" s="41">
        <f t="shared" si="6"/>
        <v>56</v>
      </c>
      <c r="H119" s="10">
        <f t="shared" si="10"/>
        <v>28</v>
      </c>
    </row>
    <row r="120" spans="1:8" x14ac:dyDescent="0.15">
      <c r="A120" s="15" t="s">
        <v>130</v>
      </c>
      <c r="B120" s="16" t="s">
        <v>83</v>
      </c>
      <c r="C120" s="17" t="s">
        <v>137</v>
      </c>
      <c r="D120" s="6">
        <v>1</v>
      </c>
      <c r="E120" s="12">
        <v>56</v>
      </c>
      <c r="F120" s="41">
        <f t="shared" si="6"/>
        <v>56</v>
      </c>
      <c r="H120" s="10">
        <f t="shared" si="10"/>
        <v>28</v>
      </c>
    </row>
    <row r="121" spans="1:8" x14ac:dyDescent="0.15">
      <c r="A121" s="15" t="s">
        <v>130</v>
      </c>
      <c r="B121" s="16" t="s">
        <v>83</v>
      </c>
      <c r="C121" s="17" t="s">
        <v>138</v>
      </c>
      <c r="D121" s="6">
        <v>1</v>
      </c>
      <c r="E121" s="12">
        <v>56</v>
      </c>
      <c r="F121" s="41">
        <f t="shared" si="6"/>
        <v>56</v>
      </c>
      <c r="H121" s="10">
        <f t="shared" si="10"/>
        <v>28</v>
      </c>
    </row>
    <row r="122" spans="1:8" x14ac:dyDescent="0.15">
      <c r="A122" s="15" t="s">
        <v>143</v>
      </c>
      <c r="B122" s="16" t="s">
        <v>139</v>
      </c>
      <c r="C122" s="57" t="s">
        <v>140</v>
      </c>
      <c r="D122" s="15">
        <v>10</v>
      </c>
      <c r="E122" s="12"/>
      <c r="F122" s="41">
        <f t="shared" si="6"/>
        <v>0</v>
      </c>
      <c r="H122" s="10">
        <v>0</v>
      </c>
    </row>
    <row r="123" spans="1:8" x14ac:dyDescent="0.15">
      <c r="A123" s="15" t="s">
        <v>143</v>
      </c>
      <c r="B123" s="16" t="s">
        <v>141</v>
      </c>
      <c r="C123" s="17" t="s">
        <v>142</v>
      </c>
      <c r="D123" s="6">
        <v>3</v>
      </c>
      <c r="E123" s="12">
        <v>63.65</v>
      </c>
      <c r="F123" s="41">
        <f t="shared" si="6"/>
        <v>190.95</v>
      </c>
      <c r="H123" s="10">
        <f>SUM(D123*18)</f>
        <v>54</v>
      </c>
    </row>
    <row r="124" spans="1:8" x14ac:dyDescent="0.15">
      <c r="A124" s="15" t="s">
        <v>143</v>
      </c>
      <c r="B124" s="16" t="s">
        <v>139</v>
      </c>
      <c r="C124" s="57" t="s">
        <v>144</v>
      </c>
      <c r="D124" s="15">
        <v>43</v>
      </c>
      <c r="E124" s="12"/>
      <c r="F124" s="41">
        <f t="shared" si="6"/>
        <v>0</v>
      </c>
      <c r="H124" s="10">
        <v>0</v>
      </c>
    </row>
    <row r="125" spans="1:8" x14ac:dyDescent="0.15">
      <c r="A125" s="15" t="s">
        <v>143</v>
      </c>
      <c r="B125" s="16" t="s">
        <v>145</v>
      </c>
      <c r="C125" s="57" t="s">
        <v>146</v>
      </c>
      <c r="D125" s="15">
        <v>1</v>
      </c>
      <c r="E125" s="12"/>
      <c r="F125" s="41">
        <f t="shared" si="6"/>
        <v>0</v>
      </c>
      <c r="H125" s="10">
        <v>0</v>
      </c>
    </row>
    <row r="126" spans="1:8" x14ac:dyDescent="0.15">
      <c r="A126" s="15" t="s">
        <v>143</v>
      </c>
      <c r="B126" s="16" t="s">
        <v>83</v>
      </c>
      <c r="C126" s="17" t="s">
        <v>147</v>
      </c>
      <c r="D126" s="6">
        <v>1</v>
      </c>
      <c r="E126" s="12">
        <v>56</v>
      </c>
      <c r="F126" s="41">
        <f t="shared" si="6"/>
        <v>56</v>
      </c>
      <c r="H126" s="10">
        <f>SUM(D126*26)</f>
        <v>26</v>
      </c>
    </row>
    <row r="127" spans="1:8" x14ac:dyDescent="0.15">
      <c r="A127" s="15" t="s">
        <v>143</v>
      </c>
      <c r="B127" s="16" t="s">
        <v>83</v>
      </c>
      <c r="C127" s="17" t="s">
        <v>148</v>
      </c>
      <c r="D127" s="6">
        <v>2</v>
      </c>
      <c r="E127" s="12">
        <v>56</v>
      </c>
      <c r="F127" s="41">
        <f t="shared" si="6"/>
        <v>112</v>
      </c>
      <c r="H127" s="10">
        <f t="shared" si="7"/>
        <v>52</v>
      </c>
    </row>
    <row r="128" spans="1:8" x14ac:dyDescent="0.15">
      <c r="A128" s="15" t="s">
        <v>143</v>
      </c>
      <c r="B128" s="16" t="s">
        <v>83</v>
      </c>
      <c r="C128" s="17" t="s">
        <v>149</v>
      </c>
      <c r="D128" s="6">
        <v>1</v>
      </c>
      <c r="E128" s="12">
        <v>56</v>
      </c>
      <c r="F128" s="41">
        <f t="shared" si="6"/>
        <v>56</v>
      </c>
      <c r="H128" s="10">
        <f t="shared" si="7"/>
        <v>26</v>
      </c>
    </row>
    <row r="129" spans="1:8" x14ac:dyDescent="0.15">
      <c r="A129" s="15" t="s">
        <v>143</v>
      </c>
      <c r="B129" s="16" t="s">
        <v>141</v>
      </c>
      <c r="C129" s="17" t="s">
        <v>150</v>
      </c>
      <c r="D129" s="6">
        <v>1</v>
      </c>
      <c r="E129" s="12">
        <v>63.65</v>
      </c>
      <c r="F129" s="41">
        <f t="shared" si="6"/>
        <v>63.65</v>
      </c>
      <c r="H129" s="10">
        <f t="shared" si="7"/>
        <v>26</v>
      </c>
    </row>
    <row r="130" spans="1:8" x14ac:dyDescent="0.15">
      <c r="A130" s="15" t="s">
        <v>143</v>
      </c>
      <c r="B130" s="16" t="s">
        <v>145</v>
      </c>
      <c r="C130" s="57" t="s">
        <v>151</v>
      </c>
      <c r="D130" s="15">
        <v>2</v>
      </c>
      <c r="E130" s="12"/>
      <c r="F130" s="41">
        <f t="shared" si="6"/>
        <v>0</v>
      </c>
      <c r="H130" s="10">
        <f t="shared" si="7"/>
        <v>52</v>
      </c>
    </row>
    <row r="131" spans="1:8" x14ac:dyDescent="0.15">
      <c r="A131" s="15" t="s">
        <v>143</v>
      </c>
      <c r="B131" s="16" t="s">
        <v>141</v>
      </c>
      <c r="C131" s="17" t="s">
        <v>152</v>
      </c>
      <c r="D131" s="6">
        <v>6</v>
      </c>
      <c r="E131" s="12">
        <v>63.65</v>
      </c>
      <c r="F131" s="41">
        <f t="shared" ref="F131:F149" si="11">SUM(D131*E131)</f>
        <v>381.9</v>
      </c>
      <c r="H131" s="10">
        <f t="shared" ref="H131:H149" si="12">SUM(D131*26)</f>
        <v>156</v>
      </c>
    </row>
    <row r="132" spans="1:8" x14ac:dyDescent="0.15">
      <c r="A132" s="15" t="s">
        <v>158</v>
      </c>
      <c r="B132" s="16" t="s">
        <v>225</v>
      </c>
      <c r="C132" s="17" t="s">
        <v>224</v>
      </c>
      <c r="D132" s="6">
        <v>1</v>
      </c>
      <c r="E132" s="12">
        <v>32.17</v>
      </c>
      <c r="F132" s="41">
        <f t="shared" si="11"/>
        <v>32.17</v>
      </c>
      <c r="H132" s="10">
        <f t="shared" si="12"/>
        <v>26</v>
      </c>
    </row>
    <row r="133" spans="1:8" x14ac:dyDescent="0.15">
      <c r="A133" s="15" t="s">
        <v>158</v>
      </c>
      <c r="B133" s="16" t="s">
        <v>141</v>
      </c>
      <c r="C133" s="17" t="s">
        <v>224</v>
      </c>
      <c r="D133" s="6">
        <v>1</v>
      </c>
      <c r="E133" s="12">
        <v>32.17</v>
      </c>
      <c r="F133" s="41">
        <f t="shared" si="11"/>
        <v>32.17</v>
      </c>
      <c r="H133" s="10">
        <f t="shared" si="12"/>
        <v>26</v>
      </c>
    </row>
    <row r="134" spans="1:8" x14ac:dyDescent="0.15">
      <c r="A134" s="15" t="s">
        <v>158</v>
      </c>
      <c r="B134" s="16" t="s">
        <v>153</v>
      </c>
      <c r="C134" s="57" t="s">
        <v>154</v>
      </c>
      <c r="D134" s="15">
        <v>1</v>
      </c>
      <c r="E134" s="12"/>
      <c r="F134" s="41">
        <f t="shared" si="11"/>
        <v>0</v>
      </c>
      <c r="H134" s="10">
        <f t="shared" si="12"/>
        <v>26</v>
      </c>
    </row>
    <row r="135" spans="1:8" x14ac:dyDescent="0.15">
      <c r="A135" s="15" t="s">
        <v>158</v>
      </c>
      <c r="B135" s="16" t="s">
        <v>153</v>
      </c>
      <c r="C135" s="57" t="s">
        <v>155</v>
      </c>
      <c r="D135" s="15">
        <v>1</v>
      </c>
      <c r="E135" s="12"/>
      <c r="F135" s="41">
        <f t="shared" si="11"/>
        <v>0</v>
      </c>
      <c r="H135" s="10">
        <f t="shared" si="12"/>
        <v>26</v>
      </c>
    </row>
    <row r="136" spans="1:8" x14ac:dyDescent="0.15">
      <c r="A136" s="15" t="s">
        <v>158</v>
      </c>
      <c r="B136" s="16" t="s">
        <v>153</v>
      </c>
      <c r="C136" s="57" t="s">
        <v>156</v>
      </c>
      <c r="D136" s="15">
        <v>2</v>
      </c>
      <c r="E136" s="12"/>
      <c r="F136" s="41">
        <f t="shared" si="11"/>
        <v>0</v>
      </c>
      <c r="H136" s="10">
        <f t="shared" si="12"/>
        <v>52</v>
      </c>
    </row>
    <row r="137" spans="1:8" x14ac:dyDescent="0.15">
      <c r="A137" s="15" t="s">
        <v>158</v>
      </c>
      <c r="B137" s="16" t="s">
        <v>153</v>
      </c>
      <c r="C137" s="57" t="s">
        <v>157</v>
      </c>
      <c r="D137" s="15">
        <v>2</v>
      </c>
      <c r="E137" s="12"/>
      <c r="F137" s="41">
        <f t="shared" si="11"/>
        <v>0</v>
      </c>
      <c r="H137" s="10">
        <f t="shared" si="12"/>
        <v>52</v>
      </c>
    </row>
    <row r="138" spans="1:8" x14ac:dyDescent="0.15">
      <c r="A138" s="15" t="s">
        <v>158</v>
      </c>
      <c r="B138" s="16" t="s">
        <v>153</v>
      </c>
      <c r="C138" s="57" t="s">
        <v>159</v>
      </c>
      <c r="D138" s="15">
        <v>2</v>
      </c>
      <c r="E138" s="12"/>
      <c r="F138" s="41">
        <f t="shared" si="11"/>
        <v>0</v>
      </c>
      <c r="H138" s="10">
        <f t="shared" si="12"/>
        <v>52</v>
      </c>
    </row>
    <row r="139" spans="1:8" x14ac:dyDescent="0.15">
      <c r="A139" s="15" t="s">
        <v>158</v>
      </c>
      <c r="B139" s="16" t="s">
        <v>153</v>
      </c>
      <c r="C139" s="57" t="s">
        <v>160</v>
      </c>
      <c r="D139" s="15">
        <v>2</v>
      </c>
      <c r="E139" s="12"/>
      <c r="F139" s="41">
        <f t="shared" si="11"/>
        <v>0</v>
      </c>
      <c r="H139" s="10">
        <f t="shared" si="12"/>
        <v>52</v>
      </c>
    </row>
    <row r="140" spans="1:8" x14ac:dyDescent="0.15">
      <c r="A140" s="15" t="s">
        <v>158</v>
      </c>
      <c r="B140" s="16" t="s">
        <v>145</v>
      </c>
      <c r="C140" s="57" t="s">
        <v>161</v>
      </c>
      <c r="D140" s="15">
        <v>4</v>
      </c>
      <c r="E140" s="12"/>
      <c r="F140" s="41">
        <f t="shared" si="11"/>
        <v>0</v>
      </c>
      <c r="H140" s="10">
        <f t="shared" si="12"/>
        <v>104</v>
      </c>
    </row>
    <row r="141" spans="1:8" x14ac:dyDescent="0.15">
      <c r="A141" s="15" t="s">
        <v>163</v>
      </c>
      <c r="B141" s="16" t="s">
        <v>80</v>
      </c>
      <c r="C141" s="57" t="s">
        <v>162</v>
      </c>
      <c r="D141" s="6">
        <v>2</v>
      </c>
      <c r="E141" s="12">
        <v>32.17</v>
      </c>
      <c r="F141" s="41">
        <f t="shared" si="11"/>
        <v>64.34</v>
      </c>
      <c r="H141" s="10">
        <f t="shared" si="12"/>
        <v>52</v>
      </c>
    </row>
    <row r="142" spans="1:8" x14ac:dyDescent="0.15">
      <c r="A142" s="15" t="s">
        <v>163</v>
      </c>
      <c r="B142" s="16" t="s">
        <v>80</v>
      </c>
      <c r="C142" s="57" t="s">
        <v>164</v>
      </c>
      <c r="D142" s="6">
        <v>2</v>
      </c>
      <c r="E142" s="12">
        <v>32.17</v>
      </c>
      <c r="F142" s="41">
        <f t="shared" si="11"/>
        <v>64.34</v>
      </c>
      <c r="H142" s="10">
        <f t="shared" si="12"/>
        <v>52</v>
      </c>
    </row>
    <row r="143" spans="1:8" x14ac:dyDescent="0.15">
      <c r="A143" s="15" t="s">
        <v>163</v>
      </c>
      <c r="B143" s="16" t="s">
        <v>153</v>
      </c>
      <c r="C143" s="17" t="s">
        <v>165</v>
      </c>
      <c r="D143" s="6">
        <v>2</v>
      </c>
      <c r="E143" s="12">
        <v>56</v>
      </c>
      <c r="F143" s="41">
        <f t="shared" si="11"/>
        <v>112</v>
      </c>
      <c r="H143" s="10">
        <f t="shared" si="12"/>
        <v>52</v>
      </c>
    </row>
    <row r="144" spans="1:8" x14ac:dyDescent="0.15">
      <c r="A144" s="15" t="s">
        <v>163</v>
      </c>
      <c r="B144" s="16" t="s">
        <v>80</v>
      </c>
      <c r="C144" s="17" t="s">
        <v>93</v>
      </c>
      <c r="D144" s="6">
        <v>1</v>
      </c>
      <c r="E144" s="12">
        <v>32.17</v>
      </c>
      <c r="F144" s="41">
        <f t="shared" si="11"/>
        <v>32.17</v>
      </c>
      <c r="H144" s="10">
        <f t="shared" si="12"/>
        <v>26</v>
      </c>
    </row>
    <row r="145" spans="1:8" x14ac:dyDescent="0.15">
      <c r="A145" s="15" t="s">
        <v>163</v>
      </c>
      <c r="B145" s="16" t="s">
        <v>80</v>
      </c>
      <c r="C145" s="57" t="s">
        <v>166</v>
      </c>
      <c r="D145" s="15">
        <v>2</v>
      </c>
      <c r="E145" s="12"/>
      <c r="F145" s="41">
        <f t="shared" si="11"/>
        <v>0</v>
      </c>
      <c r="H145" s="10">
        <f t="shared" si="12"/>
        <v>52</v>
      </c>
    </row>
    <row r="146" spans="1:8" x14ac:dyDescent="0.15">
      <c r="A146" s="15" t="s">
        <v>163</v>
      </c>
      <c r="B146" s="16" t="s">
        <v>80</v>
      </c>
      <c r="C146" s="57" t="s">
        <v>167</v>
      </c>
      <c r="D146" s="15">
        <v>1</v>
      </c>
      <c r="E146" s="12"/>
      <c r="F146" s="41">
        <f t="shared" si="11"/>
        <v>0</v>
      </c>
      <c r="H146" s="10">
        <f t="shared" si="12"/>
        <v>26</v>
      </c>
    </row>
    <row r="147" spans="1:8" x14ac:dyDescent="0.15">
      <c r="A147" s="15" t="s">
        <v>163</v>
      </c>
      <c r="B147" s="16" t="s">
        <v>141</v>
      </c>
      <c r="C147" s="17" t="s">
        <v>168</v>
      </c>
      <c r="D147" s="6">
        <v>1</v>
      </c>
      <c r="E147" s="12">
        <v>63.65</v>
      </c>
      <c r="F147" s="41">
        <f t="shared" si="11"/>
        <v>63.65</v>
      </c>
      <c r="H147" s="10">
        <f t="shared" si="12"/>
        <v>26</v>
      </c>
    </row>
    <row r="148" spans="1:8" x14ac:dyDescent="0.15">
      <c r="A148" s="15" t="s">
        <v>163</v>
      </c>
      <c r="B148" s="16" t="s">
        <v>141</v>
      </c>
      <c r="C148" s="17" t="s">
        <v>169</v>
      </c>
      <c r="D148" s="6">
        <v>1</v>
      </c>
      <c r="E148" s="12">
        <v>63.65</v>
      </c>
      <c r="F148" s="41">
        <f t="shared" si="11"/>
        <v>63.65</v>
      </c>
      <c r="H148" s="10">
        <f t="shared" si="12"/>
        <v>26</v>
      </c>
    </row>
    <row r="149" spans="1:8" x14ac:dyDescent="0.15">
      <c r="A149" s="15" t="s">
        <v>170</v>
      </c>
      <c r="B149" s="16" t="s">
        <v>153</v>
      </c>
      <c r="C149" s="17" t="s">
        <v>171</v>
      </c>
      <c r="D149" s="6">
        <v>6</v>
      </c>
      <c r="E149" s="12">
        <v>56</v>
      </c>
      <c r="F149" s="41">
        <f t="shared" si="11"/>
        <v>336</v>
      </c>
      <c r="H149" s="10">
        <f t="shared" si="12"/>
        <v>156</v>
      </c>
    </row>
    <row r="150" spans="1:8" x14ac:dyDescent="0.15">
      <c r="F150" s="42"/>
    </row>
    <row r="151" spans="1:8" x14ac:dyDescent="0.15">
      <c r="C151" s="40"/>
      <c r="E151" s="40" t="s">
        <v>29</v>
      </c>
      <c r="F151" s="42">
        <f>SUM(F2:F150)</f>
        <v>8516.4399999999987</v>
      </c>
    </row>
  </sheetData>
  <autoFilter ref="A1:F149" xr:uid="{752A7C82-E7D9-47F6-994F-2420A371E99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DBF1-CF74-4B67-BC3B-809ED1A83FB5}">
  <dimension ref="A9:E22"/>
  <sheetViews>
    <sheetView topLeftCell="A10" workbookViewId="0">
      <selection activeCell="D34" sqref="D34"/>
    </sheetView>
  </sheetViews>
  <sheetFormatPr baseColWidth="10" defaultColWidth="8.83203125" defaultRowHeight="15" x14ac:dyDescent="0.2"/>
  <cols>
    <col min="1" max="1" width="6.5" customWidth="1"/>
    <col min="2" max="2" width="45.83203125" customWidth="1"/>
    <col min="3" max="3" width="12.6640625" customWidth="1"/>
    <col min="5" max="5" width="12.83203125" customWidth="1"/>
    <col min="7" max="7" width="10.6640625" customWidth="1"/>
    <col min="9" max="9" width="11.33203125" customWidth="1"/>
    <col min="257" max="257" width="6.5" customWidth="1"/>
    <col min="258" max="258" width="45.83203125" customWidth="1"/>
    <col min="259" max="259" width="12.6640625" customWidth="1"/>
    <col min="261" max="261" width="12.83203125" customWidth="1"/>
    <col min="263" max="263" width="10.6640625" customWidth="1"/>
    <col min="265" max="265" width="11.33203125" customWidth="1"/>
    <col min="513" max="513" width="6.5" customWidth="1"/>
    <col min="514" max="514" width="45.83203125" customWidth="1"/>
    <col min="515" max="515" width="12.6640625" customWidth="1"/>
    <col min="517" max="517" width="12.83203125" customWidth="1"/>
    <col min="519" max="519" width="10.6640625" customWidth="1"/>
    <col min="521" max="521" width="11.33203125" customWidth="1"/>
    <col min="769" max="769" width="6.5" customWidth="1"/>
    <col min="770" max="770" width="45.83203125" customWidth="1"/>
    <col min="771" max="771" width="12.6640625" customWidth="1"/>
    <col min="773" max="773" width="12.83203125" customWidth="1"/>
    <col min="775" max="775" width="10.6640625" customWidth="1"/>
    <col min="777" max="777" width="11.33203125" customWidth="1"/>
    <col min="1025" max="1025" width="6.5" customWidth="1"/>
    <col min="1026" max="1026" width="45.83203125" customWidth="1"/>
    <col min="1027" max="1027" width="12.6640625" customWidth="1"/>
    <col min="1029" max="1029" width="12.83203125" customWidth="1"/>
    <col min="1031" max="1031" width="10.6640625" customWidth="1"/>
    <col min="1033" max="1033" width="11.33203125" customWidth="1"/>
    <col min="1281" max="1281" width="6.5" customWidth="1"/>
    <col min="1282" max="1282" width="45.83203125" customWidth="1"/>
    <col min="1283" max="1283" width="12.6640625" customWidth="1"/>
    <col min="1285" max="1285" width="12.83203125" customWidth="1"/>
    <col min="1287" max="1287" width="10.6640625" customWidth="1"/>
    <col min="1289" max="1289" width="11.33203125" customWidth="1"/>
    <col min="1537" max="1537" width="6.5" customWidth="1"/>
    <col min="1538" max="1538" width="45.83203125" customWidth="1"/>
    <col min="1539" max="1539" width="12.6640625" customWidth="1"/>
    <col min="1541" max="1541" width="12.83203125" customWidth="1"/>
    <col min="1543" max="1543" width="10.6640625" customWidth="1"/>
    <col min="1545" max="1545" width="11.33203125" customWidth="1"/>
    <col min="1793" max="1793" width="6.5" customWidth="1"/>
    <col min="1794" max="1794" width="45.83203125" customWidth="1"/>
    <col min="1795" max="1795" width="12.6640625" customWidth="1"/>
    <col min="1797" max="1797" width="12.83203125" customWidth="1"/>
    <col min="1799" max="1799" width="10.6640625" customWidth="1"/>
    <col min="1801" max="1801" width="11.33203125" customWidth="1"/>
    <col min="2049" max="2049" width="6.5" customWidth="1"/>
    <col min="2050" max="2050" width="45.83203125" customWidth="1"/>
    <col min="2051" max="2051" width="12.6640625" customWidth="1"/>
    <col min="2053" max="2053" width="12.83203125" customWidth="1"/>
    <col min="2055" max="2055" width="10.6640625" customWidth="1"/>
    <col min="2057" max="2057" width="11.33203125" customWidth="1"/>
    <col min="2305" max="2305" width="6.5" customWidth="1"/>
    <col min="2306" max="2306" width="45.83203125" customWidth="1"/>
    <col min="2307" max="2307" width="12.6640625" customWidth="1"/>
    <col min="2309" max="2309" width="12.83203125" customWidth="1"/>
    <col min="2311" max="2311" width="10.6640625" customWidth="1"/>
    <col min="2313" max="2313" width="11.33203125" customWidth="1"/>
    <col min="2561" max="2561" width="6.5" customWidth="1"/>
    <col min="2562" max="2562" width="45.83203125" customWidth="1"/>
    <col min="2563" max="2563" width="12.6640625" customWidth="1"/>
    <col min="2565" max="2565" width="12.83203125" customWidth="1"/>
    <col min="2567" max="2567" width="10.6640625" customWidth="1"/>
    <col min="2569" max="2569" width="11.33203125" customWidth="1"/>
    <col min="2817" max="2817" width="6.5" customWidth="1"/>
    <col min="2818" max="2818" width="45.83203125" customWidth="1"/>
    <col min="2819" max="2819" width="12.6640625" customWidth="1"/>
    <col min="2821" max="2821" width="12.83203125" customWidth="1"/>
    <col min="2823" max="2823" width="10.6640625" customWidth="1"/>
    <col min="2825" max="2825" width="11.33203125" customWidth="1"/>
    <col min="3073" max="3073" width="6.5" customWidth="1"/>
    <col min="3074" max="3074" width="45.83203125" customWidth="1"/>
    <col min="3075" max="3075" width="12.6640625" customWidth="1"/>
    <col min="3077" max="3077" width="12.83203125" customWidth="1"/>
    <col min="3079" max="3079" width="10.6640625" customWidth="1"/>
    <col min="3081" max="3081" width="11.33203125" customWidth="1"/>
    <col min="3329" max="3329" width="6.5" customWidth="1"/>
    <col min="3330" max="3330" width="45.83203125" customWidth="1"/>
    <col min="3331" max="3331" width="12.6640625" customWidth="1"/>
    <col min="3333" max="3333" width="12.83203125" customWidth="1"/>
    <col min="3335" max="3335" width="10.6640625" customWidth="1"/>
    <col min="3337" max="3337" width="11.33203125" customWidth="1"/>
    <col min="3585" max="3585" width="6.5" customWidth="1"/>
    <col min="3586" max="3586" width="45.83203125" customWidth="1"/>
    <col min="3587" max="3587" width="12.6640625" customWidth="1"/>
    <col min="3589" max="3589" width="12.83203125" customWidth="1"/>
    <col min="3591" max="3591" width="10.6640625" customWidth="1"/>
    <col min="3593" max="3593" width="11.33203125" customWidth="1"/>
    <col min="3841" max="3841" width="6.5" customWidth="1"/>
    <col min="3842" max="3842" width="45.83203125" customWidth="1"/>
    <col min="3843" max="3843" width="12.6640625" customWidth="1"/>
    <col min="3845" max="3845" width="12.83203125" customWidth="1"/>
    <col min="3847" max="3847" width="10.6640625" customWidth="1"/>
    <col min="3849" max="3849" width="11.33203125" customWidth="1"/>
    <col min="4097" max="4097" width="6.5" customWidth="1"/>
    <col min="4098" max="4098" width="45.83203125" customWidth="1"/>
    <col min="4099" max="4099" width="12.6640625" customWidth="1"/>
    <col min="4101" max="4101" width="12.83203125" customWidth="1"/>
    <col min="4103" max="4103" width="10.6640625" customWidth="1"/>
    <col min="4105" max="4105" width="11.33203125" customWidth="1"/>
    <col min="4353" max="4353" width="6.5" customWidth="1"/>
    <col min="4354" max="4354" width="45.83203125" customWidth="1"/>
    <col min="4355" max="4355" width="12.6640625" customWidth="1"/>
    <col min="4357" max="4357" width="12.83203125" customWidth="1"/>
    <col min="4359" max="4359" width="10.6640625" customWidth="1"/>
    <col min="4361" max="4361" width="11.33203125" customWidth="1"/>
    <col min="4609" max="4609" width="6.5" customWidth="1"/>
    <col min="4610" max="4610" width="45.83203125" customWidth="1"/>
    <col min="4611" max="4611" width="12.6640625" customWidth="1"/>
    <col min="4613" max="4613" width="12.83203125" customWidth="1"/>
    <col min="4615" max="4615" width="10.6640625" customWidth="1"/>
    <col min="4617" max="4617" width="11.33203125" customWidth="1"/>
    <col min="4865" max="4865" width="6.5" customWidth="1"/>
    <col min="4866" max="4866" width="45.83203125" customWidth="1"/>
    <col min="4867" max="4867" width="12.6640625" customWidth="1"/>
    <col min="4869" max="4869" width="12.83203125" customWidth="1"/>
    <col min="4871" max="4871" width="10.6640625" customWidth="1"/>
    <col min="4873" max="4873" width="11.33203125" customWidth="1"/>
    <col min="5121" max="5121" width="6.5" customWidth="1"/>
    <col min="5122" max="5122" width="45.83203125" customWidth="1"/>
    <col min="5123" max="5123" width="12.6640625" customWidth="1"/>
    <col min="5125" max="5125" width="12.83203125" customWidth="1"/>
    <col min="5127" max="5127" width="10.6640625" customWidth="1"/>
    <col min="5129" max="5129" width="11.33203125" customWidth="1"/>
    <col min="5377" max="5377" width="6.5" customWidth="1"/>
    <col min="5378" max="5378" width="45.83203125" customWidth="1"/>
    <col min="5379" max="5379" width="12.6640625" customWidth="1"/>
    <col min="5381" max="5381" width="12.83203125" customWidth="1"/>
    <col min="5383" max="5383" width="10.6640625" customWidth="1"/>
    <col min="5385" max="5385" width="11.33203125" customWidth="1"/>
    <col min="5633" max="5633" width="6.5" customWidth="1"/>
    <col min="5634" max="5634" width="45.83203125" customWidth="1"/>
    <col min="5635" max="5635" width="12.6640625" customWidth="1"/>
    <col min="5637" max="5637" width="12.83203125" customWidth="1"/>
    <col min="5639" max="5639" width="10.6640625" customWidth="1"/>
    <col min="5641" max="5641" width="11.33203125" customWidth="1"/>
    <col min="5889" max="5889" width="6.5" customWidth="1"/>
    <col min="5890" max="5890" width="45.83203125" customWidth="1"/>
    <col min="5891" max="5891" width="12.6640625" customWidth="1"/>
    <col min="5893" max="5893" width="12.83203125" customWidth="1"/>
    <col min="5895" max="5895" width="10.6640625" customWidth="1"/>
    <col min="5897" max="5897" width="11.33203125" customWidth="1"/>
    <col min="6145" max="6145" width="6.5" customWidth="1"/>
    <col min="6146" max="6146" width="45.83203125" customWidth="1"/>
    <col min="6147" max="6147" width="12.6640625" customWidth="1"/>
    <col min="6149" max="6149" width="12.83203125" customWidth="1"/>
    <col min="6151" max="6151" width="10.6640625" customWidth="1"/>
    <col min="6153" max="6153" width="11.33203125" customWidth="1"/>
    <col min="6401" max="6401" width="6.5" customWidth="1"/>
    <col min="6402" max="6402" width="45.83203125" customWidth="1"/>
    <col min="6403" max="6403" width="12.6640625" customWidth="1"/>
    <col min="6405" max="6405" width="12.83203125" customWidth="1"/>
    <col min="6407" max="6407" width="10.6640625" customWidth="1"/>
    <col min="6409" max="6409" width="11.33203125" customWidth="1"/>
    <col min="6657" max="6657" width="6.5" customWidth="1"/>
    <col min="6658" max="6658" width="45.83203125" customWidth="1"/>
    <col min="6659" max="6659" width="12.6640625" customWidth="1"/>
    <col min="6661" max="6661" width="12.83203125" customWidth="1"/>
    <col min="6663" max="6663" width="10.6640625" customWidth="1"/>
    <col min="6665" max="6665" width="11.33203125" customWidth="1"/>
    <col min="6913" max="6913" width="6.5" customWidth="1"/>
    <col min="6914" max="6914" width="45.83203125" customWidth="1"/>
    <col min="6915" max="6915" width="12.6640625" customWidth="1"/>
    <col min="6917" max="6917" width="12.83203125" customWidth="1"/>
    <col min="6919" max="6919" width="10.6640625" customWidth="1"/>
    <col min="6921" max="6921" width="11.33203125" customWidth="1"/>
    <col min="7169" max="7169" width="6.5" customWidth="1"/>
    <col min="7170" max="7170" width="45.83203125" customWidth="1"/>
    <col min="7171" max="7171" width="12.6640625" customWidth="1"/>
    <col min="7173" max="7173" width="12.83203125" customWidth="1"/>
    <col min="7175" max="7175" width="10.6640625" customWidth="1"/>
    <col min="7177" max="7177" width="11.33203125" customWidth="1"/>
    <col min="7425" max="7425" width="6.5" customWidth="1"/>
    <col min="7426" max="7426" width="45.83203125" customWidth="1"/>
    <col min="7427" max="7427" width="12.6640625" customWidth="1"/>
    <col min="7429" max="7429" width="12.83203125" customWidth="1"/>
    <col min="7431" max="7431" width="10.6640625" customWidth="1"/>
    <col min="7433" max="7433" width="11.33203125" customWidth="1"/>
    <col min="7681" max="7681" width="6.5" customWidth="1"/>
    <col min="7682" max="7682" width="45.83203125" customWidth="1"/>
    <col min="7683" max="7683" width="12.6640625" customWidth="1"/>
    <col min="7685" max="7685" width="12.83203125" customWidth="1"/>
    <col min="7687" max="7687" width="10.6640625" customWidth="1"/>
    <col min="7689" max="7689" width="11.33203125" customWidth="1"/>
    <col min="7937" max="7937" width="6.5" customWidth="1"/>
    <col min="7938" max="7938" width="45.83203125" customWidth="1"/>
    <col min="7939" max="7939" width="12.6640625" customWidth="1"/>
    <col min="7941" max="7941" width="12.83203125" customWidth="1"/>
    <col min="7943" max="7943" width="10.6640625" customWidth="1"/>
    <col min="7945" max="7945" width="11.33203125" customWidth="1"/>
    <col min="8193" max="8193" width="6.5" customWidth="1"/>
    <col min="8194" max="8194" width="45.83203125" customWidth="1"/>
    <col min="8195" max="8195" width="12.6640625" customWidth="1"/>
    <col min="8197" max="8197" width="12.83203125" customWidth="1"/>
    <col min="8199" max="8199" width="10.6640625" customWidth="1"/>
    <col min="8201" max="8201" width="11.33203125" customWidth="1"/>
    <col min="8449" max="8449" width="6.5" customWidth="1"/>
    <col min="8450" max="8450" width="45.83203125" customWidth="1"/>
    <col min="8451" max="8451" width="12.6640625" customWidth="1"/>
    <col min="8453" max="8453" width="12.83203125" customWidth="1"/>
    <col min="8455" max="8455" width="10.6640625" customWidth="1"/>
    <col min="8457" max="8457" width="11.33203125" customWidth="1"/>
    <col min="8705" max="8705" width="6.5" customWidth="1"/>
    <col min="8706" max="8706" width="45.83203125" customWidth="1"/>
    <col min="8707" max="8707" width="12.6640625" customWidth="1"/>
    <col min="8709" max="8709" width="12.83203125" customWidth="1"/>
    <col min="8711" max="8711" width="10.6640625" customWidth="1"/>
    <col min="8713" max="8713" width="11.33203125" customWidth="1"/>
    <col min="8961" max="8961" width="6.5" customWidth="1"/>
    <col min="8962" max="8962" width="45.83203125" customWidth="1"/>
    <col min="8963" max="8963" width="12.6640625" customWidth="1"/>
    <col min="8965" max="8965" width="12.83203125" customWidth="1"/>
    <col min="8967" max="8967" width="10.6640625" customWidth="1"/>
    <col min="8969" max="8969" width="11.33203125" customWidth="1"/>
    <col min="9217" max="9217" width="6.5" customWidth="1"/>
    <col min="9218" max="9218" width="45.83203125" customWidth="1"/>
    <col min="9219" max="9219" width="12.6640625" customWidth="1"/>
    <col min="9221" max="9221" width="12.83203125" customWidth="1"/>
    <col min="9223" max="9223" width="10.6640625" customWidth="1"/>
    <col min="9225" max="9225" width="11.33203125" customWidth="1"/>
    <col min="9473" max="9473" width="6.5" customWidth="1"/>
    <col min="9474" max="9474" width="45.83203125" customWidth="1"/>
    <col min="9475" max="9475" width="12.6640625" customWidth="1"/>
    <col min="9477" max="9477" width="12.83203125" customWidth="1"/>
    <col min="9479" max="9479" width="10.6640625" customWidth="1"/>
    <col min="9481" max="9481" width="11.33203125" customWidth="1"/>
    <col min="9729" max="9729" width="6.5" customWidth="1"/>
    <col min="9730" max="9730" width="45.83203125" customWidth="1"/>
    <col min="9731" max="9731" width="12.6640625" customWidth="1"/>
    <col min="9733" max="9733" width="12.83203125" customWidth="1"/>
    <col min="9735" max="9735" width="10.6640625" customWidth="1"/>
    <col min="9737" max="9737" width="11.33203125" customWidth="1"/>
    <col min="9985" max="9985" width="6.5" customWidth="1"/>
    <col min="9986" max="9986" width="45.83203125" customWidth="1"/>
    <col min="9987" max="9987" width="12.6640625" customWidth="1"/>
    <col min="9989" max="9989" width="12.83203125" customWidth="1"/>
    <col min="9991" max="9991" width="10.6640625" customWidth="1"/>
    <col min="9993" max="9993" width="11.33203125" customWidth="1"/>
    <col min="10241" max="10241" width="6.5" customWidth="1"/>
    <col min="10242" max="10242" width="45.83203125" customWidth="1"/>
    <col min="10243" max="10243" width="12.6640625" customWidth="1"/>
    <col min="10245" max="10245" width="12.83203125" customWidth="1"/>
    <col min="10247" max="10247" width="10.6640625" customWidth="1"/>
    <col min="10249" max="10249" width="11.33203125" customWidth="1"/>
    <col min="10497" max="10497" width="6.5" customWidth="1"/>
    <col min="10498" max="10498" width="45.83203125" customWidth="1"/>
    <col min="10499" max="10499" width="12.6640625" customWidth="1"/>
    <col min="10501" max="10501" width="12.83203125" customWidth="1"/>
    <col min="10503" max="10503" width="10.6640625" customWidth="1"/>
    <col min="10505" max="10505" width="11.33203125" customWidth="1"/>
    <col min="10753" max="10753" width="6.5" customWidth="1"/>
    <col min="10754" max="10754" width="45.83203125" customWidth="1"/>
    <col min="10755" max="10755" width="12.6640625" customWidth="1"/>
    <col min="10757" max="10757" width="12.83203125" customWidth="1"/>
    <col min="10759" max="10759" width="10.6640625" customWidth="1"/>
    <col min="10761" max="10761" width="11.33203125" customWidth="1"/>
    <col min="11009" max="11009" width="6.5" customWidth="1"/>
    <col min="11010" max="11010" width="45.83203125" customWidth="1"/>
    <col min="11011" max="11011" width="12.6640625" customWidth="1"/>
    <col min="11013" max="11013" width="12.83203125" customWidth="1"/>
    <col min="11015" max="11015" width="10.6640625" customWidth="1"/>
    <col min="11017" max="11017" width="11.33203125" customWidth="1"/>
    <col min="11265" max="11265" width="6.5" customWidth="1"/>
    <col min="11266" max="11266" width="45.83203125" customWidth="1"/>
    <col min="11267" max="11267" width="12.6640625" customWidth="1"/>
    <col min="11269" max="11269" width="12.83203125" customWidth="1"/>
    <col min="11271" max="11271" width="10.6640625" customWidth="1"/>
    <col min="11273" max="11273" width="11.33203125" customWidth="1"/>
    <col min="11521" max="11521" width="6.5" customWidth="1"/>
    <col min="11522" max="11522" width="45.83203125" customWidth="1"/>
    <col min="11523" max="11523" width="12.6640625" customWidth="1"/>
    <col min="11525" max="11525" width="12.83203125" customWidth="1"/>
    <col min="11527" max="11527" width="10.6640625" customWidth="1"/>
    <col min="11529" max="11529" width="11.33203125" customWidth="1"/>
    <col min="11777" max="11777" width="6.5" customWidth="1"/>
    <col min="11778" max="11778" width="45.83203125" customWidth="1"/>
    <col min="11779" max="11779" width="12.6640625" customWidth="1"/>
    <col min="11781" max="11781" width="12.83203125" customWidth="1"/>
    <col min="11783" max="11783" width="10.6640625" customWidth="1"/>
    <col min="11785" max="11785" width="11.33203125" customWidth="1"/>
    <col min="12033" max="12033" width="6.5" customWidth="1"/>
    <col min="12034" max="12034" width="45.83203125" customWidth="1"/>
    <col min="12035" max="12035" width="12.6640625" customWidth="1"/>
    <col min="12037" max="12037" width="12.83203125" customWidth="1"/>
    <col min="12039" max="12039" width="10.6640625" customWidth="1"/>
    <col min="12041" max="12041" width="11.33203125" customWidth="1"/>
    <col min="12289" max="12289" width="6.5" customWidth="1"/>
    <col min="12290" max="12290" width="45.83203125" customWidth="1"/>
    <col min="12291" max="12291" width="12.6640625" customWidth="1"/>
    <col min="12293" max="12293" width="12.83203125" customWidth="1"/>
    <col min="12295" max="12295" width="10.6640625" customWidth="1"/>
    <col min="12297" max="12297" width="11.33203125" customWidth="1"/>
    <col min="12545" max="12545" width="6.5" customWidth="1"/>
    <col min="12546" max="12546" width="45.83203125" customWidth="1"/>
    <col min="12547" max="12547" width="12.6640625" customWidth="1"/>
    <col min="12549" max="12549" width="12.83203125" customWidth="1"/>
    <col min="12551" max="12551" width="10.6640625" customWidth="1"/>
    <col min="12553" max="12553" width="11.33203125" customWidth="1"/>
    <col min="12801" max="12801" width="6.5" customWidth="1"/>
    <col min="12802" max="12802" width="45.83203125" customWidth="1"/>
    <col min="12803" max="12803" width="12.6640625" customWidth="1"/>
    <col min="12805" max="12805" width="12.83203125" customWidth="1"/>
    <col min="12807" max="12807" width="10.6640625" customWidth="1"/>
    <col min="12809" max="12809" width="11.33203125" customWidth="1"/>
    <col min="13057" max="13057" width="6.5" customWidth="1"/>
    <col min="13058" max="13058" width="45.83203125" customWidth="1"/>
    <col min="13059" max="13059" width="12.6640625" customWidth="1"/>
    <col min="13061" max="13061" width="12.83203125" customWidth="1"/>
    <col min="13063" max="13063" width="10.6640625" customWidth="1"/>
    <col min="13065" max="13065" width="11.33203125" customWidth="1"/>
    <col min="13313" max="13313" width="6.5" customWidth="1"/>
    <col min="13314" max="13314" width="45.83203125" customWidth="1"/>
    <col min="13315" max="13315" width="12.6640625" customWidth="1"/>
    <col min="13317" max="13317" width="12.83203125" customWidth="1"/>
    <col min="13319" max="13319" width="10.6640625" customWidth="1"/>
    <col min="13321" max="13321" width="11.33203125" customWidth="1"/>
    <col min="13569" max="13569" width="6.5" customWidth="1"/>
    <col min="13570" max="13570" width="45.83203125" customWidth="1"/>
    <col min="13571" max="13571" width="12.6640625" customWidth="1"/>
    <col min="13573" max="13573" width="12.83203125" customWidth="1"/>
    <col min="13575" max="13575" width="10.6640625" customWidth="1"/>
    <col min="13577" max="13577" width="11.33203125" customWidth="1"/>
    <col min="13825" max="13825" width="6.5" customWidth="1"/>
    <col min="13826" max="13826" width="45.83203125" customWidth="1"/>
    <col min="13827" max="13827" width="12.6640625" customWidth="1"/>
    <col min="13829" max="13829" width="12.83203125" customWidth="1"/>
    <col min="13831" max="13831" width="10.6640625" customWidth="1"/>
    <col min="13833" max="13833" width="11.33203125" customWidth="1"/>
    <col min="14081" max="14081" width="6.5" customWidth="1"/>
    <col min="14082" max="14082" width="45.83203125" customWidth="1"/>
    <col min="14083" max="14083" width="12.6640625" customWidth="1"/>
    <col min="14085" max="14085" width="12.83203125" customWidth="1"/>
    <col min="14087" max="14087" width="10.6640625" customWidth="1"/>
    <col min="14089" max="14089" width="11.33203125" customWidth="1"/>
    <col min="14337" max="14337" width="6.5" customWidth="1"/>
    <col min="14338" max="14338" width="45.83203125" customWidth="1"/>
    <col min="14339" max="14339" width="12.6640625" customWidth="1"/>
    <col min="14341" max="14341" width="12.83203125" customWidth="1"/>
    <col min="14343" max="14343" width="10.6640625" customWidth="1"/>
    <col min="14345" max="14345" width="11.33203125" customWidth="1"/>
    <col min="14593" max="14593" width="6.5" customWidth="1"/>
    <col min="14594" max="14594" width="45.83203125" customWidth="1"/>
    <col min="14595" max="14595" width="12.6640625" customWidth="1"/>
    <col min="14597" max="14597" width="12.83203125" customWidth="1"/>
    <col min="14599" max="14599" width="10.6640625" customWidth="1"/>
    <col min="14601" max="14601" width="11.33203125" customWidth="1"/>
    <col min="14849" max="14849" width="6.5" customWidth="1"/>
    <col min="14850" max="14850" width="45.83203125" customWidth="1"/>
    <col min="14851" max="14851" width="12.6640625" customWidth="1"/>
    <col min="14853" max="14853" width="12.83203125" customWidth="1"/>
    <col min="14855" max="14855" width="10.6640625" customWidth="1"/>
    <col min="14857" max="14857" width="11.33203125" customWidth="1"/>
    <col min="15105" max="15105" width="6.5" customWidth="1"/>
    <col min="15106" max="15106" width="45.83203125" customWidth="1"/>
    <col min="15107" max="15107" width="12.6640625" customWidth="1"/>
    <col min="15109" max="15109" width="12.83203125" customWidth="1"/>
    <col min="15111" max="15111" width="10.6640625" customWidth="1"/>
    <col min="15113" max="15113" width="11.33203125" customWidth="1"/>
    <col min="15361" max="15361" width="6.5" customWidth="1"/>
    <col min="15362" max="15362" width="45.83203125" customWidth="1"/>
    <col min="15363" max="15363" width="12.6640625" customWidth="1"/>
    <col min="15365" max="15365" width="12.83203125" customWidth="1"/>
    <col min="15367" max="15367" width="10.6640625" customWidth="1"/>
    <col min="15369" max="15369" width="11.33203125" customWidth="1"/>
    <col min="15617" max="15617" width="6.5" customWidth="1"/>
    <col min="15618" max="15618" width="45.83203125" customWidth="1"/>
    <col min="15619" max="15619" width="12.6640625" customWidth="1"/>
    <col min="15621" max="15621" width="12.83203125" customWidth="1"/>
    <col min="15623" max="15623" width="10.6640625" customWidth="1"/>
    <col min="15625" max="15625" width="11.33203125" customWidth="1"/>
    <col min="15873" max="15873" width="6.5" customWidth="1"/>
    <col min="15874" max="15874" width="45.83203125" customWidth="1"/>
    <col min="15875" max="15875" width="12.6640625" customWidth="1"/>
    <col min="15877" max="15877" width="12.83203125" customWidth="1"/>
    <col min="15879" max="15879" width="10.6640625" customWidth="1"/>
    <col min="15881" max="15881" width="11.33203125" customWidth="1"/>
    <col min="16129" max="16129" width="6.5" customWidth="1"/>
    <col min="16130" max="16130" width="45.83203125" customWidth="1"/>
    <col min="16131" max="16131" width="12.6640625" customWidth="1"/>
    <col min="16133" max="16133" width="12.83203125" customWidth="1"/>
    <col min="16135" max="16135" width="10.6640625" customWidth="1"/>
    <col min="16137" max="16137" width="11.33203125" customWidth="1"/>
  </cols>
  <sheetData>
    <row r="9" spans="1:5" s="18" customFormat="1" ht="18" x14ac:dyDescent="0.2">
      <c r="B9" s="19" t="s">
        <v>172</v>
      </c>
      <c r="C9" s="20"/>
      <c r="D9" s="21"/>
      <c r="E9" s="22">
        <v>43760</v>
      </c>
    </row>
    <row r="10" spans="1:5" ht="18" x14ac:dyDescent="0.2">
      <c r="A10" s="23" t="s">
        <v>173</v>
      </c>
      <c r="B10" s="23"/>
      <c r="C10" s="23"/>
      <c r="D10" s="24"/>
      <c r="E10" s="25"/>
    </row>
    <row r="11" spans="1:5" ht="18" x14ac:dyDescent="0.2">
      <c r="A11" s="26"/>
      <c r="B11" s="27" t="s">
        <v>174</v>
      </c>
      <c r="C11" s="23"/>
      <c r="D11" s="24"/>
      <c r="E11" s="25"/>
    </row>
    <row r="12" spans="1:5" x14ac:dyDescent="0.2">
      <c r="A12" s="28" t="s">
        <v>175</v>
      </c>
      <c r="B12" s="28" t="s">
        <v>176</v>
      </c>
      <c r="C12" s="28" t="s">
        <v>177</v>
      </c>
      <c r="D12" s="28" t="s">
        <v>178</v>
      </c>
      <c r="E12" s="28" t="s">
        <v>179</v>
      </c>
    </row>
    <row r="13" spans="1:5" x14ac:dyDescent="0.2">
      <c r="A13" s="29" t="s">
        <v>180</v>
      </c>
      <c r="B13" s="29" t="s">
        <v>181</v>
      </c>
      <c r="C13" s="29" t="s">
        <v>182</v>
      </c>
      <c r="D13" s="29" t="s">
        <v>41</v>
      </c>
      <c r="E13" s="29" t="s">
        <v>183</v>
      </c>
    </row>
    <row r="14" spans="1:5" ht="36" x14ac:dyDescent="0.2">
      <c r="A14" s="30" t="s">
        <v>184</v>
      </c>
      <c r="B14" s="31" t="s">
        <v>185</v>
      </c>
      <c r="C14" s="32" t="s">
        <v>186</v>
      </c>
      <c r="D14" s="32">
        <v>1</v>
      </c>
      <c r="E14" s="33">
        <v>24.7</v>
      </c>
    </row>
    <row r="15" spans="1:5" ht="36" x14ac:dyDescent="0.2">
      <c r="A15" s="35" t="s">
        <v>187</v>
      </c>
      <c r="B15" s="36" t="s">
        <v>188</v>
      </c>
      <c r="C15" s="37" t="s">
        <v>186</v>
      </c>
      <c r="D15" s="37">
        <v>1</v>
      </c>
      <c r="E15" s="38">
        <v>56</v>
      </c>
    </row>
    <row r="16" spans="1:5" ht="36" x14ac:dyDescent="0.2">
      <c r="A16" s="30" t="s">
        <v>189</v>
      </c>
      <c r="B16" s="31" t="s">
        <v>190</v>
      </c>
      <c r="C16" s="32" t="s">
        <v>186</v>
      </c>
      <c r="D16" s="32">
        <v>1</v>
      </c>
      <c r="E16" s="33">
        <v>35.83</v>
      </c>
    </row>
    <row r="17" spans="1:5" ht="36" x14ac:dyDescent="0.2">
      <c r="A17" s="35" t="s">
        <v>191</v>
      </c>
      <c r="B17" s="36" t="s">
        <v>192</v>
      </c>
      <c r="C17" s="37" t="s">
        <v>186</v>
      </c>
      <c r="D17" s="37">
        <v>1</v>
      </c>
      <c r="E17" s="38">
        <v>63.65</v>
      </c>
    </row>
    <row r="18" spans="1:5" ht="36" x14ac:dyDescent="0.2">
      <c r="A18" s="30" t="s">
        <v>193</v>
      </c>
      <c r="B18" s="31" t="s">
        <v>194</v>
      </c>
      <c r="C18" s="32" t="s">
        <v>186</v>
      </c>
      <c r="D18" s="32">
        <v>1</v>
      </c>
      <c r="E18" s="33">
        <v>11.3</v>
      </c>
    </row>
    <row r="19" spans="1:5" ht="36" x14ac:dyDescent="0.2">
      <c r="A19" s="35" t="s">
        <v>195</v>
      </c>
      <c r="B19" s="36" t="s">
        <v>196</v>
      </c>
      <c r="C19" s="37" t="s">
        <v>186</v>
      </c>
      <c r="D19" s="37">
        <v>1</v>
      </c>
      <c r="E19" s="38">
        <v>32.17</v>
      </c>
    </row>
    <row r="20" spans="1:5" x14ac:dyDescent="0.2">
      <c r="A20" s="34" t="s">
        <v>197</v>
      </c>
      <c r="B20" s="101" t="s">
        <v>198</v>
      </c>
      <c r="C20" s="102"/>
      <c r="D20" s="103"/>
      <c r="E20" s="104"/>
    </row>
    <row r="21" spans="1:5" x14ac:dyDescent="0.2">
      <c r="A21" s="34" t="s">
        <v>199</v>
      </c>
      <c r="B21" s="101" t="s">
        <v>200</v>
      </c>
      <c r="C21" s="102"/>
      <c r="D21" s="103"/>
      <c r="E21" s="104"/>
    </row>
    <row r="22" spans="1:5" x14ac:dyDescent="0.2">
      <c r="A22" s="34" t="s">
        <v>201</v>
      </c>
      <c r="B22" s="101" t="s">
        <v>202</v>
      </c>
      <c r="C22" s="102"/>
      <c r="D22" s="103"/>
      <c r="E22" s="104"/>
    </row>
  </sheetData>
  <mergeCells count="3">
    <mergeCell ref="B20:E20"/>
    <mergeCell ref="B21:E21"/>
    <mergeCell ref="B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icmal</vt:lpstr>
      <vt:lpstr>IBM İstanbul aydınlatma</vt:lpstr>
      <vt:lpstr>Exit dönüşüm </vt:lpstr>
      <vt:lpstr>ETA Exit led Teklif</vt:lpstr>
      <vt:lpstr>Acil modül kit bedeli  </vt:lpstr>
      <vt:lpstr>ETA led dönüşümü Teklif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2020-02-26T09:27:28Z</dcterms:modified>
</cp:coreProperties>
</file>