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CP OG pricing\"/>
    </mc:Choice>
  </mc:AlternateContent>
  <xr:revisionPtr revIDLastSave="0" documentId="13_ncr:1_{5789EDF7-3181-4312-90AB-594CC66DC7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U8" i="1" l="1"/>
  <c r="BV8" i="1" s="1"/>
  <c r="BT8" i="1"/>
  <c r="BU6" i="1"/>
  <c r="BV6" i="1" s="1"/>
  <c r="BT6" i="1"/>
  <c r="BU4" i="1"/>
  <c r="BV4" i="1" s="1"/>
  <c r="BT4" i="1"/>
  <c r="BV2" i="1"/>
  <c r="BU2" i="1"/>
  <c r="BL8" i="1"/>
  <c r="BL6" i="1"/>
  <c r="AG8" i="1"/>
  <c r="AG6" i="1"/>
  <c r="AB6" i="1"/>
  <c r="AB8" i="1"/>
  <c r="AM8" i="1"/>
  <c r="AO8" i="1" s="1"/>
  <c r="AP8" i="1" s="1"/>
  <c r="AM6" i="1"/>
  <c r="AO6" i="1" s="1"/>
  <c r="BL4" i="1"/>
  <c r="AG4" i="1"/>
  <c r="AB4" i="1"/>
  <c r="BL2" i="1"/>
  <c r="AG2" i="1"/>
  <c r="AB2" i="1"/>
  <c r="AP6" i="1" l="1"/>
  <c r="BM8" i="1"/>
  <c r="BN8" i="1" s="1"/>
  <c r="AR8" i="1" s="1"/>
  <c r="BM6" i="1"/>
  <c r="BN6" i="1" s="1"/>
  <c r="AR6" i="1" s="1"/>
  <c r="AM4" i="1"/>
  <c r="AO4" i="1" s="1"/>
  <c r="AM2" i="1"/>
  <c r="AO2" i="1" s="1"/>
  <c r="BM4" i="1"/>
  <c r="BN4" i="1" s="1"/>
  <c r="BM2" i="1"/>
  <c r="BN2" i="1" s="1"/>
  <c r="AP2" i="1" l="1"/>
  <c r="AP4" i="1"/>
  <c r="AS8" i="1"/>
  <c r="AT8" i="1" s="1"/>
  <c r="AU8" i="1" s="1"/>
  <c r="AS6" i="1"/>
  <c r="AT6" i="1" s="1"/>
  <c r="AU6" i="1" s="1"/>
  <c r="AR2" i="1"/>
  <c r="AR4" i="1"/>
  <c r="AS4" i="1" s="1"/>
  <c r="AT4" i="1" s="1"/>
  <c r="AU4" i="1" s="1"/>
  <c r="AS2" i="1"/>
  <c r="AT2" i="1" s="1"/>
  <c r="AU2" i="1" s="1"/>
  <c r="BT2" i="1" l="1"/>
</calcChain>
</file>

<file path=xl/sharedStrings.xml><?xml version="1.0" encoding="utf-8"?>
<sst xmlns="http://schemas.openxmlformats.org/spreadsheetml/2006/main" count="74" uniqueCount="67">
  <si>
    <t>S.no</t>
  </si>
  <si>
    <t>Name</t>
  </si>
  <si>
    <t>Cami round</t>
  </si>
  <si>
    <t>Sku</t>
  </si>
  <si>
    <t>Description</t>
  </si>
  <si>
    <t>Round thing of wood, with veneer inside and outisde and round mickeymoue ear legs, with 2 configs of cushion inside</t>
  </si>
  <si>
    <t>Reacher box</t>
  </si>
  <si>
    <t>Lisa round</t>
  </si>
  <si>
    <t>Symphony Interiors-Upholstery time</t>
  </si>
  <si>
    <t>BOX cost</t>
  </si>
  <si>
    <t>BOX stickers( 1 on top)</t>
  </si>
  <si>
    <t>SOC</t>
  </si>
  <si>
    <t>8kg</t>
  </si>
  <si>
    <t>10kg</t>
  </si>
  <si>
    <t>Curved BOX - with fabric wrapped</t>
  </si>
  <si>
    <t>Arcylic Box</t>
  </si>
  <si>
    <t>2kg</t>
  </si>
  <si>
    <t>profit</t>
  </si>
  <si>
    <t>PICTURE</t>
  </si>
  <si>
    <t>Weight (no packaging)</t>
  </si>
  <si>
    <t>Cubic volume(with packagin)</t>
  </si>
  <si>
    <t>Wood code</t>
  </si>
  <si>
    <t>Wood option pic</t>
  </si>
  <si>
    <t>cushion variations pic</t>
  </si>
  <si>
    <t>cushion variations code</t>
  </si>
  <si>
    <t>Size</t>
  </si>
  <si>
    <t>Size Varition numbers</t>
  </si>
  <si>
    <t>Fabric color options numbers</t>
  </si>
  <si>
    <t>Fabric Color Name</t>
  </si>
  <si>
    <t xml:space="preserve">Fabric qty </t>
  </si>
  <si>
    <t>Fabric cost</t>
  </si>
  <si>
    <t xml:space="preserve">1 Person 4 hours </t>
  </si>
  <si>
    <t>Labour Cost</t>
  </si>
  <si>
    <t>1 Size only</t>
  </si>
  <si>
    <t>Medium</t>
  </si>
  <si>
    <t>Product Dimensions</t>
  </si>
  <si>
    <t>bubble wrapping cost</t>
  </si>
  <si>
    <t>Note( care + thanks for the money dumy) cost</t>
  </si>
  <si>
    <t>Shipping to client within UAE</t>
  </si>
  <si>
    <t>SOC external</t>
  </si>
  <si>
    <t>p-10%</t>
  </si>
  <si>
    <t>SP external</t>
  </si>
  <si>
    <t>Product Selling Price</t>
  </si>
  <si>
    <t>sum of Product and external cost selling Price</t>
  </si>
  <si>
    <t>Listed price pre VAT</t>
  </si>
  <si>
    <t>Listed price with VAT(+5%)</t>
  </si>
  <si>
    <t>Small</t>
  </si>
  <si>
    <t>Arcylic box with cushioning</t>
  </si>
  <si>
    <t>X</t>
  </si>
  <si>
    <t>Main Material cost</t>
  </si>
  <si>
    <t xml:space="preserve">1 person 2 hours </t>
  </si>
  <si>
    <t>make Round figure</t>
  </si>
  <si>
    <t>Status</t>
  </si>
  <si>
    <t>ACTIVE</t>
  </si>
  <si>
    <t xml:space="preserve">3 Size </t>
  </si>
  <si>
    <t>no wood</t>
  </si>
  <si>
    <t>no exposed wood</t>
  </si>
  <si>
    <t>OAK veneer</t>
  </si>
  <si>
    <t>Fabric code link</t>
  </si>
  <si>
    <t>1 person 12hrs</t>
  </si>
  <si>
    <t>1 person 8 hours</t>
  </si>
  <si>
    <t>Metrics to understand</t>
  </si>
  <si>
    <t>Total cost</t>
  </si>
  <si>
    <t>Cost Royalities +7% for royalities ( 2% shopify, 3% stripe, angle 3d 2%)</t>
  </si>
  <si>
    <t xml:space="preserve">Total Profit </t>
  </si>
  <si>
    <t>Final selling (excluding/including VAT)</t>
  </si>
  <si>
    <t>PAUSED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</si>
</sst>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AED&quot;#,##0.0"/>
    <numFmt numFmtId="165" formatCode="&quot;AED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2" borderId="1" xfId="0" applyFill="1" applyBorder="1"/>
    <xf numFmtId="164" fontId="0" fillId="0" borderId="1" xfId="0" applyNumberFormat="1" applyBorder="1"/>
    <xf numFmtId="0" fontId="0" fillId="0" borderId="1" xfId="0" applyFill="1" applyBorder="1" applyAlignment="1">
      <alignment wrapText="1"/>
    </xf>
    <xf numFmtId="0" fontId="0" fillId="4" borderId="1" xfId="0" applyFill="1" applyBorder="1"/>
    <xf numFmtId="0" fontId="0" fillId="0" borderId="1" xfId="0" applyFill="1" applyBorder="1"/>
    <xf numFmtId="165" fontId="0" fillId="0" borderId="1" xfId="0" applyNumberFormat="1" applyBorder="1"/>
    <xf numFmtId="0" fontId="0" fillId="0" borderId="0" xfId="0" applyFill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9" fontId="1" fillId="0" borderId="1" xfId="0" applyNumberFormat="1" applyFont="1" applyBorder="1" applyAlignment="1">
      <alignment wrapText="1"/>
    </xf>
    <xf numFmtId="0" fontId="1" fillId="3" borderId="1" xfId="0" applyFont="1" applyFill="1" applyBorder="1"/>
    <xf numFmtId="0" fontId="0" fillId="4" borderId="0" xfId="0" applyFill="1"/>
    <xf numFmtId="0" fontId="1" fillId="3" borderId="1" xfId="0" applyFont="1" applyFill="1" applyBorder="1" applyAlignment="1">
      <alignment wrapText="1"/>
    </xf>
    <xf numFmtId="0" fontId="1" fillId="6" borderId="0" xfId="0" applyFont="1" applyFill="1"/>
    <xf numFmtId="0" fontId="0" fillId="6" borderId="0" xfId="0" applyFill="1"/>
    <xf numFmtId="9" fontId="1" fillId="2" borderId="1" xfId="0" applyNumberFormat="1" applyFont="1" applyFill="1" applyBorder="1" applyAlignment="1">
      <alignment wrapText="1"/>
    </xf>
    <xf numFmtId="0" fontId="0" fillId="2" borderId="1" xfId="0" applyNumberFormat="1" applyFill="1" applyBorder="1"/>
    <xf numFmtId="0" fontId="1" fillId="7" borderId="0" xfId="0" applyFont="1" applyFill="1"/>
    <xf numFmtId="165" fontId="0" fillId="7" borderId="0" xfId="0" applyNumberForma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1" fillId="5" borderId="0" xfId="0" applyFont="1" applyFill="1"/>
    <xf numFmtId="165" fontId="0" fillId="5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9"/>
  <sheetViews>
    <sheetView tabSelected="1" zoomScale="80" zoomScaleNormal="80" workbookViewId="0">
      <pane ySplit="1" topLeftCell="A2" activePane="bottomLeft" state="frozen"/>
      <selection activeCell="K1" sqref="K1"/>
      <selection pane="bottomLeft" activeCell="F22" sqref="F22"/>
    </sheetView>
  </sheetViews>
  <sheetFormatPr defaultRowHeight="15" x14ac:dyDescent="0.25"/>
  <cols>
    <col min="3" max="8" width="20.85546875" customWidth="1"/>
    <col min="9" max="9" width="11.42578125" customWidth="1"/>
    <col min="10" max="10" width="20.28515625" customWidth="1"/>
    <col min="11" max="11" width="23.5703125" bestFit="1" customWidth="1"/>
    <col min="12" max="12" width="20.28515625" customWidth="1"/>
    <col min="13" max="13" width="15.140625" bestFit="1" customWidth="1"/>
    <col min="14" max="14" width="15.140625" customWidth="1"/>
    <col min="15" max="15" width="12.5703125" customWidth="1"/>
    <col min="16" max="16" width="19.5703125" bestFit="1" customWidth="1"/>
    <col min="17" max="17" width="19.5703125" customWidth="1"/>
    <col min="18" max="18" width="30.28515625" bestFit="1" customWidth="1"/>
    <col min="19" max="20" width="23.42578125" customWidth="1"/>
    <col min="23" max="23" width="12.85546875" style="2" customWidth="1"/>
    <col min="26" max="26" width="8.85546875" style="1"/>
    <col min="27" max="27" width="9.140625" style="1"/>
    <col min="28" max="28" width="10.85546875" style="2" bestFit="1" customWidth="1"/>
    <col min="32" max="32" width="11.5703125" bestFit="1" customWidth="1"/>
    <col min="33" max="33" width="9.140625" style="2"/>
    <col min="35" max="35" width="10.7109375" customWidth="1"/>
    <col min="39" max="39" width="9.140625" style="22"/>
    <col min="41" max="41" width="9.140625" style="3"/>
    <col min="45" max="45" width="15.140625" style="2" customWidth="1"/>
    <col min="46" max="46" width="15.140625" customWidth="1"/>
    <col min="47" max="49" width="15" customWidth="1"/>
    <col min="57" max="57" width="11" bestFit="1" customWidth="1"/>
    <col min="65" max="65" width="9.140625" style="3"/>
    <col min="66" max="66" width="12" bestFit="1" customWidth="1"/>
    <col min="70" max="70" width="20.85546875" style="25" bestFit="1" customWidth="1"/>
    <col min="72" max="72" width="9.140625" style="32"/>
    <col min="73" max="73" width="35.85546875" style="35" bestFit="1" customWidth="1"/>
    <col min="74" max="74" width="17" style="30" customWidth="1"/>
  </cols>
  <sheetData>
    <row r="1" spans="1:74" s="16" customFormat="1" ht="105" x14ac:dyDescent="0.25">
      <c r="A1" s="14" t="s">
        <v>0</v>
      </c>
      <c r="B1" s="14" t="s">
        <v>3</v>
      </c>
      <c r="C1" s="14" t="s">
        <v>1</v>
      </c>
      <c r="D1" s="14" t="s">
        <v>52</v>
      </c>
      <c r="E1" s="15" t="s">
        <v>26</v>
      </c>
      <c r="F1" s="15" t="s">
        <v>25</v>
      </c>
      <c r="G1" s="15" t="s">
        <v>35</v>
      </c>
      <c r="H1" s="14" t="s">
        <v>18</v>
      </c>
      <c r="J1" s="14" t="s">
        <v>4</v>
      </c>
      <c r="K1" s="15" t="s">
        <v>19</v>
      </c>
      <c r="L1" s="15" t="s">
        <v>20</v>
      </c>
      <c r="M1" s="15" t="s">
        <v>22</v>
      </c>
      <c r="N1" s="14" t="s">
        <v>21</v>
      </c>
      <c r="O1" s="14"/>
      <c r="P1" s="15" t="s">
        <v>23</v>
      </c>
      <c r="Q1" s="15" t="s">
        <v>24</v>
      </c>
      <c r="R1" s="14" t="s">
        <v>27</v>
      </c>
      <c r="S1" s="14" t="s">
        <v>28</v>
      </c>
      <c r="T1" s="14" t="s">
        <v>58</v>
      </c>
      <c r="U1" s="14"/>
      <c r="V1" s="14"/>
      <c r="W1" s="17" t="s">
        <v>49</v>
      </c>
      <c r="X1" s="14"/>
      <c r="Y1" s="14"/>
      <c r="Z1" s="15" t="s">
        <v>29</v>
      </c>
      <c r="AA1" s="15"/>
      <c r="AB1" s="17" t="s">
        <v>30</v>
      </c>
      <c r="AC1" s="14"/>
      <c r="AD1" s="15"/>
      <c r="AE1" s="14"/>
      <c r="AF1" s="15" t="s">
        <v>8</v>
      </c>
      <c r="AG1" s="17" t="s">
        <v>32</v>
      </c>
      <c r="AH1" s="14"/>
      <c r="AI1" s="18"/>
      <c r="AJ1" s="14"/>
      <c r="AK1" s="15"/>
      <c r="AL1" s="15"/>
      <c r="AM1" s="19" t="s">
        <v>11</v>
      </c>
      <c r="AN1" s="15"/>
      <c r="AO1" s="23" t="s">
        <v>17</v>
      </c>
      <c r="AP1" s="15" t="s">
        <v>42</v>
      </c>
      <c r="AQ1" s="15"/>
      <c r="AR1" s="15" t="s">
        <v>43</v>
      </c>
      <c r="AS1" s="26" t="s">
        <v>63</v>
      </c>
      <c r="AT1" s="20" t="s">
        <v>44</v>
      </c>
      <c r="AU1" s="15" t="s">
        <v>45</v>
      </c>
      <c r="AV1" s="15" t="s">
        <v>51</v>
      </c>
      <c r="AW1" s="15"/>
      <c r="AX1" s="14"/>
      <c r="AY1" s="14"/>
      <c r="AZ1" s="14"/>
      <c r="BA1" s="15" t="s">
        <v>9</v>
      </c>
      <c r="BB1" s="15" t="s">
        <v>36</v>
      </c>
      <c r="BC1" s="14"/>
      <c r="BD1" s="14"/>
      <c r="BE1" s="15" t="s">
        <v>10</v>
      </c>
      <c r="BF1" s="14"/>
      <c r="BG1" s="14"/>
      <c r="BH1" s="15" t="s">
        <v>37</v>
      </c>
      <c r="BI1" s="14"/>
      <c r="BJ1" s="15"/>
      <c r="BK1" s="15" t="s">
        <v>38</v>
      </c>
      <c r="BL1" s="15" t="s">
        <v>39</v>
      </c>
      <c r="BM1" s="21" t="s">
        <v>40</v>
      </c>
      <c r="BN1" s="14" t="s">
        <v>41</v>
      </c>
      <c r="BR1" s="24" t="s">
        <v>61</v>
      </c>
      <c r="BT1" s="31" t="s">
        <v>62</v>
      </c>
      <c r="BU1" s="33" t="s">
        <v>65</v>
      </c>
      <c r="BV1" s="28" t="s">
        <v>64</v>
      </c>
    </row>
    <row r="2" spans="1:74" ht="103.9" customHeight="1" x14ac:dyDescent="0.25">
      <c r="A2" s="4">
        <v>1</v>
      </c>
      <c r="B2" s="4"/>
      <c r="C2" s="4" t="s">
        <v>2</v>
      </c>
      <c r="D2" s="4" t="s">
        <v>53</v>
      </c>
      <c r="E2" s="4" t="s">
        <v>33</v>
      </c>
      <c r="F2" s="4" t="s">
        <v>34</v>
      </c>
      <c r="G2" s="4"/>
      <c r="H2" s="4"/>
      <c r="I2" s="4"/>
      <c r="J2" s="5" t="s">
        <v>5</v>
      </c>
      <c r="K2" s="5"/>
      <c r="L2" s="5"/>
      <c r="M2" s="4"/>
      <c r="N2" s="4"/>
      <c r="O2" s="5"/>
      <c r="P2" s="4"/>
      <c r="Q2" s="4"/>
      <c r="R2" s="4"/>
      <c r="S2" s="4"/>
      <c r="T2" s="4"/>
      <c r="U2" s="4"/>
      <c r="V2" s="4"/>
      <c r="W2" s="7">
        <v>600</v>
      </c>
      <c r="X2" s="4"/>
      <c r="Y2" s="4"/>
      <c r="Z2" s="9">
        <v>1</v>
      </c>
      <c r="AA2" s="9"/>
      <c r="AB2" s="7">
        <f>50*Z2</f>
        <v>50</v>
      </c>
      <c r="AC2" s="4"/>
      <c r="AD2" s="4"/>
      <c r="AE2" s="4"/>
      <c r="AF2" s="5" t="s">
        <v>31</v>
      </c>
      <c r="AG2" s="7">
        <f>4*1*20</f>
        <v>80</v>
      </c>
      <c r="AH2" s="4"/>
      <c r="AI2" s="11"/>
      <c r="AJ2" s="4"/>
      <c r="AK2" s="4"/>
      <c r="AL2" s="4"/>
      <c r="AM2" s="10">
        <f>SUM(W2,AB2,AG2,AI2)</f>
        <v>730</v>
      </c>
      <c r="AN2" s="4"/>
      <c r="AO2" s="6">
        <f>60%*AM2</f>
        <v>438</v>
      </c>
      <c r="AP2" s="4">
        <f>SUM(AM2,AN2,AO2)</f>
        <v>1168</v>
      </c>
      <c r="AQ2" s="4"/>
      <c r="AR2" s="4">
        <f>SUM(AP2,BN2)</f>
        <v>1338.5</v>
      </c>
      <c r="AS2" s="27">
        <f>AR2*7%</f>
        <v>93.695000000000007</v>
      </c>
      <c r="AT2" s="8">
        <f>SUM(AR2:AS2)</f>
        <v>1432.1949999999999</v>
      </c>
      <c r="AU2" s="12">
        <f>(AT2+(5%*AT2))</f>
        <v>1503.80475</v>
      </c>
      <c r="AV2" s="12">
        <v>1499.99</v>
      </c>
      <c r="AW2" s="12"/>
      <c r="AX2" s="4"/>
      <c r="AY2" s="4"/>
      <c r="AZ2" s="4"/>
      <c r="BA2" s="7">
        <v>20</v>
      </c>
      <c r="BB2" s="7">
        <v>10</v>
      </c>
      <c r="BC2" s="4"/>
      <c r="BD2" s="4"/>
      <c r="BE2" s="7">
        <v>15</v>
      </c>
      <c r="BF2" s="4"/>
      <c r="BG2" s="4"/>
      <c r="BH2" s="7">
        <v>10</v>
      </c>
      <c r="BI2" s="4"/>
      <c r="BJ2" s="11"/>
      <c r="BK2" s="7">
        <v>100</v>
      </c>
      <c r="BL2" s="10">
        <f>SUM(BA2,BB2,BE2,BH2,BJ2,BK2)</f>
        <v>155</v>
      </c>
      <c r="BM2" s="6">
        <f>BL2*10%</f>
        <v>15.5</v>
      </c>
      <c r="BN2" s="4">
        <f>SUM(BL2:BM2)</f>
        <v>170.5</v>
      </c>
      <c r="BT2" s="32">
        <f>SUM(BL2,AM2,AS2)</f>
        <v>978.69500000000005</v>
      </c>
      <c r="BU2" s="34">
        <f>AV2</f>
        <v>1499.99</v>
      </c>
      <c r="BV2" s="29">
        <f>BU2-BT2</f>
        <v>521.29499999999996</v>
      </c>
    </row>
    <row r="3" spans="1:74" x14ac:dyDescent="0.25">
      <c r="AI3" s="13"/>
    </row>
    <row r="4" spans="1:74" ht="84" customHeight="1" x14ac:dyDescent="0.25">
      <c r="A4" s="4">
        <v>2</v>
      </c>
      <c r="B4" s="4"/>
      <c r="C4" s="4" t="s">
        <v>15</v>
      </c>
      <c r="D4" s="4" t="s">
        <v>53</v>
      </c>
      <c r="E4" s="4" t="s">
        <v>33</v>
      </c>
      <c r="F4" s="4" t="s">
        <v>46</v>
      </c>
      <c r="G4" s="4"/>
      <c r="H4" s="4"/>
      <c r="I4" s="4"/>
      <c r="J4" s="5" t="s">
        <v>47</v>
      </c>
      <c r="K4" s="4" t="s">
        <v>16</v>
      </c>
      <c r="L4" s="4"/>
      <c r="M4" s="4" t="s">
        <v>55</v>
      </c>
      <c r="N4" s="4" t="s">
        <v>48</v>
      </c>
      <c r="O4" s="4"/>
      <c r="P4" s="4"/>
      <c r="Q4" s="4"/>
      <c r="R4" s="4"/>
      <c r="S4" s="4"/>
      <c r="T4" s="4"/>
      <c r="U4" s="4"/>
      <c r="V4" s="4"/>
      <c r="W4" s="7">
        <v>350</v>
      </c>
      <c r="X4" s="4"/>
      <c r="Y4" s="4"/>
      <c r="Z4" s="5">
        <v>1</v>
      </c>
      <c r="AA4" s="5"/>
      <c r="AB4" s="7">
        <f>50*Z4</f>
        <v>50</v>
      </c>
      <c r="AC4" s="4"/>
      <c r="AD4" s="4"/>
      <c r="AE4" s="4"/>
      <c r="AF4" s="5" t="s">
        <v>50</v>
      </c>
      <c r="AG4" s="7">
        <f>2*1*20</f>
        <v>40</v>
      </c>
      <c r="AH4" s="4"/>
      <c r="AI4" s="11"/>
      <c r="AJ4" s="4"/>
      <c r="AK4" s="4"/>
      <c r="AL4" s="4"/>
      <c r="AM4" s="10">
        <f>SUM(W4,AB4,AG4,AI4)</f>
        <v>440</v>
      </c>
      <c r="AN4" s="4"/>
      <c r="AO4" s="6">
        <f>60%*AM4</f>
        <v>264</v>
      </c>
      <c r="AP4" s="4">
        <f>SUM(AM4,AN4,AO4)</f>
        <v>704</v>
      </c>
      <c r="AQ4" s="4"/>
      <c r="AR4" s="4">
        <f>SUM(AP4,BN4)</f>
        <v>874.5</v>
      </c>
      <c r="AS4" s="27">
        <f>AR4*7%</f>
        <v>61.215000000000003</v>
      </c>
      <c r="AT4" s="8">
        <f>SUM(AR4:AS4)</f>
        <v>935.71500000000003</v>
      </c>
      <c r="AU4" s="12">
        <f>(AT4+(5%*AT4))</f>
        <v>982.50075000000004</v>
      </c>
      <c r="AV4" s="12">
        <v>999</v>
      </c>
      <c r="AW4" s="12"/>
      <c r="AX4" s="4"/>
      <c r="AY4" s="4"/>
      <c r="AZ4" s="4"/>
      <c r="BA4" s="7">
        <v>20</v>
      </c>
      <c r="BB4" s="7">
        <v>10</v>
      </c>
      <c r="BC4" s="4"/>
      <c r="BD4" s="4"/>
      <c r="BE4" s="7">
        <v>15</v>
      </c>
      <c r="BF4" s="4"/>
      <c r="BG4" s="4"/>
      <c r="BH4" s="7">
        <v>10</v>
      </c>
      <c r="BI4" s="4"/>
      <c r="BJ4" s="4"/>
      <c r="BK4" s="7">
        <v>100</v>
      </c>
      <c r="BL4" s="10">
        <f>SUM(BA4,BB4,BE4,BH4,BJ4,BK4)</f>
        <v>155</v>
      </c>
      <c r="BM4" s="6">
        <f>BL4*10%</f>
        <v>15.5</v>
      </c>
      <c r="BN4" s="4">
        <f>SUM(BL4:BM4)</f>
        <v>170.5</v>
      </c>
      <c r="BT4" s="32">
        <f>SUM(BL4,AM4,AS4)</f>
        <v>656.21500000000003</v>
      </c>
      <c r="BU4" s="34">
        <f>AV4</f>
        <v>999</v>
      </c>
      <c r="BV4" s="29">
        <f>BU4-BT4</f>
        <v>342.78499999999997</v>
      </c>
    </row>
    <row r="6" spans="1:74" ht="30" x14ac:dyDescent="0.25">
      <c r="A6" s="4">
        <v>3</v>
      </c>
      <c r="B6" s="4"/>
      <c r="C6" s="4" t="s">
        <v>6</v>
      </c>
      <c r="D6" s="4" t="s">
        <v>66</v>
      </c>
      <c r="E6" s="4" t="s">
        <v>33</v>
      </c>
      <c r="F6" s="4" t="s">
        <v>46</v>
      </c>
      <c r="G6" s="4"/>
      <c r="H6" s="4"/>
      <c r="I6" s="4"/>
      <c r="J6" s="5" t="s">
        <v>14</v>
      </c>
      <c r="K6" s="4" t="s">
        <v>12</v>
      </c>
      <c r="L6" s="4"/>
      <c r="M6" s="5" t="s">
        <v>56</v>
      </c>
      <c r="N6" s="4" t="s">
        <v>48</v>
      </c>
      <c r="O6" s="5"/>
      <c r="P6" s="4"/>
      <c r="Q6" s="4"/>
      <c r="R6" s="5"/>
      <c r="S6" s="4"/>
      <c r="T6" s="4"/>
      <c r="U6" s="4"/>
      <c r="V6" s="4"/>
      <c r="W6" s="7">
        <v>600</v>
      </c>
      <c r="X6" s="4"/>
      <c r="Y6" s="4"/>
      <c r="Z6" s="9">
        <v>2.5</v>
      </c>
      <c r="AA6" s="9"/>
      <c r="AB6" s="7">
        <f>50*Z6</f>
        <v>125</v>
      </c>
      <c r="AC6" s="4"/>
      <c r="AD6" s="4"/>
      <c r="AE6" s="4"/>
      <c r="AF6" s="5" t="s">
        <v>59</v>
      </c>
      <c r="AG6" s="7">
        <f>12*1*20</f>
        <v>240</v>
      </c>
      <c r="AH6" s="4"/>
      <c r="AI6" s="4"/>
      <c r="AJ6" s="4"/>
      <c r="AK6" s="4"/>
      <c r="AL6" s="4"/>
      <c r="AM6" s="10">
        <f>SUM(W6,AB6,AG6)</f>
        <v>965</v>
      </c>
      <c r="AN6" s="4"/>
      <c r="AO6" s="6">
        <f>60%*AM6</f>
        <v>579</v>
      </c>
      <c r="AP6" s="4">
        <f>SUM(AM6,AN6,AO6)</f>
        <v>1544</v>
      </c>
      <c r="AQ6" s="4"/>
      <c r="AR6" s="4">
        <f>SUM(AP6,BN6)</f>
        <v>1714.5</v>
      </c>
      <c r="AS6" s="27">
        <f>AR6*7%</f>
        <v>120.01500000000001</v>
      </c>
      <c r="AT6" s="8">
        <f>SUM(AR6:AS6)</f>
        <v>1834.5150000000001</v>
      </c>
      <c r="AU6" s="12">
        <f>(AT6+(5%*AT6))</f>
        <v>1926.2407500000002</v>
      </c>
      <c r="AV6" s="12">
        <v>1999</v>
      </c>
      <c r="AW6" s="4"/>
      <c r="AX6" s="4"/>
      <c r="AY6" s="4"/>
      <c r="AZ6" s="4"/>
      <c r="BA6" s="7">
        <v>20</v>
      </c>
      <c r="BB6" s="7">
        <v>10</v>
      </c>
      <c r="BC6" s="4"/>
      <c r="BD6" s="4"/>
      <c r="BE6" s="7">
        <v>15</v>
      </c>
      <c r="BF6" s="4"/>
      <c r="BG6" s="4"/>
      <c r="BH6" s="7">
        <v>10</v>
      </c>
      <c r="BI6" s="4"/>
      <c r="BJ6" s="4"/>
      <c r="BK6" s="7">
        <v>100</v>
      </c>
      <c r="BL6" s="10">
        <f>SUM(BA6,BB6,BE6,BH6,BJ6,BK6)</f>
        <v>155</v>
      </c>
      <c r="BM6" s="6">
        <f>BL6*10%</f>
        <v>15.5</v>
      </c>
      <c r="BN6" s="4">
        <f>SUM(BL6:BM6)</f>
        <v>170.5</v>
      </c>
      <c r="BT6" s="32">
        <f>SUM(BL6,AM6,AS6)</f>
        <v>1240.0150000000001</v>
      </c>
      <c r="BU6" s="34">
        <f>AV6</f>
        <v>1999</v>
      </c>
      <c r="BV6" s="29">
        <f>BU6-BT6</f>
        <v>758.9849999999999</v>
      </c>
    </row>
    <row r="7" spans="1:7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7"/>
      <c r="X7" s="4"/>
      <c r="Y7" s="4"/>
      <c r="Z7" s="9"/>
      <c r="AA7" s="9"/>
      <c r="AB7" s="7"/>
      <c r="AC7" s="4"/>
      <c r="AD7" s="4"/>
      <c r="AE7" s="4"/>
      <c r="AF7" s="4"/>
      <c r="AG7" s="7"/>
      <c r="AH7" s="4"/>
      <c r="AI7" s="4"/>
      <c r="AJ7" s="4"/>
      <c r="AK7" s="4"/>
      <c r="AL7" s="4"/>
      <c r="AM7" s="10"/>
      <c r="AN7" s="4"/>
      <c r="AO7" s="6"/>
      <c r="AP7" s="4"/>
      <c r="AQ7" s="4"/>
      <c r="AR7" s="4"/>
      <c r="AS7" s="7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6"/>
      <c r="BN7" s="4"/>
    </row>
    <row r="8" spans="1:74" ht="30" x14ac:dyDescent="0.25">
      <c r="A8" s="4">
        <v>4</v>
      </c>
      <c r="B8" s="4"/>
      <c r="C8" s="4" t="s">
        <v>7</v>
      </c>
      <c r="D8" s="4" t="s">
        <v>66</v>
      </c>
      <c r="E8" s="4" t="s">
        <v>54</v>
      </c>
      <c r="F8" s="4" t="s">
        <v>34</v>
      </c>
      <c r="G8" s="4"/>
      <c r="H8" s="4"/>
      <c r="I8" s="4"/>
      <c r="J8" s="4"/>
      <c r="K8" s="4" t="s">
        <v>13</v>
      </c>
      <c r="L8" s="4"/>
      <c r="M8" s="4"/>
      <c r="N8" s="4" t="s">
        <v>57</v>
      </c>
      <c r="O8" s="5"/>
      <c r="P8" s="4"/>
      <c r="Q8" s="4"/>
      <c r="R8" s="5"/>
      <c r="S8" s="4"/>
      <c r="T8" s="4"/>
      <c r="U8" s="4"/>
      <c r="V8" s="4"/>
      <c r="W8" s="7">
        <v>650</v>
      </c>
      <c r="X8" s="4"/>
      <c r="Y8" s="4"/>
      <c r="Z8" s="9">
        <v>2</v>
      </c>
      <c r="AA8" s="9"/>
      <c r="AB8" s="7">
        <f>50*Z8</f>
        <v>100</v>
      </c>
      <c r="AC8" s="4"/>
      <c r="AD8" s="4"/>
      <c r="AE8" s="4"/>
      <c r="AF8" s="5" t="s">
        <v>60</v>
      </c>
      <c r="AG8" s="7">
        <f>8*1*20</f>
        <v>160</v>
      </c>
      <c r="AH8" s="4"/>
      <c r="AI8" s="4"/>
      <c r="AJ8" s="4"/>
      <c r="AK8" s="4"/>
      <c r="AL8" s="4"/>
      <c r="AM8" s="10">
        <f>SUM(W8,AB8,AG8)</f>
        <v>910</v>
      </c>
      <c r="AN8" s="4"/>
      <c r="AO8" s="6">
        <f>60%*AM8</f>
        <v>546</v>
      </c>
      <c r="AP8" s="4">
        <f>SUM(AM8,AN8,AO8)</f>
        <v>1456</v>
      </c>
      <c r="AQ8" s="4"/>
      <c r="AR8" s="4">
        <f>SUM(AP8,BN8)</f>
        <v>1626.5</v>
      </c>
      <c r="AS8" s="27">
        <f>AR8*7%</f>
        <v>113.855</v>
      </c>
      <c r="AT8" s="8">
        <f>SUM(AR8:AS8)</f>
        <v>1740.355</v>
      </c>
      <c r="AU8" s="12">
        <f>(AT8+(5%*AT8))</f>
        <v>1827.37275</v>
      </c>
      <c r="AV8" s="12">
        <v>1799</v>
      </c>
      <c r="AW8" s="4"/>
      <c r="AX8" s="4"/>
      <c r="AY8" s="4"/>
      <c r="AZ8" s="4"/>
      <c r="BA8" s="7">
        <v>20</v>
      </c>
      <c r="BB8" s="7">
        <v>10</v>
      </c>
      <c r="BC8" s="4"/>
      <c r="BD8" s="4"/>
      <c r="BE8" s="7">
        <v>15</v>
      </c>
      <c r="BF8" s="4"/>
      <c r="BG8" s="4"/>
      <c r="BH8" s="7">
        <v>10</v>
      </c>
      <c r="BI8" s="4"/>
      <c r="BJ8" s="4"/>
      <c r="BK8" s="7">
        <v>100</v>
      </c>
      <c r="BL8" s="10">
        <f>SUM(BA8,BB8,BE8,BH8,BJ8,BK8)</f>
        <v>155</v>
      </c>
      <c r="BM8" s="6">
        <f>BL8*10%</f>
        <v>15.5</v>
      </c>
      <c r="BN8" s="4">
        <f>SUM(BL8:BM8)</f>
        <v>170.5</v>
      </c>
      <c r="BT8" s="32">
        <f>SUM(BL8,AM8,AS8)</f>
        <v>1178.855</v>
      </c>
      <c r="BU8" s="34">
        <f>AV8</f>
        <v>1799</v>
      </c>
      <c r="BV8" s="29">
        <f>BU8-BT8</f>
        <v>620.14499999999998</v>
      </c>
    </row>
    <row r="9" spans="1:7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7"/>
      <c r="X9" s="4"/>
      <c r="Y9" s="4"/>
      <c r="Z9" s="9"/>
      <c r="AA9" s="9"/>
      <c r="AB9" s="7"/>
      <c r="AC9" s="4"/>
      <c r="AD9" s="4"/>
      <c r="AE9" s="4"/>
      <c r="AF9" s="4"/>
      <c r="AG9" s="7"/>
      <c r="AH9" s="4"/>
      <c r="AI9" s="4"/>
      <c r="AJ9" s="4"/>
      <c r="AK9" s="4"/>
      <c r="AL9" s="4"/>
      <c r="AM9" s="10"/>
      <c r="AN9" s="4"/>
      <c r="AO9" s="6"/>
      <c r="AP9" s="4"/>
      <c r="AQ9" s="4"/>
      <c r="AR9" s="4"/>
      <c r="AS9" s="7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6"/>
      <c r="BN9" s="4"/>
    </row>
  </sheetData>
  <pageMargins left="0.7" right="0.7" top="0.75" bottom="0.75" header="0.3" footer="0.3"/>
  <pageSetup paperSize="9" scale="20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Aashel Kochery</dc:creator>
  <cp:lastModifiedBy>user</cp:lastModifiedBy>
  <cp:lastPrinted>2025-11-01T08:58:47Z</cp:lastPrinted>
  <dcterms:created xsi:type="dcterms:W3CDTF">2015-06-05T18:17:20Z</dcterms:created>
  <dcterms:modified xsi:type="dcterms:W3CDTF">2026-05-28T12:52:31Z</dcterms:modified>
</cp:coreProperties>
</file>