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90" windowHeight="7755"/>
  </bookViews>
  <sheets>
    <sheet name="META 2015" sheetId="1" r:id="rId1"/>
    <sheet name="imagen" sheetId="4" state="hidden" r:id="rId2"/>
    <sheet name="Hoja1" sheetId="5" r:id="rId3"/>
  </sheets>
  <definedNames>
    <definedName name="amarillo">imagen!$B$4</definedName>
    <definedName name="azul">imagen!$B$8</definedName>
    <definedName name="rojo">imagen!$B$2</definedName>
    <definedName name="verde">imagen!$B$6</definedName>
  </definedNames>
  <calcPr calcId="144525"/>
</workbook>
</file>

<file path=xl/calcChain.xml><?xml version="1.0" encoding="utf-8"?>
<calcChain xmlns="http://schemas.openxmlformats.org/spreadsheetml/2006/main">
  <c r="R11" i="1" l="1"/>
  <c r="Q11" i="1"/>
  <c r="F8" i="1" l="1"/>
  <c r="G8" i="1" s="1"/>
  <c r="H8" i="1" s="1"/>
  <c r="I8" i="1" s="1"/>
  <c r="J8" i="1" s="1"/>
  <c r="K8" i="1" s="1"/>
  <c r="L8" i="1" s="1"/>
  <c r="M8" i="1" s="1"/>
  <c r="N8" i="1" s="1"/>
  <c r="O8" i="1" s="1"/>
  <c r="E8" i="1"/>
  <c r="F17" i="1"/>
  <c r="G17" i="1" s="1"/>
  <c r="H17" i="1" s="1"/>
  <c r="I17" i="1" s="1"/>
  <c r="J17" i="1" s="1"/>
  <c r="K17" i="1" s="1"/>
  <c r="L17" i="1" s="1"/>
  <c r="M17" i="1" s="1"/>
  <c r="N17" i="1" s="1"/>
  <c r="O17" i="1" s="1"/>
  <c r="E17" i="1"/>
  <c r="BB13" i="1" l="1"/>
  <c r="BB11" i="1"/>
  <c r="L21" i="5" l="1"/>
  <c r="L23" i="5" s="1"/>
  <c r="H21" i="5"/>
  <c r="H23" i="5" s="1"/>
  <c r="J14" i="5"/>
  <c r="L14" i="5" s="1"/>
  <c r="N11" i="5"/>
  <c r="O11" i="5" s="1"/>
  <c r="J11" i="5"/>
  <c r="L11" i="5" s="1"/>
  <c r="N10" i="5"/>
  <c r="O10" i="5" s="1"/>
  <c r="N9" i="5"/>
  <c r="O9" i="5" s="1"/>
  <c r="N8" i="5"/>
  <c r="O8" i="5" s="1"/>
  <c r="J8" i="5"/>
  <c r="L8" i="5" s="1"/>
  <c r="N7" i="5"/>
  <c r="O7" i="5" s="1"/>
  <c r="N6" i="5"/>
  <c r="O6" i="5" s="1"/>
  <c r="N5" i="5"/>
  <c r="O5" i="5" s="1"/>
  <c r="J5" i="5"/>
  <c r="L5" i="5" s="1"/>
  <c r="N4" i="5"/>
  <c r="O4" i="5" s="1"/>
  <c r="O3" i="5"/>
  <c r="S28" i="1" l="1"/>
  <c r="S29" i="1" s="1"/>
  <c r="O19" i="1" l="1"/>
  <c r="N19" i="1"/>
  <c r="M19" i="1"/>
  <c r="L19" i="1"/>
  <c r="K19" i="1"/>
  <c r="J19" i="1"/>
  <c r="I19" i="1"/>
  <c r="H19" i="1"/>
  <c r="G19" i="1"/>
  <c r="F19" i="1"/>
  <c r="E19" i="1"/>
  <c r="D19" i="1"/>
  <c r="O16" i="1"/>
  <c r="N16" i="1"/>
  <c r="M16" i="1"/>
  <c r="L16" i="1"/>
  <c r="K16" i="1"/>
  <c r="J16" i="1"/>
  <c r="I16" i="1"/>
  <c r="H16" i="1"/>
  <c r="G16" i="1"/>
  <c r="F16" i="1"/>
  <c r="E16" i="1"/>
  <c r="D16" i="1"/>
  <c r="O13" i="1"/>
  <c r="N13" i="1"/>
  <c r="M13" i="1"/>
  <c r="L13" i="1"/>
  <c r="K13" i="1"/>
  <c r="J13" i="1"/>
  <c r="I13" i="1"/>
  <c r="H13" i="1"/>
  <c r="G13" i="1"/>
  <c r="F13" i="1"/>
  <c r="E13" i="1"/>
  <c r="D13" i="1"/>
  <c r="E10" i="1"/>
  <c r="F10" i="1"/>
  <c r="G10" i="1"/>
  <c r="Q8" i="1" s="1"/>
  <c r="H10" i="1"/>
  <c r="I10" i="1"/>
  <c r="J10" i="1"/>
  <c r="K10" i="1"/>
  <c r="L10" i="1"/>
  <c r="M10" i="1"/>
  <c r="N10" i="1"/>
  <c r="O10" i="1"/>
  <c r="D10" i="1"/>
  <c r="Q17" i="1" l="1"/>
  <c r="R17" i="1"/>
  <c r="R14" i="1"/>
  <c r="R8" i="1"/>
</calcChain>
</file>

<file path=xl/comments1.xml><?xml version="1.0" encoding="utf-8"?>
<comments xmlns="http://schemas.openxmlformats.org/spreadsheetml/2006/main">
  <authors>
    <author>Del Angel Gamez Hugo</author>
  </authors>
  <commentList>
    <comment ref="Q11" authorId="0">
      <text>
        <r>
          <rPr>
            <b/>
            <sz val="9"/>
            <color indexed="81"/>
            <rFont val="Tahoma"/>
            <charset val="1"/>
          </rPr>
          <t>Del Angel Gamez Hugo:</t>
        </r>
        <r>
          <rPr>
            <sz val="9"/>
            <color indexed="81"/>
            <rFont val="Tahoma"/>
            <charset val="1"/>
          </rPr>
          <t xml:space="preserve">
cumplimiento mensual en marzo es 2.85 / 2.9= 98.27</t>
        </r>
      </text>
    </comment>
    <comment ref="R11" authorId="0">
      <text>
        <r>
          <rPr>
            <b/>
            <sz val="9"/>
            <color indexed="81"/>
            <rFont val="Tahoma"/>
            <charset val="1"/>
          </rPr>
          <t>Del Angel Gamez Hugo:</t>
        </r>
        <r>
          <rPr>
            <sz val="9"/>
            <color indexed="81"/>
            <rFont val="Tahoma"/>
            <charset val="1"/>
          </rPr>
          <t xml:space="preserve">
es la meta entre lo q lleva al mes de corte</t>
        </r>
      </text>
    </comment>
  </commentList>
</comments>
</file>

<file path=xl/sharedStrings.xml><?xml version="1.0" encoding="utf-8"?>
<sst xmlns="http://schemas.openxmlformats.org/spreadsheetml/2006/main" count="37" uniqueCount="31">
  <si>
    <t>12 MPI</t>
  </si>
  <si>
    <t>SASP</t>
  </si>
  <si>
    <t>SAA</t>
  </si>
  <si>
    <t>SAST</t>
  </si>
  <si>
    <t>SISTEMA PEMEX-SSPA</t>
  </si>
  <si>
    <t>CIERRE 2013</t>
  </si>
  <si>
    <t>PROGRAMADO</t>
  </si>
  <si>
    <t>REAL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</si>
  <si>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</si>
  <si>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</si>
  <si>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</si>
  <si>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</si>
  <si>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</si>
  <si>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</si>
  <si>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</si>
  <si>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</si>
  <si>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</si>
  <si>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</si>
  <si>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</si>
  <si>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</si>
  <si>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CUMPLIMIENTO MENSUAL</t>
  </si>
  <si>
    <t>OBSERVACIONES</t>
  </si>
  <si>
    <t>SUBDIRECCIÓN DE DISTRIBUCIÓN Y COMERCIALIZACIÓN</t>
  </si>
  <si>
    <t>P / R</t>
  </si>
  <si>
    <t>CUMPLIMIENTO PONDERADO ANUAL</t>
  </si>
  <si>
    <t>Faltante</t>
  </si>
  <si>
    <t>Ponderación</t>
  </si>
  <si>
    <t>GTDH MNE</t>
  </si>
  <si>
    <t>Avance porcentual mensual</t>
  </si>
  <si>
    <t>META 2015</t>
  </si>
  <si>
    <t>PROGRAMA MENSUAL DE IMPLANTACIÓN SSPA EN 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</si>
</sst>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7" formatCode="0.000%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9" fontId="3" fillId="0" borderId="3" xfId="0" applyNumberFormat="1" applyFont="1" applyBorder="1" applyAlignment="1" applyProtection="1">
      <alignment vertical="center"/>
      <protection hidden="1"/>
    </xf>
    <xf numFmtId="9" fontId="3" fillId="0" borderId="5" xfId="0" applyNumberFormat="1" applyFont="1" applyBorder="1" applyAlignment="1" applyProtection="1">
      <alignment vertical="center"/>
      <protection hidden="1"/>
    </xf>
    <xf numFmtId="14" fontId="3" fillId="0" borderId="0" xfId="0" applyNumberFormat="1" applyFont="1" applyFill="1" applyProtection="1">
      <protection hidden="1"/>
    </xf>
    <xf numFmtId="0" fontId="3" fillId="0" borderId="0" xfId="0" applyFont="1" applyFill="1" applyProtection="1">
      <protection hidden="1"/>
    </xf>
    <xf numFmtId="0" fontId="0" fillId="0" borderId="0" xfId="0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2" fontId="0" fillId="0" borderId="3" xfId="0" applyNumberFormat="1" applyBorder="1"/>
    <xf numFmtId="2" fontId="0" fillId="0" borderId="3" xfId="0" applyNumberFormat="1" applyBorder="1" applyAlignment="1">
      <alignment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NumberFormat="1"/>
    <xf numFmtId="0" fontId="3" fillId="6" borderId="1" xfId="0" applyFont="1" applyFill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7" borderId="6" xfId="0" applyFont="1" applyFill="1" applyBorder="1" applyAlignment="1" applyProtection="1">
      <alignment horizontal="center" vertical="center"/>
      <protection locked="0"/>
    </xf>
    <xf numFmtId="0" fontId="2" fillId="7" borderId="7" xfId="0" applyFont="1" applyFill="1" applyBorder="1" applyAlignment="1" applyProtection="1">
      <alignment horizontal="center" vertical="center"/>
      <protection locked="0"/>
    </xf>
    <xf numFmtId="9" fontId="0" fillId="0" borderId="1" xfId="0" applyNumberFormat="1" applyBorder="1" applyAlignment="1" applyProtection="1">
      <alignment horizontal="center" vertical="center"/>
      <protection hidden="1"/>
    </xf>
    <xf numFmtId="0" fontId="1" fillId="5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167" fontId="0" fillId="8" borderId="1" xfId="0" applyNumberFormat="1" applyFill="1" applyBorder="1" applyAlignment="1" applyProtection="1">
      <alignment horizontal="center" vertical="center"/>
      <protection hidden="1"/>
    </xf>
    <xf numFmtId="9" fontId="0" fillId="8" borderId="1" xfId="0" applyNumberForma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C7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microsoft.com/office/2007/relationships/hdphoto" Target="../media/hdphoto1.wdp"/><Relationship Id="rId2" Type="http://schemas.openxmlformats.org/officeDocument/2006/relationships/image" Target="../media/image2.jpg"/><Relationship Id="rId1" Type="http://schemas.openxmlformats.org/officeDocument/2006/relationships/image" Target="../media/image1.w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0</xdr:rowOff>
    </xdr:from>
    <xdr:to>
      <xdr:col>2</xdr:col>
      <xdr:colOff>333375</xdr:colOff>
      <xdr:row>4</xdr:row>
      <xdr:rowOff>180975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90500"/>
          <a:ext cx="1562100" cy="857250"/>
        </a:xfrm>
        <a:prstGeom prst="rect">
          <a:avLst/>
        </a:prstGeom>
      </xdr:spPr>
    </xdr:pic>
    <xdr:clientData/>
  </xdr:twoCellAnchor>
  <xdr:twoCellAnchor editAs="oneCell">
    <xdr:from>
      <xdr:col>18</xdr:col>
      <xdr:colOff>276225</xdr:colOff>
      <xdr:row>1</xdr:row>
      <xdr:rowOff>0</xdr:rowOff>
    </xdr:from>
    <xdr:to>
      <xdr:col>18</xdr:col>
      <xdr:colOff>1464945</xdr:colOff>
      <xdr:row>4</xdr:row>
      <xdr:rowOff>177926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8350" y="190500"/>
          <a:ext cx="1188720" cy="860551"/>
        </a:xfrm>
        <a:prstGeom prst="rect">
          <a:avLst/>
        </a:prstGeom>
      </xdr:spPr>
    </xdr:pic>
    <xdr:clientData/>
  </xdr:twoCellAnchor>
  <xdr:twoCellAnchor>
    <xdr:from>
      <xdr:col>17</xdr:col>
      <xdr:colOff>361949</xdr:colOff>
      <xdr:row>18</xdr:row>
      <xdr:rowOff>163235</xdr:rowOff>
    </xdr:from>
    <xdr:to>
      <xdr:col>17</xdr:col>
      <xdr:colOff>900010</xdr:colOff>
      <xdr:row>22</xdr:row>
      <xdr:rowOff>38100</xdr:rowOff>
    </xdr:to>
    <xdr:grpSp>
      <xdr:nvGrpSpPr>
        <xdr:cNvPr id="17" name="16 Grupo"/>
        <xdr:cNvGrpSpPr/>
      </xdr:nvGrpSpPr>
      <xdr:grpSpPr>
        <a:xfrm>
          <a:off x="8701616" y="5941735"/>
          <a:ext cx="538061" cy="636865"/>
          <a:chOff x="8839199" y="4782860"/>
          <a:chExt cx="538061" cy="492039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21540000">
            <a:off x="8839199" y="4782860"/>
            <a:ext cx="538061" cy="4920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4 CuadroTexto"/>
          <xdr:cNvSpPr txBox="1"/>
        </xdr:nvSpPr>
        <xdr:spPr>
          <a:xfrm>
            <a:off x="8877300" y="4886325"/>
            <a:ext cx="46820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MX" sz="1100" b="1">
                <a:solidFill>
                  <a:schemeClr val="bg1"/>
                </a:solidFill>
              </a:rPr>
              <a:t>&lt;=90</a:t>
            </a:r>
          </a:p>
        </xdr:txBody>
      </xdr:sp>
    </xdr:grpSp>
    <xdr:clientData/>
  </xdr:twoCellAnchor>
  <xdr:twoCellAnchor>
    <xdr:from>
      <xdr:col>17</xdr:col>
      <xdr:colOff>887919</xdr:colOff>
      <xdr:row>18</xdr:row>
      <xdr:rowOff>161925</xdr:rowOff>
    </xdr:from>
    <xdr:to>
      <xdr:col>18</xdr:col>
      <xdr:colOff>407585</xdr:colOff>
      <xdr:row>22</xdr:row>
      <xdr:rowOff>38100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1819" y="5924550"/>
          <a:ext cx="567416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942975</xdr:colOff>
      <xdr:row>19</xdr:row>
      <xdr:rowOff>21813</xdr:rowOff>
    </xdr:from>
    <xdr:to>
      <xdr:col>18</xdr:col>
      <xdr:colOff>363430</xdr:colOff>
      <xdr:row>22</xdr:row>
      <xdr:rowOff>13824</xdr:rowOff>
    </xdr:to>
    <xdr:sp macro="" textlink="">
      <xdr:nvSpPr>
        <xdr:cNvPr id="10" name="9 CuadroTexto"/>
        <xdr:cNvSpPr txBox="1"/>
      </xdr:nvSpPr>
      <xdr:spPr>
        <a:xfrm>
          <a:off x="9286875" y="5974938"/>
          <a:ext cx="468205" cy="5635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100" b="1">
              <a:solidFill>
                <a:schemeClr val="tx1"/>
              </a:solidFill>
            </a:rPr>
            <a:t>=&gt;91</a:t>
          </a:r>
        </a:p>
        <a:p>
          <a:r>
            <a:rPr lang="es-MX" sz="1100" b="1">
              <a:solidFill>
                <a:schemeClr val="tx1"/>
              </a:solidFill>
            </a:rPr>
            <a:t>&lt;=96</a:t>
          </a:r>
        </a:p>
      </xdr:txBody>
    </xdr:sp>
    <xdr:clientData/>
  </xdr:twoCellAnchor>
  <xdr:twoCellAnchor>
    <xdr:from>
      <xdr:col>18</xdr:col>
      <xdr:colOff>409574</xdr:colOff>
      <xdr:row>18</xdr:row>
      <xdr:rowOff>161925</xdr:rowOff>
    </xdr:from>
    <xdr:to>
      <xdr:col>18</xdr:col>
      <xdr:colOff>949162</xdr:colOff>
      <xdr:row>22</xdr:row>
      <xdr:rowOff>47625</xdr:rowOff>
    </xdr:to>
    <xdr:pic>
      <xdr:nvPicPr>
        <xdr:cNvPr id="6" name="Picture 540" descr="GREEN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-2362"/>
        <a:stretch>
          <a:fillRect/>
        </a:stretch>
      </xdr:blipFill>
      <xdr:spPr bwMode="auto">
        <a:xfrm>
          <a:off x="9796991" y="5940425"/>
          <a:ext cx="539588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447675</xdr:colOff>
      <xdr:row>19</xdr:row>
      <xdr:rowOff>21997</xdr:rowOff>
    </xdr:from>
    <xdr:to>
      <xdr:col>18</xdr:col>
      <xdr:colOff>915880</xdr:colOff>
      <xdr:row>22</xdr:row>
      <xdr:rowOff>22422</xdr:rowOff>
    </xdr:to>
    <xdr:sp macro="" textlink="">
      <xdr:nvSpPr>
        <xdr:cNvPr id="12" name="11 CuadroTexto"/>
        <xdr:cNvSpPr txBox="1"/>
      </xdr:nvSpPr>
      <xdr:spPr>
        <a:xfrm>
          <a:off x="9835092" y="5990997"/>
          <a:ext cx="468205" cy="571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100" b="1">
              <a:solidFill>
                <a:schemeClr val="tx1"/>
              </a:solidFill>
            </a:rPr>
            <a:t>=&gt;97</a:t>
          </a:r>
        </a:p>
        <a:p>
          <a:r>
            <a:rPr lang="es-MX" sz="1100" b="1">
              <a:solidFill>
                <a:schemeClr val="tx1"/>
              </a:solidFill>
            </a:rPr>
            <a:t>&lt;=99</a:t>
          </a:r>
        </a:p>
      </xdr:txBody>
    </xdr:sp>
    <xdr:clientData/>
  </xdr:twoCellAnchor>
  <xdr:twoCellAnchor>
    <xdr:from>
      <xdr:col>18</xdr:col>
      <xdr:colOff>935911</xdr:colOff>
      <xdr:row>18</xdr:row>
      <xdr:rowOff>161924</xdr:rowOff>
    </xdr:from>
    <xdr:to>
      <xdr:col>18</xdr:col>
      <xdr:colOff>1458773</xdr:colOff>
      <xdr:row>22</xdr:row>
      <xdr:rowOff>57149</xdr:rowOff>
    </xdr:to>
    <xdr:pic>
      <xdr:nvPicPr>
        <xdr:cNvPr id="2" name="Picture 235" descr="BLUE"/>
        <xdr:cNvPicPr preferRelativeResize="0">
          <a:picLocks noChangeArrowheads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15" t="-2953" r="-5611" b="-13583"/>
        <a:stretch>
          <a:fillRect/>
        </a:stretch>
      </xdr:blipFill>
      <xdr:spPr bwMode="auto">
        <a:xfrm>
          <a:off x="10327561" y="5924549"/>
          <a:ext cx="522862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895350</xdr:colOff>
      <xdr:row>19</xdr:row>
      <xdr:rowOff>85323</xdr:rowOff>
    </xdr:from>
    <xdr:to>
      <xdr:col>18</xdr:col>
      <xdr:colOff>1485900</xdr:colOff>
      <xdr:row>21</xdr:row>
      <xdr:rowOff>55831</xdr:rowOff>
    </xdr:to>
    <xdr:sp macro="" textlink="">
      <xdr:nvSpPr>
        <xdr:cNvPr id="13" name="12 CuadroTexto"/>
        <xdr:cNvSpPr txBox="1"/>
      </xdr:nvSpPr>
      <xdr:spPr>
        <a:xfrm>
          <a:off x="10287000" y="6038448"/>
          <a:ext cx="590550" cy="3515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100" b="1">
              <a:solidFill>
                <a:schemeClr val="bg1"/>
              </a:solidFill>
            </a:rPr>
            <a:t>=&gt;100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7264</xdr:colOff>
      <xdr:row>0</xdr:row>
      <xdr:rowOff>184486</xdr:rowOff>
    </xdr:from>
    <xdr:to>
      <xdr:col>1</xdr:col>
      <xdr:colOff>295264</xdr:colOff>
      <xdr:row>2</xdr:row>
      <xdr:rowOff>34336</xdr:rowOff>
    </xdr:to>
    <xdr:pic>
      <xdr:nvPicPr>
        <xdr:cNvPr id="3" name="Picture 2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540000">
          <a:off x="769264" y="184486"/>
          <a:ext cx="288000" cy="28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11621</xdr:colOff>
      <xdr:row>2</xdr:row>
      <xdr:rowOff>180974</xdr:rowOff>
    </xdr:from>
    <xdr:to>
      <xdr:col>1</xdr:col>
      <xdr:colOff>299621</xdr:colOff>
      <xdr:row>4</xdr:row>
      <xdr:rowOff>30824</xdr:rowOff>
    </xdr:to>
    <xdr:pic>
      <xdr:nvPicPr>
        <xdr:cNvPr id="6" name="Picture 3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621" y="619124"/>
          <a:ext cx="288000" cy="28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</xdr:row>
      <xdr:rowOff>9525</xdr:rowOff>
    </xdr:from>
    <xdr:to>
      <xdr:col>1</xdr:col>
      <xdr:colOff>288000</xdr:colOff>
      <xdr:row>6</xdr:row>
      <xdr:rowOff>21300</xdr:rowOff>
    </xdr:to>
    <xdr:pic>
      <xdr:nvPicPr>
        <xdr:cNvPr id="9" name="Picture 540" descr="GREEN"/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-2362"/>
        <a:stretch>
          <a:fillRect/>
        </a:stretch>
      </xdr:blipFill>
      <xdr:spPr bwMode="auto">
        <a:xfrm>
          <a:off x="762000" y="1076325"/>
          <a:ext cx="288000" cy="28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758574</xdr:colOff>
      <xdr:row>7</xdr:row>
      <xdr:rowOff>19050</xdr:rowOff>
    </xdr:from>
    <xdr:to>
      <xdr:col>1</xdr:col>
      <xdr:colOff>284574</xdr:colOff>
      <xdr:row>8</xdr:row>
      <xdr:rowOff>2250</xdr:rowOff>
    </xdr:to>
    <xdr:pic>
      <xdr:nvPicPr>
        <xdr:cNvPr id="12" name="Picture 235" descr="BLUE"/>
        <xdr:cNvPicPr preferRelativeResize="0"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315" t="-2953" r="-5611" b="-13583"/>
        <a:stretch>
          <a:fillRect/>
        </a:stretch>
      </xdr:blipFill>
      <xdr:spPr bwMode="auto">
        <a:xfrm>
          <a:off x="758574" y="1552575"/>
          <a:ext cx="288000" cy="28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noFill/>
      </a:spPr>
      <a:bodyPr vertOverflow="clip" horzOverflow="clip" wrap="none" rtlCol="0" anchor="t">
        <a:spAutoFit/>
      </a:bodyPr>
      <a:lstStyle>
        <a:defPPr>
          <a:defRPr sz="1100" b="1">
            <a:solidFill>
              <a:schemeClr val="tx1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3:BC29"/>
  <sheetViews>
    <sheetView showGridLines="0" tabSelected="1" topLeftCell="A4" zoomScale="90" zoomScaleNormal="90" workbookViewId="0">
      <selection activeCell="S11" sqref="S11"/>
    </sheetView>
  </sheetViews>
  <sheetFormatPr baseColWidth="10" defaultRowHeight="15" x14ac:dyDescent="0.25"/>
  <cols>
    <col min="1" max="1" width="12.140625" customWidth="1"/>
    <col min="2" max="2" width="8.140625" customWidth="1"/>
    <col min="3" max="3" width="14.140625" bestFit="1" customWidth="1"/>
    <col min="4" max="15" width="5.7109375" customWidth="1"/>
    <col min="16" max="16" width="6.7109375" customWidth="1"/>
    <col min="17" max="17" width="15.42578125" customWidth="1"/>
    <col min="18" max="18" width="15.7109375" customWidth="1"/>
    <col min="19" max="19" width="23.7109375" customWidth="1"/>
    <col min="20" max="20" width="11.85546875" bestFit="1" customWidth="1"/>
  </cols>
  <sheetData>
    <row r="3" spans="1:55" ht="19.5" x14ac:dyDescent="0.3">
      <c r="A3" s="41" t="s">
        <v>22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</row>
    <row r="4" spans="1:55" ht="18.75" x14ac:dyDescent="0.3">
      <c r="A4" s="42" t="s">
        <v>30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</row>
    <row r="5" spans="1:55" ht="18.75" x14ac:dyDescent="0.3">
      <c r="A5" s="43" t="s">
        <v>27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1:55" ht="27.75" customHeight="1" x14ac:dyDescent="0.25"/>
    <row r="7" spans="1:55" s="1" customFormat="1" ht="48" customHeight="1" x14ac:dyDescent="0.25">
      <c r="A7" s="9" t="s">
        <v>4</v>
      </c>
      <c r="B7" s="9" t="s">
        <v>5</v>
      </c>
      <c r="C7" s="9" t="s">
        <v>23</v>
      </c>
      <c r="D7" s="9" t="s">
        <v>8</v>
      </c>
      <c r="E7" s="9" t="s">
        <v>9</v>
      </c>
      <c r="F7" s="9" t="s">
        <v>10</v>
      </c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17</v>
      </c>
      <c r="N7" s="9" t="s">
        <v>18</v>
      </c>
      <c r="O7" s="9" t="s">
        <v>19</v>
      </c>
      <c r="P7" s="9" t="s">
        <v>29</v>
      </c>
      <c r="Q7" s="9" t="s">
        <v>20</v>
      </c>
      <c r="R7" s="9" t="s">
        <v>24</v>
      </c>
      <c r="S7" s="9" t="s">
        <v>21</v>
      </c>
    </row>
    <row r="8" spans="1:55" ht="30.75" customHeight="1" x14ac:dyDescent="0.25">
      <c r="A8" s="32" t="s">
        <v>0</v>
      </c>
      <c r="B8" s="33">
        <v>2.86</v>
      </c>
      <c r="C8" s="2" t="s">
        <v>6</v>
      </c>
      <c r="D8" s="11">
        <v>3.69</v>
      </c>
      <c r="E8" s="11">
        <f>D8+0.01</f>
        <v>3.6999999999999997</v>
      </c>
      <c r="F8" s="11">
        <f t="shared" ref="F8:O8" si="0">E8+0.01</f>
        <v>3.7099999999999995</v>
      </c>
      <c r="G8" s="11">
        <f t="shared" si="0"/>
        <v>3.7199999999999993</v>
      </c>
      <c r="H8" s="11">
        <f t="shared" si="0"/>
        <v>3.7299999999999991</v>
      </c>
      <c r="I8" s="11">
        <f t="shared" si="0"/>
        <v>3.7399999999999989</v>
      </c>
      <c r="J8" s="11">
        <f t="shared" si="0"/>
        <v>3.7499999999999987</v>
      </c>
      <c r="K8" s="11">
        <f t="shared" si="0"/>
        <v>3.7599999999999985</v>
      </c>
      <c r="L8" s="11">
        <f t="shared" si="0"/>
        <v>3.7699999999999982</v>
      </c>
      <c r="M8" s="11">
        <f t="shared" si="0"/>
        <v>3.779999999999998</v>
      </c>
      <c r="N8" s="11">
        <f t="shared" si="0"/>
        <v>3.7899999999999978</v>
      </c>
      <c r="O8" s="11">
        <f t="shared" si="0"/>
        <v>3.7999999999999976</v>
      </c>
      <c r="P8" s="37">
        <v>3.8</v>
      </c>
      <c r="Q8" s="35">
        <f ca="1">IF($S$29=1,D10,IF($S$29=2,E10,IF($S$29=3,F10,IF($S$29=4,G10,IF($S$29=4,H10,IF($S$29=4,I10,IF($S$29=4,J10,IF($S$29=4,K10,IF($S$29=4,L10,IF($S$29=4,M10,IF($S$29=4,N10,IF($S$29=4,O10,0))))))))))))</f>
        <v>0</v>
      </c>
      <c r="R8" s="35">
        <f>IF(ISERROR(AVERAGEIF(D10:O10,"&gt;0",D10:O10)),0,AVERAGEIF(D10:O10,"&gt;0",D10:O10))</f>
        <v>1.0027100271002711</v>
      </c>
      <c r="S8" s="16"/>
    </row>
    <row r="9" spans="1:55" ht="30.75" customHeight="1" x14ac:dyDescent="0.25">
      <c r="A9" s="32"/>
      <c r="B9" s="34"/>
      <c r="C9" s="2" t="s">
        <v>7</v>
      </c>
      <c r="D9" s="15">
        <v>3.7</v>
      </c>
      <c r="E9" s="15"/>
      <c r="F9" s="15"/>
      <c r="G9" s="15"/>
      <c r="H9" s="15"/>
      <c r="I9" s="15"/>
      <c r="J9" s="15"/>
      <c r="K9" s="15"/>
      <c r="L9" s="15"/>
      <c r="M9" s="15"/>
      <c r="N9" s="29"/>
      <c r="O9" s="15"/>
      <c r="P9" s="38"/>
      <c r="Q9" s="35"/>
      <c r="R9" s="35"/>
      <c r="S9" s="16"/>
    </row>
    <row r="10" spans="1:55" x14ac:dyDescent="0.25">
      <c r="A10" s="30"/>
      <c r="B10" s="31"/>
      <c r="C10" s="31"/>
      <c r="D10" s="17">
        <f>IF(ISERROR(+D9/D8),0,+D9/D8)</f>
        <v>1.0027100271002711</v>
      </c>
      <c r="E10" s="17">
        <f t="shared" ref="E10:O10" si="1">IF(ISERROR(+E9/E8),0,+E9/E8)</f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7">
        <f t="shared" si="1"/>
        <v>0</v>
      </c>
      <c r="M10" s="17">
        <f t="shared" si="1"/>
        <v>0</v>
      </c>
      <c r="N10" s="17">
        <f t="shared" si="1"/>
        <v>0</v>
      </c>
      <c r="O10" s="17">
        <f t="shared" si="1"/>
        <v>0</v>
      </c>
      <c r="P10" s="3"/>
      <c r="Q10" s="3"/>
      <c r="R10" s="3"/>
      <c r="S10" s="4"/>
    </row>
    <row r="11" spans="1:55" ht="30.75" customHeight="1" x14ac:dyDescent="0.25">
      <c r="A11" s="36" t="s">
        <v>1</v>
      </c>
      <c r="B11" s="33">
        <v>2.84</v>
      </c>
      <c r="C11" s="2" t="s">
        <v>6</v>
      </c>
      <c r="D11" s="12">
        <v>2.85</v>
      </c>
      <c r="E11" s="12">
        <v>2.87</v>
      </c>
      <c r="F11" s="12">
        <v>2.9</v>
      </c>
      <c r="G11" s="12"/>
      <c r="H11" s="12"/>
      <c r="I11" s="12"/>
      <c r="J11" s="12"/>
      <c r="K11" s="12"/>
      <c r="L11" s="12"/>
      <c r="M11" s="12"/>
      <c r="N11" s="12"/>
      <c r="O11" s="12">
        <v>3.2</v>
      </c>
      <c r="P11" s="39">
        <v>3.2</v>
      </c>
      <c r="Q11" s="51">
        <f>F12/F11</f>
        <v>0.98275862068965525</v>
      </c>
      <c r="R11" s="52">
        <f>2.85/3.2</f>
        <v>0.890625</v>
      </c>
      <c r="S11" s="16"/>
      <c r="BB11" s="27">
        <f>O8-G8</f>
        <v>7.9999999999998295E-2</v>
      </c>
    </row>
    <row r="12" spans="1:55" ht="30.75" customHeight="1" x14ac:dyDescent="0.25">
      <c r="A12" s="36"/>
      <c r="B12" s="34"/>
      <c r="C12" s="2" t="s">
        <v>7</v>
      </c>
      <c r="D12" s="15">
        <v>2.84</v>
      </c>
      <c r="E12" s="15">
        <v>2.84</v>
      </c>
      <c r="F12" s="15">
        <v>2.85</v>
      </c>
      <c r="G12" s="15"/>
      <c r="H12" s="15"/>
      <c r="I12" s="15"/>
      <c r="J12" s="15"/>
      <c r="K12" s="15"/>
      <c r="L12" s="15"/>
      <c r="M12" s="15"/>
      <c r="N12" s="15"/>
      <c r="O12" s="15"/>
      <c r="P12" s="39"/>
      <c r="Q12" s="51"/>
      <c r="R12" s="52"/>
      <c r="S12" s="16"/>
      <c r="BB12">
        <v>4</v>
      </c>
      <c r="BC12" t="s">
        <v>28</v>
      </c>
    </row>
    <row r="13" spans="1:55" x14ac:dyDescent="0.25">
      <c r="A13" s="5"/>
      <c r="B13" s="6"/>
      <c r="C13" s="3"/>
      <c r="D13" s="17">
        <f>IF(ISERROR(+D12/D11),0,+D12/D11)</f>
        <v>0.99649122807017532</v>
      </c>
      <c r="E13" s="17">
        <f t="shared" ref="E13" si="2">IF(ISERROR(+E12/E11),0,+E12/E11)</f>
        <v>0.989547038327526</v>
      </c>
      <c r="F13" s="17">
        <f t="shared" ref="F13" si="3">IF(ISERROR(+F12/F11),0,+F12/F11)</f>
        <v>0.98275862068965525</v>
      </c>
      <c r="G13" s="17">
        <f t="shared" ref="G13" si="4">IF(ISERROR(+G12/G11),0,+G12/G11)</f>
        <v>0</v>
      </c>
      <c r="H13" s="17">
        <f t="shared" ref="H13" si="5">IF(ISERROR(+H12/H11),0,+H12/H11)</f>
        <v>0</v>
      </c>
      <c r="I13" s="17">
        <f t="shared" ref="I13" si="6">IF(ISERROR(+I12/I11),0,+I12/I11)</f>
        <v>0</v>
      </c>
      <c r="J13" s="17">
        <f t="shared" ref="J13" si="7">IF(ISERROR(+J12/J11),0,+J12/J11)</f>
        <v>0</v>
      </c>
      <c r="K13" s="17">
        <f t="shared" ref="K13" si="8">IF(ISERROR(+K12/K11),0,+K12/K11)</f>
        <v>0</v>
      </c>
      <c r="L13" s="17">
        <f t="shared" ref="L13" si="9">IF(ISERROR(+L12/L11),0,+L12/L11)</f>
        <v>0</v>
      </c>
      <c r="M13" s="17">
        <f t="shared" ref="M13" si="10">IF(ISERROR(+M12/M11),0,+M12/M11)</f>
        <v>0</v>
      </c>
      <c r="N13" s="17">
        <f t="shared" ref="N13" si="11">IF(ISERROR(+N12/N11),0,+N12/N11)</f>
        <v>0</v>
      </c>
      <c r="O13" s="17">
        <f t="shared" ref="O13" si="12">IF(ISERROR(+O12/O11),0,+O12/O11)</f>
        <v>0</v>
      </c>
      <c r="P13" s="8"/>
      <c r="Q13" s="7"/>
      <c r="R13" s="7"/>
      <c r="S13" s="4"/>
      <c r="BB13">
        <f>(BB12*BB11)/100</f>
        <v>3.1999999999999316E-3</v>
      </c>
    </row>
    <row r="14" spans="1:55" ht="30.75" customHeight="1" x14ac:dyDescent="0.25">
      <c r="A14" s="44" t="s">
        <v>2</v>
      </c>
      <c r="B14" s="33">
        <v>2.56</v>
      </c>
      <c r="C14" s="2" t="s">
        <v>6</v>
      </c>
      <c r="D14" s="13">
        <v>3.01</v>
      </c>
      <c r="E14" s="13">
        <v>3.02</v>
      </c>
      <c r="F14" s="13">
        <v>3.04</v>
      </c>
      <c r="G14" s="13">
        <v>3.06</v>
      </c>
      <c r="H14" s="13">
        <v>3.08</v>
      </c>
      <c r="I14" s="13">
        <v>3.1</v>
      </c>
      <c r="J14" s="13">
        <v>3.11</v>
      </c>
      <c r="K14" s="13">
        <v>3.12</v>
      </c>
      <c r="L14" s="13">
        <v>3.14</v>
      </c>
      <c r="M14" s="13">
        <v>3.16</v>
      </c>
      <c r="N14" s="13">
        <v>3.18</v>
      </c>
      <c r="O14" s="13">
        <v>3.2</v>
      </c>
      <c r="P14" s="39">
        <v>3.2</v>
      </c>
      <c r="Q14" s="35">
        <v>1</v>
      </c>
      <c r="R14" s="35">
        <f>IF(ISERROR(AVERAGEIF(D16:O16,"&gt;0",D16:O16)),0,AVERAGEIF(D16:O16,"&gt;0",D16:O16))</f>
        <v>1.0033222591362128</v>
      </c>
      <c r="S14" s="16"/>
    </row>
    <row r="15" spans="1:55" ht="30.75" customHeight="1" x14ac:dyDescent="0.25">
      <c r="A15" s="44"/>
      <c r="B15" s="34"/>
      <c r="C15" s="2" t="s">
        <v>7</v>
      </c>
      <c r="D15" s="15">
        <v>3.02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39"/>
      <c r="Q15" s="35"/>
      <c r="R15" s="35"/>
      <c r="S15" s="16"/>
    </row>
    <row r="16" spans="1:55" x14ac:dyDescent="0.25">
      <c r="A16" s="5"/>
      <c r="B16" s="6"/>
      <c r="C16" s="3"/>
      <c r="D16" s="17">
        <f>IF(ISERROR(+D15/D14),0,+D15/D14)</f>
        <v>1.0033222591362128</v>
      </c>
      <c r="E16" s="17">
        <f t="shared" ref="E16" si="13">IF(ISERROR(+E15/E14),0,+E15/E14)</f>
        <v>0</v>
      </c>
      <c r="F16" s="17">
        <f t="shared" ref="F16" si="14">IF(ISERROR(+F15/F14),0,+F15/F14)</f>
        <v>0</v>
      </c>
      <c r="G16" s="17">
        <f t="shared" ref="G16" si="15">IF(ISERROR(+G15/G14),0,+G15/G14)</f>
        <v>0</v>
      </c>
      <c r="H16" s="17">
        <f t="shared" ref="H16" si="16">IF(ISERROR(+H15/H14),0,+H15/H14)</f>
        <v>0</v>
      </c>
      <c r="I16" s="17">
        <f t="shared" ref="I16" si="17">IF(ISERROR(+I15/I14),0,+I15/I14)</f>
        <v>0</v>
      </c>
      <c r="J16" s="17">
        <f t="shared" ref="J16" si="18">IF(ISERROR(+J15/J14),0,+J15/J14)</f>
        <v>0</v>
      </c>
      <c r="K16" s="17">
        <f t="shared" ref="K16" si="19">IF(ISERROR(+K15/K14),0,+K15/K14)</f>
        <v>0</v>
      </c>
      <c r="L16" s="17">
        <f t="shared" ref="L16" si="20">IF(ISERROR(+L15/L14),0,+L15/L14)</f>
        <v>0</v>
      </c>
      <c r="M16" s="17">
        <f t="shared" ref="M16" si="21">IF(ISERROR(+M15/M14),0,+M15/M14)</f>
        <v>0</v>
      </c>
      <c r="N16" s="17">
        <f t="shared" ref="N16" si="22">IF(ISERROR(+N15/N14),0,+N15/N14)</f>
        <v>0</v>
      </c>
      <c r="O16" s="17">
        <f t="shared" ref="O16" si="23">IF(ISERROR(+O15/O14),0,+O15/O14)</f>
        <v>0</v>
      </c>
      <c r="P16" s="8"/>
      <c r="Q16" s="7"/>
      <c r="R16" s="7"/>
      <c r="S16" s="4"/>
    </row>
    <row r="17" spans="1:19" ht="30.75" customHeight="1" x14ac:dyDescent="0.25">
      <c r="A17" s="45" t="s">
        <v>3</v>
      </c>
      <c r="B17" s="33">
        <v>2.75</v>
      </c>
      <c r="C17" s="2" t="s">
        <v>6</v>
      </c>
      <c r="D17" s="14">
        <v>2.68</v>
      </c>
      <c r="E17" s="14">
        <f>D17+0.0218</f>
        <v>2.7018</v>
      </c>
      <c r="F17" s="28">
        <f t="shared" ref="F17:N17" si="24">E17+0.02</f>
        <v>2.7218</v>
      </c>
      <c r="G17" s="28">
        <f t="shared" si="24"/>
        <v>2.7418</v>
      </c>
      <c r="H17" s="28">
        <f t="shared" si="24"/>
        <v>2.7618</v>
      </c>
      <c r="I17" s="28">
        <f t="shared" si="24"/>
        <v>2.7818000000000001</v>
      </c>
      <c r="J17" s="28">
        <f t="shared" si="24"/>
        <v>2.8018000000000001</v>
      </c>
      <c r="K17" s="28">
        <f t="shared" si="24"/>
        <v>2.8218000000000001</v>
      </c>
      <c r="L17" s="28">
        <f t="shared" si="24"/>
        <v>2.8418000000000001</v>
      </c>
      <c r="M17" s="28">
        <f t="shared" si="24"/>
        <v>2.8618000000000001</v>
      </c>
      <c r="N17" s="28">
        <f t="shared" si="24"/>
        <v>2.8818000000000001</v>
      </c>
      <c r="O17" s="28">
        <f>N17+0.02</f>
        <v>2.9018000000000002</v>
      </c>
      <c r="P17" s="40">
        <v>2.9</v>
      </c>
      <c r="Q17" s="35">
        <f ca="1">IF($S$29=1,D19,IF($S$29=2,E19,IF($S$29=3,F19,IF($S$29=4,G19,IF($S$29=4,H19,IF($S$29=4,I19,IF($S$29=4,J19,IF($S$29=4,K19,IF($S$29=4,L19,IF($S$29=4,M19,IF($S$29=4,N19,IF($S$29=4,O19,0))))))))))))</f>
        <v>0</v>
      </c>
      <c r="R17" s="35">
        <f>IF(ISERROR(AVERAGEIF(D19:O19,"&gt;0",D19:O19)),0,AVERAGEIF(D19:O19,"&gt;0",D19:O19))</f>
        <v>1.044776119402985</v>
      </c>
      <c r="S17" s="16"/>
    </row>
    <row r="18" spans="1:19" ht="30.75" customHeight="1" x14ac:dyDescent="0.25">
      <c r="A18" s="45"/>
      <c r="B18" s="34"/>
      <c r="C18" s="2" t="s">
        <v>7</v>
      </c>
      <c r="D18" s="15">
        <v>2.8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40"/>
      <c r="Q18" s="35"/>
      <c r="R18" s="35"/>
      <c r="S18" s="16"/>
    </row>
    <row r="19" spans="1:19" x14ac:dyDescent="0.25">
      <c r="D19" s="18">
        <f>IF(ISERROR(+D18/D17),0,+D18/D17)</f>
        <v>1.044776119402985</v>
      </c>
      <c r="E19" s="18">
        <f t="shared" ref="E19" si="25">IF(ISERROR(+E18/E17),0,+E18/E17)</f>
        <v>0</v>
      </c>
      <c r="F19" s="18">
        <f t="shared" ref="F19" si="26">IF(ISERROR(+F18/F17),0,+F18/F17)</f>
        <v>0</v>
      </c>
      <c r="G19" s="18">
        <f t="shared" ref="G19" si="27">IF(ISERROR(+G18/G17),0,+G18/G17)</f>
        <v>0</v>
      </c>
      <c r="H19" s="18">
        <f t="shared" ref="H19" si="28">IF(ISERROR(+H18/H17),0,+H18/H17)</f>
        <v>0</v>
      </c>
      <c r="I19" s="18">
        <f t="shared" ref="I19" si="29">IF(ISERROR(+I18/I17),0,+I18/I17)</f>
        <v>0</v>
      </c>
      <c r="J19" s="18">
        <f t="shared" ref="J19" si="30">IF(ISERROR(+J18/J17),0,+J18/J17)</f>
        <v>0</v>
      </c>
      <c r="K19" s="18">
        <f t="shared" ref="K19" si="31">IF(ISERROR(+K18/K17),0,+K18/K17)</f>
        <v>0</v>
      </c>
      <c r="L19" s="18">
        <f t="shared" ref="L19" si="32">IF(ISERROR(+L18/L17),0,+L18/L17)</f>
        <v>0</v>
      </c>
      <c r="M19" s="18">
        <f t="shared" ref="M19" si="33">IF(ISERROR(+M18/M17),0,+M18/M17)</f>
        <v>0</v>
      </c>
      <c r="N19" s="18">
        <f t="shared" ref="N19" si="34">IF(ISERROR(+N18/N17),0,+N18/N17)</f>
        <v>0</v>
      </c>
      <c r="O19" s="18">
        <f t="shared" ref="O19" si="35">IF(ISERROR(+O18/O17),0,+O18/O17)</f>
        <v>0</v>
      </c>
    </row>
    <row r="22" spans="1:19" x14ac:dyDescent="0.25">
      <c r="A22" s="10"/>
    </row>
    <row r="28" spans="1:19" x14ac:dyDescent="0.25">
      <c r="S28" s="19">
        <f ca="1">TODAY()</f>
        <v>42100</v>
      </c>
    </row>
    <row r="29" spans="1:19" x14ac:dyDescent="0.25">
      <c r="S29" s="20">
        <f ca="1">MONTH(S28)</f>
        <v>4</v>
      </c>
    </row>
  </sheetData>
  <mergeCells count="24">
    <mergeCell ref="P14:P15"/>
    <mergeCell ref="P17:P18"/>
    <mergeCell ref="A3:S3"/>
    <mergeCell ref="A4:S4"/>
    <mergeCell ref="A5:S5"/>
    <mergeCell ref="A14:A15"/>
    <mergeCell ref="B14:B15"/>
    <mergeCell ref="A17:A18"/>
    <mergeCell ref="B17:B18"/>
    <mergeCell ref="Q11:Q12"/>
    <mergeCell ref="R11:R12"/>
    <mergeCell ref="Q14:Q15"/>
    <mergeCell ref="R14:R15"/>
    <mergeCell ref="Q17:Q18"/>
    <mergeCell ref="R17:R18"/>
    <mergeCell ref="Q8:Q9"/>
    <mergeCell ref="A10:C10"/>
    <mergeCell ref="A8:A9"/>
    <mergeCell ref="B8:B9"/>
    <mergeCell ref="R8:R9"/>
    <mergeCell ref="A11:A12"/>
    <mergeCell ref="B11:B12"/>
    <mergeCell ref="P8:P9"/>
    <mergeCell ref="P11:P12"/>
  </mergeCells>
  <pageMargins left="0.31496062992125984" right="0.31496062992125984" top="0.74803149606299213" bottom="0.74803149606299213" header="0.31496062992125984" footer="0.31496062992125984"/>
  <pageSetup scale="8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868CC1A-96F2-4FE1-AD5D-7ABE777EB092}">
            <x14:iconSet iconSet="4TrafficLights" custom="1">
              <x14:cfvo type="percent">
                <xm:f>0</xm:f>
              </x14:cfvo>
              <x14:cfvo type="num">
                <xm:f>0.91</xm:f>
              </x14:cfvo>
              <x14:cfvo type="num">
                <xm:f>0.97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4TrafficLights" iconId="0"/>
            </x14:iconSet>
          </x14:cfRule>
          <xm:sqref>Q8:Q9</xm:sqref>
        </x14:conditionalFormatting>
        <x14:conditionalFormatting xmlns:xm="http://schemas.microsoft.com/office/excel/2006/main">
          <x14:cfRule type="iconSet" priority="1" id="{D49548B3-A655-423C-A724-9A788D8E21B5}">
            <x14:iconSet iconSet="4TrafficLights" custom="1">
              <x14:cfvo type="percent">
                <xm:f>0</xm:f>
              </x14:cfvo>
              <x14:cfvo type="num">
                <xm:f>0.91</xm:f>
              </x14:cfvo>
              <x14:cfvo type="num">
                <xm:f>0.97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4TrafficLights" iconId="0"/>
            </x14:iconSet>
          </x14:cfRule>
          <xm:sqref>R8:R9 Q11:R12 Q14:R15 Q17:R18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A8"/>
  <sheetViews>
    <sheetView workbookViewId="0">
      <selection activeCell="C16" sqref="C16"/>
    </sheetView>
  </sheetViews>
  <sheetFormatPr baseColWidth="10" defaultRowHeight="15" x14ac:dyDescent="0.25"/>
  <sheetData>
    <row r="2" ht="19.5" customHeight="1" x14ac:dyDescent="0.25"/>
    <row r="4" ht="19.5" customHeight="1" x14ac:dyDescent="0.25"/>
    <row r="6" ht="21.75" customHeight="1" x14ac:dyDescent="0.25"/>
    <row r="8" ht="24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Q23"/>
  <sheetViews>
    <sheetView workbookViewId="0">
      <selection sqref="A1:XFD1048576"/>
    </sheetView>
  </sheetViews>
  <sheetFormatPr baseColWidth="10" defaultRowHeight="15" x14ac:dyDescent="0.25"/>
  <cols>
    <col min="12" max="12" width="12.28515625" customWidth="1"/>
    <col min="16" max="16" width="3.28515625" customWidth="1"/>
  </cols>
  <sheetData>
    <row r="1" spans="6:17" x14ac:dyDescent="0.25">
      <c r="O1">
        <v>2.54</v>
      </c>
    </row>
    <row r="3" spans="6:17" x14ac:dyDescent="0.25">
      <c r="F3" s="21">
        <v>2013</v>
      </c>
      <c r="G3" s="21"/>
      <c r="H3" s="21">
        <v>2014</v>
      </c>
      <c r="I3" s="21"/>
      <c r="J3" s="21" t="s">
        <v>25</v>
      </c>
      <c r="K3" s="21"/>
      <c r="L3" s="21" t="s">
        <v>26</v>
      </c>
      <c r="N3" s="22">
        <v>5.0999999999999997E-2</v>
      </c>
      <c r="O3" s="23">
        <f>O1+N3</f>
        <v>2.5910000000000002</v>
      </c>
      <c r="Q3" s="23"/>
    </row>
    <row r="4" spans="6:17" x14ac:dyDescent="0.25">
      <c r="N4" s="22">
        <f>N3*2</f>
        <v>0.10199999999999999</v>
      </c>
      <c r="O4" s="23">
        <f>O1+N4</f>
        <v>2.6419999999999999</v>
      </c>
      <c r="Q4" s="23"/>
    </row>
    <row r="5" spans="6:17" x14ac:dyDescent="0.25">
      <c r="F5" s="37">
        <v>2.86</v>
      </c>
      <c r="H5" s="37">
        <v>3.6</v>
      </c>
      <c r="J5" s="37">
        <f>H5-F5</f>
        <v>0.74000000000000021</v>
      </c>
      <c r="L5" s="46">
        <f>J5/9</f>
        <v>8.2222222222222252E-2</v>
      </c>
      <c r="N5" s="22">
        <f>N3*3</f>
        <v>0.153</v>
      </c>
      <c r="O5" s="23">
        <f>O1+N5</f>
        <v>2.6930000000000001</v>
      </c>
      <c r="Q5" s="23"/>
    </row>
    <row r="6" spans="6:17" x14ac:dyDescent="0.25">
      <c r="F6" s="38"/>
      <c r="H6" s="38"/>
      <c r="J6" s="38"/>
      <c r="L6" s="47"/>
      <c r="N6" s="22">
        <f>N3*4</f>
        <v>0.20399999999999999</v>
      </c>
      <c r="O6" s="23">
        <f>O1+N6</f>
        <v>2.7440000000000002</v>
      </c>
      <c r="Q6" s="23"/>
    </row>
    <row r="7" spans="6:17" x14ac:dyDescent="0.25">
      <c r="F7" s="3"/>
      <c r="H7" s="3"/>
      <c r="J7" s="3"/>
      <c r="L7" s="24"/>
      <c r="N7" s="22">
        <f>N3*5</f>
        <v>0.255</v>
      </c>
      <c r="O7" s="23">
        <f>O1+N7</f>
        <v>2.7949999999999999</v>
      </c>
      <c r="Q7" s="23"/>
    </row>
    <row r="8" spans="6:17" x14ac:dyDescent="0.25">
      <c r="F8" s="48">
        <v>1.99</v>
      </c>
      <c r="H8" s="39">
        <v>3</v>
      </c>
      <c r="J8" s="37">
        <f>H8-F8</f>
        <v>1.01</v>
      </c>
      <c r="L8" s="46">
        <f>J8/9</f>
        <v>0.11222222222222222</v>
      </c>
      <c r="N8" s="22">
        <f>N3*6</f>
        <v>0.30599999999999999</v>
      </c>
      <c r="O8" s="23">
        <f>O1+N8</f>
        <v>2.8460000000000001</v>
      </c>
      <c r="Q8" s="23"/>
    </row>
    <row r="9" spans="6:17" x14ac:dyDescent="0.25">
      <c r="F9" s="48"/>
      <c r="H9" s="39"/>
      <c r="J9" s="38"/>
      <c r="L9" s="47"/>
      <c r="N9" s="22">
        <f>N3*7</f>
        <v>0.35699999999999998</v>
      </c>
      <c r="O9" s="23">
        <f>O1+N9</f>
        <v>2.8970000000000002</v>
      </c>
      <c r="Q9" s="23"/>
    </row>
    <row r="10" spans="6:17" x14ac:dyDescent="0.25">
      <c r="F10" s="8"/>
      <c r="H10" s="8"/>
      <c r="J10" s="8"/>
      <c r="L10" s="25"/>
      <c r="N10" s="22">
        <f>N3*8</f>
        <v>0.40799999999999997</v>
      </c>
      <c r="O10" s="23">
        <f>O1+N10</f>
        <v>2.948</v>
      </c>
      <c r="Q10" s="23"/>
    </row>
    <row r="11" spans="6:17" x14ac:dyDescent="0.25">
      <c r="F11" s="48">
        <v>2.54</v>
      </c>
      <c r="H11" s="39">
        <v>3</v>
      </c>
      <c r="J11" s="37">
        <f>H11-F11</f>
        <v>0.45999999999999996</v>
      </c>
      <c r="L11" s="46">
        <f>J11/9</f>
        <v>5.1111111111111107E-2</v>
      </c>
      <c r="N11" s="22">
        <f>N3*9</f>
        <v>0.45899999999999996</v>
      </c>
      <c r="O11" s="23">
        <f>O1+N11</f>
        <v>2.9990000000000001</v>
      </c>
      <c r="Q11" s="23"/>
    </row>
    <row r="12" spans="6:17" x14ac:dyDescent="0.25">
      <c r="F12" s="48"/>
      <c r="H12" s="39"/>
      <c r="J12" s="38"/>
      <c r="L12" s="47"/>
      <c r="N12" s="22"/>
      <c r="O12" s="23"/>
      <c r="Q12" s="23"/>
    </row>
    <row r="13" spans="6:17" x14ac:dyDescent="0.25">
      <c r="F13" s="8"/>
      <c r="H13" s="8"/>
      <c r="J13" s="8"/>
      <c r="L13" s="25"/>
      <c r="N13" s="22"/>
      <c r="O13" s="23"/>
      <c r="Q13" s="23"/>
    </row>
    <row r="14" spans="6:17" x14ac:dyDescent="0.25">
      <c r="F14" s="40">
        <v>2.75</v>
      </c>
      <c r="H14" s="40">
        <v>2.75</v>
      </c>
      <c r="J14" s="37">
        <f>H14-F14</f>
        <v>0</v>
      </c>
      <c r="L14" s="49">
        <f>J14/12</f>
        <v>0</v>
      </c>
      <c r="N14" s="22"/>
      <c r="O14" s="23"/>
      <c r="Q14" s="23"/>
    </row>
    <row r="15" spans="6:17" x14ac:dyDescent="0.25">
      <c r="F15" s="40"/>
      <c r="H15" s="40"/>
      <c r="J15" s="38"/>
      <c r="L15" s="50"/>
    </row>
    <row r="18" spans="2:13" x14ac:dyDescent="0.25">
      <c r="H18">
        <v>26</v>
      </c>
      <c r="I18">
        <v>1.01</v>
      </c>
      <c r="L18">
        <v>15</v>
      </c>
      <c r="M18">
        <v>0.74</v>
      </c>
    </row>
    <row r="19" spans="2:13" x14ac:dyDescent="0.25">
      <c r="B19" s="26"/>
      <c r="C19" s="26"/>
      <c r="D19" s="26"/>
      <c r="E19" s="26"/>
      <c r="F19" s="26"/>
      <c r="G19" s="26"/>
      <c r="J19" s="26"/>
      <c r="K19" s="26"/>
      <c r="L19" s="26"/>
      <c r="M19" s="26"/>
    </row>
    <row r="21" spans="2:13" x14ac:dyDescent="0.25">
      <c r="H21" s="22">
        <f>I18/H18</f>
        <v>3.884615384615385E-2</v>
      </c>
      <c r="L21" s="22">
        <f>M18/L18</f>
        <v>4.9333333333333333E-2</v>
      </c>
    </row>
    <row r="23" spans="2:13" x14ac:dyDescent="0.25">
      <c r="H23">
        <f>H21*H18</f>
        <v>1.01</v>
      </c>
      <c r="L23">
        <f>L21*L18</f>
        <v>0.74</v>
      </c>
    </row>
  </sheetData>
  <mergeCells count="16">
    <mergeCell ref="F11:F12"/>
    <mergeCell ref="H11:H12"/>
    <mergeCell ref="J11:J12"/>
    <mergeCell ref="L11:L12"/>
    <mergeCell ref="F14:F15"/>
    <mergeCell ref="H14:H15"/>
    <mergeCell ref="J14:J15"/>
    <mergeCell ref="L14:L15"/>
    <mergeCell ref="F5:F6"/>
    <mergeCell ref="H5:H6"/>
    <mergeCell ref="J5:J6"/>
    <mergeCell ref="L5:L6"/>
    <mergeCell ref="F8:F9"/>
    <mergeCell ref="H8:H9"/>
    <mergeCell ref="J8:J9"/>
    <mergeCell ref="L8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META 2015</vt:lpstr>
      <vt:lpstr>imagen</vt:lpstr>
      <vt:lpstr>Hoja1</vt:lpstr>
      <vt:lpstr>amarillo</vt:lpstr>
      <vt:lpstr>azul</vt:lpstr>
      <vt:lpstr>rojo</vt:lpstr>
      <vt:lpstr>verde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Recino Elizabeth (Compañia)</dc:creator>
  <cp:lastModifiedBy>Del Angel Gamez Hugo</cp:lastModifiedBy>
  <cp:lastPrinted>2014-04-07T21:39:24Z</cp:lastPrinted>
  <dcterms:created xsi:type="dcterms:W3CDTF">2014-04-02T23:12:10Z</dcterms:created>
  <dcterms:modified xsi:type="dcterms:W3CDTF">2015-04-06T17:22:26Z</dcterms:modified>
</cp:coreProperties>
</file>