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4840\Documents\Stefan\publications\12q\manuscript\Frontiers submission\"/>
    </mc:Choice>
  </mc:AlternateContent>
  <bookViews>
    <workbookView xWindow="-105" yWindow="-105" windowWidth="20730" windowHeight="11760" tabRatio="752" firstSheet="1" activeTab="1"/>
  </bookViews>
  <sheets>
    <sheet name="Supplementary Table 1 " sheetId="1" r:id="rId1"/>
    <sheet name="Supplementary Table 2 " sheetId="3" r:id="rId2"/>
    <sheet name="Supplementary Table 3 " sheetId="10" r:id="rId3"/>
    <sheet name="Supplementary Table 4 " sheetId="2" r:id="rId4"/>
    <sheet name="Supplementary Table 5" sheetId="5" r:id="rId5"/>
    <sheet name="Supplementary Table 6" sheetId="6" r:id="rId6"/>
    <sheet name="Supplementary Table 4" sheetId="7" state="hidden" r:id="rId7"/>
    <sheet name="Supplementary Table 7" sheetId="8" r:id="rId8"/>
    <sheet name="Supplementary Table 8" sheetId="11" r:id="rId9"/>
    <sheet name="Supplementary Table 4.3, 4.4" sheetId="9" state="hidden" r:id="rId10"/>
  </sheets>
  <calcPr calcId="162913"/>
</workbook>
</file>

<file path=xl/calcChain.xml><?xml version="1.0" encoding="utf-8"?>
<calcChain xmlns="http://schemas.openxmlformats.org/spreadsheetml/2006/main">
  <c r="P39" i="5" l="1"/>
  <c r="P33" i="5"/>
  <c r="P30" i="5"/>
  <c r="P29" i="5"/>
  <c r="P26" i="5"/>
  <c r="P25" i="5"/>
  <c r="P24" i="5"/>
  <c r="P22" i="5"/>
  <c r="P21" i="5"/>
  <c r="P19" i="5"/>
  <c r="P14" i="5"/>
  <c r="P18" i="5"/>
  <c r="P17" i="5"/>
  <c r="P16" i="5"/>
  <c r="P15" i="5"/>
  <c r="P13" i="5"/>
  <c r="P12" i="5"/>
  <c r="P11" i="5"/>
  <c r="P10" i="5"/>
  <c r="P9" i="5"/>
  <c r="N33" i="6"/>
  <c r="P20" i="5"/>
  <c r="AE43" i="3"/>
  <c r="AE42" i="3"/>
  <c r="AE41" i="3"/>
  <c r="AE40" i="3"/>
  <c r="AE39" i="3"/>
  <c r="AE38" i="3"/>
  <c r="AE37" i="3"/>
  <c r="AE34" i="3"/>
  <c r="AE35" i="3"/>
  <c r="AE33" i="3"/>
  <c r="AE32" i="3"/>
  <c r="AE31" i="3"/>
  <c r="AE30" i="3"/>
  <c r="AE29" i="3"/>
  <c r="AE26" i="3"/>
  <c r="AE25" i="3"/>
  <c r="AE24" i="3"/>
  <c r="AE22" i="3"/>
  <c r="AE20" i="3"/>
  <c r="AE18" i="3"/>
  <c r="AE17" i="3"/>
  <c r="AE14" i="3"/>
  <c r="AE15" i="3"/>
  <c r="AE13" i="3"/>
  <c r="AE12" i="3"/>
  <c r="AE11" i="3"/>
  <c r="AE10" i="3"/>
  <c r="AE9" i="3"/>
  <c r="AE16" i="3"/>
  <c r="AE19" i="3"/>
  <c r="AE21" i="3"/>
  <c r="AE23" i="3"/>
  <c r="AE27" i="3"/>
  <c r="AE28" i="3"/>
  <c r="AE36" i="3"/>
  <c r="N31" i="6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7" i="8"/>
  <c r="K85" i="8"/>
  <c r="K84" i="8"/>
  <c r="K83" i="8"/>
  <c r="K81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H148" i="8"/>
  <c r="H13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2" i="8"/>
  <c r="P31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3" i="8"/>
  <c r="P11" i="8"/>
  <c r="P9" i="8"/>
  <c r="P14" i="8"/>
  <c r="P10" i="8"/>
  <c r="N46" i="6"/>
  <c r="N8" i="6"/>
  <c r="N20" i="6"/>
  <c r="N38" i="6"/>
  <c r="N40" i="6"/>
  <c r="N41" i="6"/>
  <c r="N42" i="6"/>
  <c r="N37" i="6"/>
  <c r="N36" i="6"/>
  <c r="N35" i="6"/>
  <c r="N34" i="6"/>
  <c r="N32" i="6"/>
  <c r="N30" i="6"/>
  <c r="N28" i="6"/>
  <c r="N27" i="6"/>
  <c r="N25" i="6"/>
  <c r="N24" i="6"/>
  <c r="N23" i="6"/>
  <c r="N22" i="6"/>
  <c r="N19" i="6"/>
  <c r="N18" i="6"/>
  <c r="N17" i="6"/>
  <c r="N15" i="6"/>
  <c r="N14" i="6"/>
  <c r="N13" i="6"/>
  <c r="N12" i="6"/>
  <c r="N11" i="6"/>
  <c r="N10" i="6"/>
  <c r="N9" i="6"/>
  <c r="P37" i="5"/>
  <c r="P36" i="5"/>
  <c r="P35" i="5"/>
  <c r="P34" i="5"/>
  <c r="P32" i="5"/>
  <c r="P31" i="5"/>
  <c r="P28" i="5"/>
  <c r="P27" i="5"/>
  <c r="P23" i="5"/>
  <c r="L19" i="2"/>
  <c r="L20" i="2"/>
  <c r="L35" i="2"/>
  <c r="L36" i="2"/>
  <c r="L37" i="2"/>
  <c r="L38" i="2"/>
  <c r="L39" i="2"/>
  <c r="L40" i="2"/>
  <c r="L41" i="2"/>
  <c r="L42" i="2"/>
  <c r="L43" i="2"/>
  <c r="L44" i="2"/>
  <c r="L45" i="2"/>
  <c r="L31" i="2"/>
  <c r="L30" i="2"/>
  <c r="L29" i="2"/>
  <c r="L28" i="2"/>
  <c r="L27" i="2"/>
  <c r="L26" i="2"/>
  <c r="L24" i="2"/>
  <c r="L23" i="2"/>
  <c r="L22" i="2"/>
  <c r="L21" i="2"/>
  <c r="L18" i="2"/>
  <c r="L17" i="2"/>
  <c r="L16" i="2"/>
  <c r="L15" i="2"/>
  <c r="L14" i="2"/>
  <c r="L13" i="2"/>
  <c r="L12" i="2"/>
  <c r="L11" i="2"/>
  <c r="L10" i="2"/>
  <c r="L9" i="2"/>
  <c r="L8" i="2"/>
  <c r="L32" i="2"/>
  <c r="L33" i="2"/>
  <c r="L34" i="2"/>
  <c r="L7" i="2"/>
  <c r="P11" i="7"/>
  <c r="P10" i="7"/>
  <c r="P9" i="7" l="1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</calcChain>
</file>

<file path=xl/sharedStrings.xml><?xml version="1.0" encoding="utf-8"?>
<sst xmlns="http://schemas.openxmlformats.org/spreadsheetml/2006/main" count="6721" uniqueCount="819">
  <si>
    <t xml:space="preserve">Clusters </t>
  </si>
  <si>
    <t>Article</t>
  </si>
  <si>
    <t>Total</t>
  </si>
  <si>
    <t>Clinical features</t>
  </si>
  <si>
    <t>Articles</t>
  </si>
  <si>
    <t>Rapley  [2001]</t>
  </si>
  <si>
    <t>Adam [2010]</t>
  </si>
  <si>
    <t>%</t>
  </si>
  <si>
    <t>Patient number</t>
  </si>
  <si>
    <t>General</t>
  </si>
  <si>
    <t>Gender</t>
  </si>
  <si>
    <t>M</t>
  </si>
  <si>
    <t>Birth weight (kg)</t>
  </si>
  <si>
    <t>2.5</t>
  </si>
  <si>
    <t>2.8</t>
  </si>
  <si>
    <t>NR</t>
  </si>
  <si>
    <t>2.0</t>
  </si>
  <si>
    <t>Delay development</t>
  </si>
  <si>
    <t>+</t>
  </si>
  <si>
    <t>Growth/mental retardation</t>
  </si>
  <si>
    <t>Feeding difficulties / vomiting -reflux</t>
  </si>
  <si>
    <t>IGUR</t>
  </si>
  <si>
    <t xml:space="preserve">Head/face Dysmorphism </t>
  </si>
  <si>
    <t>Broad/prominent/high/big forehead (head)</t>
  </si>
  <si>
    <t>-</t>
  </si>
  <si>
    <t>Telecanthus/hyper-hypotelorism</t>
  </si>
  <si>
    <t>Up/downward slant/small palpebral fissures</t>
  </si>
  <si>
    <t>Nose, bridge - Short /broad/high/upturned</t>
  </si>
  <si>
    <t xml:space="preserve">Thin upper lip </t>
  </si>
  <si>
    <t>Low set ears or rotated ears / large ears</t>
  </si>
  <si>
    <t>Bilateral ptosis</t>
  </si>
  <si>
    <t>Long/flat philtrum</t>
  </si>
  <si>
    <t>Oral &amp; voice abnormality</t>
  </si>
  <si>
    <t>Mouth abnormality (large/up-downturned etc)</t>
  </si>
  <si>
    <t>Irregular teeth</t>
  </si>
  <si>
    <t>Cleft lip/palate</t>
  </si>
  <si>
    <t>High arched palate</t>
  </si>
  <si>
    <t>Retrognathia/macro-micrognathia</t>
  </si>
  <si>
    <t>Speech - nasal, delay/no speech</t>
  </si>
  <si>
    <t>Macrostomia</t>
  </si>
  <si>
    <t>Skeleton</t>
  </si>
  <si>
    <t>Hand/fingers abnormality</t>
  </si>
  <si>
    <t>kyphoscoliosis / scoliosis</t>
  </si>
  <si>
    <t xml:space="preserve">Osteopoikilosis </t>
  </si>
  <si>
    <t>Feet/toe abnormality</t>
  </si>
  <si>
    <t xml:space="preserve">Ectodermal </t>
  </si>
  <si>
    <t>Fine or sparse hair/eyebrows</t>
  </si>
  <si>
    <t>Cutis marmorata</t>
  </si>
  <si>
    <t>Xerosis, keratosis, Hyperkeriosis/ Rash</t>
  </si>
  <si>
    <t>Other</t>
  </si>
  <si>
    <t>Eye abnormalities / strabismus</t>
  </si>
  <si>
    <t>Ear abnormalities / recurrent infections</t>
  </si>
  <si>
    <t>Cardiac abnormalities</t>
  </si>
  <si>
    <t>Brain abnormalities</t>
  </si>
  <si>
    <t>Kidney abnormalities</t>
  </si>
  <si>
    <t>Diabetes / insulin related</t>
  </si>
  <si>
    <t>Testes/Vulva abnormalities</t>
  </si>
  <si>
    <t>Short / webbed neck</t>
  </si>
  <si>
    <t>Behavioral issues/autistic/shy/hyperactive</t>
  </si>
  <si>
    <t>Seizures / epileptic</t>
  </si>
  <si>
    <t>Obesity</t>
  </si>
  <si>
    <t>Pigmented spot/ mongolian spot</t>
  </si>
  <si>
    <t>Hypotonia</t>
  </si>
  <si>
    <t>Haematemesis</t>
  </si>
  <si>
    <t>Menten [2007]</t>
  </si>
  <si>
    <t>Mari [2009]</t>
  </si>
  <si>
    <t>Buysse [2009]</t>
  </si>
  <si>
    <t>Lynch [2011]</t>
  </si>
  <si>
    <t>Bibb [2012]</t>
  </si>
  <si>
    <t>Fischetto [2017]</t>
  </si>
  <si>
    <t>Heldt [2018]</t>
  </si>
  <si>
    <t>F</t>
  </si>
  <si>
    <t>F (daug)</t>
  </si>
  <si>
    <t>F (mother)</t>
  </si>
  <si>
    <t>M (son)</t>
  </si>
  <si>
    <t>2.3</t>
  </si>
  <si>
    <t>2.06</t>
  </si>
  <si>
    <t>1.7</t>
  </si>
  <si>
    <t>2.1</t>
  </si>
  <si>
    <t>2.7</t>
  </si>
  <si>
    <t>2.05</t>
  </si>
  <si>
    <t>1.93</t>
  </si>
  <si>
    <t>3.6</t>
  </si>
  <si>
    <t>1.9</t>
  </si>
  <si>
    <t>2.9</t>
  </si>
  <si>
    <t>1.4</t>
  </si>
  <si>
    <t>0.53</t>
  </si>
  <si>
    <t>2.6</t>
  </si>
  <si>
    <t>2.2</t>
  </si>
  <si>
    <t xml:space="preserve">+ </t>
  </si>
  <si>
    <t xml:space="preserve">Thin (upper) lip </t>
  </si>
  <si>
    <t>Low set ears or rotated ears</t>
  </si>
  <si>
    <t xml:space="preserve">- </t>
  </si>
  <si>
    <t>kyphoscoliosis/scoliosis</t>
  </si>
  <si>
    <t>Genes affected</t>
  </si>
  <si>
    <t>LEMD3</t>
  </si>
  <si>
    <t>GRIP1</t>
  </si>
  <si>
    <t>16y</t>
  </si>
  <si>
    <t>14y</t>
  </si>
  <si>
    <t>18y</t>
  </si>
  <si>
    <t>3y</t>
  </si>
  <si>
    <t>1y</t>
  </si>
  <si>
    <t>10y</t>
  </si>
  <si>
    <t>4y,6m</t>
  </si>
  <si>
    <t>6y,5m</t>
  </si>
  <si>
    <t>20y</t>
  </si>
  <si>
    <t xml:space="preserve">4y,4m </t>
  </si>
  <si>
    <t>7y</t>
  </si>
  <si>
    <t>2y,4m</t>
  </si>
  <si>
    <t>9y</t>
  </si>
  <si>
    <t>4y, 5m</t>
  </si>
  <si>
    <t>42y</t>
  </si>
  <si>
    <t>6y</t>
  </si>
  <si>
    <t>27y</t>
  </si>
  <si>
    <t>29y</t>
  </si>
  <si>
    <t>52y</t>
  </si>
  <si>
    <t>4y</t>
  </si>
  <si>
    <t>q14.3</t>
  </si>
  <si>
    <t>q14.2q15</t>
  </si>
  <si>
    <t>q14.1q15</t>
  </si>
  <si>
    <t>q14.3q15</t>
  </si>
  <si>
    <t>q13.3q15</t>
  </si>
  <si>
    <t>q13.3q14.3</t>
  </si>
  <si>
    <t>q13.3q14.1</t>
  </si>
  <si>
    <t>q13.3q14.2</t>
  </si>
  <si>
    <t>q14.2q14.3</t>
  </si>
  <si>
    <t>q14.1q14.3</t>
  </si>
  <si>
    <t>3.3</t>
  </si>
  <si>
    <t>2.63</t>
  </si>
  <si>
    <t>3.5</t>
  </si>
  <si>
    <t>Brady [1999]</t>
  </si>
  <si>
    <t>Rauen  [2000]</t>
  </si>
  <si>
    <t>Rauen [2002]</t>
  </si>
  <si>
    <t>James [2005]</t>
  </si>
  <si>
    <t>Klein [2005]</t>
  </si>
  <si>
    <t>Oliveira [2015]</t>
  </si>
  <si>
    <t>3.1</t>
  </si>
  <si>
    <t>7/7</t>
  </si>
  <si>
    <t>4/7</t>
  </si>
  <si>
    <t>Feeding/stomach difficulties / vomiting/reflux</t>
  </si>
  <si>
    <t>0/7</t>
  </si>
  <si>
    <t>5/7</t>
  </si>
  <si>
    <t>3/7</t>
  </si>
  <si>
    <t>2/7</t>
  </si>
  <si>
    <t>Mouth- large/small/up-downturned etc)</t>
  </si>
  <si>
    <t>1/7</t>
  </si>
  <si>
    <t>6/7</t>
  </si>
  <si>
    <t>Kidney/renal abnormalities</t>
  </si>
  <si>
    <t>q21.2q23.2</t>
  </si>
  <si>
    <t>q21.2q22</t>
  </si>
  <si>
    <t>q21.1q21.33</t>
  </si>
  <si>
    <t>q21.33q22</t>
  </si>
  <si>
    <t>q21.1q22</t>
  </si>
  <si>
    <t>Sathya [1999]</t>
  </si>
  <si>
    <t>Plotner [2003]</t>
  </si>
  <si>
    <t>Niyazof [2007]</t>
  </si>
  <si>
    <t>Baple [2010]</t>
  </si>
  <si>
    <t>Al-Zahrani [2011]</t>
  </si>
  <si>
    <t>Kehrer [2013]</t>
  </si>
  <si>
    <t>Qioa etal [2013]</t>
  </si>
  <si>
    <t>Chouery [2013]</t>
  </si>
  <si>
    <t>Palumbo [2014]</t>
  </si>
  <si>
    <t>Verhoeven [2015]</t>
  </si>
  <si>
    <t>Labonne [2016]</t>
  </si>
  <si>
    <t>2.84</t>
  </si>
  <si>
    <t>4.1</t>
  </si>
  <si>
    <t>3.25</t>
  </si>
  <si>
    <t>12/13</t>
  </si>
  <si>
    <t>3/13</t>
  </si>
  <si>
    <t>0/13</t>
  </si>
  <si>
    <t>1/13</t>
  </si>
  <si>
    <t>2/13</t>
  </si>
  <si>
    <t>4/13</t>
  </si>
  <si>
    <t>Nose - Short /broad/high/upturned</t>
  </si>
  <si>
    <t>8/13</t>
  </si>
  <si>
    <t>Thin upper lip / full lip</t>
  </si>
  <si>
    <t>9/13</t>
  </si>
  <si>
    <t>High arched/narrow palate</t>
  </si>
  <si>
    <t>6/13</t>
  </si>
  <si>
    <t>10/13</t>
  </si>
  <si>
    <t xml:space="preserve">kyphoscoliosis </t>
  </si>
  <si>
    <t>Kidney/ renal abnormalities</t>
  </si>
  <si>
    <t>7/13</t>
  </si>
  <si>
    <t>q24.31q24.33</t>
  </si>
  <si>
    <t>q24.31q24.32</t>
  </si>
  <si>
    <t>q24.33</t>
  </si>
  <si>
    <t>q24.32q24.33</t>
  </si>
  <si>
    <t>q24.31</t>
  </si>
  <si>
    <t>Testes/genitalia abnormalities</t>
  </si>
  <si>
    <t>3M/4F</t>
  </si>
  <si>
    <t>Broad/prominent/high forehead</t>
  </si>
  <si>
    <t>Teeth - misaligned/crowded/abnormal</t>
  </si>
  <si>
    <t>Nasal speech / delay speech</t>
  </si>
  <si>
    <t>Fingers/hands deformity-abnormality</t>
  </si>
  <si>
    <t>Toe/Feet deformity-abnormality</t>
  </si>
  <si>
    <t>Tonoki [1998]*</t>
  </si>
  <si>
    <t xml:space="preserve"> +</t>
  </si>
  <si>
    <t>Broad/prominent/high/forehead</t>
  </si>
  <si>
    <t xml:space="preserve"> -</t>
  </si>
  <si>
    <t>5 (father)</t>
  </si>
  <si>
    <t>6 (son)</t>
  </si>
  <si>
    <t>Weng [2018]</t>
  </si>
  <si>
    <t xml:space="preserve"> NR</t>
  </si>
  <si>
    <t>Pigment abnormalities/ mongolian spot</t>
  </si>
  <si>
    <t>total</t>
  </si>
  <si>
    <t>8/8</t>
  </si>
  <si>
    <t>7/8</t>
  </si>
  <si>
    <t>2/4</t>
  </si>
  <si>
    <t>3/4</t>
  </si>
  <si>
    <t>0/0</t>
  </si>
  <si>
    <t>1/4</t>
  </si>
  <si>
    <t>0/4</t>
  </si>
  <si>
    <t>Alyaqoub [2012]</t>
    <phoneticPr fontId="1" type="noConversion"/>
  </si>
  <si>
    <t>Takenouchi [2012]</t>
    <phoneticPr fontId="1" type="noConversion"/>
  </si>
  <si>
    <t>Mc Cormack[2015]</t>
    <phoneticPr fontId="1" type="noConversion"/>
  </si>
  <si>
    <t>10/12</t>
  </si>
  <si>
    <t>2/12</t>
  </si>
  <si>
    <t>7/12</t>
  </si>
  <si>
    <t>3/12</t>
  </si>
  <si>
    <t>1/12</t>
  </si>
  <si>
    <t>4/12</t>
  </si>
  <si>
    <t>8/12</t>
  </si>
  <si>
    <t>0/12</t>
  </si>
  <si>
    <t>9/12</t>
  </si>
  <si>
    <t>Mastumoto [2014]</t>
  </si>
  <si>
    <t>10/10</t>
  </si>
  <si>
    <t>Nr</t>
  </si>
  <si>
    <t>Xerosis, keratosis, Hyperkeritosis/ Rash</t>
  </si>
  <si>
    <t>9M/3F</t>
  </si>
  <si>
    <t>11/12</t>
  </si>
  <si>
    <t>6/12</t>
  </si>
  <si>
    <t xml:space="preserve">12q24.31 </t>
  </si>
  <si>
    <t>12q24.33</t>
  </si>
  <si>
    <t>3M</t>
  </si>
  <si>
    <t>4/4</t>
  </si>
  <si>
    <t>IUGR</t>
    <phoneticPr fontId="1" type="noConversion"/>
  </si>
  <si>
    <t>Telecanthus/hyper-hypotelorism</t>
    <phoneticPr fontId="1" type="noConversion"/>
  </si>
  <si>
    <t>Up/downward slant/small palpebral fissures</t>
    <phoneticPr fontId="1" type="noConversion"/>
  </si>
  <si>
    <t>Coordinates</t>
    <phoneticPr fontId="1" type="noConversion"/>
  </si>
  <si>
    <t>chr12 deletion in bp</t>
    <phoneticPr fontId="1" type="noConversion"/>
  </si>
  <si>
    <t>a</t>
    <phoneticPr fontId="1" type="noConversion"/>
  </si>
  <si>
    <t>G-banding</t>
    <phoneticPr fontId="1" type="noConversion"/>
  </si>
  <si>
    <t>b</t>
    <phoneticPr fontId="1" type="noConversion"/>
  </si>
  <si>
    <t>BAC</t>
    <phoneticPr fontId="1" type="noConversion"/>
  </si>
  <si>
    <t>c</t>
    <phoneticPr fontId="1" type="noConversion"/>
  </si>
  <si>
    <t>array-CGH</t>
    <phoneticPr fontId="1" type="noConversion"/>
  </si>
  <si>
    <t>d</t>
    <phoneticPr fontId="1" type="noConversion"/>
  </si>
  <si>
    <t>Retrognathia/macro-micrognathia</t>
    <phoneticPr fontId="1" type="noConversion"/>
  </si>
  <si>
    <t>kyphoscoliosis/scoliosis</t>
    <phoneticPr fontId="1" type="noConversion"/>
  </si>
  <si>
    <t>Eye abnormalities / strabismus</t>
    <phoneticPr fontId="1" type="noConversion"/>
  </si>
  <si>
    <t>Ear abnormalities / recurrent infections</t>
    <phoneticPr fontId="1" type="noConversion"/>
  </si>
  <si>
    <t>Behavioral issues/autistic/shy/hyperactive</t>
    <phoneticPr fontId="1" type="noConversion"/>
  </si>
  <si>
    <t>Pigmentation (spot)/ mongolian spot</t>
    <phoneticPr fontId="1" type="noConversion"/>
  </si>
  <si>
    <t>cytogenetic deletion</t>
    <phoneticPr fontId="1" type="noConversion"/>
  </si>
  <si>
    <t>chr12 deletion in bp</t>
    <phoneticPr fontId="1" type="noConversion"/>
  </si>
  <si>
    <t>cytogenetic deletion</t>
    <phoneticPr fontId="1" type="noConversion"/>
  </si>
  <si>
    <t>* Myake [2004] described the same patients as identified by Tonoki and Gallego</t>
    <phoneticPr fontId="1" type="noConversion"/>
  </si>
  <si>
    <t>*</t>
    <phoneticPr fontId="1" type="noConversion"/>
  </si>
  <si>
    <t>d</t>
    <phoneticPr fontId="1" type="noConversion"/>
  </si>
  <si>
    <t>SNP-array</t>
    <phoneticPr fontId="1" type="noConversion"/>
  </si>
  <si>
    <r>
      <t>41826511-48566447</t>
    </r>
    <r>
      <rPr>
        <vertAlign val="superscript"/>
        <sz val="11"/>
        <rFont val="Calibri"/>
        <family val="2"/>
      </rPr>
      <t>a</t>
    </r>
    <r>
      <rPr>
        <sz val="11"/>
        <rFont val="Calibri"/>
        <family val="2"/>
      </rPr>
      <t xml:space="preserve"> ~</t>
    </r>
    <phoneticPr fontId="1" type="noConversion"/>
  </si>
  <si>
    <r>
      <t>38033556-48084277</t>
    </r>
    <r>
      <rPr>
        <vertAlign val="superscript"/>
        <sz val="11"/>
        <rFont val="Calibri"/>
        <family val="2"/>
      </rPr>
      <t xml:space="preserve">b </t>
    </r>
    <phoneticPr fontId="1" type="noConversion"/>
  </si>
  <si>
    <r>
      <t>42176688-43344183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</si>
  <si>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t>Coordinates</t>
    <phoneticPr fontId="1" type="noConversion"/>
  </si>
  <si>
    <r>
      <t>66183733-67983733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</si>
  <si>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t>SNP-array</t>
    <phoneticPr fontId="1" type="noConversion"/>
  </si>
  <si>
    <r>
      <t>57906593-68023217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</si>
  <si>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57418032-60493254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</si>
  <si>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57442139-67564666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</si>
  <si>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57437003-63473610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</si>
  <si>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57222073-58510966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</si>
  <si>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57057999-60043247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</si>
  <si>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65404153-68624376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</si>
  <si>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66080229-70062135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</si>
  <si>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64638433-66555663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</si>
  <si>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64638433-66555663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</si>
  <si>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65863186-67528640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</si>
  <si>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65863186-67528640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</si>
  <si>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65413733-66713733</t>
    </r>
    <r>
      <rPr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~</t>
    </r>
    <phoneticPr fontId="1" type="noConversion"/>
  </si>
  <si>
    <r>
      <t>63169460-66983229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</si>
  <si>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60220054-65843601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</si>
  <si>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t>Gender</t>
    <phoneticPr fontId="1" type="noConversion"/>
  </si>
  <si>
    <t>Age (yrs)</t>
    <phoneticPr fontId="1" type="noConversion"/>
  </si>
  <si>
    <t>Lynch [2011]</t>
    <phoneticPr fontId="1" type="noConversion"/>
  </si>
  <si>
    <t>Buysse [2009]</t>
    <phoneticPr fontId="1" type="noConversion"/>
  </si>
  <si>
    <t>total</t>
    <phoneticPr fontId="1" type="noConversion"/>
  </si>
  <si>
    <t>7M, 1F</t>
    <phoneticPr fontId="1" type="noConversion"/>
  </si>
  <si>
    <t>%</t>
    <phoneticPr fontId="1" type="noConversion"/>
  </si>
  <si>
    <t>Watson  [1989]</t>
  </si>
  <si>
    <t>Tocyap [2006]</t>
  </si>
  <si>
    <t>Schluth [2008]</t>
  </si>
  <si>
    <t>Yamanishi [2008]</t>
  </si>
  <si>
    <t>Lopez [2012]</t>
  </si>
  <si>
    <t>Alesi [2017]</t>
  </si>
  <si>
    <t>14w</t>
  </si>
  <si>
    <t>5y</t>
  </si>
  <si>
    <t>21m</t>
  </si>
  <si>
    <t>11y</t>
  </si>
  <si>
    <t>21y</t>
  </si>
  <si>
    <t>13y</t>
  </si>
  <si>
    <t>5y10m</t>
  </si>
  <si>
    <t>1.53</t>
  </si>
  <si>
    <t>2.85</t>
  </si>
  <si>
    <t>IUGR</t>
  </si>
  <si>
    <t>recurrent infections</t>
  </si>
  <si>
    <t>genital abnormalities</t>
  </si>
  <si>
    <t>Gene affected</t>
  </si>
  <si>
    <t>CNOT2</t>
  </si>
  <si>
    <t xml:space="preserve">KCNMB4 </t>
  </si>
  <si>
    <t xml:space="preserve">PTPRR </t>
  </si>
  <si>
    <t xml:space="preserve">TSPAN8 </t>
  </si>
  <si>
    <t xml:space="preserve">LGR5 </t>
  </si>
  <si>
    <t>q15q21.2</t>
  </si>
  <si>
    <t>q15q21.1</t>
  </si>
  <si>
    <t>q15</t>
  </si>
  <si>
    <r>
      <t>67700001-80300000</t>
    </r>
    <r>
      <rPr>
        <vertAlign val="superscript"/>
        <sz val="11"/>
        <color theme="1"/>
        <rFont val="Calibri"/>
        <family val="2"/>
      </rPr>
      <t>a</t>
    </r>
    <phoneticPr fontId="1" type="noConversion"/>
  </si>
  <si>
    <t>e</t>
    <phoneticPr fontId="1" type="noConversion"/>
  </si>
  <si>
    <t>Microsatellite Marker Analysis</t>
    <phoneticPr fontId="1" type="noConversion"/>
  </si>
  <si>
    <r>
      <t>68582752-78553987</t>
    </r>
    <r>
      <rPr>
        <vertAlign val="superscript"/>
        <sz val="11"/>
        <color theme="1"/>
        <rFont val="Calibri"/>
        <family val="2"/>
      </rPr>
      <t>b</t>
    </r>
    <phoneticPr fontId="1" type="noConversion"/>
  </si>
  <si>
    <r>
      <t>69354696-71853018</t>
    </r>
    <r>
      <rPr>
        <vertAlign val="superscript"/>
        <sz val="11"/>
        <rFont val="Calibri"/>
        <family val="2"/>
      </rPr>
      <t>c</t>
    </r>
    <phoneticPr fontId="1" type="noConversion"/>
  </si>
  <si>
    <r>
      <t>70496651-73086047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</si>
  <si>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70515973-73086047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</si>
  <si>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t xml:space="preserve">Vergult [2011] </t>
    <phoneticPr fontId="1" type="noConversion"/>
  </si>
  <si>
    <r>
      <t>70178509-74883975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</si>
  <si>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70232655-70974979</t>
    </r>
    <r>
      <rPr>
        <vertAlign val="superscript"/>
        <sz val="11"/>
        <rFont val="Calibri"/>
        <family val="2"/>
      </rPr>
      <t>c</t>
    </r>
    <phoneticPr fontId="1" type="noConversion"/>
  </si>
  <si>
    <r>
      <t>70672317-70757341</t>
    </r>
    <r>
      <rPr>
        <vertAlign val="superscript"/>
        <sz val="11"/>
        <rFont val="Calibri"/>
        <family val="2"/>
      </rPr>
      <t>d</t>
    </r>
    <phoneticPr fontId="1" type="noConversion"/>
  </si>
  <si>
    <r>
      <t>69433936-70758925</t>
    </r>
    <r>
      <rPr>
        <vertAlign val="superscript"/>
        <sz val="11"/>
        <rFont val="Calibri"/>
        <family val="2"/>
      </rPr>
      <t>c</t>
    </r>
    <phoneticPr fontId="1" type="noConversion"/>
  </si>
  <si>
    <t>Gender</t>
    <phoneticPr fontId="1" type="noConversion"/>
  </si>
  <si>
    <t>Age</t>
    <phoneticPr fontId="1" type="noConversion"/>
  </si>
  <si>
    <t>total</t>
    <phoneticPr fontId="1" type="noConversion"/>
  </si>
  <si>
    <t>5M, 5F</t>
    <phoneticPr fontId="1" type="noConversion"/>
  </si>
  <si>
    <r>
      <t>75700001-103800000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~</t>
    </r>
    <phoneticPr fontId="1" type="noConversion"/>
  </si>
  <si>
    <r>
      <t>71500001-92600000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~</t>
    </r>
    <phoneticPr fontId="1" type="noConversion"/>
  </si>
  <si>
    <r>
      <t>91556728-92767834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</si>
  <si>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77203574-91264613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</si>
  <si>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75415458-92699266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</si>
  <si>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t>%</t>
    <phoneticPr fontId="1" type="noConversion"/>
  </si>
  <si>
    <t>Birth weight (kg)</t>
    <phoneticPr fontId="1" type="noConversion"/>
  </si>
  <si>
    <t xml:space="preserve">Gender </t>
    <phoneticPr fontId="1" type="noConversion"/>
  </si>
  <si>
    <t>9M, 4F</t>
    <phoneticPr fontId="1" type="noConversion"/>
  </si>
  <si>
    <t>+</t>
    <phoneticPr fontId="1" type="noConversion"/>
  </si>
  <si>
    <r>
      <t>120700001-133851895</t>
    </r>
    <r>
      <rPr>
        <vertAlign val="superscript"/>
        <sz val="11"/>
        <rFont val="Calibri"/>
        <family val="2"/>
      </rPr>
      <t>a</t>
    </r>
    <r>
      <rPr>
        <sz val="11"/>
        <rFont val="Calibri"/>
        <family val="2"/>
      </rPr>
      <t>~</t>
    </r>
    <phoneticPr fontId="1" type="noConversion"/>
  </si>
  <si>
    <r>
      <t>120700001-129300000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~</t>
    </r>
    <phoneticPr fontId="1" type="noConversion"/>
  </si>
  <si>
    <r>
      <t>121015617-122515617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~</t>
    </r>
    <phoneticPr fontId="1" type="noConversion"/>
  </si>
  <si>
    <r>
      <t>124499411-133779461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</si>
  <si>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133061777-133722189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</si>
  <si>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t>Qiao [2013]</t>
    <phoneticPr fontId="1" type="noConversion"/>
  </si>
  <si>
    <r>
      <t>122258305-123742972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</si>
  <si>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121149191-122129290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</si>
  <si>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121887158-123552213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</si>
  <si>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121908905-122269437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</si>
  <si>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43418911-46601627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</si>
  <si>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t>q12q13.11</t>
    <phoneticPr fontId="1" type="noConversion"/>
  </si>
  <si>
    <r>
      <t xml:space="preserve">Tonoki  et al. </t>
    </r>
    <r>
      <rPr>
        <sz val="11"/>
        <color theme="1"/>
        <rFont val="Calibri"/>
        <family val="2"/>
      </rPr>
      <t>1998</t>
    </r>
  </si>
  <si>
    <r>
      <rPr>
        <i/>
        <sz val="11"/>
        <color theme="1"/>
        <rFont val="Calibri"/>
        <family val="2"/>
      </rPr>
      <t>Filla et al.</t>
    </r>
    <r>
      <rPr>
        <sz val="11"/>
        <color theme="1"/>
        <rFont val="Calibri"/>
        <family val="2"/>
      </rPr>
      <t xml:space="preserve"> 2006</t>
    </r>
  </si>
  <si>
    <r>
      <rPr>
        <i/>
        <sz val="11"/>
        <color theme="1"/>
        <rFont val="Calibri"/>
        <family val="2"/>
      </rPr>
      <t>Adam et al</t>
    </r>
    <r>
      <rPr>
        <sz val="11"/>
        <color theme="1"/>
        <rFont val="Calibri"/>
        <family val="2"/>
      </rPr>
      <t>. 2010</t>
    </r>
  </si>
  <si>
    <r>
      <rPr>
        <i/>
        <sz val="11"/>
        <color theme="1"/>
        <rFont val="Calibri"/>
        <family val="2"/>
      </rPr>
      <t>Menten et al</t>
    </r>
    <r>
      <rPr>
        <sz val="11"/>
        <color theme="1"/>
        <rFont val="Calibri"/>
        <family val="2"/>
      </rPr>
      <t>. 2007</t>
    </r>
  </si>
  <si>
    <r>
      <rPr>
        <i/>
        <sz val="11"/>
        <color theme="1"/>
        <rFont val="Calibri"/>
        <family val="2"/>
      </rPr>
      <t>Mari et al.</t>
    </r>
    <r>
      <rPr>
        <sz val="11"/>
        <color theme="1"/>
        <rFont val="Calibri"/>
        <family val="2"/>
      </rPr>
      <t xml:space="preserve"> 2009</t>
    </r>
  </si>
  <si>
    <r>
      <rPr>
        <i/>
        <sz val="11"/>
        <color theme="1"/>
        <rFont val="Calibri"/>
        <family val="2"/>
      </rPr>
      <t xml:space="preserve">Buysse et al. </t>
    </r>
    <r>
      <rPr>
        <sz val="11"/>
        <color theme="1"/>
        <rFont val="Calibri"/>
        <family val="2"/>
      </rPr>
      <t>2009</t>
    </r>
  </si>
  <si>
    <r>
      <rPr>
        <i/>
        <sz val="11"/>
        <color theme="1"/>
        <rFont val="Calibri"/>
        <family val="2"/>
      </rPr>
      <t>Sprengler et al.</t>
    </r>
    <r>
      <rPr>
        <sz val="11"/>
        <color theme="1"/>
        <rFont val="Calibri"/>
        <family val="2"/>
      </rPr>
      <t xml:space="preserve"> 2010</t>
    </r>
  </si>
  <si>
    <r>
      <rPr>
        <i/>
        <sz val="11"/>
        <color theme="1"/>
        <rFont val="Calibri"/>
        <family val="2"/>
      </rPr>
      <t>Lynch et al.</t>
    </r>
    <r>
      <rPr>
        <sz val="11"/>
        <color theme="1"/>
        <rFont val="Calibri"/>
        <family val="2"/>
      </rPr>
      <t xml:space="preserve"> 2011</t>
    </r>
  </si>
  <si>
    <r>
      <rPr>
        <i/>
        <sz val="11"/>
        <color theme="1"/>
        <rFont val="Calibri"/>
        <family val="2"/>
      </rPr>
      <t>Alyaqoud et al.</t>
    </r>
    <r>
      <rPr>
        <sz val="11"/>
        <color theme="1"/>
        <rFont val="Calibri"/>
        <family val="2"/>
      </rPr>
      <t xml:space="preserve"> 2012</t>
    </r>
  </si>
  <si>
    <r>
      <rPr>
        <i/>
        <sz val="11"/>
        <color theme="1"/>
        <rFont val="Calibri"/>
        <family val="2"/>
      </rPr>
      <t>Bibb et al.</t>
    </r>
    <r>
      <rPr>
        <sz val="11"/>
        <color theme="1"/>
        <rFont val="Calibri"/>
        <family val="2"/>
      </rPr>
      <t xml:space="preserve"> 2012</t>
    </r>
  </si>
  <si>
    <r>
      <rPr>
        <i/>
        <sz val="11"/>
        <color theme="1"/>
        <rFont val="Calibri"/>
        <family val="2"/>
      </rPr>
      <t>Takenouchi et al</t>
    </r>
    <r>
      <rPr>
        <sz val="11"/>
        <color theme="1"/>
        <rFont val="Calibri"/>
        <family val="2"/>
      </rPr>
      <t>. 2012</t>
    </r>
  </si>
  <si>
    <r>
      <rPr>
        <i/>
        <sz val="11"/>
        <color theme="1"/>
        <rFont val="Calibri"/>
        <family val="2"/>
      </rPr>
      <t>Roca et al</t>
    </r>
    <r>
      <rPr>
        <sz val="11"/>
        <color theme="1"/>
        <rFont val="Calibri"/>
        <family val="2"/>
      </rPr>
      <t>. 2014</t>
    </r>
  </si>
  <si>
    <r>
      <rPr>
        <i/>
        <sz val="11"/>
        <color theme="1"/>
        <rFont val="Calibri"/>
        <family val="2"/>
      </rPr>
      <t>McCormack et al.</t>
    </r>
    <r>
      <rPr>
        <sz val="11"/>
        <color theme="1"/>
        <rFont val="Calibri"/>
        <family val="2"/>
      </rPr>
      <t xml:space="preserve"> 2015</t>
    </r>
  </si>
  <si>
    <r>
      <rPr>
        <i/>
        <sz val="11"/>
        <color theme="1"/>
        <rFont val="Calibri"/>
        <family val="2"/>
      </rPr>
      <t>Fischetto et al.</t>
    </r>
    <r>
      <rPr>
        <sz val="11"/>
        <color theme="1"/>
        <rFont val="Calibri"/>
        <family val="2"/>
      </rPr>
      <t xml:space="preserve"> 2017</t>
    </r>
  </si>
  <si>
    <r>
      <rPr>
        <i/>
        <sz val="11"/>
        <color theme="1"/>
        <rFont val="Calibri"/>
        <family val="2"/>
      </rPr>
      <t>Meinecke et al.</t>
    </r>
    <r>
      <rPr>
        <sz val="11"/>
        <color theme="1"/>
        <rFont val="Calibri"/>
        <family val="2"/>
      </rPr>
      <t xml:space="preserve"> 1987</t>
    </r>
  </si>
  <si>
    <r>
      <rPr>
        <i/>
        <sz val="11"/>
        <color theme="1"/>
        <rFont val="Calibri"/>
        <family val="2"/>
      </rPr>
      <t>Watson et al.</t>
    </r>
    <r>
      <rPr>
        <sz val="11"/>
        <color theme="1"/>
        <rFont val="Calibri"/>
        <family val="2"/>
      </rPr>
      <t xml:space="preserve"> 1989</t>
    </r>
  </si>
  <si>
    <r>
      <rPr>
        <i/>
        <sz val="11"/>
        <color theme="1"/>
        <rFont val="Calibri"/>
        <family val="2"/>
      </rPr>
      <t>Tocyap et al.</t>
    </r>
    <r>
      <rPr>
        <sz val="11"/>
        <color theme="1"/>
        <rFont val="Calibri"/>
        <family val="2"/>
      </rPr>
      <t xml:space="preserve"> 2006</t>
    </r>
  </si>
  <si>
    <r>
      <rPr>
        <i/>
        <sz val="11"/>
        <color theme="1"/>
        <rFont val="Calibri"/>
        <family val="2"/>
      </rPr>
      <t>Yamanishi et al.</t>
    </r>
    <r>
      <rPr>
        <sz val="11"/>
        <color theme="1"/>
        <rFont val="Calibri"/>
        <family val="2"/>
      </rPr>
      <t xml:space="preserve"> 2008</t>
    </r>
  </si>
  <si>
    <r>
      <rPr>
        <i/>
        <sz val="11"/>
        <color theme="1"/>
        <rFont val="Calibri"/>
        <family val="2"/>
      </rPr>
      <t>Vergult et al.</t>
    </r>
    <r>
      <rPr>
        <sz val="11"/>
        <color theme="1"/>
        <rFont val="Calibri"/>
        <family val="2"/>
      </rPr>
      <t xml:space="preserve"> 2011</t>
    </r>
  </si>
  <si>
    <r>
      <rPr>
        <i/>
        <sz val="11"/>
        <color theme="1"/>
        <rFont val="Calibri"/>
        <family val="2"/>
      </rPr>
      <t>Lopez et al.</t>
    </r>
    <r>
      <rPr>
        <sz val="11"/>
        <color theme="1"/>
        <rFont val="Calibri"/>
        <family val="2"/>
      </rPr>
      <t xml:space="preserve"> 2012</t>
    </r>
  </si>
  <si>
    <r>
      <rPr>
        <i/>
        <sz val="11"/>
        <color theme="1"/>
        <rFont val="Calibri"/>
        <family val="2"/>
      </rPr>
      <t>Brady et al.</t>
    </r>
    <r>
      <rPr>
        <sz val="11"/>
        <color theme="1"/>
        <rFont val="Calibri"/>
        <family val="2"/>
      </rPr>
      <t xml:space="preserve"> 1999</t>
    </r>
  </si>
  <si>
    <r>
      <rPr>
        <i/>
        <sz val="11"/>
        <rFont val="Calibri"/>
        <family val="2"/>
      </rPr>
      <t>Rauen et al.</t>
    </r>
    <r>
      <rPr>
        <sz val="11"/>
        <rFont val="Calibri"/>
        <family val="2"/>
      </rPr>
      <t xml:space="preserve"> 2000</t>
    </r>
  </si>
  <si>
    <r>
      <rPr>
        <i/>
        <sz val="11"/>
        <color theme="1"/>
        <rFont val="Calibri"/>
        <family val="2"/>
      </rPr>
      <t xml:space="preserve">James et al. </t>
    </r>
    <r>
      <rPr>
        <sz val="11"/>
        <color theme="1"/>
        <rFont val="Calibri"/>
        <family val="2"/>
      </rPr>
      <t>2005</t>
    </r>
  </si>
  <si>
    <r>
      <rPr>
        <i/>
        <sz val="11"/>
        <color theme="1"/>
        <rFont val="Calibri"/>
        <family val="2"/>
      </rPr>
      <t xml:space="preserve">Klein et al. </t>
    </r>
    <r>
      <rPr>
        <sz val="11"/>
        <color theme="1"/>
        <rFont val="Calibri"/>
        <family val="2"/>
      </rPr>
      <t>2005</t>
    </r>
  </si>
  <si>
    <r>
      <rPr>
        <i/>
        <sz val="11"/>
        <color theme="1"/>
        <rFont val="Calibri"/>
        <family val="2"/>
      </rPr>
      <t>Al Maawali et al</t>
    </r>
    <r>
      <rPr>
        <sz val="11"/>
        <color theme="1"/>
        <rFont val="Calibri"/>
        <family val="2"/>
      </rPr>
      <t>. 2013</t>
    </r>
  </si>
  <si>
    <r>
      <rPr>
        <i/>
        <sz val="11"/>
        <color theme="1"/>
        <rFont val="Calibri"/>
        <family val="2"/>
      </rPr>
      <t>Sathya et al.</t>
    </r>
    <r>
      <rPr>
        <sz val="11"/>
        <color theme="1"/>
        <rFont val="Calibri"/>
        <family val="2"/>
      </rPr>
      <t>1999</t>
    </r>
  </si>
  <si>
    <r>
      <rPr>
        <i/>
        <sz val="11"/>
        <color theme="1"/>
        <rFont val="Calibri"/>
        <family val="2"/>
      </rPr>
      <t>Plotner et al.</t>
    </r>
    <r>
      <rPr>
        <sz val="11"/>
        <color theme="1"/>
        <rFont val="Calibri"/>
        <family val="2"/>
      </rPr>
      <t xml:space="preserve"> 2003</t>
    </r>
  </si>
  <si>
    <r>
      <rPr>
        <i/>
        <sz val="11"/>
        <rFont val="Calibri"/>
        <family val="2"/>
      </rPr>
      <t>Bapel et al.</t>
    </r>
    <r>
      <rPr>
        <sz val="11"/>
        <rFont val="Calibri"/>
        <family val="2"/>
      </rPr>
      <t xml:space="preserve"> 2010</t>
    </r>
  </si>
  <si>
    <r>
      <rPr>
        <i/>
        <sz val="11"/>
        <rFont val="Calibri"/>
        <family val="2"/>
      </rPr>
      <t>Al-Zahrani et al.</t>
    </r>
    <r>
      <rPr>
        <sz val="11"/>
        <rFont val="Calibri"/>
        <family val="2"/>
      </rPr>
      <t xml:space="preserve"> 2011</t>
    </r>
  </si>
  <si>
    <r>
      <rPr>
        <i/>
        <sz val="11"/>
        <color theme="1"/>
        <rFont val="Calibri"/>
        <family val="2"/>
      </rPr>
      <t xml:space="preserve">Kehrer et al. </t>
    </r>
    <r>
      <rPr>
        <sz val="11"/>
        <color theme="1"/>
        <rFont val="Calibri"/>
        <family val="2"/>
      </rPr>
      <t>2013</t>
    </r>
  </si>
  <si>
    <r>
      <rPr>
        <i/>
        <sz val="11"/>
        <color theme="1"/>
        <rFont val="Calibri"/>
        <family val="2"/>
      </rPr>
      <t>Qiao et al.</t>
    </r>
    <r>
      <rPr>
        <sz val="11"/>
        <color theme="1"/>
        <rFont val="Calibri"/>
        <family val="2"/>
      </rPr>
      <t xml:space="preserve"> 2013</t>
    </r>
  </si>
  <si>
    <r>
      <rPr>
        <i/>
        <sz val="11"/>
        <color theme="1"/>
        <rFont val="Calibri"/>
        <family val="2"/>
      </rPr>
      <t>Chouery et al.</t>
    </r>
    <r>
      <rPr>
        <sz val="11"/>
        <color theme="1"/>
        <rFont val="Calibri"/>
        <family val="2"/>
      </rPr>
      <t xml:space="preserve"> 2013</t>
    </r>
  </si>
  <si>
    <r>
      <rPr>
        <i/>
        <sz val="11"/>
        <color theme="1"/>
        <rFont val="Calibri"/>
        <family val="2"/>
      </rPr>
      <t>Palumbo et al.</t>
    </r>
    <r>
      <rPr>
        <sz val="11"/>
        <color theme="1"/>
        <rFont val="Calibri"/>
        <family val="2"/>
      </rPr>
      <t xml:space="preserve"> 2015</t>
    </r>
  </si>
  <si>
    <r>
      <rPr>
        <i/>
        <sz val="11"/>
        <color theme="1"/>
        <rFont val="Calibri"/>
        <family val="2"/>
      </rPr>
      <t>Verhoeven et al.</t>
    </r>
    <r>
      <rPr>
        <sz val="11"/>
        <color theme="1"/>
        <rFont val="Calibri"/>
        <family val="2"/>
      </rPr>
      <t xml:space="preserve"> 2015</t>
    </r>
  </si>
  <si>
    <r>
      <rPr>
        <i/>
        <sz val="11"/>
        <color theme="1"/>
        <rFont val="Calibri"/>
        <family val="2"/>
      </rPr>
      <t xml:space="preserve">Labonne et al. </t>
    </r>
    <r>
      <rPr>
        <sz val="11"/>
        <color theme="1"/>
        <rFont val="Calibri"/>
        <family val="2"/>
      </rPr>
      <t>2016</t>
    </r>
  </si>
  <si>
    <r>
      <t xml:space="preserve">Weng et al. </t>
    </r>
    <r>
      <rPr>
        <sz val="11"/>
        <color theme="1"/>
        <rFont val="Calibri"/>
        <family val="2"/>
      </rPr>
      <t>2018</t>
    </r>
    <phoneticPr fontId="1" type="noConversion"/>
  </si>
  <si>
    <t>Carlsen [2015]</t>
    <phoneticPr fontId="1" type="noConversion"/>
  </si>
  <si>
    <t xml:space="preserve">Gallego [2000]* </t>
    <phoneticPr fontId="1" type="noConversion"/>
  </si>
  <si>
    <r>
      <t xml:space="preserve">Rapley  et al. </t>
    </r>
    <r>
      <rPr>
        <sz val="11"/>
        <color theme="1"/>
        <rFont val="Calibri"/>
        <family val="2"/>
      </rPr>
      <t>2001</t>
    </r>
    <phoneticPr fontId="1" type="noConversion"/>
  </si>
  <si>
    <t>Gallego et al. 2000</t>
    <phoneticPr fontId="1" type="noConversion"/>
  </si>
  <si>
    <t>Alesi [2019]</t>
    <phoneticPr fontId="1" type="noConversion"/>
  </si>
  <si>
    <t>Uehara [2019]</t>
    <phoneticPr fontId="1" type="noConversion"/>
  </si>
  <si>
    <t>q15</t>
    <phoneticPr fontId="1" type="noConversion"/>
  </si>
  <si>
    <r>
      <rPr>
        <i/>
        <sz val="11"/>
        <color theme="1"/>
        <rFont val="Calibri"/>
        <family val="2"/>
      </rPr>
      <t xml:space="preserve">Schluth et al. </t>
    </r>
    <r>
      <rPr>
        <sz val="11"/>
        <color theme="1"/>
        <rFont val="Calibri"/>
        <family val="2"/>
      </rPr>
      <t>2008</t>
    </r>
    <phoneticPr fontId="1" type="noConversion"/>
  </si>
  <si>
    <r>
      <rPr>
        <i/>
        <sz val="11"/>
        <color theme="1"/>
        <rFont val="Calibri"/>
        <family val="2"/>
      </rPr>
      <t xml:space="preserve">Carlsen et al. </t>
    </r>
    <r>
      <rPr>
        <sz val="11"/>
        <color theme="1"/>
        <rFont val="Calibri"/>
        <family val="2"/>
      </rPr>
      <t>2015</t>
    </r>
    <phoneticPr fontId="1" type="noConversion"/>
  </si>
  <si>
    <r>
      <rPr>
        <i/>
        <sz val="11"/>
        <color theme="1"/>
        <rFont val="Calibri"/>
        <family val="2"/>
      </rPr>
      <t>Alesi et al</t>
    </r>
    <r>
      <rPr>
        <sz val="11"/>
        <color theme="1"/>
        <rFont val="Calibri"/>
        <family val="2"/>
      </rPr>
      <t>. 2017</t>
    </r>
    <phoneticPr fontId="1" type="noConversion"/>
  </si>
  <si>
    <r>
      <rPr>
        <i/>
        <sz val="11"/>
        <color theme="1"/>
        <rFont val="Calibri"/>
        <family val="2"/>
      </rPr>
      <t>Alesi et al</t>
    </r>
    <r>
      <rPr>
        <sz val="11"/>
        <color theme="1"/>
        <rFont val="Calibri"/>
        <family val="2"/>
      </rPr>
      <t>. 2019</t>
    </r>
    <phoneticPr fontId="1" type="noConversion"/>
  </si>
  <si>
    <r>
      <rPr>
        <i/>
        <sz val="11"/>
        <color theme="1"/>
        <rFont val="Calibri"/>
        <family val="2"/>
      </rPr>
      <t>Uehara et al.</t>
    </r>
    <r>
      <rPr>
        <sz val="11"/>
        <color theme="1"/>
        <rFont val="Calibri"/>
        <family val="2"/>
      </rPr>
      <t xml:space="preserve"> 2019</t>
    </r>
    <phoneticPr fontId="1" type="noConversion"/>
  </si>
  <si>
    <t>Cano [2016]</t>
    <phoneticPr fontId="1" type="noConversion"/>
  </si>
  <si>
    <t>Mckenna [2019]</t>
    <phoneticPr fontId="1" type="noConversion"/>
  </si>
  <si>
    <r>
      <rPr>
        <i/>
        <sz val="11"/>
        <color theme="1"/>
        <rFont val="Calibri"/>
        <family val="2"/>
      </rPr>
      <t xml:space="preserve">Oliveira et al. </t>
    </r>
    <r>
      <rPr>
        <sz val="11"/>
        <color theme="1"/>
        <rFont val="Calibri"/>
        <family val="2"/>
      </rPr>
      <t>2015</t>
    </r>
    <phoneticPr fontId="1" type="noConversion"/>
  </si>
  <si>
    <t>Mckenna et al. 2019</t>
    <phoneticPr fontId="1" type="noConversion"/>
  </si>
  <si>
    <t>q21.1q21.33</t>
    <phoneticPr fontId="1" type="noConversion"/>
  </si>
  <si>
    <t>q21.2q21.33</t>
    <phoneticPr fontId="1" type="noConversion"/>
  </si>
  <si>
    <r>
      <rPr>
        <b/>
        <i/>
        <sz val="11"/>
        <color rgb="FFFF0000"/>
        <rFont val="Calibri"/>
        <family val="2"/>
      </rPr>
      <t>Supplementary Table 4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: Summary of overlapping clinical features of 13 reported probands with deletions at 12q22q24.33 (deletion cluster 4)</t>
    </r>
  </si>
  <si>
    <r>
      <rPr>
        <b/>
        <i/>
        <sz val="11"/>
        <color rgb="FFFF0000"/>
        <rFont val="Calibri"/>
        <family val="2"/>
      </rPr>
      <t>Supplementary Table 4</t>
    </r>
    <r>
      <rPr>
        <b/>
        <sz val="11"/>
        <color theme="1"/>
        <rFont val="Calibri"/>
        <family val="2"/>
      </rPr>
      <t>: Summary of overlapping clinical features of 13 reported probands with deletions at 12q22q24.33 (deletion cluster 4)</t>
    </r>
  </si>
  <si>
    <t>q14~</t>
  </si>
  <si>
    <r>
      <t>59150000-67500000</t>
    </r>
    <r>
      <rPr>
        <vertAlign val="superscript"/>
        <sz val="11"/>
        <color theme="1"/>
        <rFont val="Calibri"/>
        <family val="2"/>
      </rPr>
      <t>c~</t>
    </r>
  </si>
  <si>
    <r>
      <rPr>
        <i/>
        <sz val="11"/>
        <rFont val="Calibri"/>
        <family val="2"/>
      </rPr>
      <t>Rauen et al.</t>
    </r>
    <r>
      <rPr>
        <sz val="11"/>
        <rFont val="Calibri"/>
        <family val="2"/>
      </rPr>
      <t xml:space="preserve"> 2002</t>
    </r>
  </si>
  <si>
    <t>Cano et al. 2016</t>
  </si>
  <si>
    <t>Mastumoto et al. 2014</t>
  </si>
  <si>
    <t>q21.2q21.33</t>
  </si>
  <si>
    <r>
      <rPr>
        <i/>
        <sz val="11"/>
        <color theme="1"/>
        <rFont val="Calibri"/>
        <family val="2"/>
      </rPr>
      <t xml:space="preserve">Niyazov et al. </t>
    </r>
    <r>
      <rPr>
        <sz val="11"/>
        <color theme="1"/>
        <rFont val="Calibri"/>
        <family val="2"/>
      </rPr>
      <t>2007</t>
    </r>
  </si>
  <si>
    <r>
      <t>130968324-132568324</t>
    </r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~</t>
    </r>
  </si>
  <si>
    <r>
      <t>128068324-132568324</t>
    </r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~</t>
    </r>
  </si>
  <si>
    <t>GLT8D3</t>
  </si>
  <si>
    <t>YAF2</t>
  </si>
  <si>
    <t>ZCRB1</t>
  </si>
  <si>
    <t>PPHLN1</t>
  </si>
  <si>
    <t>PRICKLE1</t>
  </si>
  <si>
    <t>NELL2</t>
  </si>
  <si>
    <t>DBX2</t>
  </si>
  <si>
    <t>ANO6</t>
  </si>
  <si>
    <t>MYF6</t>
  </si>
  <si>
    <t>LIN7A</t>
  </si>
  <si>
    <t>KITLG</t>
  </si>
  <si>
    <t>DCN</t>
  </si>
  <si>
    <t>BTG1</t>
  </si>
  <si>
    <t>ACADS</t>
  </si>
  <si>
    <t>HNF1A</t>
  </si>
  <si>
    <t>P2RX7</t>
  </si>
  <si>
    <t>KDM2B</t>
  </si>
  <si>
    <t>SETD1B</t>
  </si>
  <si>
    <t>GPR109A</t>
  </si>
  <si>
    <t>GPR109B</t>
  </si>
  <si>
    <t>GPR81</t>
  </si>
  <si>
    <t>STX2</t>
  </si>
  <si>
    <t>ULK1</t>
  </si>
  <si>
    <t>P2RX2</t>
  </si>
  <si>
    <t>120700001-133851895a~</t>
  </si>
  <si>
    <r>
      <t>120700001-129300000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~</t>
    </r>
  </si>
  <si>
    <r>
      <t>121015617-122515617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~</t>
    </r>
  </si>
  <si>
    <r>
      <t>124499411-133779461</t>
    </r>
    <r>
      <rPr>
        <vertAlign val="superscript"/>
        <sz val="11"/>
        <color theme="1"/>
        <rFont val="Calibri"/>
        <family val="2"/>
      </rPr>
      <t>c</t>
    </r>
  </si>
  <si>
    <r>
      <t>133061777-133722189</t>
    </r>
    <r>
      <rPr>
        <vertAlign val="superscript"/>
        <sz val="11"/>
        <color theme="1"/>
        <rFont val="Calibri"/>
        <family val="2"/>
      </rPr>
      <t>d</t>
    </r>
  </si>
  <si>
    <r>
      <t>122258305-123742972</t>
    </r>
    <r>
      <rPr>
        <vertAlign val="superscript"/>
        <sz val="11"/>
        <color theme="1"/>
        <rFont val="Calibri"/>
        <family val="2"/>
      </rPr>
      <t>d</t>
    </r>
  </si>
  <si>
    <r>
      <t>121149191-122129290</t>
    </r>
    <r>
      <rPr>
        <vertAlign val="superscript"/>
        <sz val="11"/>
        <color theme="1"/>
        <rFont val="Calibri"/>
        <family val="2"/>
      </rPr>
      <t>d</t>
    </r>
  </si>
  <si>
    <r>
      <t>121887158-123552213</t>
    </r>
    <r>
      <rPr>
        <vertAlign val="superscript"/>
        <sz val="11"/>
        <color theme="1"/>
        <rFont val="Calibri"/>
        <family val="2"/>
      </rPr>
      <t>d</t>
    </r>
  </si>
  <si>
    <r>
      <t>121908905-122269437</t>
    </r>
    <r>
      <rPr>
        <vertAlign val="superscript"/>
        <sz val="11"/>
        <color theme="1"/>
        <rFont val="Calibri"/>
        <family val="2"/>
      </rPr>
      <t>d</t>
    </r>
  </si>
  <si>
    <r>
      <t>42550907-46663208</t>
    </r>
    <r>
      <rPr>
        <vertAlign val="superscript"/>
        <sz val="11"/>
        <color theme="1"/>
        <rFont val="Calibri"/>
        <family val="2"/>
      </rPr>
      <t>c~</t>
    </r>
  </si>
  <si>
    <t>q11q13</t>
  </si>
  <si>
    <t>q12q13.11</t>
  </si>
  <si>
    <r>
      <t>39161047-46659647</t>
    </r>
    <r>
      <rPr>
        <vertAlign val="superscript"/>
        <sz val="11"/>
        <color theme="1"/>
        <rFont val="Calibri"/>
        <family val="2"/>
      </rPr>
      <t>b~</t>
    </r>
  </si>
  <si>
    <r>
      <t>69912733-94076532</t>
    </r>
    <r>
      <rPr>
        <vertAlign val="superscript"/>
        <sz val="11"/>
        <color theme="1"/>
        <rFont val="Calibri"/>
        <family val="2"/>
      </rPr>
      <t>e~</t>
    </r>
  </si>
  <si>
    <t>q15q23</t>
  </si>
  <si>
    <r>
      <t>75700001-96200000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~</t>
    </r>
  </si>
  <si>
    <t>Cluster 1</t>
  </si>
  <si>
    <t>SRO2</t>
  </si>
  <si>
    <t>Cluster 2</t>
  </si>
  <si>
    <t>Cluster 3</t>
  </si>
  <si>
    <t>Cluster 4</t>
  </si>
  <si>
    <t>Cluster 5</t>
  </si>
  <si>
    <t>genomic coordinates</t>
  </si>
  <si>
    <t xml:space="preserve">SRO1 </t>
  </si>
  <si>
    <t>chr12:42550907-43344183</t>
  </si>
  <si>
    <t>genes</t>
  </si>
  <si>
    <t>YAF2, ZCRB1, PPHLN1, PRICKLE1</t>
  </si>
  <si>
    <t>N/A</t>
  </si>
  <si>
    <t>chr12:70672317-70757341</t>
  </si>
  <si>
    <t>chr12:91556728-92600000</t>
  </si>
  <si>
    <t>in total</t>
  </si>
  <si>
    <t>1 gene</t>
  </si>
  <si>
    <t>q12</t>
  </si>
  <si>
    <t>Growth retardation</t>
  </si>
  <si>
    <t>Spengler [2010]</t>
  </si>
  <si>
    <t>Mental retardation</t>
  </si>
  <si>
    <t>Failla [2008]</t>
  </si>
  <si>
    <t>5/13</t>
  </si>
  <si>
    <t>Developmental delay/intelectual disability</t>
  </si>
  <si>
    <t>12/12</t>
  </si>
  <si>
    <r>
      <t>58843733-67793733</t>
    </r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~</t>
    </r>
    <phoneticPr fontId="1" type="noConversion"/>
  </si>
  <si>
    <r>
      <t>120700001-129300000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~</t>
    </r>
    <phoneticPr fontId="1" type="noConversion"/>
  </si>
  <si>
    <r>
      <t>120700001-133851895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~</t>
    </r>
    <phoneticPr fontId="1" type="noConversion"/>
  </si>
  <si>
    <r>
      <t>67700001-80300000</t>
    </r>
    <r>
      <rPr>
        <vertAlign val="superscript"/>
        <sz val="11"/>
        <color theme="1"/>
        <rFont val="Calibri"/>
        <family val="2"/>
      </rPr>
      <t>a</t>
    </r>
    <phoneticPr fontId="1" type="noConversion"/>
  </si>
  <si>
    <r>
      <t>120761046-122422819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</si>
  <si>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120915258-122495640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~</t>
    </r>
    <phoneticPr fontId="1" type="noConversion"/>
  </si>
  <si>
    <r>
      <t>65183733-68663733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</si>
  <si>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63348012-69440019</t>
    </r>
    <r>
      <rPr>
        <vertAlign val="superscript"/>
        <sz val="11"/>
        <color theme="1"/>
        <rFont val="Calibri"/>
        <family val="2"/>
      </rPr>
      <t>b~</t>
    </r>
    <phoneticPr fontId="1" type="noConversion"/>
  </si>
  <si>
    <r>
      <t>62680023-68645461</t>
    </r>
    <r>
      <rPr>
        <vertAlign val="superscript"/>
        <sz val="11"/>
        <color theme="1"/>
        <rFont val="Calibri"/>
        <family val="2"/>
      </rPr>
      <t>b~</t>
    </r>
    <phoneticPr fontId="1" type="noConversion"/>
  </si>
  <si>
    <r>
      <t>65056382-68493828</t>
    </r>
    <r>
      <rPr>
        <vertAlign val="superscript"/>
        <sz val="11"/>
        <color theme="1"/>
        <rFont val="Calibri"/>
        <family val="2"/>
      </rPr>
      <t>b~</t>
    </r>
    <phoneticPr fontId="1" type="noConversion"/>
  </si>
  <si>
    <r>
      <t>74119800-89969850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</si>
  <si>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70117646-90655880</t>
    </r>
    <r>
      <rPr>
        <vertAlign val="superscript"/>
        <sz val="11"/>
        <color theme="1"/>
        <rFont val="Calibri"/>
        <family val="2"/>
      </rPr>
      <t>c~</t>
    </r>
    <phoneticPr fontId="1" type="noConversion"/>
  </si>
  <si>
    <t>Al Maawali [2013]</t>
    <phoneticPr fontId="1" type="noConversion"/>
  </si>
  <si>
    <r>
      <t>121908905-122269437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</si>
  <si>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121887158-123552213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</si>
  <si>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r>
      <t>124499411-133779461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</si>
  <si>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r>
      <t>70117646-95415671</t>
    </r>
    <r>
      <rPr>
        <vertAlign val="superscript"/>
        <sz val="11"/>
        <color theme="1"/>
        <rFont val="Calibri"/>
        <family val="2"/>
      </rPr>
      <t>c~</t>
    </r>
    <phoneticPr fontId="1" type="noConversion"/>
  </si>
  <si>
    <r>
      <t>44830147–45964945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</si>
  <si>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t>chr12:44830147-45964945</t>
    <phoneticPr fontId="1" type="noConversion"/>
  </si>
  <si>
    <t>chr12:57437003-58510966</t>
    <phoneticPr fontId="1" type="noConversion"/>
  </si>
  <si>
    <t>8 genes</t>
    <phoneticPr fontId="1" type="noConversion"/>
  </si>
  <si>
    <t>6/6</t>
    <phoneticPr fontId="1" type="noConversion"/>
  </si>
  <si>
    <t>2/5</t>
    <phoneticPr fontId="1" type="noConversion"/>
  </si>
  <si>
    <t>4/5</t>
    <phoneticPr fontId="1" type="noConversion"/>
  </si>
  <si>
    <t>0/7</t>
    <phoneticPr fontId="1" type="noConversion"/>
  </si>
  <si>
    <t>2/4</t>
    <phoneticPr fontId="1" type="noConversion"/>
  </si>
  <si>
    <t>5/7</t>
    <phoneticPr fontId="1" type="noConversion"/>
  </si>
  <si>
    <t>4/4</t>
    <phoneticPr fontId="1" type="noConversion"/>
  </si>
  <si>
    <t>3/4</t>
    <phoneticPr fontId="1" type="noConversion"/>
  </si>
  <si>
    <t>3/6</t>
    <phoneticPr fontId="1" type="noConversion"/>
  </si>
  <si>
    <t>1/2</t>
    <phoneticPr fontId="1" type="noConversion"/>
  </si>
  <si>
    <t>5/5</t>
    <phoneticPr fontId="1" type="noConversion"/>
  </si>
  <si>
    <t>0/0</t>
    <phoneticPr fontId="1" type="noConversion"/>
  </si>
  <si>
    <t>0/1</t>
    <phoneticPr fontId="1" type="noConversion"/>
  </si>
  <si>
    <t>1/3</t>
    <phoneticPr fontId="1" type="noConversion"/>
  </si>
  <si>
    <t>0/6</t>
    <phoneticPr fontId="1" type="noConversion"/>
  </si>
  <si>
    <t>1/4</t>
    <phoneticPr fontId="1" type="noConversion"/>
  </si>
  <si>
    <t>2/7</t>
    <phoneticPr fontId="1" type="noConversion"/>
  </si>
  <si>
    <t>0/4</t>
    <phoneticPr fontId="1" type="noConversion"/>
  </si>
  <si>
    <t>0/2</t>
    <phoneticPr fontId="1" type="noConversion"/>
  </si>
  <si>
    <t>9/11</t>
    <phoneticPr fontId="1" type="noConversion"/>
  </si>
  <si>
    <t>2/3</t>
    <phoneticPr fontId="1" type="noConversion"/>
  </si>
  <si>
    <t>3/3</t>
    <phoneticPr fontId="1" type="noConversion"/>
  </si>
  <si>
    <t>8/8</t>
    <phoneticPr fontId="1" type="noConversion"/>
  </si>
  <si>
    <t>3/5</t>
    <phoneticPr fontId="1" type="noConversion"/>
  </si>
  <si>
    <t>2/6</t>
    <phoneticPr fontId="1" type="noConversion"/>
  </si>
  <si>
    <t>3/9</t>
    <phoneticPr fontId="1" type="noConversion"/>
  </si>
  <si>
    <t>0/8</t>
    <phoneticPr fontId="1" type="noConversion"/>
  </si>
  <si>
    <t>5/7</t>
    <phoneticPr fontId="1" type="noConversion"/>
  </si>
  <si>
    <t>6/7</t>
    <phoneticPr fontId="1" type="noConversion"/>
  </si>
  <si>
    <t>6/8</t>
    <phoneticPr fontId="1" type="noConversion"/>
  </si>
  <si>
    <t>3/4</t>
    <phoneticPr fontId="1" type="noConversion"/>
  </si>
  <si>
    <t>7/8</t>
    <phoneticPr fontId="1" type="noConversion"/>
  </si>
  <si>
    <t>0/0</t>
    <phoneticPr fontId="1" type="noConversion"/>
  </si>
  <si>
    <t>9/9</t>
    <phoneticPr fontId="1" type="noConversion"/>
  </si>
  <si>
    <t>3/4</t>
    <phoneticPr fontId="1" type="noConversion"/>
  </si>
  <si>
    <t>3/3</t>
    <phoneticPr fontId="1" type="noConversion"/>
  </si>
  <si>
    <t>1/1</t>
    <phoneticPr fontId="1" type="noConversion"/>
  </si>
  <si>
    <t>0/0</t>
    <phoneticPr fontId="1" type="noConversion"/>
  </si>
  <si>
    <t>0/1</t>
    <phoneticPr fontId="1" type="noConversion"/>
  </si>
  <si>
    <t>2/3</t>
    <phoneticPr fontId="1" type="noConversion"/>
  </si>
  <si>
    <t>3/3</t>
    <phoneticPr fontId="1" type="noConversion"/>
  </si>
  <si>
    <t>2/2</t>
    <phoneticPr fontId="1" type="noConversion"/>
  </si>
  <si>
    <t>9/9</t>
    <phoneticPr fontId="1" type="noConversion"/>
  </si>
  <si>
    <t>6/7</t>
    <phoneticPr fontId="1" type="noConversion"/>
  </si>
  <si>
    <t>7/8</t>
    <phoneticPr fontId="1" type="noConversion"/>
  </si>
  <si>
    <t>5/9</t>
    <phoneticPr fontId="1" type="noConversion"/>
  </si>
  <si>
    <t>1/5</t>
    <phoneticPr fontId="1" type="noConversion"/>
  </si>
  <si>
    <t>4/9</t>
    <phoneticPr fontId="1" type="noConversion"/>
  </si>
  <si>
    <t>4/7</t>
    <phoneticPr fontId="1" type="noConversion"/>
  </si>
  <si>
    <t>3/6</t>
    <phoneticPr fontId="1" type="noConversion"/>
  </si>
  <si>
    <t>3/3</t>
    <phoneticPr fontId="1" type="noConversion"/>
  </si>
  <si>
    <t>3/11</t>
    <phoneticPr fontId="1" type="noConversion"/>
  </si>
  <si>
    <t>1/6</t>
    <phoneticPr fontId="1" type="noConversion"/>
  </si>
  <si>
    <t>4/9</t>
    <phoneticPr fontId="1" type="noConversion"/>
  </si>
  <si>
    <t>7/10</t>
    <phoneticPr fontId="1" type="noConversion"/>
  </si>
  <si>
    <t>3/8</t>
    <phoneticPr fontId="1" type="noConversion"/>
  </si>
  <si>
    <t>8/11</t>
    <phoneticPr fontId="1" type="noConversion"/>
  </si>
  <si>
    <t>0/3</t>
    <phoneticPr fontId="1" type="noConversion"/>
  </si>
  <si>
    <t>6/9</t>
    <phoneticPr fontId="1" type="noConversion"/>
  </si>
  <si>
    <t>8/9</t>
    <phoneticPr fontId="1" type="noConversion"/>
  </si>
  <si>
    <t>4/6</t>
    <phoneticPr fontId="1" type="noConversion"/>
  </si>
  <si>
    <t>1/5</t>
    <phoneticPr fontId="1" type="noConversion"/>
  </si>
  <si>
    <t>1/8</t>
    <phoneticPr fontId="1" type="noConversion"/>
  </si>
  <si>
    <t>2/8</t>
    <phoneticPr fontId="1" type="noConversion"/>
  </si>
  <si>
    <t>6/8</t>
    <phoneticPr fontId="1" type="noConversion"/>
  </si>
  <si>
    <t>2/2</t>
    <phoneticPr fontId="1" type="noConversion"/>
  </si>
  <si>
    <t>1/1</t>
    <phoneticPr fontId="1" type="noConversion"/>
  </si>
  <si>
    <t>6/15</t>
    <phoneticPr fontId="1" type="noConversion"/>
  </si>
  <si>
    <t>7/8</t>
    <phoneticPr fontId="1" type="noConversion"/>
  </si>
  <si>
    <t>5/6</t>
    <phoneticPr fontId="1" type="noConversion"/>
  </si>
  <si>
    <t>3/3</t>
    <phoneticPr fontId="1" type="noConversion"/>
  </si>
  <si>
    <t>0/2</t>
    <phoneticPr fontId="1" type="noConversion"/>
  </si>
  <si>
    <t>0/0</t>
    <phoneticPr fontId="1" type="noConversion"/>
  </si>
  <si>
    <t>0/3</t>
    <phoneticPr fontId="1" type="noConversion"/>
  </si>
  <si>
    <t>2/4</t>
    <phoneticPr fontId="1" type="noConversion"/>
  </si>
  <si>
    <t>2/2</t>
    <phoneticPr fontId="1" type="noConversion"/>
  </si>
  <si>
    <t>1/3</t>
    <phoneticPr fontId="1" type="noConversion"/>
  </si>
  <si>
    <t>0/1</t>
    <phoneticPr fontId="1" type="noConversion"/>
  </si>
  <si>
    <t>2/3</t>
    <phoneticPr fontId="1" type="noConversion"/>
  </si>
  <si>
    <t>2/5</t>
    <phoneticPr fontId="1" type="noConversion"/>
  </si>
  <si>
    <t>1/2</t>
    <phoneticPr fontId="1" type="noConversion"/>
  </si>
  <si>
    <t>3/5</t>
    <phoneticPr fontId="1" type="noConversion"/>
  </si>
  <si>
    <t>6/6</t>
    <phoneticPr fontId="1" type="noConversion"/>
  </si>
  <si>
    <t>3/4</t>
    <phoneticPr fontId="1" type="noConversion"/>
  </si>
  <si>
    <t>5/5</t>
    <phoneticPr fontId="1" type="noConversion"/>
  </si>
  <si>
    <t>1/1</t>
    <phoneticPr fontId="1" type="noConversion"/>
  </si>
  <si>
    <t>0/5</t>
    <phoneticPr fontId="1" type="noConversion"/>
  </si>
  <si>
    <t>0/4</t>
    <phoneticPr fontId="1" type="noConversion"/>
  </si>
  <si>
    <t>2/6</t>
    <phoneticPr fontId="1" type="noConversion"/>
  </si>
  <si>
    <t>4/6</t>
    <phoneticPr fontId="1" type="noConversion"/>
  </si>
  <si>
    <t>4/4</t>
    <phoneticPr fontId="1" type="noConversion"/>
  </si>
  <si>
    <t>%</t>
    <phoneticPr fontId="1" type="noConversion"/>
  </si>
  <si>
    <t>DCN, BTG1</t>
    <phoneticPr fontId="1" type="noConversion"/>
  </si>
  <si>
    <t>29 genes</t>
    <phoneticPr fontId="1" type="noConversion"/>
  </si>
  <si>
    <t>SYT1, PAWR, PPP1R12A, OTOGL, PTPRQ, MYF6, MYF5, LIN7A, ACSS3, PPFIA2, CCDC59, METTL25, TMTC2, SLC6A15, TSPAN19, LRRIQ1, ALX1, RASSF9, NTS, MGAT4C, C12orf50, TMTC3, CEP290, KITLG,  DUSP6, POC1B, GALNT4</t>
    <phoneticPr fontId="1" type="noConversion"/>
  </si>
  <si>
    <t>KDM2B, ORAI1, MORN3, TMEM120B, RHOF, SETD1B</t>
    <phoneticPr fontId="1" type="noConversion"/>
  </si>
  <si>
    <t>NELL2, DBX2, ANO6</t>
    <phoneticPr fontId="1" type="noConversion"/>
  </si>
  <si>
    <t>chr12:121908905-122269437</t>
    <phoneticPr fontId="1" type="noConversion"/>
  </si>
  <si>
    <t>chr12:130968324-132568324 (proximal region)
chr12:133061777-133722189 (distal region)</t>
    <phoneticPr fontId="1" type="noConversion"/>
  </si>
  <si>
    <r>
      <rPr>
        <sz val="11"/>
        <color theme="1"/>
        <rFont val="Calibri"/>
        <family val="2"/>
      </rPr>
      <t xml:space="preserve">Proximal region: </t>
    </r>
    <r>
      <rPr>
        <i/>
        <sz val="11"/>
        <color theme="1"/>
        <rFont val="Calibri"/>
        <family val="2"/>
      </rPr>
      <t xml:space="preserve">RIMBP2, STX2, RAN, ADGRD1, SFSWAP, MMP17, PUS1, ULK1, EP400      
</t>
    </r>
    <r>
      <rPr>
        <sz val="11"/>
        <color theme="1"/>
        <rFont val="Calibri"/>
        <family val="2"/>
      </rPr>
      <t>Distal region:</t>
    </r>
    <r>
      <rPr>
        <i/>
        <sz val="11"/>
        <color theme="1"/>
        <rFont val="Calibri"/>
        <family val="2"/>
      </rPr>
      <t xml:space="preserve"> FBRSL1, P2RX2, POLE, PXMP2, PGAM5, ANKLE2, GOLGA3, CHFR, ZNF605, ZNF26, ZNF84, ZNF140, ZNF891, ZNF10</t>
    </r>
    <phoneticPr fontId="1" type="noConversion"/>
  </si>
  <si>
    <r>
      <t>130968324-132568324</t>
    </r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~</t>
    </r>
    <phoneticPr fontId="1" type="noConversion"/>
  </si>
  <si>
    <r>
      <t>78994368-91981265</t>
    </r>
    <r>
      <rPr>
        <vertAlign val="superscript"/>
        <sz val="11"/>
        <color theme="1"/>
        <rFont val="Calibri"/>
        <family val="2"/>
      </rPr>
      <t>d</t>
    </r>
    <phoneticPr fontId="1" type="noConversion"/>
  </si>
  <si>
    <t>chr12:78994368-89969850</t>
    <phoneticPr fontId="1" type="noConversion"/>
  </si>
  <si>
    <t>Cleft lip/palate</t>
    <phoneticPr fontId="1" type="noConversion"/>
  </si>
  <si>
    <t>Long/flat philtrum</t>
    <phoneticPr fontId="1" type="noConversion"/>
  </si>
  <si>
    <t>Low set ears or rotated ears</t>
    <phoneticPr fontId="1" type="noConversion"/>
  </si>
  <si>
    <t>Nose, bridge - Short /broad/high/upturned</t>
    <phoneticPr fontId="1" type="noConversion"/>
  </si>
  <si>
    <t>Irregular teeth</t>
    <phoneticPr fontId="1" type="noConversion"/>
  </si>
  <si>
    <r>
      <t>66273923-70442979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</si>
  <si>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t>Qiao etal [2013]</t>
    <phoneticPr fontId="1" type="noConversion"/>
  </si>
  <si>
    <t xml:space="preserve"> chr12:66273923-66555663   </t>
    <phoneticPr fontId="1" type="noConversion"/>
  </si>
  <si>
    <t>37 genes</t>
    <phoneticPr fontId="1" type="noConversion"/>
  </si>
  <si>
    <t>q14.3</t>
    <phoneticPr fontId="1" type="noConversion"/>
  </si>
  <si>
    <t>q14.3</t>
    <phoneticPr fontId="1" type="noConversion"/>
  </si>
  <si>
    <t>3y</t>
    <phoneticPr fontId="1" type="noConversion"/>
  </si>
  <si>
    <t>M</t>
    <phoneticPr fontId="1" type="noConversion"/>
  </si>
  <si>
    <r>
      <t>66358287-66782791</t>
    </r>
    <r>
      <rPr>
        <vertAlign val="superscript"/>
        <sz val="11"/>
        <color theme="1"/>
        <rFont val="Calibri"/>
        <family val="2"/>
      </rPr>
      <t>c</t>
    </r>
    <phoneticPr fontId="1" type="noConversion"/>
  </si>
  <si>
    <t>Nso-Roca [2014]</t>
    <phoneticPr fontId="1" type="noConversion"/>
  </si>
  <si>
    <t>6/6</t>
    <phoneticPr fontId="1" type="noConversion"/>
  </si>
  <si>
    <t>7/8</t>
    <phoneticPr fontId="1" type="noConversion"/>
  </si>
  <si>
    <t>6/8</t>
    <phoneticPr fontId="1" type="noConversion"/>
  </si>
  <si>
    <t>+</t>
    <phoneticPr fontId="1" type="noConversion"/>
  </si>
  <si>
    <t>+</t>
    <phoneticPr fontId="1" type="noConversion"/>
  </si>
  <si>
    <t>NR</t>
    <phoneticPr fontId="1" type="noConversion"/>
  </si>
  <si>
    <t>NR</t>
    <phoneticPr fontId="1" type="noConversion"/>
  </si>
  <si>
    <t>-</t>
    <phoneticPr fontId="1" type="noConversion"/>
  </si>
  <si>
    <t>-</t>
    <phoneticPr fontId="1" type="noConversion"/>
  </si>
  <si>
    <t>High/arched palate</t>
    <phoneticPr fontId="1" type="noConversion"/>
  </si>
  <si>
    <t>HMGA2 deletion (partial)</t>
    <phoneticPr fontId="1" type="noConversion"/>
  </si>
  <si>
    <t>HMGA2, LLPH,  TMBIM4</t>
    <phoneticPr fontId="1" type="noConversion"/>
  </si>
  <si>
    <t>MYO1A, NEMP1, NAB2, STAT6, LRP1, NXPH4, SHMT2, NDUFA4L2, STAC3, R3HDM2, INHBC, INHBE, GLI1, ARHGAP9, MARS1, DDIT3, DCTN2, MBD6, KIF5A, PIP4K2C, ARHGEF25, B4GALNT1,  OS9, AGAP2, TSPAN31, CDK4, MARCHF9, CYP27B1, METTL1, EEF1AKMT3, TSFM, AVIL, CTDSP2, ATP23</t>
    <phoneticPr fontId="1" type="noConversion"/>
  </si>
  <si>
    <t>13M, 14F</t>
    <phoneticPr fontId="1" type="noConversion"/>
  </si>
  <si>
    <t>21/23</t>
    <phoneticPr fontId="1" type="noConversion"/>
  </si>
  <si>
    <t>26/27</t>
    <phoneticPr fontId="1" type="noConversion"/>
  </si>
  <si>
    <t>14/16</t>
    <phoneticPr fontId="1" type="noConversion"/>
  </si>
  <si>
    <t>10/10</t>
    <phoneticPr fontId="1" type="noConversion"/>
  </si>
  <si>
    <t>11/11</t>
    <phoneticPr fontId="1" type="noConversion"/>
  </si>
  <si>
    <t>4/4</t>
    <phoneticPr fontId="1" type="noConversion"/>
  </si>
  <si>
    <t>3/4</t>
    <phoneticPr fontId="1" type="noConversion"/>
  </si>
  <si>
    <t>1/2</t>
    <phoneticPr fontId="1" type="noConversion"/>
  </si>
  <si>
    <t>2/3</t>
    <phoneticPr fontId="1" type="noConversion"/>
  </si>
  <si>
    <t>15/16</t>
    <phoneticPr fontId="1" type="noConversion"/>
  </si>
  <si>
    <t>Speech - nasal, delay/no speech</t>
    <phoneticPr fontId="1" type="noConversion"/>
  </si>
  <si>
    <t>1/3</t>
    <phoneticPr fontId="1" type="noConversion"/>
  </si>
  <si>
    <t>4/5</t>
    <phoneticPr fontId="1" type="noConversion"/>
  </si>
  <si>
    <t>5/27</t>
    <phoneticPr fontId="1" type="noConversion"/>
  </si>
  <si>
    <t>LLPH</t>
    <phoneticPr fontId="1" type="noConversion"/>
  </si>
  <si>
    <t>TMBIM4</t>
    <phoneticPr fontId="1" type="noConversion"/>
  </si>
  <si>
    <t>CAND1</t>
    <phoneticPr fontId="1" type="noConversion"/>
  </si>
  <si>
    <t>DYRK2</t>
    <phoneticPr fontId="1" type="noConversion"/>
  </si>
  <si>
    <t>22/27</t>
    <phoneticPr fontId="1" type="noConversion"/>
  </si>
  <si>
    <t>22/27</t>
    <phoneticPr fontId="1" type="noConversion"/>
  </si>
  <si>
    <t>18/27</t>
    <phoneticPr fontId="1" type="noConversion"/>
  </si>
  <si>
    <t>11/27</t>
    <phoneticPr fontId="1" type="noConversion"/>
  </si>
  <si>
    <t>-</t>
    <phoneticPr fontId="1" type="noConversion"/>
  </si>
  <si>
    <t>Cardiac abnormalities</t>
    <phoneticPr fontId="1" type="noConversion"/>
  </si>
  <si>
    <t>Mercadante [2020]</t>
    <phoneticPr fontId="1" type="noConversion"/>
  </si>
  <si>
    <r>
      <rPr>
        <i/>
        <sz val="11"/>
        <color theme="1"/>
        <rFont val="Calibri"/>
        <family val="2"/>
      </rPr>
      <t xml:space="preserve">Heldt et al. </t>
    </r>
    <r>
      <rPr>
        <sz val="11"/>
        <color theme="1"/>
        <rFont val="Calibri"/>
        <family val="2"/>
      </rPr>
      <t>2018</t>
    </r>
    <phoneticPr fontId="1" type="noConversion"/>
  </si>
  <si>
    <t>Mercadante et al. 2020</t>
    <phoneticPr fontId="1" type="noConversion"/>
  </si>
  <si>
    <r>
      <t>68582752-78553987</t>
    </r>
    <r>
      <rPr>
        <vertAlign val="superscript"/>
        <sz val="11"/>
        <color theme="1"/>
        <rFont val="Calibri"/>
        <family val="2"/>
      </rPr>
      <t>b</t>
    </r>
  </si>
  <si>
    <t>4M,7F</t>
    <phoneticPr fontId="1" type="noConversion"/>
  </si>
  <si>
    <t>10/10</t>
    <phoneticPr fontId="1" type="noConversion"/>
  </si>
  <si>
    <t>5/8</t>
    <phoneticPr fontId="1" type="noConversion"/>
  </si>
  <si>
    <t>8/10</t>
    <phoneticPr fontId="1" type="noConversion"/>
  </si>
  <si>
    <t>2/3</t>
    <phoneticPr fontId="1" type="noConversion"/>
  </si>
  <si>
    <t>6/6</t>
    <phoneticPr fontId="1" type="noConversion"/>
  </si>
  <si>
    <t>5/5</t>
    <phoneticPr fontId="1" type="noConversion"/>
  </si>
  <si>
    <t>3/3</t>
    <phoneticPr fontId="1" type="noConversion"/>
  </si>
  <si>
    <t>9/9</t>
    <phoneticPr fontId="1" type="noConversion"/>
  </si>
  <si>
    <t>6/8</t>
    <phoneticPr fontId="1" type="noConversion"/>
  </si>
  <si>
    <t>3/4</t>
    <phoneticPr fontId="1" type="noConversion"/>
  </si>
  <si>
    <t>1/10</t>
    <phoneticPr fontId="1" type="noConversion"/>
  </si>
  <si>
    <t>8/8</t>
    <phoneticPr fontId="1" type="noConversion"/>
  </si>
  <si>
    <t>7/11</t>
    <phoneticPr fontId="1" type="noConversion"/>
  </si>
  <si>
    <t>4/4</t>
    <phoneticPr fontId="1" type="noConversion"/>
  </si>
  <si>
    <t>3/7</t>
    <phoneticPr fontId="1" type="noConversion"/>
  </si>
  <si>
    <t>individual</t>
  </si>
  <si>
    <t># of reported individuals</t>
  </si>
  <si>
    <t>Individual</t>
  </si>
  <si>
    <t xml:space="preserve">Supplementary Table 4: Summary of  clinical features of 8 reported individuals with deletions at 12q11.1q13.1 </t>
  </si>
  <si>
    <t xml:space="preserve">Supplementary Table 5: Summary of overlapping clinical features of 11 reported probands with deletions at 12q13.3q23.1 </t>
  </si>
  <si>
    <t xml:space="preserve">Supplementary Table 1: Summary of reported 12q deletions  </t>
  </si>
  <si>
    <t xml:space="preserve">Supplementary Table 2: Summary of overlapping clinical features of 27 reported individuals with  deletions at 12q13q15 (12q14) </t>
  </si>
  <si>
    <r>
      <t>Supplementary Table 3</t>
    </r>
    <r>
      <rPr>
        <b/>
        <i/>
        <sz val="11"/>
        <rFont val="Calibri"/>
        <family val="2"/>
        <scheme val="minor"/>
      </rPr>
      <t xml:space="preserve">: </t>
    </r>
    <r>
      <rPr>
        <b/>
        <sz val="11"/>
        <rFont val="Calibri"/>
        <family val="2"/>
        <scheme val="minor"/>
      </rPr>
      <t>Genes included in SROs</t>
    </r>
  </si>
  <si>
    <t xml:space="preserve">Supplementary Table 6: Summary of overlapping clinical features of 10 reported individuals with  deletions at 12q21.1q23.2 </t>
  </si>
  <si>
    <t xml:space="preserve">Supplementary Table 7.1: Summary of overlapping clinical features of 13 reported individuals with deletions at 12q22q24.33 </t>
  </si>
  <si>
    <t>Supplementary Table 7.2: Summary of overlapping clinical features of 7 reported individuals with deletions at 12q24.31</t>
  </si>
  <si>
    <t>Supplementary Table 7.3: Summary of overlapping clinical features of 7 reported individuals with deletions at 12q24.31</t>
  </si>
  <si>
    <t>Donor ID</t>
    <phoneticPr fontId="2" type="noConversion"/>
  </si>
  <si>
    <t>GEO accession</t>
  </si>
  <si>
    <t>GEO sample</t>
  </si>
  <si>
    <t>SRA number</t>
  </si>
  <si>
    <t>Source</t>
  </si>
  <si>
    <t>PMID</t>
  </si>
  <si>
    <t>Sequencing</t>
  </si>
  <si>
    <t>Developmental stage</t>
    <phoneticPr fontId="2" type="noConversion"/>
  </si>
  <si>
    <t>Tissue</t>
  </si>
  <si>
    <t>group</t>
  </si>
  <si>
    <t>ENCDO069AAA</t>
  </si>
  <si>
    <t>GSE78567</t>
  </si>
  <si>
    <t>GSM2072383</t>
  </si>
  <si>
    <t>SRR3192434</t>
  </si>
  <si>
    <t>ENCODE</t>
  </si>
  <si>
    <t>paired end</t>
  </si>
  <si>
    <t>28 week (Day 196)</t>
  </si>
  <si>
    <t>Fetal_heart_rep1</t>
  </si>
  <si>
    <t>heart</t>
  </si>
  <si>
    <t>ENCDO070AAA</t>
  </si>
  <si>
    <t>GSM2072382</t>
  </si>
  <si>
    <t>SRR3192433</t>
  </si>
  <si>
    <t>19 week (Day 133)</t>
  </si>
  <si>
    <t>Fetal_heart_rep2</t>
  </si>
  <si>
    <t>ENCDO064AAA</t>
  </si>
  <si>
    <t>GSE78569</t>
  </si>
  <si>
    <t>GSM2072386</t>
  </si>
  <si>
    <t>SRR3192439</t>
  </si>
  <si>
    <t>20 week (Day 140)</t>
  </si>
  <si>
    <t>Fetal_liver_rep1</t>
  </si>
  <si>
    <t>liver</t>
  </si>
  <si>
    <t>ENCDO065AAA</t>
  </si>
  <si>
    <t>GSM2072387</t>
  </si>
  <si>
    <t>SRR3192440</t>
  </si>
  <si>
    <t>22 week (Day 154)</t>
  </si>
  <si>
    <t>Fetal_liver_rep2</t>
  </si>
  <si>
    <t>GSE78570</t>
  </si>
  <si>
    <t>GSM2072389</t>
  </si>
  <si>
    <t>SRR3192442</t>
  </si>
  <si>
    <t>Fetal_lung_rep1</t>
  </si>
  <si>
    <t>lung</t>
  </si>
  <si>
    <t>ENCDO067AAA</t>
  </si>
  <si>
    <t>GSM2072388</t>
  </si>
  <si>
    <t xml:space="preserve">SRR3192441 </t>
  </si>
  <si>
    <t>24 week (Day 168)</t>
  </si>
  <si>
    <t>Fetal_lung_rep2</t>
  </si>
  <si>
    <t>GSE78575</t>
  </si>
  <si>
    <t>GSM2072399</t>
  </si>
  <si>
    <t>SRR3192452</t>
  </si>
  <si>
    <t>Fetal_spinal cord_rep1</t>
  </si>
  <si>
    <t>spinal cord</t>
  </si>
  <si>
    <t>GSM2072398</t>
  </si>
  <si>
    <t>SRR3192451</t>
  </si>
  <si>
    <t>Fetal_spinal cord_rep2</t>
  </si>
  <si>
    <t>GSE78574</t>
  </si>
  <si>
    <t>GSM2072397</t>
  </si>
  <si>
    <t>SRR3192448</t>
  </si>
  <si>
    <t>Fetal_skin of body_rep1</t>
  </si>
  <si>
    <t>skin</t>
  </si>
  <si>
    <t>GSM2072396</t>
  </si>
  <si>
    <t>SRR3192447</t>
  </si>
  <si>
    <t>Fetal_skin of body_rep2</t>
  </si>
  <si>
    <t>GSE78573</t>
  </si>
  <si>
    <t>GSM2072394</t>
  </si>
  <si>
    <t>SRR3192453</t>
  </si>
  <si>
    <t>Fetal_skeletal muscle_rep1</t>
  </si>
  <si>
    <t>skeletal muscle</t>
  </si>
  <si>
    <t>GSM2072395</t>
  </si>
  <si>
    <t>SRR3192454</t>
  </si>
  <si>
    <t>Fetal_skeletal muscle_rep2</t>
  </si>
  <si>
    <t>ENCDO066AAA</t>
  </si>
  <si>
    <t>GSE78576</t>
  </si>
  <si>
    <t>GSM2072401</t>
  </si>
  <si>
    <t>SRR3192450</t>
  </si>
  <si>
    <t>40 week (Day 280)</t>
  </si>
  <si>
    <t>Fetal_stomach_rep1</t>
  </si>
  <si>
    <t>stomach</t>
  </si>
  <si>
    <t>ENCDO071AAA</t>
  </si>
  <si>
    <t>GSM2072400</t>
  </si>
  <si>
    <t>SRR3192449</t>
  </si>
  <si>
    <t>36 week (Day 252)</t>
  </si>
  <si>
    <t>Fetal_stomach_rep2</t>
  </si>
  <si>
    <t>GSE78566</t>
  </si>
  <si>
    <t>GSM2072381</t>
  </si>
  <si>
    <t>SRR3192425</t>
  </si>
  <si>
    <t>Fetal_frontal cortex_rep1</t>
  </si>
  <si>
    <t>brain</t>
  </si>
  <si>
    <t>GSM2072380</t>
  </si>
  <si>
    <t>SRR3192424</t>
  </si>
  <si>
    <t>Fetal_frontal cortex_rep2</t>
  </si>
  <si>
    <t>GSE78577</t>
  </si>
  <si>
    <t>GSM2072403</t>
  </si>
  <si>
    <t>SRR3192464</t>
  </si>
  <si>
    <t>Fetal_temporal lobe_rep1</t>
  </si>
  <si>
    <t>GSM2072402</t>
  </si>
  <si>
    <t>SRR3192463</t>
  </si>
  <si>
    <t>Fetal_temporal lobe_rep2</t>
  </si>
  <si>
    <t>GSE78572</t>
  </si>
  <si>
    <t>GSM2072393</t>
  </si>
  <si>
    <t>SRR3192446</t>
  </si>
  <si>
    <t>Fetal_parietal lobe_rep1</t>
  </si>
  <si>
    <t>GSM2072392</t>
  </si>
  <si>
    <t>SRR3192445</t>
  </si>
  <si>
    <t>Fetal_parietal lobe_rep2</t>
  </si>
  <si>
    <t>GSE78565</t>
  </si>
  <si>
    <t>GSM2072379</t>
  </si>
  <si>
    <t>SRR3192432</t>
  </si>
  <si>
    <t>Fetal_diencephalon_rep1</t>
  </si>
  <si>
    <t>GSM2072378</t>
  </si>
  <si>
    <t>SRR3192431</t>
  </si>
  <si>
    <t>Fetal_diencephalon_rep2</t>
  </si>
  <si>
    <t>ENCDO063AAA</t>
  </si>
  <si>
    <t>GSE78564</t>
  </si>
  <si>
    <t>GSM2072377</t>
  </si>
  <si>
    <t>SRR3192428</t>
  </si>
  <si>
    <t>37week (Day 259)</t>
  </si>
  <si>
    <t>Fetal_cerebellum_rep1</t>
  </si>
  <si>
    <t>GSM2072376</t>
  </si>
  <si>
    <t>SRR3192427</t>
  </si>
  <si>
    <t>Fetal_cerebellum_rep2</t>
  </si>
  <si>
    <t>GSE78571</t>
  </si>
  <si>
    <t>GSM2072390</t>
  </si>
  <si>
    <t>SRR3192443</t>
  </si>
  <si>
    <t>Fetal_occipital lobe_rep1</t>
  </si>
  <si>
    <t>GSM2072391</t>
  </si>
  <si>
    <t>SRR3192444</t>
  </si>
  <si>
    <t>Fetal_occipital lobe_rep2</t>
  </si>
  <si>
    <t>16/27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</si>
</sst>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_ 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Liberation Sans"/>
      <family val="1"/>
    </font>
    <font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D7C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436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30" xfId="0" quotePrefix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/>
    <xf numFmtId="1" fontId="4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" fontId="4" fillId="0" borderId="34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" fontId="4" fillId="0" borderId="2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" fontId="4" fillId="0" borderId="24" xfId="0" applyNumberFormat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7" xfId="0" quotePrefix="1" applyFont="1" applyFill="1" applyBorder="1" applyAlignment="1">
      <alignment horizontal="center"/>
    </xf>
    <xf numFmtId="1" fontId="4" fillId="0" borderId="24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9" xfId="0" quotePrefix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" fontId="4" fillId="0" borderId="26" xfId="0" quotePrefix="1" applyNumberFormat="1" applyFont="1" applyFill="1" applyBorder="1" applyAlignment="1">
      <alignment horizontal="center"/>
    </xf>
    <xf numFmtId="0" fontId="9" fillId="0" borderId="13" xfId="0" quotePrefix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5" xfId="0" quotePrefix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4" fillId="0" borderId="13" xfId="0" quotePrefix="1" applyFont="1" applyFill="1" applyBorder="1" applyAlignment="1">
      <alignment horizontal="center"/>
    </xf>
    <xf numFmtId="0" fontId="4" fillId="0" borderId="9" xfId="0" quotePrefix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0" xfId="0" applyFont="1" applyFill="1" applyBorder="1"/>
    <xf numFmtId="2" fontId="4" fillId="0" borderId="24" xfId="0" quotePrefix="1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1" fontId="4" fillId="0" borderId="0" xfId="0" applyNumberFormat="1" applyFont="1"/>
    <xf numFmtId="0" fontId="4" fillId="0" borderId="37" xfId="0" applyFont="1" applyBorder="1"/>
    <xf numFmtId="0" fontId="2" fillId="0" borderId="38" xfId="0" applyFont="1" applyBorder="1"/>
    <xf numFmtId="1" fontId="4" fillId="0" borderId="0" xfId="0" applyNumberFormat="1" applyFont="1" applyAlignment="1">
      <alignment horizontal="center"/>
    </xf>
    <xf numFmtId="0" fontId="4" fillId="0" borderId="21" xfId="0" applyFont="1" applyBorder="1"/>
    <xf numFmtId="0" fontId="4" fillId="0" borderId="38" xfId="0" applyFont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25" xfId="0" applyFont="1" applyBorder="1"/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6" xfId="0" applyFont="1" applyBorder="1"/>
    <xf numFmtId="3" fontId="4" fillId="0" borderId="0" xfId="0" applyNumberFormat="1" applyFont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7" xfId="0" quotePrefix="1" applyFont="1" applyBorder="1" applyAlignment="1">
      <alignment horizontal="center"/>
    </xf>
    <xf numFmtId="1" fontId="4" fillId="0" borderId="24" xfId="0" quotePrefix="1" applyNumberFormat="1" applyFont="1" applyBorder="1" applyAlignment="1">
      <alignment horizontal="center"/>
    </xf>
    <xf numFmtId="2" fontId="4" fillId="0" borderId="0" xfId="0" applyNumberFormat="1" applyFont="1"/>
    <xf numFmtId="0" fontId="9" fillId="0" borderId="0" xfId="0" applyFont="1" applyAlignment="1">
      <alignment horizontal="center"/>
    </xf>
    <xf numFmtId="0" fontId="4" fillId="0" borderId="10" xfId="0" applyFont="1" applyBorder="1"/>
    <xf numFmtId="0" fontId="9" fillId="0" borderId="9" xfId="0" applyFont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4" fillId="0" borderId="26" xfId="0" quotePrefix="1" applyNumberFormat="1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9" fillId="0" borderId="13" xfId="0" quotePrefix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5" xfId="0" quotePrefix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4" fillId="0" borderId="13" xfId="0" quotePrefix="1" applyFont="1" applyBorder="1" applyAlignment="1">
      <alignment horizontal="center"/>
    </xf>
    <xf numFmtId="0" fontId="4" fillId="0" borderId="6" xfId="0" applyFont="1" applyBorder="1" applyAlignment="1">
      <alignment wrapText="1"/>
    </xf>
    <xf numFmtId="0" fontId="4" fillId="0" borderId="9" xfId="0" quotePrefix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22" xfId="0" applyFont="1" applyBorder="1"/>
    <xf numFmtId="0" fontId="4" fillId="0" borderId="29" xfId="0" applyFont="1" applyBorder="1"/>
    <xf numFmtId="0" fontId="9" fillId="0" borderId="3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" fillId="0" borderId="19" xfId="0" applyFont="1" applyBorder="1"/>
    <xf numFmtId="0" fontId="4" fillId="0" borderId="22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1" xfId="0" quotePrefix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5" xfId="0" quotePrefix="1" applyFont="1" applyBorder="1" applyAlignment="1">
      <alignment horizontal="center"/>
    </xf>
    <xf numFmtId="1" fontId="4" fillId="0" borderId="21" xfId="0" quotePrefix="1" applyNumberFormat="1" applyFont="1" applyBorder="1" applyAlignment="1">
      <alignment horizontal="center"/>
    </xf>
    <xf numFmtId="0" fontId="4" fillId="0" borderId="21" xfId="0" applyFont="1" applyBorder="1" applyAlignment="1">
      <alignment wrapText="1"/>
    </xf>
    <xf numFmtId="0" fontId="2" fillId="0" borderId="39" xfId="0" applyFont="1" applyBorder="1"/>
    <xf numFmtId="0" fontId="4" fillId="0" borderId="36" xfId="0" applyFont="1" applyBorder="1"/>
    <xf numFmtId="0" fontId="4" fillId="0" borderId="3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16" fontId="4" fillId="0" borderId="24" xfId="0" quotePrefix="1" applyNumberFormat="1" applyFont="1" applyBorder="1" applyAlignment="1">
      <alignment horizontal="center"/>
    </xf>
    <xf numFmtId="0" fontId="4" fillId="0" borderId="24" xfId="0" quotePrefix="1" applyFont="1" applyBorder="1" applyAlignment="1">
      <alignment horizontal="center"/>
    </xf>
    <xf numFmtId="0" fontId="4" fillId="0" borderId="19" xfId="0" applyFont="1" applyBorder="1"/>
    <xf numFmtId="0" fontId="4" fillId="0" borderId="3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28" xfId="0" applyFont="1" applyBorder="1"/>
    <xf numFmtId="0" fontId="4" fillId="0" borderId="31" xfId="0" applyFont="1" applyBorder="1"/>
    <xf numFmtId="0" fontId="4" fillId="0" borderId="41" xfId="0" applyFont="1" applyBorder="1"/>
    <xf numFmtId="0" fontId="4" fillId="0" borderId="40" xfId="0" applyFont="1" applyBorder="1"/>
    <xf numFmtId="0" fontId="4" fillId="0" borderId="42" xfId="0" applyFont="1" applyBorder="1"/>
    <xf numFmtId="0" fontId="4" fillId="0" borderId="5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/>
    </xf>
    <xf numFmtId="16" fontId="4" fillId="0" borderId="24" xfId="0" quotePrefix="1" applyNumberFormat="1" applyFont="1" applyFill="1" applyBorder="1" applyAlignment="1">
      <alignment horizontal="center"/>
    </xf>
    <xf numFmtId="0" fontId="4" fillId="0" borderId="24" xfId="0" quotePrefix="1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2" fillId="0" borderId="1" xfId="0" applyFont="1" applyBorder="1"/>
    <xf numFmtId="0" fontId="8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23" xfId="0" applyFont="1" applyBorder="1" applyAlignment="1">
      <alignment horizontal="center"/>
    </xf>
    <xf numFmtId="0" fontId="9" fillId="0" borderId="5" xfId="0" quotePrefix="1" applyFont="1" applyFill="1" applyBorder="1" applyAlignment="1">
      <alignment horizontal="center"/>
    </xf>
    <xf numFmtId="0" fontId="4" fillId="0" borderId="8" xfId="0" applyFont="1" applyFill="1" applyBorder="1"/>
    <xf numFmtId="0" fontId="9" fillId="0" borderId="8" xfId="0" quotePrefix="1" applyFont="1" applyFill="1" applyBorder="1" applyAlignment="1">
      <alignment horizontal="center"/>
    </xf>
    <xf numFmtId="16" fontId="4" fillId="0" borderId="26" xfId="0" quotePrefix="1" applyNumberFormat="1" applyFont="1" applyBorder="1" applyAlignment="1">
      <alignment horizontal="center"/>
    </xf>
    <xf numFmtId="0" fontId="4" fillId="0" borderId="5" xfId="0" quotePrefix="1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4" fillId="0" borderId="13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41" xfId="0" applyFont="1" applyFill="1" applyBorder="1"/>
    <xf numFmtId="0" fontId="4" fillId="0" borderId="42" xfId="0" applyFont="1" applyFill="1" applyBorder="1"/>
    <xf numFmtId="0" fontId="4" fillId="0" borderId="40" xfId="0" applyFont="1" applyFill="1" applyBorder="1"/>
    <xf numFmtId="0" fontId="4" fillId="0" borderId="40" xfId="0" applyFont="1" applyFill="1" applyBorder="1" applyAlignment="1">
      <alignment wrapText="1"/>
    </xf>
    <xf numFmtId="0" fontId="4" fillId="0" borderId="8" xfId="0" quotePrefix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35" xfId="0" applyFont="1" applyFill="1" applyBorder="1"/>
    <xf numFmtId="0" fontId="5" fillId="0" borderId="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vertical="center"/>
    </xf>
    <xf numFmtId="2" fontId="4" fillId="0" borderId="10" xfId="0" applyNumberFormat="1" applyFont="1" applyFill="1" applyBorder="1" applyAlignment="1">
      <alignment vertical="center"/>
    </xf>
    <xf numFmtId="165" fontId="4" fillId="0" borderId="24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26" xfId="0" quotePrefix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33" xfId="0" applyFont="1" applyFill="1" applyBorder="1"/>
    <xf numFmtId="0" fontId="2" fillId="0" borderId="43" xfId="0" applyFont="1" applyBorder="1"/>
    <xf numFmtId="0" fontId="4" fillId="0" borderId="44" xfId="0" applyFont="1" applyFill="1" applyBorder="1"/>
    <xf numFmtId="0" fontId="4" fillId="0" borderId="45" xfId="0" applyFont="1" applyFill="1" applyBorder="1"/>
    <xf numFmtId="0" fontId="4" fillId="0" borderId="40" xfId="0" applyFont="1" applyBorder="1" applyAlignment="1">
      <alignment wrapText="1"/>
    </xf>
    <xf numFmtId="0" fontId="4" fillId="0" borderId="14" xfId="0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0" fillId="0" borderId="0" xfId="0" applyFont="1"/>
    <xf numFmtId="1" fontId="4" fillId="0" borderId="8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2" fontId="4" fillId="0" borderId="6" xfId="0" applyNumberFormat="1" applyFont="1" applyFill="1" applyBorder="1"/>
    <xf numFmtId="2" fontId="4" fillId="0" borderId="10" xfId="0" applyNumberFormat="1" applyFont="1" applyFill="1" applyBorder="1"/>
    <xf numFmtId="0" fontId="2" fillId="0" borderId="32" xfId="0" applyFont="1" applyFill="1" applyBorder="1"/>
    <xf numFmtId="0" fontId="2" fillId="0" borderId="41" xfId="0" applyFont="1" applyBorder="1"/>
    <xf numFmtId="0" fontId="4" fillId="0" borderId="44" xfId="0" applyFont="1" applyBorder="1"/>
    <xf numFmtId="0" fontId="4" fillId="0" borderId="45" xfId="0" applyFont="1" applyBorder="1"/>
    <xf numFmtId="0" fontId="4" fillId="0" borderId="33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5" fillId="0" borderId="0" xfId="0" applyFont="1" applyBorder="1"/>
    <xf numFmtId="0" fontId="4" fillId="0" borderId="6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16" xfId="0" applyFont="1" applyBorder="1"/>
    <xf numFmtId="0" fontId="4" fillId="0" borderId="17" xfId="0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5" fillId="0" borderId="26" xfId="0" applyFont="1" applyFill="1" applyBorder="1" applyAlignment="1">
      <alignment horizontal="left"/>
    </xf>
    <xf numFmtId="0" fontId="4" fillId="0" borderId="26" xfId="0" applyFont="1" applyFill="1" applyBorder="1"/>
    <xf numFmtId="0" fontId="4" fillId="0" borderId="24" xfId="0" applyFont="1" applyBorder="1" applyAlignment="1">
      <alignment horizontal="left"/>
    </xf>
    <xf numFmtId="0" fontId="2" fillId="0" borderId="38" xfId="0" applyFont="1" applyBorder="1" applyAlignment="1">
      <alignment horizontal="center"/>
    </xf>
    <xf numFmtId="16" fontId="4" fillId="0" borderId="0" xfId="0" quotePrefix="1" applyNumberFormat="1" applyFont="1" applyBorder="1" applyAlignment="1">
      <alignment horizontal="center"/>
    </xf>
    <xf numFmtId="0" fontId="4" fillId="0" borderId="28" xfId="0" quotePrefix="1" applyFont="1" applyFill="1" applyBorder="1" applyAlignment="1">
      <alignment horizontal="center"/>
    </xf>
    <xf numFmtId="0" fontId="4" fillId="0" borderId="33" xfId="0" quotePrefix="1" applyFont="1" applyFill="1" applyBorder="1" applyAlignment="1">
      <alignment horizontal="center"/>
    </xf>
    <xf numFmtId="0" fontId="4" fillId="0" borderId="31" xfId="0" quotePrefix="1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2" fillId="0" borderId="0" xfId="0" applyFont="1" applyAlignment="1"/>
    <xf numFmtId="0" fontId="4" fillId="0" borderId="11" xfId="0" quotePrefix="1" applyFont="1" applyFill="1" applyBorder="1" applyAlignment="1">
      <alignment horizontal="center"/>
    </xf>
    <xf numFmtId="0" fontId="4" fillId="0" borderId="15" xfId="0" quotePrefix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0" fontId="12" fillId="0" borderId="0" xfId="0" applyFont="1" applyAlignment="1"/>
    <xf numFmtId="0" fontId="0" fillId="0" borderId="0" xfId="0" applyAlignment="1">
      <alignment wrapText="1"/>
    </xf>
    <xf numFmtId="0" fontId="0" fillId="0" borderId="0" xfId="0" applyBorder="1"/>
    <xf numFmtId="0" fontId="12" fillId="0" borderId="9" xfId="0" applyFont="1" applyBorder="1" applyAlignment="1"/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quotePrefix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49" xfId="0" applyFont="1" applyBorder="1"/>
    <xf numFmtId="0" fontId="4" fillId="0" borderId="3" xfId="0" applyFont="1" applyBorder="1"/>
    <xf numFmtId="0" fontId="4" fillId="0" borderId="22" xfId="0" applyFont="1" applyFill="1" applyBorder="1"/>
    <xf numFmtId="0" fontId="5" fillId="0" borderId="26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30" xfId="0" applyFont="1" applyBorder="1" applyAlignment="1">
      <alignment horizontal="left" vertical="center"/>
    </xf>
    <xf numFmtId="0" fontId="5" fillId="0" borderId="29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32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3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4" fillId="0" borderId="27" xfId="0" applyFont="1" applyBorder="1"/>
    <xf numFmtId="165" fontId="4" fillId="0" borderId="6" xfId="0" quotePrefix="1" applyNumberFormat="1" applyFont="1" applyBorder="1"/>
    <xf numFmtId="165" fontId="4" fillId="0" borderId="14" xfId="0" quotePrefix="1" applyNumberFormat="1" applyFont="1" applyBorder="1"/>
    <xf numFmtId="165" fontId="4" fillId="0" borderId="10" xfId="0" quotePrefix="1" applyNumberFormat="1" applyFont="1" applyBorder="1"/>
    <xf numFmtId="165" fontId="9" fillId="0" borderId="6" xfId="0" applyNumberFormat="1" applyFont="1" applyFill="1" applyBorder="1" applyAlignment="1">
      <alignment horizontal="right"/>
    </xf>
    <xf numFmtId="165" fontId="4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2" fontId="4" fillId="0" borderId="6" xfId="0" applyNumberFormat="1" applyFont="1" applyBorder="1"/>
    <xf numFmtId="2" fontId="4" fillId="0" borderId="24" xfId="0" applyNumberFormat="1" applyFont="1" applyBorder="1"/>
    <xf numFmtId="2" fontId="4" fillId="0" borderId="10" xfId="0" applyNumberFormat="1" applyFont="1" applyBorder="1"/>
    <xf numFmtId="2" fontId="4" fillId="0" borderId="6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54" xfId="0" applyFont="1" applyFill="1" applyBorder="1" applyAlignment="1">
      <alignment horizontal="center"/>
    </xf>
    <xf numFmtId="0" fontId="9" fillId="0" borderId="24" xfId="0" quotePrefix="1" applyFont="1" applyBorder="1" applyAlignment="1">
      <alignment horizontal="center"/>
    </xf>
    <xf numFmtId="0" fontId="9" fillId="0" borderId="24" xfId="0" quotePrefix="1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6" xfId="0" quotePrefix="1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4" fillId="0" borderId="53" xfId="0" applyFont="1" applyBorder="1"/>
    <xf numFmtId="0" fontId="0" fillId="0" borderId="27" xfId="0" applyFont="1" applyBorder="1"/>
    <xf numFmtId="16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5" fontId="9" fillId="0" borderId="10" xfId="0" applyNumberFormat="1" applyFont="1" applyFill="1" applyBorder="1" applyAlignment="1">
      <alignment horizontal="right"/>
    </xf>
    <xf numFmtId="0" fontId="4" fillId="0" borderId="41" xfId="0" applyFont="1" applyBorder="1" applyAlignment="1">
      <alignment vertical="center"/>
    </xf>
    <xf numFmtId="0" fontId="4" fillId="0" borderId="53" xfId="0" applyFont="1" applyFill="1" applyBorder="1"/>
    <xf numFmtId="0" fontId="2" fillId="0" borderId="4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 wrapText="1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7" xfId="0" quotePrefix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5" xfId="0" quotePrefix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4" fillId="0" borderId="13" xfId="0" quotePrefix="1" applyFont="1" applyFill="1" applyBorder="1" applyAlignment="1">
      <alignment horizontal="center"/>
    </xf>
    <xf numFmtId="0" fontId="4" fillId="0" borderId="9" xfId="0" quotePrefix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7" xfId="0" quotePrefix="1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16" fontId="4" fillId="0" borderId="24" xfId="0" quotePrefix="1" applyNumberFormat="1" applyFont="1" applyFill="1" applyBorder="1" applyAlignment="1">
      <alignment horizontal="center"/>
    </xf>
    <xf numFmtId="16" fontId="4" fillId="0" borderId="24" xfId="0" applyNumberFormat="1" applyFont="1" applyFill="1" applyBorder="1" applyAlignment="1">
      <alignment horizontal="center"/>
    </xf>
    <xf numFmtId="0" fontId="4" fillId="0" borderId="24" xfId="0" quotePrefix="1" applyFont="1" applyFill="1" applyBorder="1" applyAlignment="1">
      <alignment horizontal="center"/>
    </xf>
    <xf numFmtId="0" fontId="4" fillId="0" borderId="23" xfId="0" quotePrefix="1" applyFont="1" applyFill="1" applyBorder="1" applyAlignment="1">
      <alignment horizontal="center"/>
    </xf>
    <xf numFmtId="0" fontId="4" fillId="0" borderId="21" xfId="0" quotePrefix="1" applyFont="1" applyFill="1" applyBorder="1" applyAlignment="1">
      <alignment horizontal="center"/>
    </xf>
    <xf numFmtId="49" fontId="4" fillId="0" borderId="21" xfId="0" applyNumberFormat="1" applyFont="1" applyFill="1" applyBorder="1" applyAlignment="1">
      <alignment horizontal="center"/>
    </xf>
    <xf numFmtId="0" fontId="4" fillId="0" borderId="41" xfId="0" applyFont="1" applyFill="1" applyBorder="1"/>
    <xf numFmtId="0" fontId="4" fillId="0" borderId="42" xfId="0" applyFont="1" applyFill="1" applyBorder="1"/>
    <xf numFmtId="0" fontId="4" fillId="0" borderId="40" xfId="0" applyFont="1" applyFill="1" applyBorder="1"/>
    <xf numFmtId="0" fontId="4" fillId="0" borderId="40" xfId="0" applyFont="1" applyFill="1" applyBorder="1" applyAlignment="1">
      <alignment wrapText="1"/>
    </xf>
    <xf numFmtId="49" fontId="4" fillId="0" borderId="2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vertical="center"/>
    </xf>
    <xf numFmtId="2" fontId="4" fillId="0" borderId="10" xfId="0" applyNumberFormat="1" applyFont="1" applyFill="1" applyBorder="1" applyAlignment="1">
      <alignment vertical="center"/>
    </xf>
    <xf numFmtId="0" fontId="4" fillId="0" borderId="23" xfId="0" quotePrefix="1" applyFont="1" applyBorder="1" applyAlignment="1">
      <alignment horizontal="center"/>
    </xf>
    <xf numFmtId="0" fontId="4" fillId="0" borderId="11" xfId="0" quotePrefix="1" applyFont="1" applyFill="1" applyBorder="1" applyAlignment="1">
      <alignment horizontal="center"/>
    </xf>
    <xf numFmtId="0" fontId="4" fillId="0" borderId="24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10" xfId="0" applyFont="1" applyBorder="1" applyAlignment="1">
      <alignment vertical="center" wrapText="1"/>
    </xf>
    <xf numFmtId="0" fontId="4" fillId="0" borderId="26" xfId="0" quotePrefix="1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 vertical="center"/>
    </xf>
    <xf numFmtId="0" fontId="4" fillId="0" borderId="25" xfId="0" quotePrefix="1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/>
    <xf numFmtId="0" fontId="5" fillId="0" borderId="33" xfId="0" applyFont="1" applyFill="1" applyBorder="1" applyAlignment="1">
      <alignment horizontal="center"/>
    </xf>
    <xf numFmtId="0" fontId="2" fillId="0" borderId="4" xfId="0" applyFont="1" applyBorder="1" applyAlignment="1"/>
    <xf numFmtId="0" fontId="5" fillId="0" borderId="9" xfId="0" applyFont="1" applyBorder="1"/>
    <xf numFmtId="0" fontId="2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" fontId="4" fillId="0" borderId="24" xfId="0" quotePrefix="1" applyNumberFormat="1" applyFont="1" applyBorder="1" applyAlignment="1">
      <alignment horizontal="center"/>
    </xf>
    <xf numFmtId="0" fontId="4" fillId="0" borderId="24" xfId="0" quotePrefix="1" applyFont="1" applyBorder="1" applyAlignment="1">
      <alignment horizontal="center"/>
    </xf>
    <xf numFmtId="0" fontId="4" fillId="0" borderId="24" xfId="0" quotePrefix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0" xfId="0" applyFont="1" applyFill="1" applyBorder="1"/>
    <xf numFmtId="0" fontId="5" fillId="0" borderId="32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23" xfId="0" quotePrefix="1" applyFont="1" applyBorder="1" applyAlignment="1">
      <alignment horizontal="center"/>
    </xf>
    <xf numFmtId="0" fontId="4" fillId="0" borderId="26" xfId="0" quotePrefix="1" applyFont="1" applyBorder="1" applyAlignment="1">
      <alignment horizontal="center"/>
    </xf>
    <xf numFmtId="165" fontId="9" fillId="0" borderId="6" xfId="0" applyNumberFormat="1" applyFont="1" applyFill="1" applyBorder="1" applyAlignment="1">
      <alignment horizontal="right"/>
    </xf>
    <xf numFmtId="0" fontId="7" fillId="0" borderId="0" xfId="0" applyFont="1"/>
    <xf numFmtId="0" fontId="17" fillId="2" borderId="0" xfId="1" applyFont="1" applyFill="1" applyAlignment="1">
      <alignment horizontal="center" vertical="center"/>
    </xf>
    <xf numFmtId="0" fontId="17" fillId="3" borderId="0" xfId="1" applyFont="1" applyFill="1" applyAlignment="1">
      <alignment horizontal="center" vertical="center"/>
    </xf>
    <xf numFmtId="0" fontId="17" fillId="3" borderId="0" xfId="1" applyFont="1" applyFill="1" applyAlignment="1">
      <alignment horizontal="center" vertical="center" wrapText="1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7" fillId="0" borderId="0" xfId="1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4" fillId="0" borderId="41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17" fillId="10" borderId="0" xfId="1" applyFont="1" applyFill="1" applyAlignment="1">
      <alignment horizontal="center" vertical="center"/>
    </xf>
    <xf numFmtId="0" fontId="17" fillId="11" borderId="0" xfId="1" applyFont="1" applyFill="1" applyAlignment="1">
      <alignment horizontal="center" vertical="center"/>
    </xf>
    <xf numFmtId="0" fontId="17" fillId="4" borderId="0" xfId="1" applyFont="1" applyFill="1" applyAlignment="1">
      <alignment horizontal="center" vertical="center"/>
    </xf>
    <xf numFmtId="0" fontId="17" fillId="5" borderId="0" xfId="1" applyFont="1" applyFill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0" fontId="17" fillId="7" borderId="0" xfId="1" applyFont="1" applyFill="1" applyAlignment="1">
      <alignment horizontal="center" vertical="center"/>
    </xf>
    <xf numFmtId="0" fontId="17" fillId="8" borderId="0" xfId="1" applyFont="1" applyFill="1" applyAlignment="1">
      <alignment horizontal="center" vertical="center"/>
    </xf>
    <xf numFmtId="0" fontId="17" fillId="9" borderId="0" xfId="1" applyFont="1" applyFill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trace.ncbi.nlm.nih.gov/Traces/sra/?run=SRR3192432" TargetMode="External"/><Relationship Id="rId1" Type="http://schemas.openxmlformats.org/officeDocument/2006/relationships/hyperlink" Target="https://trace.ncbi.nlm.nih.gov/Traces/sra/?run=SRR3192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>
      <selection activeCell="C3" sqref="C3"/>
    </sheetView>
  </sheetViews>
  <sheetFormatPr defaultColWidth="9" defaultRowHeight="15"/>
  <cols>
    <col min="1" max="1" width="9" style="1"/>
    <col min="2" max="2" width="24.42578125" style="1" customWidth="1"/>
    <col min="3" max="3" width="26.42578125" style="1" customWidth="1"/>
    <col min="4" max="16384" width="9" style="1"/>
  </cols>
  <sheetData>
    <row r="1" spans="1:10">
      <c r="A1" s="373" t="s">
        <v>684</v>
      </c>
      <c r="C1" s="5"/>
    </row>
    <row r="3" spans="1:10" ht="15.75" thickBot="1"/>
    <row r="4" spans="1:10" ht="15.75" thickBot="1">
      <c r="A4" s="139" t="s">
        <v>0</v>
      </c>
      <c r="B4" s="206" t="s">
        <v>1</v>
      </c>
      <c r="C4" s="207" t="s">
        <v>680</v>
      </c>
    </row>
    <row r="5" spans="1:10">
      <c r="A5" s="381">
        <v>1</v>
      </c>
      <c r="B5" s="208" t="s">
        <v>353</v>
      </c>
      <c r="C5" s="209">
        <v>1</v>
      </c>
    </row>
    <row r="6" spans="1:10">
      <c r="A6" s="381"/>
      <c r="B6" s="210" t="s">
        <v>392</v>
      </c>
      <c r="C6" s="209">
        <v>1</v>
      </c>
      <c r="G6" s="153"/>
      <c r="H6" s="153"/>
      <c r="I6" s="153"/>
      <c r="J6" s="153"/>
    </row>
    <row r="7" spans="1:10">
      <c r="A7" s="381"/>
      <c r="B7" s="210" t="s">
        <v>391</v>
      </c>
      <c r="C7" s="209">
        <v>1</v>
      </c>
      <c r="G7" s="210"/>
      <c r="H7" s="154"/>
      <c r="I7" s="153"/>
      <c r="J7" s="153"/>
    </row>
    <row r="8" spans="1:10">
      <c r="A8" s="381"/>
      <c r="B8" s="153" t="s">
        <v>354</v>
      </c>
      <c r="C8" s="209">
        <v>1</v>
      </c>
      <c r="G8" s="153"/>
      <c r="H8" s="153"/>
      <c r="I8" s="153"/>
    </row>
    <row r="9" spans="1:10">
      <c r="A9" s="381"/>
      <c r="B9" s="153" t="s">
        <v>355</v>
      </c>
      <c r="C9" s="209">
        <v>2</v>
      </c>
    </row>
    <row r="10" spans="1:10">
      <c r="A10" s="381"/>
      <c r="B10" s="74" t="s">
        <v>397</v>
      </c>
      <c r="C10" s="209">
        <v>1</v>
      </c>
    </row>
    <row r="11" spans="1:10">
      <c r="A11" s="382"/>
      <c r="B11" s="223" t="s">
        <v>388</v>
      </c>
      <c r="C11" s="222">
        <v>1</v>
      </c>
    </row>
    <row r="12" spans="1:10">
      <c r="A12" s="383">
        <v>2</v>
      </c>
      <c r="B12" s="152" t="s">
        <v>356</v>
      </c>
      <c r="C12" s="182">
        <v>3</v>
      </c>
    </row>
    <row r="13" spans="1:10">
      <c r="A13" s="381"/>
      <c r="B13" s="153" t="s">
        <v>357</v>
      </c>
      <c r="C13" s="209">
        <v>1</v>
      </c>
    </row>
    <row r="14" spans="1:10">
      <c r="A14" s="381"/>
      <c r="B14" s="153" t="s">
        <v>358</v>
      </c>
      <c r="C14" s="209">
        <v>2</v>
      </c>
    </row>
    <row r="15" spans="1:10">
      <c r="A15" s="381"/>
      <c r="B15" s="153" t="s">
        <v>359</v>
      </c>
      <c r="C15" s="209">
        <v>1</v>
      </c>
    </row>
    <row r="16" spans="1:10">
      <c r="A16" s="381"/>
      <c r="B16" s="153" t="s">
        <v>360</v>
      </c>
      <c r="C16" s="209">
        <v>6</v>
      </c>
    </row>
    <row r="17" spans="1:3">
      <c r="A17" s="381"/>
      <c r="B17" s="153" t="s">
        <v>361</v>
      </c>
      <c r="C17" s="209">
        <v>1</v>
      </c>
    </row>
    <row r="18" spans="1:3">
      <c r="A18" s="381"/>
      <c r="B18" s="153" t="s">
        <v>362</v>
      </c>
      <c r="C18" s="209">
        <v>2</v>
      </c>
    </row>
    <row r="19" spans="1:3">
      <c r="A19" s="381"/>
      <c r="B19" s="153" t="s">
        <v>363</v>
      </c>
      <c r="C19" s="209">
        <v>1</v>
      </c>
    </row>
    <row r="20" spans="1:3">
      <c r="A20" s="381"/>
      <c r="B20" s="153" t="s">
        <v>364</v>
      </c>
      <c r="C20" s="209">
        <v>1</v>
      </c>
    </row>
    <row r="21" spans="1:3">
      <c r="A21" s="381"/>
      <c r="B21" s="153" t="s">
        <v>365</v>
      </c>
      <c r="C21" s="209">
        <v>2</v>
      </c>
    </row>
    <row r="22" spans="1:3">
      <c r="A22" s="381"/>
      <c r="B22" s="153" t="s">
        <v>366</v>
      </c>
      <c r="C22" s="209">
        <v>3</v>
      </c>
    </row>
    <row r="23" spans="1:3">
      <c r="A23" s="381"/>
      <c r="B23" s="349" t="s">
        <v>660</v>
      </c>
      <c r="C23" s="209">
        <v>3</v>
      </c>
    </row>
    <row r="24" spans="1:3">
      <c r="A24" s="382"/>
      <c r="B24" s="352" t="s">
        <v>661</v>
      </c>
      <c r="C24" s="211">
        <v>1</v>
      </c>
    </row>
    <row r="25" spans="1:3">
      <c r="A25" s="383">
        <v>3</v>
      </c>
      <c r="B25" s="152" t="s">
        <v>367</v>
      </c>
      <c r="C25" s="182">
        <v>1</v>
      </c>
    </row>
    <row r="26" spans="1:3">
      <c r="A26" s="381"/>
      <c r="B26" s="153" t="s">
        <v>368</v>
      </c>
      <c r="C26" s="209">
        <v>1</v>
      </c>
    </row>
    <row r="27" spans="1:3">
      <c r="A27" s="381"/>
      <c r="B27" s="56" t="s">
        <v>369</v>
      </c>
      <c r="C27" s="209">
        <v>1</v>
      </c>
    </row>
    <row r="28" spans="1:3">
      <c r="A28" s="381"/>
      <c r="B28" s="56" t="s">
        <v>396</v>
      </c>
      <c r="C28" s="209">
        <v>1</v>
      </c>
    </row>
    <row r="29" spans="1:3">
      <c r="A29" s="381"/>
      <c r="B29" s="56" t="s">
        <v>370</v>
      </c>
      <c r="C29" s="209">
        <v>1</v>
      </c>
    </row>
    <row r="30" spans="1:3">
      <c r="A30" s="381"/>
      <c r="B30" s="56" t="s">
        <v>371</v>
      </c>
      <c r="C30" s="209">
        <v>3</v>
      </c>
    </row>
    <row r="31" spans="1:3">
      <c r="A31" s="381"/>
      <c r="B31" s="56" t="s">
        <v>372</v>
      </c>
      <c r="C31" s="209">
        <v>1</v>
      </c>
    </row>
    <row r="32" spans="1:3">
      <c r="A32" s="381"/>
      <c r="B32" s="56" t="s">
        <v>398</v>
      </c>
      <c r="C32" s="209">
        <v>1</v>
      </c>
    </row>
    <row r="33" spans="1:8">
      <c r="A33" s="381"/>
      <c r="B33" s="56" t="s">
        <v>399</v>
      </c>
      <c r="C33" s="209">
        <v>1</v>
      </c>
    </row>
    <row r="34" spans="1:8">
      <c r="A34" s="382"/>
      <c r="B34" s="224" t="s">
        <v>400</v>
      </c>
      <c r="C34" s="211">
        <v>1</v>
      </c>
      <c r="H34" s="24"/>
    </row>
    <row r="35" spans="1:8">
      <c r="A35" s="383">
        <v>4</v>
      </c>
      <c r="B35" s="212" t="s">
        <v>373</v>
      </c>
      <c r="C35" s="182">
        <v>1</v>
      </c>
    </row>
    <row r="36" spans="1:8">
      <c r="A36" s="381"/>
      <c r="B36" s="213" t="s">
        <v>374</v>
      </c>
      <c r="C36" s="209">
        <v>1</v>
      </c>
    </row>
    <row r="37" spans="1:8">
      <c r="A37" s="381"/>
      <c r="B37" s="213" t="s">
        <v>411</v>
      </c>
      <c r="C37" s="209">
        <v>1</v>
      </c>
      <c r="H37" s="153"/>
    </row>
    <row r="38" spans="1:8">
      <c r="A38" s="381"/>
      <c r="B38" s="214" t="s">
        <v>375</v>
      </c>
      <c r="C38" s="215">
        <v>1</v>
      </c>
    </row>
    <row r="39" spans="1:8">
      <c r="A39" s="381"/>
      <c r="B39" s="214" t="s">
        <v>376</v>
      </c>
      <c r="C39" s="215">
        <v>1</v>
      </c>
    </row>
    <row r="40" spans="1:8">
      <c r="A40" s="381"/>
      <c r="B40" s="214" t="s">
        <v>377</v>
      </c>
      <c r="C40" s="215">
        <v>1</v>
      </c>
    </row>
    <row r="41" spans="1:8">
      <c r="A41" s="381"/>
      <c r="B41" s="214" t="s">
        <v>413</v>
      </c>
      <c r="C41" s="215">
        <v>1</v>
      </c>
    </row>
    <row r="42" spans="1:8">
      <c r="A42" s="381"/>
      <c r="B42" s="214" t="s">
        <v>403</v>
      </c>
      <c r="C42" s="215">
        <v>1</v>
      </c>
    </row>
    <row r="43" spans="1:8">
      <c r="A43" s="381"/>
      <c r="B43" s="225" t="s">
        <v>412</v>
      </c>
      <c r="C43" s="215">
        <v>1</v>
      </c>
    </row>
    <row r="44" spans="1:8">
      <c r="A44" s="382"/>
      <c r="B44" s="216" t="s">
        <v>404</v>
      </c>
      <c r="C44" s="217">
        <v>1</v>
      </c>
    </row>
    <row r="45" spans="1:8">
      <c r="A45" s="381">
        <v>5</v>
      </c>
      <c r="B45" s="214" t="s">
        <v>378</v>
      </c>
      <c r="C45" s="215">
        <v>1</v>
      </c>
    </row>
    <row r="46" spans="1:8">
      <c r="A46" s="381"/>
      <c r="B46" s="214" t="s">
        <v>379</v>
      </c>
      <c r="C46" s="215">
        <v>1</v>
      </c>
    </row>
    <row r="47" spans="1:8">
      <c r="A47" s="381"/>
      <c r="B47" s="214" t="s">
        <v>415</v>
      </c>
      <c r="C47" s="209">
        <v>2</v>
      </c>
    </row>
    <row r="48" spans="1:8">
      <c r="A48" s="381"/>
      <c r="B48" s="213" t="s">
        <v>380</v>
      </c>
      <c r="C48" s="218">
        <v>1</v>
      </c>
    </row>
    <row r="49" spans="1:3">
      <c r="A49" s="381"/>
      <c r="B49" s="213" t="s">
        <v>381</v>
      </c>
      <c r="C49" s="218">
        <v>1</v>
      </c>
    </row>
    <row r="50" spans="1:3">
      <c r="A50" s="381"/>
      <c r="B50" s="214" t="s">
        <v>382</v>
      </c>
      <c r="C50" s="209">
        <v>1</v>
      </c>
    </row>
    <row r="51" spans="1:3">
      <c r="A51" s="381"/>
      <c r="B51" s="214" t="s">
        <v>383</v>
      </c>
      <c r="C51" s="209">
        <v>1</v>
      </c>
    </row>
    <row r="52" spans="1:3">
      <c r="A52" s="381"/>
      <c r="B52" s="214" t="s">
        <v>384</v>
      </c>
      <c r="C52" s="209">
        <v>1</v>
      </c>
    </row>
    <row r="53" spans="1:3">
      <c r="A53" s="381"/>
      <c r="B53" s="214" t="s">
        <v>385</v>
      </c>
      <c r="C53" s="209">
        <v>1</v>
      </c>
    </row>
    <row r="54" spans="1:3">
      <c r="A54" s="381"/>
      <c r="B54" s="214" t="s">
        <v>386</v>
      </c>
      <c r="C54" s="209">
        <v>1</v>
      </c>
    </row>
    <row r="55" spans="1:3">
      <c r="A55" s="381"/>
      <c r="B55" s="214" t="s">
        <v>387</v>
      </c>
      <c r="C55" s="209">
        <v>1</v>
      </c>
    </row>
    <row r="56" spans="1:3" ht="15.75" thickBot="1">
      <c r="A56" s="219" t="s">
        <v>2</v>
      </c>
      <c r="B56" s="220">
        <v>52</v>
      </c>
      <c r="C56" s="221">
        <v>69</v>
      </c>
    </row>
  </sheetData>
  <mergeCells count="5">
    <mergeCell ref="A5:A11"/>
    <mergeCell ref="A12:A24"/>
    <mergeCell ref="A45:A55"/>
    <mergeCell ref="A25:A34"/>
    <mergeCell ref="A35:A4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workbookViewId="0">
      <selection activeCell="N6" sqref="N6"/>
    </sheetView>
  </sheetViews>
  <sheetFormatPr defaultRowHeight="15"/>
  <cols>
    <col min="1" max="1" width="22" bestFit="1" customWidth="1"/>
    <col min="2" max="2" width="40.42578125" bestFit="1" customWidth="1"/>
    <col min="7" max="7" width="14.42578125" bestFit="1" customWidth="1"/>
  </cols>
  <sheetData>
    <row r="1" spans="1:16">
      <c r="A1" s="435" t="s">
        <v>408</v>
      </c>
      <c r="B1" s="435"/>
      <c r="C1" s="435"/>
      <c r="D1" s="435"/>
      <c r="E1" s="435"/>
      <c r="F1" s="435"/>
      <c r="G1" s="435"/>
      <c r="H1" s="435"/>
      <c r="I1" s="435"/>
      <c r="J1" s="1"/>
      <c r="K1" s="5"/>
      <c r="L1" s="1"/>
      <c r="M1" s="1"/>
      <c r="N1" s="1"/>
      <c r="O1" s="1"/>
      <c r="P1" s="63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5"/>
      <c r="L2" s="1"/>
      <c r="M2" s="1"/>
      <c r="N2" s="1"/>
      <c r="O2" s="1"/>
      <c r="P2" s="63"/>
    </row>
    <row r="3" spans="1:16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/>
      <c r="N3" s="1"/>
      <c r="O3" s="1"/>
      <c r="P3" s="63"/>
    </row>
    <row r="4" spans="1:16" ht="15.75" thickBot="1">
      <c r="A4" s="64"/>
      <c r="B4" s="226" t="s">
        <v>3</v>
      </c>
      <c r="C4" s="426" t="s">
        <v>4</v>
      </c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4"/>
      <c r="P4" s="66"/>
    </row>
    <row r="5" spans="1:16">
      <c r="A5" s="67"/>
      <c r="B5" s="68"/>
      <c r="C5" s="69" t="s">
        <v>153</v>
      </c>
      <c r="D5" s="70" t="s">
        <v>154</v>
      </c>
      <c r="E5" s="421" t="s">
        <v>155</v>
      </c>
      <c r="F5" s="421"/>
      <c r="G5" s="70" t="s">
        <v>156</v>
      </c>
      <c r="H5" s="70" t="s">
        <v>157</v>
      </c>
      <c r="I5" s="70" t="s">
        <v>158</v>
      </c>
      <c r="J5" s="70" t="s">
        <v>159</v>
      </c>
      <c r="K5" s="70" t="s">
        <v>160</v>
      </c>
      <c r="L5" s="70" t="s">
        <v>161</v>
      </c>
      <c r="M5" s="70" t="s">
        <v>162</v>
      </c>
      <c r="N5" s="72" t="s">
        <v>163</v>
      </c>
      <c r="O5" s="66"/>
      <c r="P5" s="1"/>
    </row>
    <row r="6" spans="1:16">
      <c r="A6" s="73"/>
      <c r="B6" s="74" t="s">
        <v>8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75">
        <v>6</v>
      </c>
      <c r="I6" s="75">
        <v>7</v>
      </c>
      <c r="J6" s="75">
        <v>8</v>
      </c>
      <c r="K6" s="75">
        <v>9</v>
      </c>
      <c r="L6" s="75">
        <v>10</v>
      </c>
      <c r="M6" s="75">
        <v>11</v>
      </c>
      <c r="N6" s="76">
        <v>12</v>
      </c>
      <c r="O6" s="77">
        <v>12</v>
      </c>
      <c r="P6" s="1"/>
    </row>
    <row r="7" spans="1:16">
      <c r="A7" s="424" t="s">
        <v>9</v>
      </c>
      <c r="B7" s="79" t="s">
        <v>10</v>
      </c>
      <c r="C7" s="80" t="s">
        <v>11</v>
      </c>
      <c r="D7" s="80" t="s">
        <v>11</v>
      </c>
      <c r="E7" s="80" t="s">
        <v>11</v>
      </c>
      <c r="F7" s="80" t="s">
        <v>11</v>
      </c>
      <c r="G7" s="80" t="s">
        <v>71</v>
      </c>
      <c r="H7" s="5" t="s">
        <v>11</v>
      </c>
      <c r="I7" s="5" t="s">
        <v>11</v>
      </c>
      <c r="J7" s="5" t="s">
        <v>71</v>
      </c>
      <c r="K7" s="5" t="s">
        <v>71</v>
      </c>
      <c r="L7" s="5" t="s">
        <v>71</v>
      </c>
      <c r="M7" s="5" t="s">
        <v>11</v>
      </c>
      <c r="N7" s="81" t="s">
        <v>11</v>
      </c>
      <c r="O7" s="82" t="s">
        <v>228</v>
      </c>
      <c r="P7" s="1"/>
    </row>
    <row r="8" spans="1:16">
      <c r="A8" s="424"/>
      <c r="B8" s="83" t="s">
        <v>12</v>
      </c>
      <c r="C8" s="84" t="s">
        <v>128</v>
      </c>
      <c r="D8" s="5" t="s">
        <v>164</v>
      </c>
      <c r="E8" s="5" t="s">
        <v>129</v>
      </c>
      <c r="F8" s="5" t="s">
        <v>87</v>
      </c>
      <c r="G8" s="5" t="s">
        <v>165</v>
      </c>
      <c r="H8" s="5" t="s">
        <v>15</v>
      </c>
      <c r="I8" s="5" t="s">
        <v>136</v>
      </c>
      <c r="J8" s="5" t="s">
        <v>15</v>
      </c>
      <c r="K8" s="5" t="s">
        <v>84</v>
      </c>
      <c r="L8" s="5" t="s">
        <v>87</v>
      </c>
      <c r="M8" s="5" t="s">
        <v>166</v>
      </c>
      <c r="N8" s="76" t="s">
        <v>15</v>
      </c>
      <c r="O8" s="85">
        <v>2.6688888888888886</v>
      </c>
      <c r="P8" s="1"/>
    </row>
    <row r="9" spans="1:16">
      <c r="A9" s="424"/>
      <c r="B9" s="83" t="s">
        <v>17</v>
      </c>
      <c r="C9" s="86" t="s">
        <v>18</v>
      </c>
      <c r="D9" s="86" t="s">
        <v>18</v>
      </c>
      <c r="E9" s="86" t="s">
        <v>24</v>
      </c>
      <c r="F9" s="86" t="s">
        <v>18</v>
      </c>
      <c r="G9" s="86" t="s">
        <v>89</v>
      </c>
      <c r="H9" s="86" t="s">
        <v>18</v>
      </c>
      <c r="I9" s="86" t="s">
        <v>18</v>
      </c>
      <c r="J9" s="86" t="s">
        <v>18</v>
      </c>
      <c r="K9" s="86" t="s">
        <v>18</v>
      </c>
      <c r="L9" s="86" t="s">
        <v>18</v>
      </c>
      <c r="M9" s="86" t="s">
        <v>18</v>
      </c>
      <c r="N9" s="87" t="s">
        <v>18</v>
      </c>
      <c r="O9" s="88" t="s">
        <v>229</v>
      </c>
      <c r="P9" s="89">
        <v>91.666666666666657</v>
      </c>
    </row>
    <row r="10" spans="1:16">
      <c r="A10" s="424"/>
      <c r="B10" s="83" t="s">
        <v>19</v>
      </c>
      <c r="C10" s="90" t="s">
        <v>15</v>
      </c>
      <c r="D10" s="86" t="s">
        <v>18</v>
      </c>
      <c r="E10" s="86" t="s">
        <v>18</v>
      </c>
      <c r="F10" s="86" t="s">
        <v>18</v>
      </c>
      <c r="G10" s="86" t="s">
        <v>89</v>
      </c>
      <c r="H10" s="86" t="s">
        <v>18</v>
      </c>
      <c r="I10" s="86" t="s">
        <v>18</v>
      </c>
      <c r="J10" s="86" t="s">
        <v>18</v>
      </c>
      <c r="K10" s="86" t="s">
        <v>18</v>
      </c>
      <c r="L10" s="86" t="s">
        <v>18</v>
      </c>
      <c r="M10" s="86" t="s">
        <v>24</v>
      </c>
      <c r="N10" s="87" t="s">
        <v>18</v>
      </c>
      <c r="O10" s="88" t="s">
        <v>215</v>
      </c>
      <c r="P10" s="89">
        <v>83.333333333333343</v>
      </c>
    </row>
    <row r="11" spans="1:16">
      <c r="A11" s="424"/>
      <c r="B11" s="83" t="s">
        <v>20</v>
      </c>
      <c r="C11" s="86" t="s">
        <v>18</v>
      </c>
      <c r="D11" s="90" t="s">
        <v>15</v>
      </c>
      <c r="E11" s="86" t="s">
        <v>24</v>
      </c>
      <c r="F11" s="86" t="s">
        <v>24</v>
      </c>
      <c r="G11" s="86" t="s">
        <v>24</v>
      </c>
      <c r="H11" s="90" t="s">
        <v>15</v>
      </c>
      <c r="I11" s="90" t="s">
        <v>15</v>
      </c>
      <c r="J11" s="90" t="s">
        <v>15</v>
      </c>
      <c r="K11" s="90" t="s">
        <v>15</v>
      </c>
      <c r="L11" s="90" t="s">
        <v>15</v>
      </c>
      <c r="M11" s="90" t="s">
        <v>15</v>
      </c>
      <c r="N11" s="87" t="s">
        <v>18</v>
      </c>
      <c r="O11" s="88" t="s">
        <v>216</v>
      </c>
      <c r="P11" s="89">
        <v>16.666666666666664</v>
      </c>
    </row>
    <row r="12" spans="1:16">
      <c r="A12" s="425"/>
      <c r="B12" s="91" t="s">
        <v>21</v>
      </c>
      <c r="C12" s="92" t="s">
        <v>15</v>
      </c>
      <c r="D12" s="92" t="s">
        <v>15</v>
      </c>
      <c r="E12" s="92" t="s">
        <v>15</v>
      </c>
      <c r="F12" s="92" t="s">
        <v>15</v>
      </c>
      <c r="G12" s="92" t="s">
        <v>15</v>
      </c>
      <c r="H12" s="92" t="s">
        <v>15</v>
      </c>
      <c r="I12" s="92" t="s">
        <v>15</v>
      </c>
      <c r="J12" s="92" t="s">
        <v>15</v>
      </c>
      <c r="K12" s="93" t="s">
        <v>24</v>
      </c>
      <c r="L12" s="92" t="s">
        <v>15</v>
      </c>
      <c r="M12" s="92" t="s">
        <v>15</v>
      </c>
      <c r="N12" s="94" t="s">
        <v>15</v>
      </c>
      <c r="O12" s="95" t="s">
        <v>222</v>
      </c>
      <c r="P12" s="89">
        <v>0</v>
      </c>
    </row>
    <row r="13" spans="1:16">
      <c r="A13" s="423" t="s">
        <v>22</v>
      </c>
      <c r="B13" s="79" t="s">
        <v>23</v>
      </c>
      <c r="C13" s="97" t="s">
        <v>24</v>
      </c>
      <c r="D13" s="98" t="s">
        <v>15</v>
      </c>
      <c r="E13" s="97" t="s">
        <v>24</v>
      </c>
      <c r="F13" s="97" t="s">
        <v>24</v>
      </c>
      <c r="G13" s="98" t="s">
        <v>15</v>
      </c>
      <c r="H13" s="90" t="s">
        <v>15</v>
      </c>
      <c r="I13" s="86" t="s">
        <v>24</v>
      </c>
      <c r="J13" s="90" t="s">
        <v>15</v>
      </c>
      <c r="K13" s="90" t="s">
        <v>15</v>
      </c>
      <c r="L13" s="90" t="s">
        <v>15</v>
      </c>
      <c r="M13" s="86" t="s">
        <v>24</v>
      </c>
      <c r="N13" s="99" t="s">
        <v>18</v>
      </c>
      <c r="O13" s="88" t="s">
        <v>219</v>
      </c>
      <c r="P13" s="89">
        <v>8.3333333333333321</v>
      </c>
    </row>
    <row r="14" spans="1:16">
      <c r="A14" s="424"/>
      <c r="B14" s="83" t="s">
        <v>25</v>
      </c>
      <c r="C14" s="86" t="s">
        <v>24</v>
      </c>
      <c r="D14" s="90" t="s">
        <v>15</v>
      </c>
      <c r="E14" s="86" t="s">
        <v>24</v>
      </c>
      <c r="F14" s="86" t="s">
        <v>24</v>
      </c>
      <c r="G14" s="90" t="s">
        <v>15</v>
      </c>
      <c r="H14" s="90" t="s">
        <v>15</v>
      </c>
      <c r="I14" s="86" t="s">
        <v>24</v>
      </c>
      <c r="J14" s="90" t="s">
        <v>15</v>
      </c>
      <c r="K14" s="90" t="s">
        <v>15</v>
      </c>
      <c r="L14" s="90" t="s">
        <v>15</v>
      </c>
      <c r="M14" s="86" t="s">
        <v>24</v>
      </c>
      <c r="N14" s="87" t="s">
        <v>18</v>
      </c>
      <c r="O14" s="88" t="s">
        <v>219</v>
      </c>
      <c r="P14" s="89">
        <v>8.3333333333333321</v>
      </c>
    </row>
    <row r="15" spans="1:16">
      <c r="A15" s="424"/>
      <c r="B15" s="83" t="s">
        <v>26</v>
      </c>
      <c r="C15" s="86" t="s">
        <v>18</v>
      </c>
      <c r="D15" s="90" t="s">
        <v>15</v>
      </c>
      <c r="E15" s="86" t="s">
        <v>24</v>
      </c>
      <c r="F15" s="86" t="s">
        <v>24</v>
      </c>
      <c r="G15" s="86" t="s">
        <v>18</v>
      </c>
      <c r="H15" s="90" t="s">
        <v>15</v>
      </c>
      <c r="I15" s="86" t="s">
        <v>24</v>
      </c>
      <c r="J15" s="86" t="s">
        <v>18</v>
      </c>
      <c r="K15" s="90" t="s">
        <v>15</v>
      </c>
      <c r="L15" s="86" t="s">
        <v>18</v>
      </c>
      <c r="M15" s="86" t="s">
        <v>24</v>
      </c>
      <c r="N15" s="87" t="s">
        <v>24</v>
      </c>
      <c r="O15" s="88" t="s">
        <v>220</v>
      </c>
      <c r="P15" s="89">
        <v>33.333333333333329</v>
      </c>
    </row>
    <row r="16" spans="1:16">
      <c r="A16" s="424"/>
      <c r="B16" s="83" t="s">
        <v>173</v>
      </c>
      <c r="C16" s="86" t="s">
        <v>18</v>
      </c>
      <c r="D16" s="86" t="s">
        <v>18</v>
      </c>
      <c r="E16" s="86" t="s">
        <v>24</v>
      </c>
      <c r="F16" s="86" t="s">
        <v>24</v>
      </c>
      <c r="G16" s="86" t="s">
        <v>18</v>
      </c>
      <c r="H16" s="90" t="s">
        <v>15</v>
      </c>
      <c r="I16" s="86" t="s">
        <v>24</v>
      </c>
      <c r="J16" s="86" t="s">
        <v>18</v>
      </c>
      <c r="K16" s="86" t="s">
        <v>18</v>
      </c>
      <c r="L16" s="86" t="s">
        <v>18</v>
      </c>
      <c r="M16" s="86" t="s">
        <v>18</v>
      </c>
      <c r="N16" s="100" t="s">
        <v>15</v>
      </c>
      <c r="O16" s="88" t="s">
        <v>217</v>
      </c>
      <c r="P16" s="89">
        <v>58.333333333333336</v>
      </c>
    </row>
    <row r="17" spans="1:16">
      <c r="A17" s="424"/>
      <c r="B17" s="83" t="s">
        <v>175</v>
      </c>
      <c r="C17" s="9" t="s">
        <v>24</v>
      </c>
      <c r="D17" s="90" t="s">
        <v>15</v>
      </c>
      <c r="E17" s="86" t="s">
        <v>24</v>
      </c>
      <c r="F17" s="86" t="s">
        <v>24</v>
      </c>
      <c r="G17" s="86" t="s">
        <v>18</v>
      </c>
      <c r="H17" s="90" t="s">
        <v>15</v>
      </c>
      <c r="I17" s="86" t="s">
        <v>24</v>
      </c>
      <c r="J17" s="90" t="s">
        <v>15</v>
      </c>
      <c r="K17" s="86" t="s">
        <v>18</v>
      </c>
      <c r="L17" s="86" t="s">
        <v>18</v>
      </c>
      <c r="M17" s="86" t="s">
        <v>24</v>
      </c>
      <c r="N17" s="100" t="s">
        <v>15</v>
      </c>
      <c r="O17" s="88" t="s">
        <v>218</v>
      </c>
      <c r="P17" s="89">
        <v>25</v>
      </c>
    </row>
    <row r="18" spans="1:16">
      <c r="A18" s="424"/>
      <c r="B18" s="83" t="s">
        <v>29</v>
      </c>
      <c r="C18" s="86" t="s">
        <v>24</v>
      </c>
      <c r="D18" s="86" t="s">
        <v>18</v>
      </c>
      <c r="E18" s="86" t="s">
        <v>24</v>
      </c>
      <c r="F18" s="86" t="s">
        <v>18</v>
      </c>
      <c r="G18" s="86" t="s">
        <v>18</v>
      </c>
      <c r="H18" s="86" t="s">
        <v>18</v>
      </c>
      <c r="I18" s="86" t="s">
        <v>24</v>
      </c>
      <c r="J18" s="86" t="s">
        <v>18</v>
      </c>
      <c r="K18" s="86" t="s">
        <v>18</v>
      </c>
      <c r="L18" s="86" t="s">
        <v>18</v>
      </c>
      <c r="M18" s="86" t="s">
        <v>18</v>
      </c>
      <c r="N18" s="100" t="s">
        <v>15</v>
      </c>
      <c r="O18" s="88" t="s">
        <v>221</v>
      </c>
      <c r="P18" s="89">
        <v>66.666666666666657</v>
      </c>
    </row>
    <row r="19" spans="1:16">
      <c r="A19" s="424"/>
      <c r="B19" s="83" t="s">
        <v>30</v>
      </c>
      <c r="C19" s="90" t="s">
        <v>15</v>
      </c>
      <c r="D19" s="90" t="s">
        <v>15</v>
      </c>
      <c r="E19" s="86" t="s">
        <v>24</v>
      </c>
      <c r="F19" s="86" t="s">
        <v>24</v>
      </c>
      <c r="G19" s="90" t="s">
        <v>15</v>
      </c>
      <c r="H19" s="90" t="s">
        <v>15</v>
      </c>
      <c r="I19" s="86" t="s">
        <v>24</v>
      </c>
      <c r="J19" s="90" t="s">
        <v>15</v>
      </c>
      <c r="K19" s="90" t="s">
        <v>15</v>
      </c>
      <c r="L19" s="90" t="s">
        <v>15</v>
      </c>
      <c r="M19" s="86" t="s">
        <v>24</v>
      </c>
      <c r="N19" s="100" t="s">
        <v>15</v>
      </c>
      <c r="O19" s="88" t="s">
        <v>222</v>
      </c>
      <c r="P19" s="89">
        <v>0</v>
      </c>
    </row>
    <row r="20" spans="1:16">
      <c r="A20" s="425"/>
      <c r="B20" s="91" t="s">
        <v>31</v>
      </c>
      <c r="C20" s="92" t="s">
        <v>15</v>
      </c>
      <c r="D20" s="93" t="s">
        <v>18</v>
      </c>
      <c r="E20" s="86" t="s">
        <v>24</v>
      </c>
      <c r="F20" s="86" t="s">
        <v>24</v>
      </c>
      <c r="G20" s="90" t="s">
        <v>15</v>
      </c>
      <c r="H20" s="92" t="s">
        <v>15</v>
      </c>
      <c r="I20" s="93" t="s">
        <v>24</v>
      </c>
      <c r="J20" s="92" t="s">
        <v>15</v>
      </c>
      <c r="K20" s="92" t="s">
        <v>15</v>
      </c>
      <c r="L20" s="92" t="s">
        <v>15</v>
      </c>
      <c r="M20" s="93" t="s">
        <v>18</v>
      </c>
      <c r="N20" s="94" t="s">
        <v>15</v>
      </c>
      <c r="O20" s="95" t="s">
        <v>216</v>
      </c>
      <c r="P20" s="89">
        <v>16.666666666666664</v>
      </c>
    </row>
    <row r="21" spans="1:16">
      <c r="A21" s="423" t="s">
        <v>32</v>
      </c>
      <c r="B21" s="79" t="s">
        <v>144</v>
      </c>
      <c r="C21" s="98" t="s">
        <v>15</v>
      </c>
      <c r="D21" s="80" t="s">
        <v>15</v>
      </c>
      <c r="E21" s="101" t="s">
        <v>24</v>
      </c>
      <c r="F21" s="101" t="s">
        <v>24</v>
      </c>
      <c r="G21" s="80" t="s">
        <v>15</v>
      </c>
      <c r="H21" s="5" t="s">
        <v>15</v>
      </c>
      <c r="I21" s="9" t="s">
        <v>24</v>
      </c>
      <c r="J21" s="5" t="s">
        <v>15</v>
      </c>
      <c r="K21" s="5" t="s">
        <v>15</v>
      </c>
      <c r="L21" s="5" t="s">
        <v>15</v>
      </c>
      <c r="M21" s="5" t="s">
        <v>15</v>
      </c>
      <c r="N21" s="76" t="s">
        <v>15</v>
      </c>
      <c r="O21" s="88" t="s">
        <v>222</v>
      </c>
      <c r="P21" s="89">
        <v>0</v>
      </c>
    </row>
    <row r="22" spans="1:16">
      <c r="A22" s="424"/>
      <c r="B22" s="102" t="s">
        <v>34</v>
      </c>
      <c r="C22" s="90" t="s">
        <v>15</v>
      </c>
      <c r="D22" s="90" t="s">
        <v>15</v>
      </c>
      <c r="E22" s="86" t="s">
        <v>24</v>
      </c>
      <c r="F22" s="86" t="s">
        <v>24</v>
      </c>
      <c r="G22" s="86" t="s">
        <v>18</v>
      </c>
      <c r="H22" s="90" t="s">
        <v>15</v>
      </c>
      <c r="I22" s="86" t="s">
        <v>24</v>
      </c>
      <c r="J22" s="86" t="s">
        <v>18</v>
      </c>
      <c r="K22" s="90" t="s">
        <v>15</v>
      </c>
      <c r="L22" s="86" t="s">
        <v>18</v>
      </c>
      <c r="M22" s="90" t="s">
        <v>15</v>
      </c>
      <c r="N22" s="100" t="s">
        <v>15</v>
      </c>
      <c r="O22" s="88" t="s">
        <v>218</v>
      </c>
      <c r="P22" s="89">
        <v>25</v>
      </c>
    </row>
    <row r="23" spans="1:16">
      <c r="A23" s="424"/>
      <c r="B23" s="83" t="s">
        <v>35</v>
      </c>
      <c r="C23" s="86" t="s">
        <v>24</v>
      </c>
      <c r="D23" s="90" t="s">
        <v>15</v>
      </c>
      <c r="E23" s="86" t="s">
        <v>24</v>
      </c>
      <c r="F23" s="86" t="s">
        <v>24</v>
      </c>
      <c r="G23" s="90" t="s">
        <v>15</v>
      </c>
      <c r="H23" s="90" t="s">
        <v>15</v>
      </c>
      <c r="I23" s="86" t="s">
        <v>24</v>
      </c>
      <c r="J23" s="90" t="s">
        <v>15</v>
      </c>
      <c r="K23" s="90" t="s">
        <v>15</v>
      </c>
      <c r="L23" s="90" t="s">
        <v>15</v>
      </c>
      <c r="M23" s="90" t="s">
        <v>15</v>
      </c>
      <c r="N23" s="100" t="s">
        <v>15</v>
      </c>
      <c r="O23" s="88" t="s">
        <v>222</v>
      </c>
      <c r="P23" s="89">
        <v>0</v>
      </c>
    </row>
    <row r="24" spans="1:16">
      <c r="A24" s="424"/>
      <c r="B24" s="83" t="s">
        <v>177</v>
      </c>
      <c r="C24" s="86" t="s">
        <v>18</v>
      </c>
      <c r="D24" s="90" t="s">
        <v>15</v>
      </c>
      <c r="E24" s="86" t="s">
        <v>24</v>
      </c>
      <c r="F24" s="86" t="s">
        <v>24</v>
      </c>
      <c r="G24" s="86" t="s">
        <v>18</v>
      </c>
      <c r="H24" s="90" t="s">
        <v>15</v>
      </c>
      <c r="I24" s="86" t="s">
        <v>24</v>
      </c>
      <c r="J24" s="86" t="s">
        <v>18</v>
      </c>
      <c r="K24" s="86" t="s">
        <v>18</v>
      </c>
      <c r="L24" s="86" t="s">
        <v>18</v>
      </c>
      <c r="M24" s="86" t="s">
        <v>18</v>
      </c>
      <c r="N24" s="100" t="s">
        <v>15</v>
      </c>
      <c r="O24" s="88" t="s">
        <v>230</v>
      </c>
      <c r="P24" s="89">
        <v>50</v>
      </c>
    </row>
    <row r="25" spans="1:16">
      <c r="A25" s="424"/>
      <c r="B25" s="83" t="s">
        <v>37</v>
      </c>
      <c r="C25" s="90" t="s">
        <v>15</v>
      </c>
      <c r="D25" s="90" t="s">
        <v>15</v>
      </c>
      <c r="E25" s="86" t="s">
        <v>24</v>
      </c>
      <c r="F25" s="86" t="s">
        <v>24</v>
      </c>
      <c r="G25" s="90" t="s">
        <v>15</v>
      </c>
      <c r="H25" s="86" t="s">
        <v>18</v>
      </c>
      <c r="I25" s="86" t="s">
        <v>24</v>
      </c>
      <c r="J25" s="90" t="s">
        <v>15</v>
      </c>
      <c r="K25" s="86" t="s">
        <v>18</v>
      </c>
      <c r="L25" s="90" t="s">
        <v>15</v>
      </c>
      <c r="M25" s="90" t="s">
        <v>15</v>
      </c>
      <c r="N25" s="100" t="s">
        <v>15</v>
      </c>
      <c r="O25" s="88" t="s">
        <v>216</v>
      </c>
      <c r="P25" s="89">
        <v>16.666666666666664</v>
      </c>
    </row>
    <row r="26" spans="1:16">
      <c r="A26" s="424"/>
      <c r="B26" s="83" t="s">
        <v>38</v>
      </c>
      <c r="C26" s="5" t="s">
        <v>15</v>
      </c>
      <c r="D26" s="86" t="s">
        <v>18</v>
      </c>
      <c r="E26" s="9" t="s">
        <v>18</v>
      </c>
      <c r="F26" s="5" t="s">
        <v>15</v>
      </c>
      <c r="G26" s="9" t="s">
        <v>18</v>
      </c>
      <c r="H26" s="9" t="s">
        <v>18</v>
      </c>
      <c r="I26" s="86" t="s">
        <v>24</v>
      </c>
      <c r="J26" s="5" t="s">
        <v>15</v>
      </c>
      <c r="K26" s="86" t="s">
        <v>18</v>
      </c>
      <c r="L26" s="86" t="s">
        <v>18</v>
      </c>
      <c r="M26" s="86" t="s">
        <v>18</v>
      </c>
      <c r="N26" s="87" t="s">
        <v>18</v>
      </c>
      <c r="O26" s="88" t="s">
        <v>221</v>
      </c>
      <c r="P26" s="89">
        <v>66.666666666666657</v>
      </c>
    </row>
    <row r="27" spans="1:16">
      <c r="A27" s="425"/>
      <c r="B27" s="91" t="s">
        <v>39</v>
      </c>
      <c r="C27" s="92" t="s">
        <v>15</v>
      </c>
      <c r="D27" s="75" t="s">
        <v>15</v>
      </c>
      <c r="E27" s="103" t="s">
        <v>24</v>
      </c>
      <c r="F27" s="103" t="s">
        <v>24</v>
      </c>
      <c r="G27" s="75" t="s">
        <v>15</v>
      </c>
      <c r="H27" s="75" t="s">
        <v>15</v>
      </c>
      <c r="I27" s="93" t="s">
        <v>24</v>
      </c>
      <c r="J27" s="75" t="s">
        <v>15</v>
      </c>
      <c r="K27" s="75" t="s">
        <v>15</v>
      </c>
      <c r="L27" s="75" t="s">
        <v>15</v>
      </c>
      <c r="M27" s="75" t="s">
        <v>15</v>
      </c>
      <c r="N27" s="104" t="s">
        <v>15</v>
      </c>
      <c r="O27" s="95" t="s">
        <v>222</v>
      </c>
      <c r="P27" s="89">
        <v>0</v>
      </c>
    </row>
    <row r="28" spans="1:16">
      <c r="A28" s="423" t="s">
        <v>40</v>
      </c>
      <c r="B28" s="79" t="s">
        <v>41</v>
      </c>
      <c r="C28" s="97" t="s">
        <v>18</v>
      </c>
      <c r="D28" s="97" t="s">
        <v>18</v>
      </c>
      <c r="E28" s="97" t="s">
        <v>18</v>
      </c>
      <c r="F28" s="97" t="s">
        <v>24</v>
      </c>
      <c r="G28" s="97" t="s">
        <v>18</v>
      </c>
      <c r="H28" s="86" t="s">
        <v>18</v>
      </c>
      <c r="I28" s="86" t="s">
        <v>24</v>
      </c>
      <c r="J28" s="86" t="s">
        <v>18</v>
      </c>
      <c r="K28" s="86" t="s">
        <v>24</v>
      </c>
      <c r="L28" s="86" t="s">
        <v>18</v>
      </c>
      <c r="M28" s="86" t="s">
        <v>18</v>
      </c>
      <c r="N28" s="99" t="s">
        <v>18</v>
      </c>
      <c r="O28" s="95" t="s">
        <v>223</v>
      </c>
      <c r="P28" s="89">
        <v>75</v>
      </c>
    </row>
    <row r="29" spans="1:16">
      <c r="A29" s="424"/>
      <c r="B29" s="83" t="s">
        <v>180</v>
      </c>
      <c r="C29" s="90" t="s">
        <v>15</v>
      </c>
      <c r="D29" s="90" t="s">
        <v>15</v>
      </c>
      <c r="E29" s="86" t="s">
        <v>24</v>
      </c>
      <c r="F29" s="86" t="s">
        <v>24</v>
      </c>
      <c r="G29" s="90" t="s">
        <v>15</v>
      </c>
      <c r="H29" s="86" t="s">
        <v>18</v>
      </c>
      <c r="I29" s="86" t="s">
        <v>24</v>
      </c>
      <c r="J29" s="90" t="s">
        <v>15</v>
      </c>
      <c r="K29" s="90" t="s">
        <v>15</v>
      </c>
      <c r="L29" s="90" t="s">
        <v>15</v>
      </c>
      <c r="M29" s="90" t="s">
        <v>15</v>
      </c>
      <c r="N29" s="100" t="s">
        <v>15</v>
      </c>
      <c r="O29" s="95" t="s">
        <v>219</v>
      </c>
      <c r="P29" s="89">
        <v>8.3333333333333321</v>
      </c>
    </row>
    <row r="30" spans="1:16">
      <c r="A30" s="424"/>
      <c r="B30" s="83" t="s">
        <v>43</v>
      </c>
      <c r="C30" s="90" t="s">
        <v>15</v>
      </c>
      <c r="D30" s="90" t="s">
        <v>15</v>
      </c>
      <c r="E30" s="90" t="s">
        <v>15</v>
      </c>
      <c r="F30" s="90" t="s">
        <v>15</v>
      </c>
      <c r="G30" s="90" t="s">
        <v>15</v>
      </c>
      <c r="H30" s="90" t="s">
        <v>15</v>
      </c>
      <c r="I30" s="90" t="s">
        <v>15</v>
      </c>
      <c r="J30" s="90" t="s">
        <v>15</v>
      </c>
      <c r="K30" s="90" t="s">
        <v>15</v>
      </c>
      <c r="L30" s="90" t="s">
        <v>15</v>
      </c>
      <c r="M30" s="90" t="s">
        <v>15</v>
      </c>
      <c r="N30" s="100" t="s">
        <v>15</v>
      </c>
      <c r="O30" s="95" t="s">
        <v>222</v>
      </c>
      <c r="P30" s="89">
        <v>0</v>
      </c>
    </row>
    <row r="31" spans="1:16">
      <c r="A31" s="425"/>
      <c r="B31" s="91" t="s">
        <v>44</v>
      </c>
      <c r="C31" s="93" t="s">
        <v>18</v>
      </c>
      <c r="D31" s="93" t="s">
        <v>18</v>
      </c>
      <c r="E31" s="92" t="s">
        <v>15</v>
      </c>
      <c r="F31" s="92" t="s">
        <v>15</v>
      </c>
      <c r="G31" s="93" t="s">
        <v>18</v>
      </c>
      <c r="H31" s="92" t="s">
        <v>15</v>
      </c>
      <c r="I31" s="93" t="s">
        <v>24</v>
      </c>
      <c r="J31" s="93" t="s">
        <v>18</v>
      </c>
      <c r="K31" s="93" t="s">
        <v>24</v>
      </c>
      <c r="L31" s="92" t="s">
        <v>15</v>
      </c>
      <c r="M31" s="92" t="s">
        <v>15</v>
      </c>
      <c r="N31" s="94" t="s">
        <v>15</v>
      </c>
      <c r="O31" s="95" t="s">
        <v>220</v>
      </c>
      <c r="P31" s="89">
        <v>33.333333333333329</v>
      </c>
    </row>
    <row r="32" spans="1:16">
      <c r="A32" s="423" t="s">
        <v>45</v>
      </c>
      <c r="B32" s="79" t="s">
        <v>46</v>
      </c>
      <c r="C32" s="97" t="s">
        <v>24</v>
      </c>
      <c r="D32" s="97" t="s">
        <v>18</v>
      </c>
      <c r="E32" s="97" t="s">
        <v>24</v>
      </c>
      <c r="F32" s="97" t="s">
        <v>24</v>
      </c>
      <c r="G32" s="97" t="s">
        <v>24</v>
      </c>
      <c r="H32" s="90" t="s">
        <v>15</v>
      </c>
      <c r="I32" s="90" t="s">
        <v>15</v>
      </c>
      <c r="J32" s="90" t="s">
        <v>15</v>
      </c>
      <c r="K32" s="90" t="s">
        <v>15</v>
      </c>
      <c r="L32" s="90" t="s">
        <v>15</v>
      </c>
      <c r="M32" s="90" t="s">
        <v>15</v>
      </c>
      <c r="N32" s="100" t="s">
        <v>15</v>
      </c>
      <c r="O32" s="95" t="s">
        <v>219</v>
      </c>
      <c r="P32" s="89">
        <v>8.3333333333333321</v>
      </c>
    </row>
    <row r="33" spans="1:16">
      <c r="A33" s="424"/>
      <c r="B33" s="83" t="s">
        <v>47</v>
      </c>
      <c r="C33" s="90" t="s">
        <v>15</v>
      </c>
      <c r="D33" s="90" t="s">
        <v>15</v>
      </c>
      <c r="E33" s="86" t="s">
        <v>24</v>
      </c>
      <c r="F33" s="86" t="s">
        <v>24</v>
      </c>
      <c r="G33" s="86" t="s">
        <v>24</v>
      </c>
      <c r="H33" s="90" t="s">
        <v>15</v>
      </c>
      <c r="I33" s="90" t="s">
        <v>15</v>
      </c>
      <c r="J33" s="90" t="s">
        <v>15</v>
      </c>
      <c r="K33" s="90" t="s">
        <v>15</v>
      </c>
      <c r="L33" s="90" t="s">
        <v>15</v>
      </c>
      <c r="M33" s="90" t="s">
        <v>15</v>
      </c>
      <c r="N33" s="100" t="s">
        <v>15</v>
      </c>
      <c r="O33" s="95" t="s">
        <v>222</v>
      </c>
      <c r="P33" s="89">
        <v>0</v>
      </c>
    </row>
    <row r="34" spans="1:16">
      <c r="A34" s="425"/>
      <c r="B34" s="91" t="s">
        <v>48</v>
      </c>
      <c r="C34" s="92" t="s">
        <v>15</v>
      </c>
      <c r="D34" s="75" t="s">
        <v>15</v>
      </c>
      <c r="E34" s="103" t="s">
        <v>24</v>
      </c>
      <c r="F34" s="103" t="s">
        <v>24</v>
      </c>
      <c r="G34" s="103" t="s">
        <v>24</v>
      </c>
      <c r="H34" s="75" t="s">
        <v>15</v>
      </c>
      <c r="I34" s="75" t="s">
        <v>15</v>
      </c>
      <c r="J34" s="103" t="s">
        <v>18</v>
      </c>
      <c r="K34" s="75" t="s">
        <v>15</v>
      </c>
      <c r="L34" s="75" t="s">
        <v>15</v>
      </c>
      <c r="M34" s="75" t="s">
        <v>15</v>
      </c>
      <c r="N34" s="104" t="s">
        <v>15</v>
      </c>
      <c r="O34" s="95" t="s">
        <v>219</v>
      </c>
      <c r="P34" s="89">
        <v>8.3333333333333321</v>
      </c>
    </row>
    <row r="35" spans="1:16">
      <c r="A35" s="424" t="s">
        <v>49</v>
      </c>
      <c r="B35" s="83" t="s">
        <v>50</v>
      </c>
      <c r="C35" s="86" t="s">
        <v>18</v>
      </c>
      <c r="D35" s="86" t="s">
        <v>24</v>
      </c>
      <c r="E35" s="90" t="s">
        <v>15</v>
      </c>
      <c r="F35" s="86" t="s">
        <v>24</v>
      </c>
      <c r="G35" s="90" t="s">
        <v>15</v>
      </c>
      <c r="H35" s="90" t="s">
        <v>15</v>
      </c>
      <c r="I35" s="86" t="s">
        <v>24</v>
      </c>
      <c r="J35" s="86" t="s">
        <v>24</v>
      </c>
      <c r="K35" s="86" t="s">
        <v>24</v>
      </c>
      <c r="L35" s="86" t="s">
        <v>24</v>
      </c>
      <c r="M35" s="86" t="s">
        <v>24</v>
      </c>
      <c r="N35" s="100" t="s">
        <v>15</v>
      </c>
      <c r="O35" s="95" t="s">
        <v>219</v>
      </c>
      <c r="P35" s="89">
        <v>8.3333333333333321</v>
      </c>
    </row>
    <row r="36" spans="1:16">
      <c r="A36" s="424"/>
      <c r="B36" s="83" t="s">
        <v>51</v>
      </c>
      <c r="C36" s="86" t="s">
        <v>18</v>
      </c>
      <c r="D36" s="86" t="s">
        <v>24</v>
      </c>
      <c r="E36" s="86" t="s">
        <v>18</v>
      </c>
      <c r="F36" s="86" t="s">
        <v>24</v>
      </c>
      <c r="G36" s="90" t="s">
        <v>15</v>
      </c>
      <c r="H36" s="90" t="s">
        <v>15</v>
      </c>
      <c r="I36" s="86" t="s">
        <v>24</v>
      </c>
      <c r="J36" s="86" t="s">
        <v>24</v>
      </c>
      <c r="K36" s="86" t="s">
        <v>24</v>
      </c>
      <c r="L36" s="86" t="s">
        <v>24</v>
      </c>
      <c r="M36" s="90" t="s">
        <v>15</v>
      </c>
      <c r="N36" s="100" t="s">
        <v>15</v>
      </c>
      <c r="O36" s="95" t="s">
        <v>216</v>
      </c>
      <c r="P36" s="89">
        <v>16.666666666666664</v>
      </c>
    </row>
    <row r="37" spans="1:16">
      <c r="A37" s="424"/>
      <c r="B37" s="83" t="s">
        <v>52</v>
      </c>
      <c r="C37" s="86" t="s">
        <v>18</v>
      </c>
      <c r="D37" s="86" t="s">
        <v>18</v>
      </c>
      <c r="E37" s="86" t="s">
        <v>24</v>
      </c>
      <c r="F37" s="86" t="s">
        <v>24</v>
      </c>
      <c r="G37" s="86" t="s">
        <v>24</v>
      </c>
      <c r="H37" s="86" t="s">
        <v>24</v>
      </c>
      <c r="I37" s="90" t="s">
        <v>15</v>
      </c>
      <c r="J37" s="86" t="s">
        <v>24</v>
      </c>
      <c r="K37" s="90" t="s">
        <v>15</v>
      </c>
      <c r="L37" s="86" t="s">
        <v>18</v>
      </c>
      <c r="M37" s="86" t="s">
        <v>24</v>
      </c>
      <c r="N37" s="100" t="s">
        <v>15</v>
      </c>
      <c r="O37" s="95" t="s">
        <v>218</v>
      </c>
      <c r="P37" s="89">
        <v>25</v>
      </c>
    </row>
    <row r="38" spans="1:16">
      <c r="A38" s="424"/>
      <c r="B38" s="83" t="s">
        <v>53</v>
      </c>
      <c r="C38" s="86" t="s">
        <v>18</v>
      </c>
      <c r="D38" s="86" t="s">
        <v>24</v>
      </c>
      <c r="E38" s="9" t="s">
        <v>24</v>
      </c>
      <c r="F38" s="86" t="s">
        <v>24</v>
      </c>
      <c r="G38" s="90" t="s">
        <v>15</v>
      </c>
      <c r="H38" s="90" t="s">
        <v>15</v>
      </c>
      <c r="I38" s="90" t="s">
        <v>15</v>
      </c>
      <c r="J38" s="86" t="s">
        <v>24</v>
      </c>
      <c r="K38" s="86" t="s">
        <v>18</v>
      </c>
      <c r="L38" s="86" t="s">
        <v>18</v>
      </c>
      <c r="M38" s="86" t="s">
        <v>24</v>
      </c>
      <c r="N38" s="87" t="s">
        <v>24</v>
      </c>
      <c r="O38" s="95" t="s">
        <v>218</v>
      </c>
      <c r="P38" s="89">
        <v>25</v>
      </c>
    </row>
    <row r="39" spans="1:16">
      <c r="A39" s="424"/>
      <c r="B39" s="83" t="s">
        <v>181</v>
      </c>
      <c r="C39" s="90" t="s">
        <v>15</v>
      </c>
      <c r="D39" s="5" t="s">
        <v>15</v>
      </c>
      <c r="E39" s="9" t="s">
        <v>24</v>
      </c>
      <c r="F39" s="86" t="s">
        <v>18</v>
      </c>
      <c r="G39" s="90" t="s">
        <v>15</v>
      </c>
      <c r="H39" s="9" t="s">
        <v>24</v>
      </c>
      <c r="I39" s="9" t="s">
        <v>24</v>
      </c>
      <c r="J39" s="5" t="s">
        <v>15</v>
      </c>
      <c r="K39" s="5" t="s">
        <v>15</v>
      </c>
      <c r="L39" s="5" t="s">
        <v>15</v>
      </c>
      <c r="M39" s="9" t="s">
        <v>18</v>
      </c>
      <c r="N39" s="76" t="s">
        <v>15</v>
      </c>
      <c r="O39" s="95" t="s">
        <v>216</v>
      </c>
      <c r="P39" s="89">
        <v>16.666666666666664</v>
      </c>
    </row>
    <row r="40" spans="1:16">
      <c r="A40" s="424"/>
      <c r="B40" s="83" t="s">
        <v>55</v>
      </c>
      <c r="C40" s="86" t="s">
        <v>24</v>
      </c>
      <c r="D40" s="86" t="s">
        <v>24</v>
      </c>
      <c r="E40" s="86" t="s">
        <v>24</v>
      </c>
      <c r="F40" s="86" t="s">
        <v>24</v>
      </c>
      <c r="G40" s="86" t="s">
        <v>18</v>
      </c>
      <c r="H40" s="5" t="s">
        <v>15</v>
      </c>
      <c r="I40" s="5" t="s">
        <v>15</v>
      </c>
      <c r="J40" s="5" t="s">
        <v>15</v>
      </c>
      <c r="K40" s="9" t="s">
        <v>24</v>
      </c>
      <c r="L40" s="9" t="s">
        <v>24</v>
      </c>
      <c r="M40" s="9" t="s">
        <v>18</v>
      </c>
      <c r="N40" s="76" t="s">
        <v>15</v>
      </c>
      <c r="O40" s="95" t="s">
        <v>216</v>
      </c>
      <c r="P40" s="89">
        <v>16.666666666666664</v>
      </c>
    </row>
    <row r="41" spans="1:16">
      <c r="A41" s="424"/>
      <c r="B41" s="83" t="s">
        <v>56</v>
      </c>
      <c r="C41" s="86" t="s">
        <v>18</v>
      </c>
      <c r="D41" s="86" t="s">
        <v>24</v>
      </c>
      <c r="E41" s="90" t="s">
        <v>15</v>
      </c>
      <c r="F41" s="86" t="s">
        <v>18</v>
      </c>
      <c r="G41" s="86" t="s">
        <v>24</v>
      </c>
      <c r="H41" s="86" t="s">
        <v>18</v>
      </c>
      <c r="I41" s="90" t="s">
        <v>15</v>
      </c>
      <c r="J41" s="86" t="s">
        <v>24</v>
      </c>
      <c r="K41" s="90" t="s">
        <v>15</v>
      </c>
      <c r="L41" s="90" t="s">
        <v>15</v>
      </c>
      <c r="M41" s="90" t="s">
        <v>15</v>
      </c>
      <c r="N41" s="76" t="s">
        <v>15</v>
      </c>
      <c r="O41" s="95" t="s">
        <v>218</v>
      </c>
      <c r="P41" s="89">
        <v>25</v>
      </c>
    </row>
    <row r="42" spans="1:16">
      <c r="A42" s="424"/>
      <c r="B42" s="83" t="s">
        <v>57</v>
      </c>
      <c r="C42" s="90" t="s">
        <v>15</v>
      </c>
      <c r="D42" s="5" t="s">
        <v>15</v>
      </c>
      <c r="E42" s="9" t="s">
        <v>24</v>
      </c>
      <c r="F42" s="9" t="s">
        <v>24</v>
      </c>
      <c r="G42" s="9" t="s">
        <v>24</v>
      </c>
      <c r="H42" s="5" t="s">
        <v>15</v>
      </c>
      <c r="I42" s="5" t="s">
        <v>15</v>
      </c>
      <c r="J42" s="5" t="s">
        <v>15</v>
      </c>
      <c r="K42" s="5" t="s">
        <v>15</v>
      </c>
      <c r="L42" s="5" t="s">
        <v>15</v>
      </c>
      <c r="M42" s="5" t="s">
        <v>15</v>
      </c>
      <c r="N42" s="76" t="s">
        <v>15</v>
      </c>
      <c r="O42" s="95" t="s">
        <v>222</v>
      </c>
      <c r="P42" s="89">
        <v>0</v>
      </c>
    </row>
    <row r="43" spans="1:16">
      <c r="A43" s="424"/>
      <c r="B43" s="83" t="s">
        <v>58</v>
      </c>
      <c r="C43" s="90" t="s">
        <v>15</v>
      </c>
      <c r="D43" s="5" t="s">
        <v>15</v>
      </c>
      <c r="E43" s="9" t="s">
        <v>18</v>
      </c>
      <c r="F43" s="9" t="s">
        <v>18</v>
      </c>
      <c r="G43" s="9" t="s">
        <v>18</v>
      </c>
      <c r="H43" s="5" t="s">
        <v>15</v>
      </c>
      <c r="I43" s="9" t="s">
        <v>18</v>
      </c>
      <c r="J43" s="9" t="s">
        <v>18</v>
      </c>
      <c r="K43" s="9" t="s">
        <v>24</v>
      </c>
      <c r="L43" s="9" t="s">
        <v>18</v>
      </c>
      <c r="M43" s="9" t="s">
        <v>24</v>
      </c>
      <c r="N43" s="105" t="s">
        <v>18</v>
      </c>
      <c r="O43" s="95" t="s">
        <v>230</v>
      </c>
      <c r="P43" s="89">
        <v>50</v>
      </c>
    </row>
    <row r="44" spans="1:16">
      <c r="A44" s="424"/>
      <c r="B44" s="83" t="s">
        <v>59</v>
      </c>
      <c r="C44" s="90" t="s">
        <v>15</v>
      </c>
      <c r="D44" s="9" t="s">
        <v>24</v>
      </c>
      <c r="E44" s="9" t="s">
        <v>24</v>
      </c>
      <c r="F44" s="9" t="s">
        <v>24</v>
      </c>
      <c r="G44" s="5" t="s">
        <v>15</v>
      </c>
      <c r="H44" s="5" t="s">
        <v>15</v>
      </c>
      <c r="I44" s="5" t="s">
        <v>15</v>
      </c>
      <c r="J44" s="5" t="s">
        <v>15</v>
      </c>
      <c r="K44" s="9" t="s">
        <v>18</v>
      </c>
      <c r="L44" s="9" t="s">
        <v>18</v>
      </c>
      <c r="M44" s="5" t="s">
        <v>15</v>
      </c>
      <c r="N44" s="105" t="s">
        <v>18</v>
      </c>
      <c r="O44" s="95" t="s">
        <v>218</v>
      </c>
      <c r="P44" s="89">
        <v>25</v>
      </c>
    </row>
    <row r="45" spans="1:16">
      <c r="A45" s="424"/>
      <c r="B45" s="83" t="s">
        <v>60</v>
      </c>
      <c r="C45" s="90" t="s">
        <v>15</v>
      </c>
      <c r="D45" s="9" t="s">
        <v>18</v>
      </c>
      <c r="E45" s="9" t="s">
        <v>18</v>
      </c>
      <c r="F45" s="9" t="s">
        <v>18</v>
      </c>
      <c r="G45" s="9" t="s">
        <v>18</v>
      </c>
      <c r="H45" s="9" t="s">
        <v>24</v>
      </c>
      <c r="I45" s="9" t="s">
        <v>24</v>
      </c>
      <c r="J45" s="5" t="s">
        <v>15</v>
      </c>
      <c r="K45" s="9" t="s">
        <v>18</v>
      </c>
      <c r="L45" s="5" t="s">
        <v>15</v>
      </c>
      <c r="M45" s="9" t="s">
        <v>18</v>
      </c>
      <c r="N45" s="76" t="s">
        <v>15</v>
      </c>
      <c r="O45" s="95" t="s">
        <v>230</v>
      </c>
      <c r="P45" s="89">
        <v>50</v>
      </c>
    </row>
    <row r="46" spans="1:16">
      <c r="A46" s="424"/>
      <c r="B46" s="83" t="s">
        <v>61</v>
      </c>
      <c r="C46" s="86" t="s">
        <v>18</v>
      </c>
      <c r="D46" s="5" t="s">
        <v>15</v>
      </c>
      <c r="E46" s="5" t="s">
        <v>15</v>
      </c>
      <c r="F46" s="5" t="s">
        <v>15</v>
      </c>
      <c r="G46" s="9" t="s">
        <v>18</v>
      </c>
      <c r="H46" s="5" t="s">
        <v>15</v>
      </c>
      <c r="I46" s="5" t="s">
        <v>15</v>
      </c>
      <c r="J46" s="9" t="s">
        <v>15</v>
      </c>
      <c r="K46" s="9" t="s">
        <v>18</v>
      </c>
      <c r="L46" s="5" t="s">
        <v>15</v>
      </c>
      <c r="M46" s="5" t="s">
        <v>15</v>
      </c>
      <c r="N46" s="76" t="s">
        <v>15</v>
      </c>
      <c r="O46" s="95" t="s">
        <v>218</v>
      </c>
      <c r="P46" s="89">
        <v>25</v>
      </c>
    </row>
    <row r="47" spans="1:16">
      <c r="A47" s="424"/>
      <c r="B47" s="83" t="s">
        <v>62</v>
      </c>
      <c r="C47" s="86" t="s">
        <v>18</v>
      </c>
      <c r="D47" s="5" t="s">
        <v>15</v>
      </c>
      <c r="E47" s="5" t="s">
        <v>15</v>
      </c>
      <c r="F47" s="5" t="s">
        <v>15</v>
      </c>
      <c r="G47" s="9" t="s">
        <v>18</v>
      </c>
      <c r="H47" s="5" t="s">
        <v>15</v>
      </c>
      <c r="I47" s="5" t="s">
        <v>15</v>
      </c>
      <c r="J47" s="5" t="s">
        <v>15</v>
      </c>
      <c r="K47" s="9" t="s">
        <v>18</v>
      </c>
      <c r="L47" s="9" t="s">
        <v>24</v>
      </c>
      <c r="M47" s="5" t="s">
        <v>15</v>
      </c>
      <c r="N47" s="105" t="s">
        <v>18</v>
      </c>
      <c r="O47" s="95" t="s">
        <v>220</v>
      </c>
      <c r="P47" s="89">
        <v>33.333333333333329</v>
      </c>
    </row>
    <row r="48" spans="1:16" ht="15.75" thickBot="1">
      <c r="A48" s="424"/>
      <c r="B48" s="83" t="s">
        <v>63</v>
      </c>
      <c r="C48" s="5" t="s">
        <v>15</v>
      </c>
      <c r="D48" s="5" t="s">
        <v>15</v>
      </c>
      <c r="E48" s="5" t="s">
        <v>15</v>
      </c>
      <c r="F48" s="5" t="s">
        <v>15</v>
      </c>
      <c r="G48" s="5" t="s">
        <v>15</v>
      </c>
      <c r="H48" s="75" t="s">
        <v>15</v>
      </c>
      <c r="I48" s="75" t="s">
        <v>15</v>
      </c>
      <c r="J48" s="75" t="s">
        <v>15</v>
      </c>
      <c r="K48" s="75" t="s">
        <v>15</v>
      </c>
      <c r="L48" s="75" t="s">
        <v>15</v>
      </c>
      <c r="M48" s="75" t="s">
        <v>15</v>
      </c>
      <c r="N48" s="104" t="s">
        <v>15</v>
      </c>
      <c r="O48" s="95" t="s">
        <v>222</v>
      </c>
      <c r="P48" s="89">
        <v>0</v>
      </c>
    </row>
    <row r="49" spans="1:16">
      <c r="A49" s="106"/>
      <c r="B49" s="130" t="s">
        <v>253</v>
      </c>
      <c r="C49" s="98" t="s">
        <v>183</v>
      </c>
      <c r="D49" s="36" t="s">
        <v>184</v>
      </c>
      <c r="E49" s="36" t="s">
        <v>185</v>
      </c>
      <c r="F49" s="36" t="s">
        <v>186</v>
      </c>
      <c r="G49" s="36" t="s">
        <v>187</v>
      </c>
      <c r="H49" s="7" t="s">
        <v>183</v>
      </c>
      <c r="I49" s="7" t="s">
        <v>185</v>
      </c>
      <c r="J49" s="7" t="s">
        <v>187</v>
      </c>
      <c r="K49" s="7" t="s">
        <v>187</v>
      </c>
      <c r="L49" s="7" t="s">
        <v>187</v>
      </c>
      <c r="M49" s="7" t="s">
        <v>187</v>
      </c>
      <c r="N49" s="34" t="s">
        <v>187</v>
      </c>
      <c r="O49" s="66"/>
      <c r="P49" s="1"/>
    </row>
    <row r="50" spans="1:16" ht="18" thickBot="1">
      <c r="A50" s="107"/>
      <c r="B50" s="132" t="s">
        <v>239</v>
      </c>
      <c r="C50" s="108" t="s">
        <v>442</v>
      </c>
      <c r="D50" s="61" t="s">
        <v>443</v>
      </c>
      <c r="E50" s="61" t="s">
        <v>416</v>
      </c>
      <c r="F50" s="61" t="s">
        <v>417</v>
      </c>
      <c r="G50" s="61" t="s">
        <v>444</v>
      </c>
      <c r="H50" s="61" t="s">
        <v>445</v>
      </c>
      <c r="I50" s="61" t="s">
        <v>446</v>
      </c>
      <c r="J50" s="61" t="s">
        <v>447</v>
      </c>
      <c r="K50" s="61" t="s">
        <v>448</v>
      </c>
      <c r="L50" s="61" t="s">
        <v>449</v>
      </c>
      <c r="M50" s="61" t="s">
        <v>449</v>
      </c>
      <c r="N50" s="62" t="s">
        <v>450</v>
      </c>
      <c r="O50" s="66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5"/>
      <c r="L54" s="1"/>
      <c r="M54" s="1"/>
      <c r="N54" s="1"/>
      <c r="O54" s="1"/>
      <c r="P54" s="1"/>
    </row>
    <row r="55" spans="1:16" ht="15.75" thickBot="1">
      <c r="A55" s="1"/>
      <c r="B55" s="1" t="s">
        <v>231</v>
      </c>
      <c r="C55" s="1"/>
      <c r="D55" s="1"/>
      <c r="E55" s="1"/>
      <c r="F55" s="1"/>
      <c r="G55" s="1"/>
      <c r="H55" s="1"/>
      <c r="I55" s="1"/>
      <c r="J55" s="1"/>
      <c r="K55" s="5"/>
      <c r="L55" s="1"/>
      <c r="M55" s="1"/>
      <c r="N55" s="1"/>
      <c r="O55" s="1"/>
      <c r="P55" s="1"/>
    </row>
    <row r="56" spans="1:16" ht="15.75" thickBot="1">
      <c r="A56" s="1"/>
      <c r="B56" s="110" t="s">
        <v>3</v>
      </c>
      <c r="C56" s="422" t="s">
        <v>4</v>
      </c>
      <c r="D56" s="419"/>
      <c r="E56" s="419"/>
      <c r="F56" s="419"/>
      <c r="G56" s="419"/>
      <c r="H56" s="419"/>
      <c r="I56" s="420"/>
      <c r="J56" s="1"/>
      <c r="K56" s="5"/>
      <c r="L56" s="1"/>
      <c r="M56" s="1"/>
      <c r="N56" s="1"/>
      <c r="O56" s="1"/>
      <c r="P56" s="1"/>
    </row>
    <row r="57" spans="1:16">
      <c r="A57" s="1"/>
      <c r="B57" s="64"/>
      <c r="C57" s="70" t="s">
        <v>154</v>
      </c>
      <c r="D57" s="70" t="s">
        <v>156</v>
      </c>
      <c r="E57" s="70" t="s">
        <v>159</v>
      </c>
      <c r="F57" s="70" t="s">
        <v>160</v>
      </c>
      <c r="G57" s="70" t="s">
        <v>161</v>
      </c>
      <c r="H57" s="70" t="s">
        <v>162</v>
      </c>
      <c r="I57" s="72" t="s">
        <v>163</v>
      </c>
      <c r="J57" s="1"/>
      <c r="K57" s="70"/>
      <c r="L57" s="1"/>
      <c r="M57" s="1"/>
      <c r="N57" s="1"/>
      <c r="O57" s="1"/>
      <c r="P57" s="1"/>
    </row>
    <row r="58" spans="1:16">
      <c r="A58" s="1"/>
      <c r="B58" s="67" t="s">
        <v>8</v>
      </c>
      <c r="C58" s="5">
        <v>2</v>
      </c>
      <c r="D58" s="5">
        <v>5</v>
      </c>
      <c r="E58" s="75">
        <v>8</v>
      </c>
      <c r="F58" s="75">
        <v>9</v>
      </c>
      <c r="G58" s="75">
        <v>10</v>
      </c>
      <c r="H58" s="75">
        <v>11</v>
      </c>
      <c r="I58" s="76">
        <v>12</v>
      </c>
      <c r="J58" s="111">
        <v>7</v>
      </c>
      <c r="K58" s="12"/>
      <c r="L58" s="1"/>
      <c r="M58" s="1"/>
      <c r="N58" s="1"/>
      <c r="O58" s="1"/>
      <c r="P58" s="1"/>
    </row>
    <row r="59" spans="1:16">
      <c r="A59" s="1"/>
      <c r="B59" s="106" t="s">
        <v>10</v>
      </c>
      <c r="C59" s="80" t="s">
        <v>11</v>
      </c>
      <c r="D59" s="80" t="s">
        <v>71</v>
      </c>
      <c r="E59" s="5" t="s">
        <v>71</v>
      </c>
      <c r="F59" s="5" t="s">
        <v>71</v>
      </c>
      <c r="G59" s="5" t="s">
        <v>71</v>
      </c>
      <c r="H59" s="5" t="s">
        <v>11</v>
      </c>
      <c r="I59" s="81" t="s">
        <v>11</v>
      </c>
      <c r="J59" s="112" t="s">
        <v>189</v>
      </c>
      <c r="K59" s="12" t="s">
        <v>7</v>
      </c>
      <c r="L59" s="1"/>
      <c r="M59" s="1"/>
      <c r="N59" s="1"/>
      <c r="O59" s="1"/>
      <c r="P59" s="1"/>
    </row>
    <row r="60" spans="1:16">
      <c r="A60" s="1"/>
      <c r="B60" s="67" t="s">
        <v>12</v>
      </c>
      <c r="C60" s="5" t="s">
        <v>164</v>
      </c>
      <c r="D60" s="5" t="s">
        <v>165</v>
      </c>
      <c r="E60" s="5" t="s">
        <v>15</v>
      </c>
      <c r="F60" s="5" t="s">
        <v>84</v>
      </c>
      <c r="G60" s="5" t="s">
        <v>87</v>
      </c>
      <c r="H60" s="5" t="s">
        <v>166</v>
      </c>
      <c r="I60" s="76" t="s">
        <v>15</v>
      </c>
      <c r="J60" s="112"/>
      <c r="K60" s="12"/>
      <c r="L60" s="1"/>
      <c r="M60" s="1"/>
      <c r="N60" s="1"/>
      <c r="O60" s="1"/>
      <c r="P60" s="1"/>
    </row>
    <row r="61" spans="1:16">
      <c r="A61" s="1"/>
      <c r="B61" s="67" t="s">
        <v>17</v>
      </c>
      <c r="C61" s="86" t="s">
        <v>18</v>
      </c>
      <c r="D61" s="86" t="s">
        <v>89</v>
      </c>
      <c r="E61" s="86" t="s">
        <v>18</v>
      </c>
      <c r="F61" s="86" t="s">
        <v>18</v>
      </c>
      <c r="G61" s="86" t="s">
        <v>18</v>
      </c>
      <c r="H61" s="86" t="s">
        <v>18</v>
      </c>
      <c r="I61" s="87" t="s">
        <v>18</v>
      </c>
      <c r="J61" s="113" t="s">
        <v>137</v>
      </c>
      <c r="K61" s="12">
        <v>100</v>
      </c>
      <c r="L61" s="114">
        <v>75</v>
      </c>
      <c r="M61" s="1"/>
      <c r="N61" s="1"/>
      <c r="O61" s="1"/>
      <c r="P61" s="1"/>
    </row>
    <row r="62" spans="1:16">
      <c r="A62" s="1"/>
      <c r="B62" s="67" t="s">
        <v>19</v>
      </c>
      <c r="C62" s="86" t="s">
        <v>18</v>
      </c>
      <c r="D62" s="86" t="s">
        <v>89</v>
      </c>
      <c r="E62" s="86" t="s">
        <v>18</v>
      </c>
      <c r="F62" s="86" t="s">
        <v>18</v>
      </c>
      <c r="G62" s="86" t="s">
        <v>18</v>
      </c>
      <c r="H62" s="86" t="s">
        <v>24</v>
      </c>
      <c r="I62" s="87" t="s">
        <v>18</v>
      </c>
      <c r="J62" s="113" t="s">
        <v>146</v>
      </c>
      <c r="K62" s="12">
        <v>85.714285714285708</v>
      </c>
      <c r="L62" s="114">
        <v>100</v>
      </c>
      <c r="M62" s="1"/>
      <c r="N62" s="1"/>
      <c r="O62" s="1"/>
      <c r="P62" s="1"/>
    </row>
    <row r="63" spans="1:16">
      <c r="A63" s="1"/>
      <c r="B63" s="67" t="s">
        <v>20</v>
      </c>
      <c r="C63" s="90" t="s">
        <v>15</v>
      </c>
      <c r="D63" s="86" t="s">
        <v>24</v>
      </c>
      <c r="E63" s="90" t="s">
        <v>15</v>
      </c>
      <c r="F63" s="90" t="s">
        <v>15</v>
      </c>
      <c r="G63" s="90" t="s">
        <v>15</v>
      </c>
      <c r="H63" s="90" t="s">
        <v>15</v>
      </c>
      <c r="I63" s="87" t="s">
        <v>18</v>
      </c>
      <c r="J63" s="113" t="s">
        <v>145</v>
      </c>
      <c r="K63" s="12">
        <v>14.285714285714285</v>
      </c>
      <c r="L63" s="114">
        <v>0</v>
      </c>
      <c r="M63" s="1"/>
      <c r="N63" s="1"/>
      <c r="O63" s="1"/>
      <c r="P63" s="1"/>
    </row>
    <row r="64" spans="1:16">
      <c r="A64" s="1"/>
      <c r="B64" s="73" t="s">
        <v>21</v>
      </c>
      <c r="C64" s="92" t="s">
        <v>15</v>
      </c>
      <c r="D64" s="92" t="s">
        <v>15</v>
      </c>
      <c r="E64" s="92" t="s">
        <v>15</v>
      </c>
      <c r="F64" s="93" t="s">
        <v>24</v>
      </c>
      <c r="G64" s="92" t="s">
        <v>15</v>
      </c>
      <c r="H64" s="92" t="s">
        <v>15</v>
      </c>
      <c r="I64" s="94" t="s">
        <v>15</v>
      </c>
      <c r="J64" s="115" t="s">
        <v>140</v>
      </c>
      <c r="K64" s="12">
        <v>0</v>
      </c>
      <c r="L64" s="114">
        <v>0</v>
      </c>
      <c r="M64" s="1"/>
      <c r="N64" s="1"/>
      <c r="O64" s="1"/>
      <c r="P64" s="1"/>
    </row>
    <row r="65" spans="1:16">
      <c r="A65" s="1"/>
      <c r="B65" s="106" t="s">
        <v>190</v>
      </c>
      <c r="C65" s="98" t="s">
        <v>15</v>
      </c>
      <c r="D65" s="98" t="s">
        <v>15</v>
      </c>
      <c r="E65" s="90" t="s">
        <v>15</v>
      </c>
      <c r="F65" s="90" t="s">
        <v>15</v>
      </c>
      <c r="G65" s="90" t="s">
        <v>15</v>
      </c>
      <c r="H65" s="86" t="s">
        <v>24</v>
      </c>
      <c r="I65" s="99" t="s">
        <v>18</v>
      </c>
      <c r="J65" s="113" t="s">
        <v>145</v>
      </c>
      <c r="K65" s="12">
        <v>14.285714285714285</v>
      </c>
      <c r="L65" s="114">
        <v>0</v>
      </c>
      <c r="M65" s="1"/>
      <c r="N65" s="1"/>
      <c r="O65" s="1"/>
      <c r="P65" s="1"/>
    </row>
    <row r="66" spans="1:16">
      <c r="A66" s="1"/>
      <c r="B66" s="67" t="s">
        <v>25</v>
      </c>
      <c r="C66" s="90" t="s">
        <v>15</v>
      </c>
      <c r="D66" s="90" t="s">
        <v>15</v>
      </c>
      <c r="E66" s="90" t="s">
        <v>15</v>
      </c>
      <c r="F66" s="90" t="s">
        <v>15</v>
      </c>
      <c r="G66" s="90" t="s">
        <v>15</v>
      </c>
      <c r="H66" s="86" t="s">
        <v>24</v>
      </c>
      <c r="I66" s="87" t="s">
        <v>18</v>
      </c>
      <c r="J66" s="116" t="s">
        <v>145</v>
      </c>
      <c r="K66" s="12">
        <v>14.285714285714285</v>
      </c>
      <c r="L66" s="114">
        <v>0</v>
      </c>
      <c r="M66" s="1"/>
      <c r="N66" s="1"/>
      <c r="O66" s="1"/>
      <c r="P66" s="1"/>
    </row>
    <row r="67" spans="1:16">
      <c r="A67" s="1"/>
      <c r="B67" s="67" t="s">
        <v>26</v>
      </c>
      <c r="C67" s="90" t="s">
        <v>15</v>
      </c>
      <c r="D67" s="86" t="s">
        <v>18</v>
      </c>
      <c r="E67" s="86" t="s">
        <v>18</v>
      </c>
      <c r="F67" s="90" t="s">
        <v>15</v>
      </c>
      <c r="G67" s="86" t="s">
        <v>18</v>
      </c>
      <c r="H67" s="86" t="s">
        <v>24</v>
      </c>
      <c r="I67" s="87" t="s">
        <v>24</v>
      </c>
      <c r="J67" s="113" t="s">
        <v>142</v>
      </c>
      <c r="K67" s="12">
        <v>42.857142857142854</v>
      </c>
      <c r="L67" s="114">
        <v>0</v>
      </c>
      <c r="M67" s="1"/>
      <c r="N67" s="1"/>
      <c r="O67" s="1"/>
      <c r="P67" s="1"/>
    </row>
    <row r="68" spans="1:16">
      <c r="A68" s="1"/>
      <c r="B68" s="67" t="s">
        <v>173</v>
      </c>
      <c r="C68" s="86" t="s">
        <v>18</v>
      </c>
      <c r="D68" s="86" t="s">
        <v>18</v>
      </c>
      <c r="E68" s="86" t="s">
        <v>18</v>
      </c>
      <c r="F68" s="86" t="s">
        <v>18</v>
      </c>
      <c r="G68" s="86" t="s">
        <v>18</v>
      </c>
      <c r="H68" s="86" t="s">
        <v>18</v>
      </c>
      <c r="I68" s="100" t="s">
        <v>15</v>
      </c>
      <c r="J68" s="113" t="s">
        <v>146</v>
      </c>
      <c r="K68" s="12">
        <v>85.714285714285708</v>
      </c>
      <c r="L68" s="114">
        <v>0</v>
      </c>
      <c r="M68" s="1"/>
      <c r="N68" s="1"/>
      <c r="O68" s="1"/>
      <c r="P68" s="1"/>
    </row>
    <row r="69" spans="1:16">
      <c r="A69" s="1"/>
      <c r="B69" s="67" t="s">
        <v>175</v>
      </c>
      <c r="C69" s="90" t="s">
        <v>15</v>
      </c>
      <c r="D69" s="86" t="s">
        <v>18</v>
      </c>
      <c r="E69" s="90" t="s">
        <v>15</v>
      </c>
      <c r="F69" s="86" t="s">
        <v>18</v>
      </c>
      <c r="G69" s="86" t="s">
        <v>18</v>
      </c>
      <c r="H69" s="86" t="s">
        <v>24</v>
      </c>
      <c r="I69" s="100" t="s">
        <v>15</v>
      </c>
      <c r="J69" s="113" t="s">
        <v>142</v>
      </c>
      <c r="K69" s="12">
        <v>42.857142857142854</v>
      </c>
      <c r="L69" s="114">
        <v>0</v>
      </c>
      <c r="M69" s="1"/>
      <c r="N69" s="1"/>
      <c r="O69" s="1"/>
      <c r="P69" s="1"/>
    </row>
    <row r="70" spans="1:16">
      <c r="A70" s="1"/>
      <c r="B70" s="67" t="s">
        <v>29</v>
      </c>
      <c r="C70" s="86" t="s">
        <v>18</v>
      </c>
      <c r="D70" s="86" t="s">
        <v>18</v>
      </c>
      <c r="E70" s="86" t="s">
        <v>18</v>
      </c>
      <c r="F70" s="86" t="s">
        <v>18</v>
      </c>
      <c r="G70" s="86" t="s">
        <v>18</v>
      </c>
      <c r="H70" s="86" t="s">
        <v>18</v>
      </c>
      <c r="I70" s="100" t="s">
        <v>15</v>
      </c>
      <c r="J70" s="113" t="s">
        <v>146</v>
      </c>
      <c r="K70" s="12">
        <v>85.714285714285708</v>
      </c>
      <c r="L70" s="114">
        <v>50</v>
      </c>
      <c r="M70" s="1"/>
      <c r="N70" s="1"/>
      <c r="O70" s="1"/>
      <c r="P70" s="1"/>
    </row>
    <row r="71" spans="1:16">
      <c r="A71" s="1"/>
      <c r="B71" s="67" t="s">
        <v>30</v>
      </c>
      <c r="C71" s="90" t="s">
        <v>15</v>
      </c>
      <c r="D71" s="90" t="s">
        <v>15</v>
      </c>
      <c r="E71" s="90" t="s">
        <v>15</v>
      </c>
      <c r="F71" s="90" t="s">
        <v>15</v>
      </c>
      <c r="G71" s="90" t="s">
        <v>15</v>
      </c>
      <c r="H71" s="86" t="s">
        <v>24</v>
      </c>
      <c r="I71" s="100" t="s">
        <v>15</v>
      </c>
      <c r="J71" s="113" t="s">
        <v>140</v>
      </c>
      <c r="K71" s="12">
        <v>0</v>
      </c>
      <c r="L71" s="114">
        <v>0</v>
      </c>
      <c r="M71" s="1"/>
      <c r="N71" s="1"/>
      <c r="O71" s="1"/>
      <c r="P71" s="1"/>
    </row>
    <row r="72" spans="1:16">
      <c r="A72" s="1"/>
      <c r="B72" s="73" t="s">
        <v>31</v>
      </c>
      <c r="C72" s="93" t="s">
        <v>18</v>
      </c>
      <c r="D72" s="90" t="s">
        <v>15</v>
      </c>
      <c r="E72" s="92" t="s">
        <v>15</v>
      </c>
      <c r="F72" s="92" t="s">
        <v>15</v>
      </c>
      <c r="G72" s="92" t="s">
        <v>15</v>
      </c>
      <c r="H72" s="93" t="s">
        <v>18</v>
      </c>
      <c r="I72" s="94" t="s">
        <v>15</v>
      </c>
      <c r="J72" s="115" t="s">
        <v>143</v>
      </c>
      <c r="K72" s="12">
        <v>28.571428571428569</v>
      </c>
      <c r="L72" s="114">
        <v>0</v>
      </c>
      <c r="M72" s="1"/>
      <c r="N72" s="1"/>
      <c r="O72" s="1"/>
      <c r="P72" s="1"/>
    </row>
    <row r="73" spans="1:16">
      <c r="A73" s="1"/>
      <c r="B73" s="106" t="s">
        <v>33</v>
      </c>
      <c r="C73" s="80" t="s">
        <v>15</v>
      </c>
      <c r="D73" s="80" t="s">
        <v>15</v>
      </c>
      <c r="E73" s="5" t="s">
        <v>15</v>
      </c>
      <c r="F73" s="5" t="s">
        <v>15</v>
      </c>
      <c r="G73" s="5" t="s">
        <v>15</v>
      </c>
      <c r="H73" s="5" t="s">
        <v>15</v>
      </c>
      <c r="I73" s="76" t="s">
        <v>15</v>
      </c>
      <c r="J73" s="113" t="s">
        <v>140</v>
      </c>
      <c r="K73" s="12">
        <v>0</v>
      </c>
      <c r="L73" s="114">
        <v>0</v>
      </c>
      <c r="M73" s="1"/>
      <c r="N73" s="1"/>
      <c r="O73" s="1"/>
      <c r="P73" s="1"/>
    </row>
    <row r="74" spans="1:16">
      <c r="A74" s="1"/>
      <c r="B74" s="117" t="s">
        <v>191</v>
      </c>
      <c r="C74" s="90" t="s">
        <v>15</v>
      </c>
      <c r="D74" s="86" t="s">
        <v>18</v>
      </c>
      <c r="E74" s="86" t="s">
        <v>18</v>
      </c>
      <c r="F74" s="90" t="s">
        <v>15</v>
      </c>
      <c r="G74" s="86" t="s">
        <v>18</v>
      </c>
      <c r="H74" s="90" t="s">
        <v>15</v>
      </c>
      <c r="I74" s="100" t="s">
        <v>15</v>
      </c>
      <c r="J74" s="113" t="s">
        <v>142</v>
      </c>
      <c r="K74" s="12">
        <v>42.857142857142854</v>
      </c>
      <c r="L74" s="114">
        <v>0</v>
      </c>
      <c r="M74" s="1"/>
      <c r="N74" s="1"/>
      <c r="O74" s="1"/>
      <c r="P74" s="1"/>
    </row>
    <row r="75" spans="1:16">
      <c r="A75" s="1"/>
      <c r="B75" s="67" t="s">
        <v>35</v>
      </c>
      <c r="C75" s="90" t="s">
        <v>15</v>
      </c>
      <c r="D75" s="90" t="s">
        <v>15</v>
      </c>
      <c r="E75" s="90" t="s">
        <v>15</v>
      </c>
      <c r="F75" s="90" t="s">
        <v>15</v>
      </c>
      <c r="G75" s="90" t="s">
        <v>15</v>
      </c>
      <c r="H75" s="90" t="s">
        <v>15</v>
      </c>
      <c r="I75" s="100" t="s">
        <v>15</v>
      </c>
      <c r="J75" s="113" t="s">
        <v>140</v>
      </c>
      <c r="K75" s="12">
        <v>0</v>
      </c>
      <c r="L75" s="114">
        <v>0</v>
      </c>
      <c r="M75" s="1"/>
      <c r="N75" s="1"/>
      <c r="O75" s="1"/>
      <c r="P75" s="1"/>
    </row>
    <row r="76" spans="1:16">
      <c r="A76" s="1"/>
      <c r="B76" s="67" t="s">
        <v>177</v>
      </c>
      <c r="C76" s="90" t="s">
        <v>15</v>
      </c>
      <c r="D76" s="86" t="s">
        <v>18</v>
      </c>
      <c r="E76" s="86" t="s">
        <v>18</v>
      </c>
      <c r="F76" s="86" t="s">
        <v>18</v>
      </c>
      <c r="G76" s="86" t="s">
        <v>18</v>
      </c>
      <c r="H76" s="86" t="s">
        <v>18</v>
      </c>
      <c r="I76" s="100" t="s">
        <v>15</v>
      </c>
      <c r="J76" s="113" t="s">
        <v>141</v>
      </c>
      <c r="K76" s="12">
        <v>71.428571428571431</v>
      </c>
      <c r="L76" s="114">
        <v>0</v>
      </c>
      <c r="M76" s="1"/>
      <c r="N76" s="1"/>
      <c r="O76" s="1"/>
      <c r="P76" s="1"/>
    </row>
    <row r="77" spans="1:16">
      <c r="A77" s="1"/>
      <c r="B77" s="67" t="s">
        <v>37</v>
      </c>
      <c r="C77" s="90" t="s">
        <v>15</v>
      </c>
      <c r="D77" s="90" t="s">
        <v>15</v>
      </c>
      <c r="E77" s="90" t="s">
        <v>15</v>
      </c>
      <c r="F77" s="86" t="s">
        <v>18</v>
      </c>
      <c r="G77" s="90" t="s">
        <v>15</v>
      </c>
      <c r="H77" s="90" t="s">
        <v>15</v>
      </c>
      <c r="I77" s="100" t="s">
        <v>15</v>
      </c>
      <c r="J77" s="116" t="s">
        <v>145</v>
      </c>
      <c r="K77" s="12">
        <v>14.285714285714285</v>
      </c>
      <c r="L77" s="114">
        <v>25</v>
      </c>
      <c r="M77" s="1"/>
      <c r="N77" s="1"/>
      <c r="O77" s="1"/>
      <c r="P77" s="1"/>
    </row>
    <row r="78" spans="1:16">
      <c r="A78" s="1"/>
      <c r="B78" s="67" t="s">
        <v>192</v>
      </c>
      <c r="C78" s="86" t="s">
        <v>18</v>
      </c>
      <c r="D78" s="9" t="s">
        <v>18</v>
      </c>
      <c r="E78" s="5" t="s">
        <v>15</v>
      </c>
      <c r="F78" s="86" t="s">
        <v>18</v>
      </c>
      <c r="G78" s="86" t="s">
        <v>18</v>
      </c>
      <c r="H78" s="86" t="s">
        <v>18</v>
      </c>
      <c r="I78" s="87" t="s">
        <v>18</v>
      </c>
      <c r="J78" s="113" t="s">
        <v>146</v>
      </c>
      <c r="K78" s="12">
        <v>85.714285714285708</v>
      </c>
      <c r="L78" s="114">
        <v>50</v>
      </c>
      <c r="M78" s="1"/>
      <c r="N78" s="1"/>
      <c r="O78" s="1"/>
      <c r="P78" s="1"/>
    </row>
    <row r="79" spans="1:16">
      <c r="A79" s="1"/>
      <c r="B79" s="73" t="s">
        <v>39</v>
      </c>
      <c r="C79" s="75" t="s">
        <v>15</v>
      </c>
      <c r="D79" s="75" t="s">
        <v>15</v>
      </c>
      <c r="E79" s="75" t="s">
        <v>15</v>
      </c>
      <c r="F79" s="75" t="s">
        <v>15</v>
      </c>
      <c r="G79" s="75" t="s">
        <v>15</v>
      </c>
      <c r="H79" s="75" t="s">
        <v>15</v>
      </c>
      <c r="I79" s="104" t="s">
        <v>15</v>
      </c>
      <c r="J79" s="115" t="s">
        <v>140</v>
      </c>
      <c r="K79" s="12">
        <v>0</v>
      </c>
      <c r="L79" s="114">
        <v>0</v>
      </c>
      <c r="M79" s="1"/>
      <c r="N79" s="1"/>
      <c r="O79" s="1"/>
      <c r="P79" s="1"/>
    </row>
    <row r="80" spans="1:16">
      <c r="A80" s="1"/>
      <c r="B80" s="106" t="s">
        <v>193</v>
      </c>
      <c r="C80" s="97" t="s">
        <v>18</v>
      </c>
      <c r="D80" s="97" t="s">
        <v>18</v>
      </c>
      <c r="E80" s="86" t="s">
        <v>18</v>
      </c>
      <c r="F80" s="86" t="s">
        <v>24</v>
      </c>
      <c r="G80" s="86" t="s">
        <v>18</v>
      </c>
      <c r="H80" s="86" t="s">
        <v>18</v>
      </c>
      <c r="I80" s="99" t="s">
        <v>18</v>
      </c>
      <c r="J80" s="113" t="s">
        <v>146</v>
      </c>
      <c r="K80" s="12">
        <v>85.714285714285708</v>
      </c>
      <c r="L80" s="114">
        <v>50</v>
      </c>
      <c r="M80" s="1"/>
      <c r="N80" s="1"/>
      <c r="O80" s="1"/>
      <c r="P80" s="1"/>
    </row>
    <row r="81" spans="1:16">
      <c r="A81" s="1"/>
      <c r="B81" s="67" t="s">
        <v>180</v>
      </c>
      <c r="C81" s="90" t="s">
        <v>15</v>
      </c>
      <c r="D81" s="90" t="s">
        <v>15</v>
      </c>
      <c r="E81" s="90" t="s">
        <v>15</v>
      </c>
      <c r="F81" s="90" t="s">
        <v>15</v>
      </c>
      <c r="G81" s="90" t="s">
        <v>15</v>
      </c>
      <c r="H81" s="90" t="s">
        <v>15</v>
      </c>
      <c r="I81" s="100" t="s">
        <v>15</v>
      </c>
      <c r="J81" s="113" t="s">
        <v>140</v>
      </c>
      <c r="K81" s="12">
        <v>0</v>
      </c>
      <c r="L81" s="114">
        <v>25</v>
      </c>
      <c r="M81" s="1"/>
      <c r="N81" s="1"/>
      <c r="O81" s="1"/>
      <c r="P81" s="1"/>
    </row>
    <row r="82" spans="1:16">
      <c r="A82" s="1"/>
      <c r="B82" s="67" t="s">
        <v>43</v>
      </c>
      <c r="C82" s="90" t="s">
        <v>15</v>
      </c>
      <c r="D82" s="90" t="s">
        <v>15</v>
      </c>
      <c r="E82" s="90" t="s">
        <v>15</v>
      </c>
      <c r="F82" s="90" t="s">
        <v>15</v>
      </c>
      <c r="G82" s="90" t="s">
        <v>15</v>
      </c>
      <c r="H82" s="90" t="s">
        <v>15</v>
      </c>
      <c r="I82" s="100" t="s">
        <v>15</v>
      </c>
      <c r="J82" s="113" t="s">
        <v>140</v>
      </c>
      <c r="K82" s="12">
        <v>0</v>
      </c>
      <c r="L82" s="114">
        <v>0</v>
      </c>
      <c r="M82" s="1"/>
      <c r="N82" s="1"/>
      <c r="O82" s="1"/>
      <c r="P82" s="1"/>
    </row>
    <row r="83" spans="1:16">
      <c r="A83" s="1"/>
      <c r="B83" s="73" t="s">
        <v>194</v>
      </c>
      <c r="C83" s="93" t="s">
        <v>18</v>
      </c>
      <c r="D83" s="93" t="s">
        <v>18</v>
      </c>
      <c r="E83" s="93" t="s">
        <v>18</v>
      </c>
      <c r="F83" s="93" t="s">
        <v>24</v>
      </c>
      <c r="G83" s="92" t="s">
        <v>15</v>
      </c>
      <c r="H83" s="92" t="s">
        <v>15</v>
      </c>
      <c r="I83" s="94" t="s">
        <v>15</v>
      </c>
      <c r="J83" s="115" t="s">
        <v>142</v>
      </c>
      <c r="K83" s="12">
        <v>42.857142857142854</v>
      </c>
      <c r="L83" s="114">
        <v>0</v>
      </c>
      <c r="M83" s="1"/>
      <c r="N83" s="1"/>
      <c r="O83" s="1"/>
      <c r="P83" s="1"/>
    </row>
    <row r="84" spans="1:16">
      <c r="A84" s="1"/>
      <c r="B84" s="106" t="s">
        <v>46</v>
      </c>
      <c r="C84" s="97" t="s">
        <v>18</v>
      </c>
      <c r="D84" s="97" t="s">
        <v>24</v>
      </c>
      <c r="E84" s="90" t="s">
        <v>15</v>
      </c>
      <c r="F84" s="90" t="s">
        <v>15</v>
      </c>
      <c r="G84" s="90" t="s">
        <v>15</v>
      </c>
      <c r="H84" s="90" t="s">
        <v>15</v>
      </c>
      <c r="I84" s="100" t="s">
        <v>15</v>
      </c>
      <c r="J84" s="113" t="s">
        <v>145</v>
      </c>
      <c r="K84" s="12">
        <v>14.285714285714285</v>
      </c>
      <c r="L84" s="114">
        <v>0</v>
      </c>
      <c r="M84" s="1"/>
      <c r="N84" s="1"/>
      <c r="O84" s="1"/>
      <c r="P84" s="1"/>
    </row>
    <row r="85" spans="1:16">
      <c r="A85" s="1"/>
      <c r="B85" s="67" t="s">
        <v>47</v>
      </c>
      <c r="C85" s="90" t="s">
        <v>15</v>
      </c>
      <c r="D85" s="86" t="s">
        <v>24</v>
      </c>
      <c r="E85" s="90" t="s">
        <v>15</v>
      </c>
      <c r="F85" s="90" t="s">
        <v>15</v>
      </c>
      <c r="G85" s="90" t="s">
        <v>15</v>
      </c>
      <c r="H85" s="90" t="s">
        <v>15</v>
      </c>
      <c r="I85" s="100" t="s">
        <v>15</v>
      </c>
      <c r="J85" s="113" t="s">
        <v>140</v>
      </c>
      <c r="K85" s="12">
        <v>0</v>
      </c>
      <c r="L85" s="114">
        <v>0</v>
      </c>
      <c r="M85" s="1"/>
      <c r="N85" s="1"/>
      <c r="O85" s="1"/>
      <c r="P85" s="1"/>
    </row>
    <row r="86" spans="1:16">
      <c r="A86" s="1"/>
      <c r="B86" s="73" t="s">
        <v>48</v>
      </c>
      <c r="C86" s="75" t="s">
        <v>15</v>
      </c>
      <c r="D86" s="103" t="s">
        <v>24</v>
      </c>
      <c r="E86" s="103" t="s">
        <v>18</v>
      </c>
      <c r="F86" s="75" t="s">
        <v>15</v>
      </c>
      <c r="G86" s="75" t="s">
        <v>15</v>
      </c>
      <c r="H86" s="75" t="s">
        <v>15</v>
      </c>
      <c r="I86" s="104" t="s">
        <v>15</v>
      </c>
      <c r="J86" s="115" t="s">
        <v>145</v>
      </c>
      <c r="K86" s="12">
        <v>14.285714285714285</v>
      </c>
      <c r="L86" s="114">
        <v>0</v>
      </c>
      <c r="M86" s="1"/>
      <c r="N86" s="1"/>
      <c r="O86" s="1"/>
      <c r="P86" s="1"/>
    </row>
    <row r="87" spans="1:16">
      <c r="A87" s="1"/>
      <c r="B87" s="67" t="s">
        <v>50</v>
      </c>
      <c r="C87" s="86" t="s">
        <v>24</v>
      </c>
      <c r="D87" s="90" t="s">
        <v>15</v>
      </c>
      <c r="E87" s="86" t="s">
        <v>24</v>
      </c>
      <c r="F87" s="86" t="s">
        <v>24</v>
      </c>
      <c r="G87" s="86" t="s">
        <v>24</v>
      </c>
      <c r="H87" s="86" t="s">
        <v>24</v>
      </c>
      <c r="I87" s="100" t="s">
        <v>15</v>
      </c>
      <c r="J87" s="113" t="s">
        <v>140</v>
      </c>
      <c r="K87" s="12">
        <v>0</v>
      </c>
      <c r="L87" s="114">
        <v>0</v>
      </c>
      <c r="M87" s="1"/>
      <c r="N87" s="1"/>
      <c r="O87" s="1"/>
      <c r="P87" s="1"/>
    </row>
    <row r="88" spans="1:16">
      <c r="A88" s="1"/>
      <c r="B88" s="67" t="s">
        <v>51</v>
      </c>
      <c r="C88" s="86" t="s">
        <v>24</v>
      </c>
      <c r="D88" s="90" t="s">
        <v>15</v>
      </c>
      <c r="E88" s="86" t="s">
        <v>24</v>
      </c>
      <c r="F88" s="86" t="s">
        <v>24</v>
      </c>
      <c r="G88" s="86" t="s">
        <v>24</v>
      </c>
      <c r="H88" s="90" t="s">
        <v>15</v>
      </c>
      <c r="I88" s="100" t="s">
        <v>15</v>
      </c>
      <c r="J88" s="113" t="s">
        <v>140</v>
      </c>
      <c r="K88" s="12">
        <v>0</v>
      </c>
      <c r="L88" s="114">
        <v>25</v>
      </c>
      <c r="M88" s="1"/>
      <c r="N88" s="1"/>
      <c r="O88" s="1"/>
      <c r="P88" s="1"/>
    </row>
    <row r="89" spans="1:16">
      <c r="A89" s="1"/>
      <c r="B89" s="67" t="s">
        <v>52</v>
      </c>
      <c r="C89" s="86" t="s">
        <v>18</v>
      </c>
      <c r="D89" s="86" t="s">
        <v>24</v>
      </c>
      <c r="E89" s="86" t="s">
        <v>24</v>
      </c>
      <c r="F89" s="90" t="s">
        <v>15</v>
      </c>
      <c r="G89" s="86" t="s">
        <v>18</v>
      </c>
      <c r="H89" s="86" t="s">
        <v>24</v>
      </c>
      <c r="I89" s="100" t="s">
        <v>15</v>
      </c>
      <c r="J89" s="113" t="s">
        <v>143</v>
      </c>
      <c r="K89" s="12">
        <v>28.571428571428569</v>
      </c>
      <c r="L89" s="114">
        <v>0</v>
      </c>
      <c r="M89" s="1"/>
      <c r="N89" s="1"/>
      <c r="O89" s="1"/>
      <c r="P89" s="1"/>
    </row>
    <row r="90" spans="1:16">
      <c r="A90" s="1"/>
      <c r="B90" s="67" t="s">
        <v>53</v>
      </c>
      <c r="C90" s="86" t="s">
        <v>24</v>
      </c>
      <c r="D90" s="90" t="s">
        <v>15</v>
      </c>
      <c r="E90" s="86" t="s">
        <v>24</v>
      </c>
      <c r="F90" s="86" t="s">
        <v>18</v>
      </c>
      <c r="G90" s="86" t="s">
        <v>18</v>
      </c>
      <c r="H90" s="86" t="s">
        <v>24</v>
      </c>
      <c r="I90" s="87" t="s">
        <v>24</v>
      </c>
      <c r="J90" s="113" t="s">
        <v>143</v>
      </c>
      <c r="K90" s="12">
        <v>28.571428571428569</v>
      </c>
      <c r="L90" s="114">
        <v>0</v>
      </c>
      <c r="M90" s="1"/>
      <c r="N90" s="1"/>
      <c r="O90" s="1"/>
      <c r="P90" s="1"/>
    </row>
    <row r="91" spans="1:16">
      <c r="A91" s="1"/>
      <c r="B91" s="67" t="s">
        <v>181</v>
      </c>
      <c r="C91" s="5" t="s">
        <v>15</v>
      </c>
      <c r="D91" s="90" t="s">
        <v>15</v>
      </c>
      <c r="E91" s="5" t="s">
        <v>15</v>
      </c>
      <c r="F91" s="5" t="s">
        <v>15</v>
      </c>
      <c r="G91" s="5" t="s">
        <v>15</v>
      </c>
      <c r="H91" s="9" t="s">
        <v>18</v>
      </c>
      <c r="I91" s="76" t="s">
        <v>15</v>
      </c>
      <c r="J91" s="113" t="s">
        <v>145</v>
      </c>
      <c r="K91" s="12">
        <v>14.285714285714285</v>
      </c>
      <c r="L91" s="114">
        <v>25</v>
      </c>
      <c r="M91" s="1"/>
      <c r="N91" s="1"/>
      <c r="O91" s="1"/>
      <c r="P91" s="1"/>
    </row>
    <row r="92" spans="1:16">
      <c r="A92" s="1"/>
      <c r="B92" s="67" t="s">
        <v>55</v>
      </c>
      <c r="C92" s="86" t="s">
        <v>24</v>
      </c>
      <c r="D92" s="86" t="s">
        <v>18</v>
      </c>
      <c r="E92" s="5" t="s">
        <v>15</v>
      </c>
      <c r="F92" s="9" t="s">
        <v>24</v>
      </c>
      <c r="G92" s="9" t="s">
        <v>24</v>
      </c>
      <c r="H92" s="9" t="s">
        <v>18</v>
      </c>
      <c r="I92" s="76" t="s">
        <v>15</v>
      </c>
      <c r="J92" s="113" t="s">
        <v>143</v>
      </c>
      <c r="K92" s="12">
        <v>28.571428571428569</v>
      </c>
      <c r="L92" s="114">
        <v>0</v>
      </c>
      <c r="M92" s="1"/>
      <c r="N92" s="1"/>
      <c r="O92" s="1"/>
      <c r="P92" s="1"/>
    </row>
    <row r="93" spans="1:16">
      <c r="A93" s="1"/>
      <c r="B93" s="67" t="s">
        <v>188</v>
      </c>
      <c r="C93" s="86" t="s">
        <v>24</v>
      </c>
      <c r="D93" s="86" t="s">
        <v>24</v>
      </c>
      <c r="E93" s="86" t="s">
        <v>24</v>
      </c>
      <c r="F93" s="90" t="s">
        <v>15</v>
      </c>
      <c r="G93" s="90" t="s">
        <v>15</v>
      </c>
      <c r="H93" s="90" t="s">
        <v>15</v>
      </c>
      <c r="I93" s="76" t="s">
        <v>15</v>
      </c>
      <c r="J93" s="113" t="s">
        <v>140</v>
      </c>
      <c r="K93" s="12">
        <v>0</v>
      </c>
      <c r="L93" s="114">
        <v>50</v>
      </c>
      <c r="M93" s="1"/>
      <c r="N93" s="1"/>
      <c r="O93" s="1"/>
      <c r="P93" s="1"/>
    </row>
    <row r="94" spans="1:16">
      <c r="A94" s="1"/>
      <c r="B94" s="67" t="s">
        <v>57</v>
      </c>
      <c r="C94" s="5" t="s">
        <v>15</v>
      </c>
      <c r="D94" s="9" t="s">
        <v>24</v>
      </c>
      <c r="E94" s="5" t="s">
        <v>15</v>
      </c>
      <c r="F94" s="5" t="s">
        <v>15</v>
      </c>
      <c r="G94" s="5" t="s">
        <v>15</v>
      </c>
      <c r="H94" s="5" t="s">
        <v>15</v>
      </c>
      <c r="I94" s="76" t="s">
        <v>15</v>
      </c>
      <c r="J94" s="113" t="s">
        <v>140</v>
      </c>
      <c r="K94" s="12">
        <v>0</v>
      </c>
      <c r="L94" s="114">
        <v>0</v>
      </c>
      <c r="M94" s="1"/>
      <c r="N94" s="1"/>
      <c r="O94" s="1"/>
      <c r="P94" s="1"/>
    </row>
    <row r="95" spans="1:16">
      <c r="A95" s="1"/>
      <c r="B95" s="67" t="s">
        <v>58</v>
      </c>
      <c r="C95" s="5" t="s">
        <v>15</v>
      </c>
      <c r="D95" s="9" t="s">
        <v>18</v>
      </c>
      <c r="E95" s="9" t="s">
        <v>18</v>
      </c>
      <c r="F95" s="9" t="s">
        <v>24</v>
      </c>
      <c r="G95" s="9" t="s">
        <v>18</v>
      </c>
      <c r="H95" s="9" t="s">
        <v>24</v>
      </c>
      <c r="I95" s="105" t="s">
        <v>18</v>
      </c>
      <c r="J95" s="113" t="s">
        <v>138</v>
      </c>
      <c r="K95" s="12">
        <v>57.142857142857139</v>
      </c>
      <c r="L95" s="114">
        <v>75</v>
      </c>
      <c r="M95" s="1"/>
      <c r="N95" s="1"/>
      <c r="O95" s="1"/>
      <c r="P95" s="1"/>
    </row>
    <row r="96" spans="1:16">
      <c r="A96" s="1"/>
      <c r="B96" s="67" t="s">
        <v>59</v>
      </c>
      <c r="C96" s="9" t="s">
        <v>24</v>
      </c>
      <c r="D96" s="5" t="s">
        <v>15</v>
      </c>
      <c r="E96" s="5" t="s">
        <v>15</v>
      </c>
      <c r="F96" s="9" t="s">
        <v>18</v>
      </c>
      <c r="G96" s="9" t="s">
        <v>18</v>
      </c>
      <c r="H96" s="5" t="s">
        <v>15</v>
      </c>
      <c r="I96" s="105" t="s">
        <v>18</v>
      </c>
      <c r="J96" s="113" t="s">
        <v>142</v>
      </c>
      <c r="K96" s="12">
        <v>42.857142857142854</v>
      </c>
      <c r="L96" s="114">
        <v>0</v>
      </c>
      <c r="M96" s="1"/>
      <c r="N96" s="1"/>
      <c r="O96" s="1"/>
      <c r="P96" s="1"/>
    </row>
    <row r="97" spans="1:16">
      <c r="A97" s="1"/>
      <c r="B97" s="67" t="s">
        <v>60</v>
      </c>
      <c r="C97" s="9" t="s">
        <v>18</v>
      </c>
      <c r="D97" s="9" t="s">
        <v>18</v>
      </c>
      <c r="E97" s="5" t="s">
        <v>15</v>
      </c>
      <c r="F97" s="9" t="s">
        <v>18</v>
      </c>
      <c r="G97" s="5" t="s">
        <v>15</v>
      </c>
      <c r="H97" s="9" t="s">
        <v>18</v>
      </c>
      <c r="I97" s="76" t="s">
        <v>15</v>
      </c>
      <c r="J97" s="113" t="s">
        <v>138</v>
      </c>
      <c r="K97" s="12">
        <v>57.142857142857139</v>
      </c>
      <c r="L97" s="114">
        <v>50</v>
      </c>
      <c r="M97" s="1"/>
      <c r="N97" s="1"/>
      <c r="O97" s="1"/>
      <c r="P97" s="1"/>
    </row>
    <row r="98" spans="1:16">
      <c r="A98" s="1"/>
      <c r="B98" s="67" t="s">
        <v>61</v>
      </c>
      <c r="C98" s="5" t="s">
        <v>15</v>
      </c>
      <c r="D98" s="9" t="s">
        <v>18</v>
      </c>
      <c r="E98" s="9" t="s">
        <v>15</v>
      </c>
      <c r="F98" s="9" t="s">
        <v>18</v>
      </c>
      <c r="G98" s="5" t="s">
        <v>15</v>
      </c>
      <c r="H98" s="5" t="s">
        <v>15</v>
      </c>
      <c r="I98" s="76" t="s">
        <v>15</v>
      </c>
      <c r="J98" s="113" t="s">
        <v>143</v>
      </c>
      <c r="K98" s="12">
        <v>28.571428571428569</v>
      </c>
      <c r="L98" s="114">
        <v>0</v>
      </c>
      <c r="M98" s="1"/>
      <c r="N98" s="1"/>
      <c r="O98" s="1"/>
      <c r="P98" s="1"/>
    </row>
    <row r="99" spans="1:16">
      <c r="A99" s="1"/>
      <c r="B99" s="67" t="s">
        <v>62</v>
      </c>
      <c r="C99" s="5" t="s">
        <v>15</v>
      </c>
      <c r="D99" s="9" t="s">
        <v>18</v>
      </c>
      <c r="E99" s="5" t="s">
        <v>15</v>
      </c>
      <c r="F99" s="9" t="s">
        <v>18</v>
      </c>
      <c r="G99" s="9" t="s">
        <v>24</v>
      </c>
      <c r="H99" s="5" t="s">
        <v>15</v>
      </c>
      <c r="I99" s="105" t="s">
        <v>18</v>
      </c>
      <c r="J99" s="113" t="s">
        <v>142</v>
      </c>
      <c r="K99" s="12">
        <v>42.857142857142854</v>
      </c>
      <c r="L99" s="114">
        <v>0</v>
      </c>
      <c r="M99" s="1"/>
      <c r="N99" s="1"/>
      <c r="O99" s="1"/>
      <c r="P99" s="1"/>
    </row>
    <row r="100" spans="1:16" ht="15.75" thickBot="1">
      <c r="A100" s="1"/>
      <c r="B100" s="67" t="s">
        <v>63</v>
      </c>
      <c r="C100" s="5" t="s">
        <v>15</v>
      </c>
      <c r="D100" s="5" t="s">
        <v>15</v>
      </c>
      <c r="E100" s="75" t="s">
        <v>15</v>
      </c>
      <c r="F100" s="75" t="s">
        <v>15</v>
      </c>
      <c r="G100" s="75" t="s">
        <v>15</v>
      </c>
      <c r="H100" s="75" t="s">
        <v>15</v>
      </c>
      <c r="I100" s="104" t="s">
        <v>15</v>
      </c>
      <c r="J100" s="115" t="s">
        <v>140</v>
      </c>
      <c r="K100" s="12">
        <v>0</v>
      </c>
      <c r="L100" s="114">
        <v>0</v>
      </c>
      <c r="M100" s="1"/>
      <c r="N100" s="1"/>
      <c r="O100" s="1"/>
      <c r="P100" s="1"/>
    </row>
    <row r="101" spans="1:16">
      <c r="A101" s="1"/>
      <c r="B101" s="130" t="s">
        <v>253</v>
      </c>
      <c r="C101" s="36" t="s">
        <v>184</v>
      </c>
      <c r="D101" s="36" t="s">
        <v>187</v>
      </c>
      <c r="E101" s="7" t="s">
        <v>187</v>
      </c>
      <c r="F101" s="7" t="s">
        <v>187</v>
      </c>
      <c r="G101" s="7" t="s">
        <v>187</v>
      </c>
      <c r="H101" s="7" t="s">
        <v>187</v>
      </c>
      <c r="I101" s="34" t="s">
        <v>187</v>
      </c>
      <c r="J101" s="1"/>
      <c r="K101" s="5"/>
      <c r="L101" s="1"/>
      <c r="M101" s="1"/>
      <c r="N101" s="1"/>
      <c r="O101" s="1"/>
      <c r="P101" s="1"/>
    </row>
    <row r="102" spans="1:16" ht="18" thickBot="1">
      <c r="A102" s="1"/>
      <c r="B102" s="132" t="s">
        <v>239</v>
      </c>
      <c r="C102" s="61" t="s">
        <v>443</v>
      </c>
      <c r="D102" s="61" t="s">
        <v>444</v>
      </c>
      <c r="E102" s="61" t="s">
        <v>447</v>
      </c>
      <c r="F102" s="61" t="s">
        <v>448</v>
      </c>
      <c r="G102" s="61" t="s">
        <v>449</v>
      </c>
      <c r="H102" s="61" t="s">
        <v>449</v>
      </c>
      <c r="I102" s="62" t="s">
        <v>450</v>
      </c>
      <c r="J102" s="1"/>
      <c r="K102" s="5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thickBot="1">
      <c r="A107" s="1"/>
      <c r="B107" s="1" t="s">
        <v>232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thickBot="1">
      <c r="A108" s="1"/>
      <c r="B108" s="118" t="s">
        <v>3</v>
      </c>
      <c r="C108" s="422" t="s">
        <v>4</v>
      </c>
      <c r="D108" s="419"/>
      <c r="E108" s="42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19"/>
      <c r="C109" s="421" t="s">
        <v>155</v>
      </c>
      <c r="D109" s="421"/>
      <c r="E109" s="70" t="s">
        <v>158</v>
      </c>
      <c r="F109" s="70" t="s">
        <v>157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83" t="s">
        <v>8</v>
      </c>
      <c r="C110" s="5">
        <v>4</v>
      </c>
      <c r="D110" s="5">
        <v>5</v>
      </c>
      <c r="E110" s="75">
        <v>8</v>
      </c>
      <c r="F110" s="75">
        <v>6</v>
      </c>
      <c r="G110" s="120">
        <v>3</v>
      </c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79" t="s">
        <v>10</v>
      </c>
      <c r="C111" s="80" t="s">
        <v>11</v>
      </c>
      <c r="D111" s="80" t="s">
        <v>11</v>
      </c>
      <c r="E111" s="5" t="s">
        <v>11</v>
      </c>
      <c r="F111" s="5" t="s">
        <v>11</v>
      </c>
      <c r="G111" s="121" t="s">
        <v>233</v>
      </c>
      <c r="H111" s="5" t="s">
        <v>7</v>
      </c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83" t="s">
        <v>12</v>
      </c>
      <c r="C112" s="5" t="s">
        <v>129</v>
      </c>
      <c r="D112" s="5" t="s">
        <v>87</v>
      </c>
      <c r="E112" s="5" t="s">
        <v>136</v>
      </c>
      <c r="F112" s="5" t="s">
        <v>15</v>
      </c>
      <c r="G112" s="121" t="s">
        <v>136</v>
      </c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83" t="s">
        <v>17</v>
      </c>
      <c r="C113" s="86" t="s">
        <v>24</v>
      </c>
      <c r="D113" s="86" t="s">
        <v>18</v>
      </c>
      <c r="E113" s="86" t="s">
        <v>18</v>
      </c>
      <c r="F113" s="86" t="s">
        <v>18</v>
      </c>
      <c r="G113" s="122" t="s">
        <v>208</v>
      </c>
      <c r="H113" s="114">
        <v>75</v>
      </c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83" t="s">
        <v>19</v>
      </c>
      <c r="C114" s="86" t="s">
        <v>18</v>
      </c>
      <c r="D114" s="86" t="s">
        <v>18</v>
      </c>
      <c r="E114" s="86" t="s">
        <v>18</v>
      </c>
      <c r="F114" s="86" t="s">
        <v>18</v>
      </c>
      <c r="G114" s="123" t="s">
        <v>234</v>
      </c>
      <c r="H114" s="114">
        <v>100</v>
      </c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83" t="s">
        <v>20</v>
      </c>
      <c r="C115" s="86" t="s">
        <v>24</v>
      </c>
      <c r="D115" s="86" t="s">
        <v>24</v>
      </c>
      <c r="E115" s="90" t="s">
        <v>15</v>
      </c>
      <c r="F115" s="90" t="s">
        <v>15</v>
      </c>
      <c r="G115" s="123" t="s">
        <v>211</v>
      </c>
      <c r="H115" s="114">
        <v>0</v>
      </c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91" t="s">
        <v>21</v>
      </c>
      <c r="C116" s="92" t="s">
        <v>15</v>
      </c>
      <c r="D116" s="92" t="s">
        <v>15</v>
      </c>
      <c r="E116" s="92" t="s">
        <v>15</v>
      </c>
      <c r="F116" s="92" t="s">
        <v>15</v>
      </c>
      <c r="G116" s="123" t="s">
        <v>211</v>
      </c>
      <c r="H116" s="114">
        <v>0</v>
      </c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79" t="s">
        <v>23</v>
      </c>
      <c r="C117" s="97" t="s">
        <v>24</v>
      </c>
      <c r="D117" s="97" t="s">
        <v>24</v>
      </c>
      <c r="E117" s="86" t="s">
        <v>24</v>
      </c>
      <c r="F117" s="90" t="s">
        <v>15</v>
      </c>
      <c r="G117" s="123" t="s">
        <v>211</v>
      </c>
      <c r="H117" s="114">
        <v>0</v>
      </c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83" t="s">
        <v>25</v>
      </c>
      <c r="C118" s="86" t="s">
        <v>24</v>
      </c>
      <c r="D118" s="86" t="s">
        <v>24</v>
      </c>
      <c r="E118" s="86" t="s">
        <v>24</v>
      </c>
      <c r="F118" s="90" t="s">
        <v>15</v>
      </c>
      <c r="G118" s="123" t="s">
        <v>211</v>
      </c>
      <c r="H118" s="114">
        <v>0</v>
      </c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83" t="s">
        <v>26</v>
      </c>
      <c r="C119" s="86" t="s">
        <v>24</v>
      </c>
      <c r="D119" s="86" t="s">
        <v>24</v>
      </c>
      <c r="E119" s="86" t="s">
        <v>24</v>
      </c>
      <c r="F119" s="90" t="s">
        <v>15</v>
      </c>
      <c r="G119" s="123" t="s">
        <v>211</v>
      </c>
      <c r="H119" s="114">
        <v>0</v>
      </c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83" t="s">
        <v>27</v>
      </c>
      <c r="C120" s="86" t="s">
        <v>24</v>
      </c>
      <c r="D120" s="86" t="s">
        <v>24</v>
      </c>
      <c r="E120" s="86" t="s">
        <v>24</v>
      </c>
      <c r="F120" s="90" t="s">
        <v>15</v>
      </c>
      <c r="G120" s="123" t="s">
        <v>211</v>
      </c>
      <c r="H120" s="114">
        <v>0</v>
      </c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83" t="s">
        <v>175</v>
      </c>
      <c r="C121" s="86" t="s">
        <v>24</v>
      </c>
      <c r="D121" s="86" t="s">
        <v>24</v>
      </c>
      <c r="E121" s="86" t="s">
        <v>24</v>
      </c>
      <c r="F121" s="90" t="s">
        <v>15</v>
      </c>
      <c r="G121" s="123" t="s">
        <v>211</v>
      </c>
      <c r="H121" s="114">
        <v>0</v>
      </c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83" t="s">
        <v>29</v>
      </c>
      <c r="C122" s="86" t="s">
        <v>24</v>
      </c>
      <c r="D122" s="86" t="s">
        <v>18</v>
      </c>
      <c r="E122" s="86" t="s">
        <v>24</v>
      </c>
      <c r="F122" s="86" t="s">
        <v>18</v>
      </c>
      <c r="G122" s="123" t="s">
        <v>207</v>
      </c>
      <c r="H122" s="114">
        <v>50</v>
      </c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83" t="s">
        <v>30</v>
      </c>
      <c r="C123" s="86" t="s">
        <v>24</v>
      </c>
      <c r="D123" s="86" t="s">
        <v>24</v>
      </c>
      <c r="E123" s="86" t="s">
        <v>24</v>
      </c>
      <c r="F123" s="90" t="s">
        <v>15</v>
      </c>
      <c r="G123" s="123" t="s">
        <v>211</v>
      </c>
      <c r="H123" s="114">
        <v>0</v>
      </c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91" t="s">
        <v>31</v>
      </c>
      <c r="C124" s="86" t="s">
        <v>24</v>
      </c>
      <c r="D124" s="86" t="s">
        <v>24</v>
      </c>
      <c r="E124" s="93" t="s">
        <v>24</v>
      </c>
      <c r="F124" s="92" t="s">
        <v>15</v>
      </c>
      <c r="G124" s="123" t="s">
        <v>211</v>
      </c>
      <c r="H124" s="114">
        <v>0</v>
      </c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79" t="s">
        <v>33</v>
      </c>
      <c r="C125" s="101" t="s">
        <v>24</v>
      </c>
      <c r="D125" s="101" t="s">
        <v>24</v>
      </c>
      <c r="E125" s="9" t="s">
        <v>24</v>
      </c>
      <c r="F125" s="5" t="s">
        <v>15</v>
      </c>
      <c r="G125" s="123" t="s">
        <v>211</v>
      </c>
      <c r="H125" s="114">
        <v>0</v>
      </c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02" t="s">
        <v>34</v>
      </c>
      <c r="C126" s="86" t="s">
        <v>24</v>
      </c>
      <c r="D126" s="86" t="s">
        <v>24</v>
      </c>
      <c r="E126" s="86" t="s">
        <v>24</v>
      </c>
      <c r="F126" s="90" t="s">
        <v>15</v>
      </c>
      <c r="G126" s="123" t="s">
        <v>211</v>
      </c>
      <c r="H126" s="114">
        <v>0</v>
      </c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83" t="s">
        <v>35</v>
      </c>
      <c r="C127" s="86" t="s">
        <v>24</v>
      </c>
      <c r="D127" s="86" t="s">
        <v>24</v>
      </c>
      <c r="E127" s="86" t="s">
        <v>24</v>
      </c>
      <c r="F127" s="90" t="s">
        <v>15</v>
      </c>
      <c r="G127" s="123" t="s">
        <v>211</v>
      </c>
      <c r="H127" s="114">
        <v>0</v>
      </c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83" t="s">
        <v>177</v>
      </c>
      <c r="C128" s="86" t="s">
        <v>24</v>
      </c>
      <c r="D128" s="86" t="s">
        <v>24</v>
      </c>
      <c r="E128" s="86" t="s">
        <v>24</v>
      </c>
      <c r="F128" s="90" t="s">
        <v>15</v>
      </c>
      <c r="G128" s="123" t="s">
        <v>211</v>
      </c>
      <c r="H128" s="114">
        <v>0</v>
      </c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83" t="s">
        <v>37</v>
      </c>
      <c r="C129" s="86" t="s">
        <v>24</v>
      </c>
      <c r="D129" s="86" t="s">
        <v>24</v>
      </c>
      <c r="E129" s="86" t="s">
        <v>24</v>
      </c>
      <c r="F129" s="86" t="s">
        <v>18</v>
      </c>
      <c r="G129" s="123" t="s">
        <v>210</v>
      </c>
      <c r="H129" s="114">
        <v>25</v>
      </c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83" t="s">
        <v>38</v>
      </c>
      <c r="C130" s="9" t="s">
        <v>18</v>
      </c>
      <c r="D130" s="5" t="s">
        <v>15</v>
      </c>
      <c r="E130" s="86" t="s">
        <v>24</v>
      </c>
      <c r="F130" s="9" t="s">
        <v>18</v>
      </c>
      <c r="G130" s="123" t="s">
        <v>207</v>
      </c>
      <c r="H130" s="114">
        <v>50</v>
      </c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91" t="s">
        <v>39</v>
      </c>
      <c r="C131" s="103" t="s">
        <v>24</v>
      </c>
      <c r="D131" s="103" t="s">
        <v>24</v>
      </c>
      <c r="E131" s="93" t="s">
        <v>24</v>
      </c>
      <c r="F131" s="75" t="s">
        <v>15</v>
      </c>
      <c r="G131" s="123" t="s">
        <v>211</v>
      </c>
      <c r="H131" s="114">
        <v>0</v>
      </c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79" t="s">
        <v>41</v>
      </c>
      <c r="C132" s="97" t="s">
        <v>18</v>
      </c>
      <c r="D132" s="97" t="s">
        <v>24</v>
      </c>
      <c r="E132" s="86" t="s">
        <v>24</v>
      </c>
      <c r="F132" s="86" t="s">
        <v>18</v>
      </c>
      <c r="G132" s="123" t="s">
        <v>207</v>
      </c>
      <c r="H132" s="114">
        <v>50</v>
      </c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83" t="s">
        <v>93</v>
      </c>
      <c r="C133" s="86" t="s">
        <v>24</v>
      </c>
      <c r="D133" s="86" t="s">
        <v>24</v>
      </c>
      <c r="E133" s="86" t="s">
        <v>24</v>
      </c>
      <c r="F133" s="86" t="s">
        <v>18</v>
      </c>
      <c r="G133" s="123" t="s">
        <v>210</v>
      </c>
      <c r="H133" s="114">
        <v>25</v>
      </c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83" t="s">
        <v>43</v>
      </c>
      <c r="C134" s="90" t="s">
        <v>15</v>
      </c>
      <c r="D134" s="90" t="s">
        <v>15</v>
      </c>
      <c r="E134" s="90" t="s">
        <v>15</v>
      </c>
      <c r="F134" s="90" t="s">
        <v>15</v>
      </c>
      <c r="G134" s="123" t="s">
        <v>211</v>
      </c>
      <c r="H134" s="114">
        <v>0</v>
      </c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91" t="s">
        <v>44</v>
      </c>
      <c r="C135" s="92" t="s">
        <v>15</v>
      </c>
      <c r="D135" s="92" t="s">
        <v>15</v>
      </c>
      <c r="E135" s="93" t="s">
        <v>24</v>
      </c>
      <c r="F135" s="92" t="s">
        <v>15</v>
      </c>
      <c r="G135" s="123" t="s">
        <v>211</v>
      </c>
      <c r="H135" s="114">
        <v>0</v>
      </c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79" t="s">
        <v>46</v>
      </c>
      <c r="C136" s="97" t="s">
        <v>24</v>
      </c>
      <c r="D136" s="97" t="s">
        <v>24</v>
      </c>
      <c r="E136" s="90" t="s">
        <v>15</v>
      </c>
      <c r="F136" s="90" t="s">
        <v>15</v>
      </c>
      <c r="G136" s="123" t="s">
        <v>211</v>
      </c>
      <c r="H136" s="114">
        <v>0</v>
      </c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83" t="s">
        <v>47</v>
      </c>
      <c r="C137" s="86" t="s">
        <v>24</v>
      </c>
      <c r="D137" s="86" t="s">
        <v>24</v>
      </c>
      <c r="E137" s="90" t="s">
        <v>15</v>
      </c>
      <c r="F137" s="90" t="s">
        <v>15</v>
      </c>
      <c r="G137" s="123" t="s">
        <v>211</v>
      </c>
      <c r="H137" s="114">
        <v>0</v>
      </c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91" t="s">
        <v>48</v>
      </c>
      <c r="C138" s="103" t="s">
        <v>24</v>
      </c>
      <c r="D138" s="103" t="s">
        <v>24</v>
      </c>
      <c r="E138" s="75" t="s">
        <v>15</v>
      </c>
      <c r="F138" s="75" t="s">
        <v>15</v>
      </c>
      <c r="G138" s="123" t="s">
        <v>211</v>
      </c>
      <c r="H138" s="114">
        <v>0</v>
      </c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79" t="s">
        <v>50</v>
      </c>
      <c r="C139" s="90" t="s">
        <v>15</v>
      </c>
      <c r="D139" s="86" t="s">
        <v>24</v>
      </c>
      <c r="E139" s="86" t="s">
        <v>24</v>
      </c>
      <c r="F139" s="90" t="s">
        <v>15</v>
      </c>
      <c r="G139" s="123" t="s">
        <v>211</v>
      </c>
      <c r="H139" s="114">
        <v>0</v>
      </c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83" t="s">
        <v>51</v>
      </c>
      <c r="C140" s="86" t="s">
        <v>18</v>
      </c>
      <c r="D140" s="86" t="s">
        <v>24</v>
      </c>
      <c r="E140" s="86" t="s">
        <v>24</v>
      </c>
      <c r="F140" s="90" t="s">
        <v>15</v>
      </c>
      <c r="G140" s="123" t="s">
        <v>210</v>
      </c>
      <c r="H140" s="114">
        <v>25</v>
      </c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83" t="s">
        <v>52</v>
      </c>
      <c r="C141" s="86" t="s">
        <v>24</v>
      </c>
      <c r="D141" s="86" t="s">
        <v>24</v>
      </c>
      <c r="E141" s="90" t="s">
        <v>15</v>
      </c>
      <c r="F141" s="86" t="s">
        <v>24</v>
      </c>
      <c r="G141" s="123" t="s">
        <v>211</v>
      </c>
      <c r="H141" s="114">
        <v>0</v>
      </c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83" t="s">
        <v>53</v>
      </c>
      <c r="C142" s="9" t="s">
        <v>24</v>
      </c>
      <c r="D142" s="86" t="s">
        <v>24</v>
      </c>
      <c r="E142" s="90" t="s">
        <v>15</v>
      </c>
      <c r="F142" s="90" t="s">
        <v>15</v>
      </c>
      <c r="G142" s="123" t="s">
        <v>211</v>
      </c>
      <c r="H142" s="114">
        <v>0</v>
      </c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83" t="s">
        <v>181</v>
      </c>
      <c r="C143" s="9" t="s">
        <v>24</v>
      </c>
      <c r="D143" s="86" t="s">
        <v>18</v>
      </c>
      <c r="E143" s="9" t="s">
        <v>24</v>
      </c>
      <c r="F143" s="9" t="s">
        <v>24</v>
      </c>
      <c r="G143" s="123" t="s">
        <v>210</v>
      </c>
      <c r="H143" s="114">
        <v>25</v>
      </c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83" t="s">
        <v>55</v>
      </c>
      <c r="C144" s="86" t="s">
        <v>24</v>
      </c>
      <c r="D144" s="86" t="s">
        <v>24</v>
      </c>
      <c r="E144" s="5" t="s">
        <v>15</v>
      </c>
      <c r="F144" s="5" t="s">
        <v>15</v>
      </c>
      <c r="G144" s="123" t="s">
        <v>211</v>
      </c>
      <c r="H144" s="114">
        <v>0</v>
      </c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83" t="s">
        <v>188</v>
      </c>
      <c r="C145" s="90" t="s">
        <v>15</v>
      </c>
      <c r="D145" s="86" t="s">
        <v>18</v>
      </c>
      <c r="E145" s="90" t="s">
        <v>15</v>
      </c>
      <c r="F145" s="86" t="s">
        <v>18</v>
      </c>
      <c r="G145" s="123" t="s">
        <v>207</v>
      </c>
      <c r="H145" s="114">
        <v>50</v>
      </c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83" t="s">
        <v>57</v>
      </c>
      <c r="C146" s="9" t="s">
        <v>24</v>
      </c>
      <c r="D146" s="9" t="s">
        <v>24</v>
      </c>
      <c r="E146" s="5" t="s">
        <v>15</v>
      </c>
      <c r="F146" s="5" t="s">
        <v>15</v>
      </c>
      <c r="G146" s="123" t="s">
        <v>211</v>
      </c>
      <c r="H146" s="114">
        <v>0</v>
      </c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83" t="s">
        <v>58</v>
      </c>
      <c r="C147" s="9" t="s">
        <v>18</v>
      </c>
      <c r="D147" s="9" t="s">
        <v>18</v>
      </c>
      <c r="E147" s="9" t="s">
        <v>18</v>
      </c>
      <c r="F147" s="5" t="s">
        <v>15</v>
      </c>
      <c r="G147" s="123" t="s">
        <v>208</v>
      </c>
      <c r="H147" s="114">
        <v>75</v>
      </c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83" t="s">
        <v>59</v>
      </c>
      <c r="C148" s="9" t="s">
        <v>24</v>
      </c>
      <c r="D148" s="9" t="s">
        <v>24</v>
      </c>
      <c r="E148" s="5" t="s">
        <v>15</v>
      </c>
      <c r="F148" s="5" t="s">
        <v>15</v>
      </c>
      <c r="G148" s="123" t="s">
        <v>211</v>
      </c>
      <c r="H148" s="114">
        <v>0</v>
      </c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83" t="s">
        <v>60</v>
      </c>
      <c r="C149" s="9" t="s">
        <v>18</v>
      </c>
      <c r="D149" s="9" t="s">
        <v>18</v>
      </c>
      <c r="E149" s="9" t="s">
        <v>24</v>
      </c>
      <c r="F149" s="9" t="s">
        <v>24</v>
      </c>
      <c r="G149" s="123" t="s">
        <v>207</v>
      </c>
      <c r="H149" s="114">
        <v>50</v>
      </c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83" t="s">
        <v>61</v>
      </c>
      <c r="C150" s="5" t="s">
        <v>15</v>
      </c>
      <c r="D150" s="5" t="s">
        <v>15</v>
      </c>
      <c r="E150" s="5" t="s">
        <v>15</v>
      </c>
      <c r="F150" s="5" t="s">
        <v>15</v>
      </c>
      <c r="G150" s="123" t="s">
        <v>211</v>
      </c>
      <c r="H150" s="114">
        <v>0</v>
      </c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83" t="s">
        <v>62</v>
      </c>
      <c r="C151" s="5" t="s">
        <v>15</v>
      </c>
      <c r="D151" s="5" t="s">
        <v>15</v>
      </c>
      <c r="E151" s="5" t="s">
        <v>15</v>
      </c>
      <c r="F151" s="5" t="s">
        <v>15</v>
      </c>
      <c r="G151" s="123" t="s">
        <v>211</v>
      </c>
      <c r="H151" s="114">
        <v>0</v>
      </c>
      <c r="I151" s="1"/>
      <c r="J151" s="1"/>
      <c r="K151" s="1"/>
      <c r="L151" s="1"/>
      <c r="M151" s="1"/>
      <c r="N151" s="1"/>
      <c r="O151" s="1"/>
      <c r="P151" s="1"/>
    </row>
    <row r="152" spans="1:16" ht="15.75" thickBot="1">
      <c r="A152" s="1"/>
      <c r="B152" s="91" t="s">
        <v>63</v>
      </c>
      <c r="C152" s="5" t="s">
        <v>15</v>
      </c>
      <c r="D152" s="5" t="s">
        <v>15</v>
      </c>
      <c r="E152" s="75" t="s">
        <v>15</v>
      </c>
      <c r="F152" s="75" t="s">
        <v>15</v>
      </c>
      <c r="G152" s="123" t="s">
        <v>211</v>
      </c>
      <c r="H152" s="114">
        <v>0</v>
      </c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30" t="s">
        <v>253</v>
      </c>
      <c r="C153" s="36" t="s">
        <v>185</v>
      </c>
      <c r="D153" s="36" t="s">
        <v>186</v>
      </c>
      <c r="E153" s="7" t="s">
        <v>185</v>
      </c>
      <c r="F153" s="7" t="s">
        <v>183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8" thickBot="1">
      <c r="A154" s="1"/>
      <c r="B154" s="132" t="s">
        <v>239</v>
      </c>
      <c r="C154" s="61" t="s">
        <v>416</v>
      </c>
      <c r="D154" s="61" t="s">
        <v>417</v>
      </c>
      <c r="E154" s="61" t="s">
        <v>446</v>
      </c>
      <c r="F154" s="61" t="s">
        <v>445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</row>
  </sheetData>
  <mergeCells count="12">
    <mergeCell ref="C109:D109"/>
    <mergeCell ref="A28:A31"/>
    <mergeCell ref="C56:I56"/>
    <mergeCell ref="A32:A34"/>
    <mergeCell ref="A35:A48"/>
    <mergeCell ref="C108:E108"/>
    <mergeCell ref="A1:I1"/>
    <mergeCell ref="C4:O4"/>
    <mergeCell ref="A7:A12"/>
    <mergeCell ref="A13:A20"/>
    <mergeCell ref="A21:A27"/>
    <mergeCell ref="E5:F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tabSelected="1" zoomScaleNormal="100" workbookViewId="0">
      <pane xSplit="2" ySplit="5" topLeftCell="S6" activePane="bottomRight" state="frozenSplit"/>
      <selection pane="topRight" activeCell="C1" sqref="C1"/>
      <selection pane="bottomLeft" activeCell="A6" sqref="A6"/>
      <selection pane="bottomRight" activeCell="W37" sqref="W37:Y37"/>
    </sheetView>
  </sheetViews>
  <sheetFormatPr defaultColWidth="9" defaultRowHeight="15"/>
  <cols>
    <col min="1" max="1" width="21.42578125" style="2" customWidth="1"/>
    <col min="2" max="2" width="38.5703125" style="2" customWidth="1"/>
    <col min="3" max="6" width="17.42578125" style="2" bestFit="1" customWidth="1"/>
    <col min="7" max="7" width="18.42578125" style="2" customWidth="1"/>
    <col min="8" max="9" width="18.42578125" style="2" bestFit="1" customWidth="1"/>
    <col min="10" max="18" width="17.42578125" style="2" bestFit="1" customWidth="1"/>
    <col min="19" max="19" width="16.5703125" style="2" bestFit="1" customWidth="1"/>
    <col min="20" max="20" width="19.42578125" style="2" bestFit="1" customWidth="1"/>
    <col min="21" max="23" width="17.42578125" style="2" bestFit="1" customWidth="1"/>
    <col min="24" max="25" width="17.85546875" style="2" bestFit="1" customWidth="1"/>
    <col min="26" max="29" width="17.42578125" style="2" bestFit="1" customWidth="1"/>
    <col min="30" max="30" width="10.5703125" style="2" customWidth="1"/>
    <col min="31" max="31" width="9.85546875" style="2" customWidth="1"/>
    <col min="32" max="16384" width="9" style="2"/>
  </cols>
  <sheetData>
    <row r="1" spans="1:47">
      <c r="A1" s="384" t="s">
        <v>685</v>
      </c>
      <c r="B1" s="384"/>
      <c r="C1" s="384"/>
      <c r="D1" s="384"/>
      <c r="E1" s="384"/>
      <c r="F1" s="384"/>
    </row>
    <row r="2" spans="1:47" ht="15.75" thickBot="1"/>
    <row r="3" spans="1:47" ht="15.75" thickBot="1">
      <c r="A3" s="392"/>
      <c r="B3" s="161" t="s">
        <v>3</v>
      </c>
      <c r="C3" s="390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306"/>
      <c r="AD3" s="27"/>
    </row>
    <row r="4" spans="1:47">
      <c r="A4" s="393"/>
      <c r="B4" s="157"/>
      <c r="C4" s="167" t="s">
        <v>64</v>
      </c>
      <c r="D4" s="168" t="s">
        <v>64</v>
      </c>
      <c r="E4" s="168" t="s">
        <v>64</v>
      </c>
      <c r="F4" s="164" t="s">
        <v>65</v>
      </c>
      <c r="G4" s="168" t="s">
        <v>66</v>
      </c>
      <c r="H4" s="168" t="s">
        <v>284</v>
      </c>
      <c r="I4" s="164" t="s">
        <v>476</v>
      </c>
      <c r="J4" s="168" t="s">
        <v>67</v>
      </c>
      <c r="K4" s="168" t="s">
        <v>283</v>
      </c>
      <c r="L4" s="168" t="s">
        <v>283</v>
      </c>
      <c r="M4" s="168" t="s">
        <v>283</v>
      </c>
      <c r="N4" s="168" t="s">
        <v>283</v>
      </c>
      <c r="O4" s="168" t="s">
        <v>283</v>
      </c>
      <c r="P4" s="164" t="s">
        <v>212</v>
      </c>
      <c r="Q4" s="168" t="s">
        <v>68</v>
      </c>
      <c r="R4" s="168" t="s">
        <v>68</v>
      </c>
      <c r="S4" s="31" t="s">
        <v>213</v>
      </c>
      <c r="T4" s="31" t="s">
        <v>620</v>
      </c>
      <c r="U4" s="164" t="s">
        <v>214</v>
      </c>
      <c r="V4" s="164" t="s">
        <v>214</v>
      </c>
      <c r="W4" s="168" t="s">
        <v>69</v>
      </c>
      <c r="X4" s="168" t="s">
        <v>69</v>
      </c>
      <c r="Y4" s="168" t="s">
        <v>69</v>
      </c>
      <c r="Z4" s="164" t="s">
        <v>70</v>
      </c>
      <c r="AA4" s="164" t="s">
        <v>70</v>
      </c>
      <c r="AB4" s="164" t="s">
        <v>70</v>
      </c>
      <c r="AC4" s="350" t="s">
        <v>659</v>
      </c>
      <c r="AD4" s="249"/>
      <c r="AE4" s="56"/>
      <c r="AF4" s="56"/>
    </row>
    <row r="5" spans="1:47" ht="15.75" thickBot="1">
      <c r="A5" s="394"/>
      <c r="B5" s="156" t="s">
        <v>679</v>
      </c>
      <c r="C5" s="141">
        <v>1</v>
      </c>
      <c r="D5" s="33">
        <v>2</v>
      </c>
      <c r="E5" s="165">
        <v>3</v>
      </c>
      <c r="F5" s="165">
        <v>4</v>
      </c>
      <c r="G5" s="134">
        <v>5</v>
      </c>
      <c r="H5" s="134">
        <v>6</v>
      </c>
      <c r="I5" s="165">
        <v>7</v>
      </c>
      <c r="J5" s="165">
        <v>8</v>
      </c>
      <c r="K5" s="165">
        <v>9</v>
      </c>
      <c r="L5" s="165">
        <v>10</v>
      </c>
      <c r="M5" s="165">
        <v>11</v>
      </c>
      <c r="N5" s="162">
        <v>12</v>
      </c>
      <c r="O5" s="33">
        <v>13</v>
      </c>
      <c r="P5" s="33">
        <v>14</v>
      </c>
      <c r="Q5" s="33">
        <v>15</v>
      </c>
      <c r="R5" s="33">
        <v>16</v>
      </c>
      <c r="S5" s="33">
        <v>17</v>
      </c>
      <c r="T5" s="33">
        <v>18</v>
      </c>
      <c r="U5" s="33">
        <v>19</v>
      </c>
      <c r="V5" s="33">
        <v>20</v>
      </c>
      <c r="W5" s="33">
        <v>21</v>
      </c>
      <c r="X5" s="33">
        <v>22</v>
      </c>
      <c r="Y5" s="33">
        <v>23</v>
      </c>
      <c r="Z5" s="33">
        <v>24</v>
      </c>
      <c r="AA5" s="33">
        <v>25</v>
      </c>
      <c r="AB5" s="33">
        <v>26</v>
      </c>
      <c r="AC5" s="55">
        <v>27</v>
      </c>
      <c r="AD5" s="249"/>
      <c r="AE5" s="7"/>
      <c r="AF5" s="56"/>
      <c r="AN5" s="56"/>
      <c r="AO5" s="56"/>
      <c r="AP5" s="56"/>
      <c r="AQ5" s="56"/>
      <c r="AR5" s="56"/>
    </row>
    <row r="6" spans="1:47">
      <c r="A6" s="388" t="s">
        <v>9</v>
      </c>
      <c r="B6" s="157" t="s">
        <v>282</v>
      </c>
      <c r="C6" s="160" t="s">
        <v>97</v>
      </c>
      <c r="D6" s="36" t="s">
        <v>98</v>
      </c>
      <c r="E6" s="36" t="s">
        <v>99</v>
      </c>
      <c r="F6" s="36" t="s">
        <v>100</v>
      </c>
      <c r="G6" s="36" t="s">
        <v>101</v>
      </c>
      <c r="H6" s="36" t="s">
        <v>116</v>
      </c>
      <c r="I6" s="36" t="s">
        <v>97</v>
      </c>
      <c r="J6" s="36" t="s">
        <v>102</v>
      </c>
      <c r="K6" s="36" t="s">
        <v>100</v>
      </c>
      <c r="L6" s="36" t="s">
        <v>103</v>
      </c>
      <c r="M6" s="36" t="s">
        <v>104</v>
      </c>
      <c r="N6" s="36" t="s">
        <v>105</v>
      </c>
      <c r="O6" s="36" t="s">
        <v>106</v>
      </c>
      <c r="P6" s="36" t="s">
        <v>107</v>
      </c>
      <c r="Q6" s="53">
        <v>12</v>
      </c>
      <c r="R6" s="53">
        <v>45</v>
      </c>
      <c r="S6" s="36" t="s">
        <v>108</v>
      </c>
      <c r="T6" s="36" t="s">
        <v>109</v>
      </c>
      <c r="U6" s="36" t="s">
        <v>100</v>
      </c>
      <c r="V6" s="36" t="s">
        <v>110</v>
      </c>
      <c r="W6" s="36" t="s">
        <v>111</v>
      </c>
      <c r="X6" s="36" t="s">
        <v>97</v>
      </c>
      <c r="Y6" s="36" t="s">
        <v>112</v>
      </c>
      <c r="Z6" s="36" t="s">
        <v>113</v>
      </c>
      <c r="AA6" s="36" t="s">
        <v>114</v>
      </c>
      <c r="AB6" s="36" t="s">
        <v>115</v>
      </c>
      <c r="AC6" s="37" t="s">
        <v>617</v>
      </c>
      <c r="AE6" s="7"/>
      <c r="AF6" s="56"/>
    </row>
    <row r="7" spans="1:47">
      <c r="A7" s="389"/>
      <c r="B7" s="157" t="s">
        <v>12</v>
      </c>
      <c r="C7" s="7" t="s">
        <v>76</v>
      </c>
      <c r="D7" s="7" t="s">
        <v>75</v>
      </c>
      <c r="E7" s="7" t="s">
        <v>15</v>
      </c>
      <c r="F7" s="7" t="s">
        <v>77</v>
      </c>
      <c r="G7" s="7" t="s">
        <v>13</v>
      </c>
      <c r="H7" s="7" t="s">
        <v>78</v>
      </c>
      <c r="I7" s="7" t="s">
        <v>79</v>
      </c>
      <c r="J7" s="7" t="s">
        <v>80</v>
      </c>
      <c r="K7" s="7" t="s">
        <v>81</v>
      </c>
      <c r="L7" s="7" t="s">
        <v>82</v>
      </c>
      <c r="M7" s="7" t="s">
        <v>83</v>
      </c>
      <c r="N7" s="7" t="s">
        <v>84</v>
      </c>
      <c r="O7" s="7" t="s">
        <v>14</v>
      </c>
      <c r="P7" s="7" t="s">
        <v>85</v>
      </c>
      <c r="Q7" s="7" t="s">
        <v>83</v>
      </c>
      <c r="R7" s="7" t="s">
        <v>83</v>
      </c>
      <c r="S7" s="7" t="s">
        <v>86</v>
      </c>
      <c r="T7" s="7" t="s">
        <v>83</v>
      </c>
      <c r="U7" s="7" t="s">
        <v>13</v>
      </c>
      <c r="V7" s="7" t="s">
        <v>87</v>
      </c>
      <c r="W7" s="7" t="s">
        <v>15</v>
      </c>
      <c r="X7" s="7" t="s">
        <v>16</v>
      </c>
      <c r="Y7" s="7" t="s">
        <v>16</v>
      </c>
      <c r="Z7" s="7" t="s">
        <v>75</v>
      </c>
      <c r="AA7" s="7" t="s">
        <v>83</v>
      </c>
      <c r="AB7" s="7" t="s">
        <v>15</v>
      </c>
      <c r="AC7" s="34">
        <v>2.4</v>
      </c>
      <c r="AD7" s="135" t="s">
        <v>285</v>
      </c>
      <c r="AE7" s="138"/>
      <c r="AF7" s="56"/>
    </row>
    <row r="8" spans="1:47">
      <c r="A8" s="387"/>
      <c r="B8" s="157" t="s">
        <v>281</v>
      </c>
      <c r="C8" s="7" t="s">
        <v>71</v>
      </c>
      <c r="D8" s="7" t="s">
        <v>71</v>
      </c>
      <c r="E8" s="7" t="s">
        <v>11</v>
      </c>
      <c r="F8" s="7" t="s">
        <v>11</v>
      </c>
      <c r="G8" s="7" t="s">
        <v>11</v>
      </c>
      <c r="H8" s="7" t="s">
        <v>11</v>
      </c>
      <c r="I8" s="7" t="s">
        <v>71</v>
      </c>
      <c r="J8" s="7" t="s">
        <v>71</v>
      </c>
      <c r="K8" s="7" t="s">
        <v>71</v>
      </c>
      <c r="L8" s="7" t="s">
        <v>11</v>
      </c>
      <c r="M8" s="7" t="s">
        <v>11</v>
      </c>
      <c r="N8" s="7" t="s">
        <v>11</v>
      </c>
      <c r="O8" s="7" t="s">
        <v>11</v>
      </c>
      <c r="P8" s="7" t="s">
        <v>71</v>
      </c>
      <c r="Q8" s="7" t="s">
        <v>72</v>
      </c>
      <c r="R8" s="7" t="s">
        <v>73</v>
      </c>
      <c r="S8" s="7" t="s">
        <v>71</v>
      </c>
      <c r="T8" s="7" t="s">
        <v>71</v>
      </c>
      <c r="U8" s="7" t="s">
        <v>11</v>
      </c>
      <c r="V8" s="7" t="s">
        <v>71</v>
      </c>
      <c r="W8" s="7" t="s">
        <v>73</v>
      </c>
      <c r="X8" s="7" t="s">
        <v>74</v>
      </c>
      <c r="Y8" s="7" t="s">
        <v>74</v>
      </c>
      <c r="Z8" s="7" t="s">
        <v>72</v>
      </c>
      <c r="AA8" s="7" t="s">
        <v>74</v>
      </c>
      <c r="AB8" s="7" t="s">
        <v>73</v>
      </c>
      <c r="AC8" s="34" t="s">
        <v>618</v>
      </c>
      <c r="AD8" s="326" t="s">
        <v>634</v>
      </c>
      <c r="AE8" s="169" t="s">
        <v>287</v>
      </c>
      <c r="AF8" s="305"/>
      <c r="AG8" s="56"/>
      <c r="AH8" s="56"/>
      <c r="AI8" s="56"/>
    </row>
    <row r="9" spans="1:47" s="308" customFormat="1">
      <c r="A9" s="387"/>
      <c r="B9" s="335" t="s">
        <v>480</v>
      </c>
      <c r="C9" s="314" t="s">
        <v>18</v>
      </c>
      <c r="D9" s="310" t="s">
        <v>18</v>
      </c>
      <c r="E9" s="310" t="s">
        <v>18</v>
      </c>
      <c r="F9" s="310" t="s">
        <v>18</v>
      </c>
      <c r="G9" s="310" t="s">
        <v>18</v>
      </c>
      <c r="H9" s="310" t="s">
        <v>18</v>
      </c>
      <c r="I9" s="310" t="s">
        <v>18</v>
      </c>
      <c r="J9" s="310" t="s">
        <v>18</v>
      </c>
      <c r="K9" s="310" t="s">
        <v>18</v>
      </c>
      <c r="L9" s="310" t="s">
        <v>18</v>
      </c>
      <c r="M9" s="310" t="s">
        <v>18</v>
      </c>
      <c r="N9" s="310" t="s">
        <v>18</v>
      </c>
      <c r="O9" s="310" t="s">
        <v>18</v>
      </c>
      <c r="P9" s="310" t="s">
        <v>18</v>
      </c>
      <c r="Q9" s="310" t="s">
        <v>18</v>
      </c>
      <c r="R9" s="310" t="s">
        <v>18</v>
      </c>
      <c r="S9" s="310" t="s">
        <v>24</v>
      </c>
      <c r="T9" s="310" t="s">
        <v>18</v>
      </c>
      <c r="U9" s="310" t="s">
        <v>24</v>
      </c>
      <c r="V9" s="310" t="s">
        <v>18</v>
      </c>
      <c r="W9" s="309" t="s">
        <v>15</v>
      </c>
      <c r="X9" s="309" t="s">
        <v>15</v>
      </c>
      <c r="Y9" s="310" t="s">
        <v>18</v>
      </c>
      <c r="Z9" s="309" t="s">
        <v>15</v>
      </c>
      <c r="AA9" s="310" t="s">
        <v>18</v>
      </c>
      <c r="AB9" s="309" t="s">
        <v>15</v>
      </c>
      <c r="AC9" s="325" t="s">
        <v>625</v>
      </c>
      <c r="AD9" s="327" t="s">
        <v>635</v>
      </c>
      <c r="AE9" s="338">
        <f>21/23*100</f>
        <v>91.304347826086953</v>
      </c>
      <c r="AG9" s="324"/>
      <c r="AH9" s="324"/>
      <c r="AI9" s="324"/>
      <c r="AJ9" s="324"/>
      <c r="AK9" s="324"/>
      <c r="AL9" s="324"/>
      <c r="AM9" s="324"/>
      <c r="AN9" s="324"/>
      <c r="AO9" s="324"/>
      <c r="AP9" s="324"/>
      <c r="AQ9" s="324"/>
      <c r="AR9" s="324"/>
      <c r="AS9" s="324"/>
      <c r="AT9" s="324"/>
      <c r="AU9" s="324"/>
    </row>
    <row r="10" spans="1:47" s="308" customFormat="1">
      <c r="A10" s="387"/>
      <c r="B10" s="335" t="s">
        <v>475</v>
      </c>
      <c r="C10" s="310" t="s">
        <v>18</v>
      </c>
      <c r="D10" s="310" t="s">
        <v>18</v>
      </c>
      <c r="E10" s="310" t="s">
        <v>18</v>
      </c>
      <c r="F10" s="310" t="s">
        <v>18</v>
      </c>
      <c r="G10" s="310" t="s">
        <v>18</v>
      </c>
      <c r="H10" s="310" t="s">
        <v>18</v>
      </c>
      <c r="I10" s="310" t="s">
        <v>18</v>
      </c>
      <c r="J10" s="310" t="s">
        <v>18</v>
      </c>
      <c r="K10" s="310" t="s">
        <v>18</v>
      </c>
      <c r="L10" s="310" t="s">
        <v>18</v>
      </c>
      <c r="M10" s="310" t="s">
        <v>18</v>
      </c>
      <c r="N10" s="310" t="s">
        <v>18</v>
      </c>
      <c r="O10" s="310" t="s">
        <v>18</v>
      </c>
      <c r="P10" s="310" t="s">
        <v>18</v>
      </c>
      <c r="Q10" s="310" t="s">
        <v>18</v>
      </c>
      <c r="R10" s="310" t="s">
        <v>18</v>
      </c>
      <c r="S10" s="310" t="s">
        <v>18</v>
      </c>
      <c r="T10" s="310" t="s">
        <v>18</v>
      </c>
      <c r="U10" s="310" t="s">
        <v>18</v>
      </c>
      <c r="V10" s="310" t="s">
        <v>24</v>
      </c>
      <c r="W10" s="310" t="s">
        <v>18</v>
      </c>
      <c r="X10" s="310" t="s">
        <v>18</v>
      </c>
      <c r="Y10" s="310" t="s">
        <v>18</v>
      </c>
      <c r="Z10" s="310" t="s">
        <v>18</v>
      </c>
      <c r="AA10" s="310" t="s">
        <v>624</v>
      </c>
      <c r="AB10" s="310" t="s">
        <v>18</v>
      </c>
      <c r="AC10" s="325" t="s">
        <v>624</v>
      </c>
      <c r="AD10" s="328" t="s">
        <v>636</v>
      </c>
      <c r="AE10" s="338">
        <f>26/27*100</f>
        <v>96.296296296296291</v>
      </c>
    </row>
    <row r="11" spans="1:47" s="308" customFormat="1">
      <c r="A11" s="387"/>
      <c r="B11" s="335" t="s">
        <v>20</v>
      </c>
      <c r="C11" s="309" t="s">
        <v>15</v>
      </c>
      <c r="D11" s="309" t="s">
        <v>15</v>
      </c>
      <c r="E11" s="309" t="s">
        <v>15</v>
      </c>
      <c r="F11" s="310" t="s">
        <v>18</v>
      </c>
      <c r="G11" s="310" t="s">
        <v>18</v>
      </c>
      <c r="H11" s="310" t="s">
        <v>18</v>
      </c>
      <c r="I11" s="310" t="s">
        <v>24</v>
      </c>
      <c r="J11" s="310" t="s">
        <v>18</v>
      </c>
      <c r="K11" s="310" t="s">
        <v>18</v>
      </c>
      <c r="L11" s="310" t="s">
        <v>18</v>
      </c>
      <c r="M11" s="309" t="s">
        <v>15</v>
      </c>
      <c r="N11" s="310" t="s">
        <v>18</v>
      </c>
      <c r="O11" s="314" t="s">
        <v>24</v>
      </c>
      <c r="P11" s="309" t="s">
        <v>15</v>
      </c>
      <c r="Q11" s="309" t="s">
        <v>15</v>
      </c>
      <c r="R11" s="309" t="s">
        <v>15</v>
      </c>
      <c r="S11" s="310" t="s">
        <v>18</v>
      </c>
      <c r="T11" s="310" t="s">
        <v>18</v>
      </c>
      <c r="U11" s="310" t="s">
        <v>18</v>
      </c>
      <c r="V11" s="309" t="s">
        <v>15</v>
      </c>
      <c r="W11" s="310" t="s">
        <v>18</v>
      </c>
      <c r="X11" s="309" t="s">
        <v>15</v>
      </c>
      <c r="Y11" s="309" t="s">
        <v>15</v>
      </c>
      <c r="Z11" s="310" t="s">
        <v>18</v>
      </c>
      <c r="AA11" s="310" t="s">
        <v>18</v>
      </c>
      <c r="AB11" s="310" t="s">
        <v>18</v>
      </c>
      <c r="AC11" s="312" t="s">
        <v>626</v>
      </c>
      <c r="AD11" s="326" t="s">
        <v>637</v>
      </c>
      <c r="AE11" s="338">
        <f>14/16*100</f>
        <v>87.5</v>
      </c>
    </row>
    <row r="12" spans="1:47" ht="15.75" thickBot="1">
      <c r="A12" s="386"/>
      <c r="B12" s="334" t="s">
        <v>235</v>
      </c>
      <c r="C12" s="7" t="s">
        <v>15</v>
      </c>
      <c r="D12" s="7" t="s">
        <v>15</v>
      </c>
      <c r="E12" s="7" t="s">
        <v>15</v>
      </c>
      <c r="F12" s="8" t="s">
        <v>89</v>
      </c>
      <c r="G12" s="8" t="s">
        <v>89</v>
      </c>
      <c r="H12" s="8" t="s">
        <v>89</v>
      </c>
      <c r="I12" s="8" t="s">
        <v>89</v>
      </c>
      <c r="J12" s="7" t="s">
        <v>15</v>
      </c>
      <c r="K12" s="7" t="s">
        <v>15</v>
      </c>
      <c r="L12" s="7" t="s">
        <v>15</v>
      </c>
      <c r="M12" s="7" t="s">
        <v>15</v>
      </c>
      <c r="N12" s="7" t="s">
        <v>15</v>
      </c>
      <c r="O12" s="7" t="s">
        <v>15</v>
      </c>
      <c r="P12" s="8" t="s">
        <v>18</v>
      </c>
      <c r="Q12" s="33" t="s">
        <v>15</v>
      </c>
      <c r="R12" s="33" t="s">
        <v>15</v>
      </c>
      <c r="S12" s="54" t="s">
        <v>18</v>
      </c>
      <c r="T12" s="54" t="s">
        <v>18</v>
      </c>
      <c r="U12" s="54" t="s">
        <v>18</v>
      </c>
      <c r="V12" s="33" t="s">
        <v>15</v>
      </c>
      <c r="W12" s="54" t="s">
        <v>18</v>
      </c>
      <c r="X12" s="54" t="s">
        <v>18</v>
      </c>
      <c r="Y12" s="54" t="s">
        <v>18</v>
      </c>
      <c r="Z12" s="33" t="s">
        <v>15</v>
      </c>
      <c r="AA12" s="33" t="s">
        <v>15</v>
      </c>
      <c r="AB12" s="33" t="s">
        <v>15</v>
      </c>
      <c r="AC12" s="323" t="s">
        <v>627</v>
      </c>
      <c r="AD12" s="329" t="s">
        <v>639</v>
      </c>
      <c r="AE12" s="171">
        <f>10/10*100</f>
        <v>100</v>
      </c>
    </row>
    <row r="13" spans="1:47">
      <c r="A13" s="389" t="s">
        <v>22</v>
      </c>
      <c r="B13" s="155" t="s">
        <v>23</v>
      </c>
      <c r="C13" s="50" t="s">
        <v>15</v>
      </c>
      <c r="D13" s="50" t="s">
        <v>15</v>
      </c>
      <c r="E13" s="50" t="s">
        <v>15</v>
      </c>
      <c r="F13" s="49" t="s">
        <v>18</v>
      </c>
      <c r="G13" s="49" t="s">
        <v>18</v>
      </c>
      <c r="H13" s="50" t="s">
        <v>15</v>
      </c>
      <c r="I13" s="49" t="s">
        <v>18</v>
      </c>
      <c r="J13" s="49" t="s">
        <v>18</v>
      </c>
      <c r="K13" s="49" t="s">
        <v>18</v>
      </c>
      <c r="L13" s="50" t="s">
        <v>15</v>
      </c>
      <c r="M13" s="50" t="s">
        <v>15</v>
      </c>
      <c r="N13" s="50" t="s">
        <v>15</v>
      </c>
      <c r="O13" s="50" t="s">
        <v>15</v>
      </c>
      <c r="P13" s="50" t="s">
        <v>15</v>
      </c>
      <c r="Q13" s="50" t="s">
        <v>15</v>
      </c>
      <c r="R13" s="50" t="s">
        <v>15</v>
      </c>
      <c r="S13" s="44" t="s">
        <v>15</v>
      </c>
      <c r="T13" s="41" t="s">
        <v>18</v>
      </c>
      <c r="U13" s="44" t="s">
        <v>15</v>
      </c>
      <c r="V13" s="41" t="s">
        <v>18</v>
      </c>
      <c r="W13" s="44" t="s">
        <v>15</v>
      </c>
      <c r="X13" s="44" t="s">
        <v>15</v>
      </c>
      <c r="Y13" s="44" t="s">
        <v>15</v>
      </c>
      <c r="Z13" s="41" t="s">
        <v>18</v>
      </c>
      <c r="AA13" s="41" t="s">
        <v>24</v>
      </c>
      <c r="AB13" s="41" t="s">
        <v>24</v>
      </c>
      <c r="AC13" s="315" t="s">
        <v>624</v>
      </c>
      <c r="AD13" s="330" t="s">
        <v>522</v>
      </c>
      <c r="AE13" s="170">
        <f>9/11*100</f>
        <v>81.818181818181827</v>
      </c>
    </row>
    <row r="14" spans="1:47" s="308" customFormat="1">
      <c r="A14" s="389"/>
      <c r="B14" s="335" t="s">
        <v>236</v>
      </c>
      <c r="C14" s="310" t="s">
        <v>18</v>
      </c>
      <c r="D14" s="316" t="s">
        <v>15</v>
      </c>
      <c r="E14" s="316" t="s">
        <v>15</v>
      </c>
      <c r="F14" s="316" t="s">
        <v>15</v>
      </c>
      <c r="G14" s="316" t="s">
        <v>15</v>
      </c>
      <c r="H14" s="316" t="s">
        <v>15</v>
      </c>
      <c r="I14" s="316" t="s">
        <v>15</v>
      </c>
      <c r="J14" s="316" t="s">
        <v>15</v>
      </c>
      <c r="K14" s="314" t="s">
        <v>18</v>
      </c>
      <c r="L14" s="316" t="s">
        <v>15</v>
      </c>
      <c r="M14" s="316" t="s">
        <v>15</v>
      </c>
      <c r="N14" s="316" t="s">
        <v>15</v>
      </c>
      <c r="O14" s="316" t="s">
        <v>15</v>
      </c>
      <c r="P14" s="316" t="s">
        <v>15</v>
      </c>
      <c r="Q14" s="314" t="s">
        <v>18</v>
      </c>
      <c r="R14" s="316" t="s">
        <v>15</v>
      </c>
      <c r="S14" s="316" t="s">
        <v>15</v>
      </c>
      <c r="T14" s="316" t="s">
        <v>15</v>
      </c>
      <c r="U14" s="316" t="s">
        <v>15</v>
      </c>
      <c r="V14" s="314" t="s">
        <v>18</v>
      </c>
      <c r="W14" s="316" t="s">
        <v>15</v>
      </c>
      <c r="X14" s="316" t="s">
        <v>15</v>
      </c>
      <c r="Y14" s="316" t="s">
        <v>15</v>
      </c>
      <c r="Z14" s="316" t="s">
        <v>15</v>
      </c>
      <c r="AA14" s="316" t="s">
        <v>15</v>
      </c>
      <c r="AB14" s="316" t="s">
        <v>15</v>
      </c>
      <c r="AC14" s="312" t="s">
        <v>627</v>
      </c>
      <c r="AD14" s="329" t="s">
        <v>640</v>
      </c>
      <c r="AE14" s="338">
        <f>4/4*100</f>
        <v>100</v>
      </c>
    </row>
    <row r="15" spans="1:47" s="308" customFormat="1">
      <c r="A15" s="389"/>
      <c r="B15" s="335" t="s">
        <v>237</v>
      </c>
      <c r="C15" s="309" t="s">
        <v>15</v>
      </c>
      <c r="D15" s="316" t="s">
        <v>15</v>
      </c>
      <c r="E15" s="316" t="s">
        <v>15</v>
      </c>
      <c r="F15" s="316" t="s">
        <v>15</v>
      </c>
      <c r="G15" s="316" t="s">
        <v>15</v>
      </c>
      <c r="H15" s="316" t="s">
        <v>15</v>
      </c>
      <c r="I15" s="316" t="s">
        <v>15</v>
      </c>
      <c r="J15" s="316" t="s">
        <v>15</v>
      </c>
      <c r="K15" s="314" t="s">
        <v>18</v>
      </c>
      <c r="L15" s="316" t="s">
        <v>15</v>
      </c>
      <c r="M15" s="314" t="s">
        <v>18</v>
      </c>
      <c r="N15" s="314" t="s">
        <v>18</v>
      </c>
      <c r="O15" s="316" t="s">
        <v>15</v>
      </c>
      <c r="P15" s="316" t="s">
        <v>15</v>
      </c>
      <c r="Q15" s="316" t="s">
        <v>15</v>
      </c>
      <c r="R15" s="314" t="s">
        <v>18</v>
      </c>
      <c r="S15" s="316" t="s">
        <v>15</v>
      </c>
      <c r="T15" s="316" t="s">
        <v>15</v>
      </c>
      <c r="U15" s="316" t="s">
        <v>15</v>
      </c>
      <c r="V15" s="316" t="s">
        <v>15</v>
      </c>
      <c r="W15" s="316" t="s">
        <v>15</v>
      </c>
      <c r="X15" s="314" t="s">
        <v>18</v>
      </c>
      <c r="Y15" s="316" t="s">
        <v>15</v>
      </c>
      <c r="Z15" s="316" t="s">
        <v>15</v>
      </c>
      <c r="AA15" s="316" t="s">
        <v>15</v>
      </c>
      <c r="AB15" s="316" t="s">
        <v>15</v>
      </c>
      <c r="AC15" s="315" t="s">
        <v>625</v>
      </c>
      <c r="AD15" s="329" t="s">
        <v>621</v>
      </c>
      <c r="AE15" s="338">
        <f>6/6*100</f>
        <v>100</v>
      </c>
    </row>
    <row r="16" spans="1:47" s="308" customFormat="1">
      <c r="A16" s="389"/>
      <c r="B16" s="335" t="s">
        <v>609</v>
      </c>
      <c r="C16" s="310" t="s">
        <v>18</v>
      </c>
      <c r="D16" s="316" t="s">
        <v>15</v>
      </c>
      <c r="E16" s="316" t="s">
        <v>15</v>
      </c>
      <c r="F16" s="316" t="s">
        <v>15</v>
      </c>
      <c r="G16" s="316" t="s">
        <v>15</v>
      </c>
      <c r="H16" s="316" t="s">
        <v>15</v>
      </c>
      <c r="I16" s="316" t="s">
        <v>15</v>
      </c>
      <c r="J16" s="314" t="s">
        <v>18</v>
      </c>
      <c r="K16" s="314" t="s">
        <v>18</v>
      </c>
      <c r="L16" s="316" t="s">
        <v>15</v>
      </c>
      <c r="M16" s="316" t="s">
        <v>15</v>
      </c>
      <c r="N16" s="314" t="s">
        <v>18</v>
      </c>
      <c r="O16" s="314" t="s">
        <v>18</v>
      </c>
      <c r="P16" s="316" t="s">
        <v>15</v>
      </c>
      <c r="Q16" s="314" t="s">
        <v>18</v>
      </c>
      <c r="R16" s="316" t="s">
        <v>15</v>
      </c>
      <c r="S16" s="316" t="s">
        <v>15</v>
      </c>
      <c r="T16" s="316" t="s">
        <v>15</v>
      </c>
      <c r="U16" s="316" t="s">
        <v>15</v>
      </c>
      <c r="V16" s="316" t="s">
        <v>15</v>
      </c>
      <c r="W16" s="316" t="s">
        <v>15</v>
      </c>
      <c r="X16" s="314" t="s">
        <v>18</v>
      </c>
      <c r="Y16" s="314" t="s">
        <v>18</v>
      </c>
      <c r="Z16" s="316" t="s">
        <v>15</v>
      </c>
      <c r="AA16" s="316" t="s">
        <v>15</v>
      </c>
      <c r="AB16" s="316" t="s">
        <v>15</v>
      </c>
      <c r="AC16" s="312" t="s">
        <v>627</v>
      </c>
      <c r="AD16" s="329" t="s">
        <v>525</v>
      </c>
      <c r="AE16" s="338">
        <f>8/8*100</f>
        <v>100</v>
      </c>
    </row>
    <row r="17" spans="1:31" s="308" customFormat="1">
      <c r="A17" s="389"/>
      <c r="B17" s="335" t="s">
        <v>90</v>
      </c>
      <c r="C17" s="309" t="s">
        <v>15</v>
      </c>
      <c r="D17" s="310" t="s">
        <v>18</v>
      </c>
      <c r="E17" s="316" t="s">
        <v>15</v>
      </c>
      <c r="F17" s="316" t="s">
        <v>15</v>
      </c>
      <c r="G17" s="316" t="s">
        <v>15</v>
      </c>
      <c r="H17" s="314" t="s">
        <v>18</v>
      </c>
      <c r="I17" s="314" t="s">
        <v>18</v>
      </c>
      <c r="J17" s="316" t="s">
        <v>15</v>
      </c>
      <c r="K17" s="314" t="s">
        <v>18</v>
      </c>
      <c r="L17" s="316" t="s">
        <v>15</v>
      </c>
      <c r="M17" s="316" t="s">
        <v>15</v>
      </c>
      <c r="N17" s="316" t="s">
        <v>15</v>
      </c>
      <c r="O17" s="314" t="s">
        <v>18</v>
      </c>
      <c r="P17" s="316" t="s">
        <v>15</v>
      </c>
      <c r="Q17" s="316" t="s">
        <v>15</v>
      </c>
      <c r="R17" s="316" t="s">
        <v>15</v>
      </c>
      <c r="S17" s="316" t="s">
        <v>15</v>
      </c>
      <c r="T17" s="314" t="s">
        <v>18</v>
      </c>
      <c r="U17" s="314" t="s">
        <v>18</v>
      </c>
      <c r="V17" s="316" t="s">
        <v>15</v>
      </c>
      <c r="W17" s="314" t="s">
        <v>18</v>
      </c>
      <c r="X17" s="314" t="s">
        <v>18</v>
      </c>
      <c r="Y17" s="314" t="s">
        <v>18</v>
      </c>
      <c r="Z17" s="316" t="s">
        <v>15</v>
      </c>
      <c r="AA17" s="316" t="s">
        <v>15</v>
      </c>
      <c r="AB17" s="316" t="s">
        <v>15</v>
      </c>
      <c r="AC17" s="312" t="s">
        <v>627</v>
      </c>
      <c r="AD17" s="329" t="s">
        <v>638</v>
      </c>
      <c r="AE17" s="338">
        <f>10/10*100</f>
        <v>100</v>
      </c>
    </row>
    <row r="18" spans="1:31" s="308" customFormat="1">
      <c r="A18" s="389"/>
      <c r="B18" s="335" t="s">
        <v>608</v>
      </c>
      <c r="C18" s="309" t="s">
        <v>15</v>
      </c>
      <c r="D18" s="309" t="s">
        <v>15</v>
      </c>
      <c r="E18" s="316" t="s">
        <v>15</v>
      </c>
      <c r="F18" s="316" t="s">
        <v>15</v>
      </c>
      <c r="G18" s="316" t="s">
        <v>15</v>
      </c>
      <c r="H18" s="316" t="s">
        <v>15</v>
      </c>
      <c r="I18" s="316" t="s">
        <v>15</v>
      </c>
      <c r="J18" s="316" t="s">
        <v>15</v>
      </c>
      <c r="K18" s="314" t="s">
        <v>18</v>
      </c>
      <c r="L18" s="316" t="s">
        <v>15</v>
      </c>
      <c r="M18" s="316" t="s">
        <v>15</v>
      </c>
      <c r="N18" s="316" t="s">
        <v>15</v>
      </c>
      <c r="O18" s="314" t="s">
        <v>18</v>
      </c>
      <c r="P18" s="316" t="s">
        <v>15</v>
      </c>
      <c r="Q18" s="314" t="s">
        <v>18</v>
      </c>
      <c r="R18" s="316" t="s">
        <v>15</v>
      </c>
      <c r="S18" s="316" t="s">
        <v>15</v>
      </c>
      <c r="T18" s="316" t="s">
        <v>15</v>
      </c>
      <c r="U18" s="316" t="s">
        <v>15</v>
      </c>
      <c r="V18" s="316" t="s">
        <v>15</v>
      </c>
      <c r="W18" s="316" t="s">
        <v>15</v>
      </c>
      <c r="X18" s="316" t="s">
        <v>15</v>
      </c>
      <c r="Y18" s="316" t="s">
        <v>15</v>
      </c>
      <c r="Z18" s="316" t="s">
        <v>15</v>
      </c>
      <c r="AA18" s="316" t="s">
        <v>15</v>
      </c>
      <c r="AB18" s="316" t="s">
        <v>15</v>
      </c>
      <c r="AC18" s="315" t="s">
        <v>625</v>
      </c>
      <c r="AD18" s="329" t="s">
        <v>640</v>
      </c>
      <c r="AE18" s="338">
        <f>4/4*100</f>
        <v>100</v>
      </c>
    </row>
    <row r="19" spans="1:31" s="308" customFormat="1" ht="15.75" thickBot="1">
      <c r="A19" s="389"/>
      <c r="B19" s="334" t="s">
        <v>607</v>
      </c>
      <c r="C19" s="309" t="s">
        <v>15</v>
      </c>
      <c r="D19" s="309" t="s">
        <v>15</v>
      </c>
      <c r="E19" s="309" t="s">
        <v>15</v>
      </c>
      <c r="F19" s="309" t="s">
        <v>15</v>
      </c>
      <c r="G19" s="309" t="s">
        <v>15</v>
      </c>
      <c r="H19" s="309" t="s">
        <v>15</v>
      </c>
      <c r="I19" s="309" t="s">
        <v>15</v>
      </c>
      <c r="J19" s="309" t="s">
        <v>15</v>
      </c>
      <c r="K19" s="310" t="s">
        <v>18</v>
      </c>
      <c r="L19" s="316" t="s">
        <v>15</v>
      </c>
      <c r="M19" s="316" t="s">
        <v>15</v>
      </c>
      <c r="N19" s="316" t="s">
        <v>15</v>
      </c>
      <c r="O19" s="310" t="s">
        <v>18</v>
      </c>
      <c r="P19" s="309" t="s">
        <v>15</v>
      </c>
      <c r="Q19" s="309" t="s">
        <v>15</v>
      </c>
      <c r="R19" s="311" t="s">
        <v>15</v>
      </c>
      <c r="S19" s="317" t="s">
        <v>15</v>
      </c>
      <c r="T19" s="317" t="s">
        <v>15</v>
      </c>
      <c r="U19" s="317" t="s">
        <v>15</v>
      </c>
      <c r="V19" s="317" t="s">
        <v>15</v>
      </c>
      <c r="W19" s="317" t="s">
        <v>15</v>
      </c>
      <c r="X19" s="317" t="s">
        <v>15</v>
      </c>
      <c r="Y19" s="317" t="s">
        <v>15</v>
      </c>
      <c r="Z19" s="317" t="s">
        <v>15</v>
      </c>
      <c r="AA19" s="317" t="s">
        <v>15</v>
      </c>
      <c r="AB19" s="317" t="s">
        <v>15</v>
      </c>
      <c r="AC19" s="323" t="s">
        <v>627</v>
      </c>
      <c r="AD19" s="345" t="s">
        <v>568</v>
      </c>
      <c r="AE19" s="339">
        <f>2/2*100</f>
        <v>100</v>
      </c>
    </row>
    <row r="20" spans="1:31" s="308" customFormat="1">
      <c r="A20" s="385" t="s">
        <v>32</v>
      </c>
      <c r="B20" s="333" t="s">
        <v>33</v>
      </c>
      <c r="C20" s="313" t="s">
        <v>15</v>
      </c>
      <c r="D20" s="313" t="s">
        <v>15</v>
      </c>
      <c r="E20" s="313" t="s">
        <v>15</v>
      </c>
      <c r="F20" s="321" t="s">
        <v>18</v>
      </c>
      <c r="G20" s="313" t="s">
        <v>15</v>
      </c>
      <c r="H20" s="313" t="s">
        <v>15</v>
      </c>
      <c r="I20" s="321" t="s">
        <v>24</v>
      </c>
      <c r="J20" s="313" t="s">
        <v>15</v>
      </c>
      <c r="K20" s="313" t="s">
        <v>15</v>
      </c>
      <c r="L20" s="313" t="s">
        <v>15</v>
      </c>
      <c r="M20" s="313" t="s">
        <v>15</v>
      </c>
      <c r="N20" s="313" t="s">
        <v>15</v>
      </c>
      <c r="O20" s="313" t="s">
        <v>15</v>
      </c>
      <c r="P20" s="313" t="s">
        <v>15</v>
      </c>
      <c r="Q20" s="313" t="s">
        <v>15</v>
      </c>
      <c r="R20" s="309" t="s">
        <v>15</v>
      </c>
      <c r="S20" s="309" t="s">
        <v>15</v>
      </c>
      <c r="T20" s="309" t="s">
        <v>15</v>
      </c>
      <c r="U20" s="309" t="s">
        <v>15</v>
      </c>
      <c r="V20" s="309" t="s">
        <v>15</v>
      </c>
      <c r="W20" s="309" t="s">
        <v>15</v>
      </c>
      <c r="X20" s="309" t="s">
        <v>15</v>
      </c>
      <c r="Y20" s="309" t="s">
        <v>15</v>
      </c>
      <c r="Z20" s="309" t="s">
        <v>15</v>
      </c>
      <c r="AA20" s="309" t="s">
        <v>15</v>
      </c>
      <c r="AB20" s="309" t="s">
        <v>15</v>
      </c>
      <c r="AC20" s="312" t="s">
        <v>627</v>
      </c>
      <c r="AD20" s="329" t="s">
        <v>642</v>
      </c>
      <c r="AE20" s="338">
        <f>1/2*100</f>
        <v>50</v>
      </c>
    </row>
    <row r="21" spans="1:31" s="308" customFormat="1">
      <c r="A21" s="387"/>
      <c r="B21" s="336" t="s">
        <v>610</v>
      </c>
      <c r="C21" s="310" t="s">
        <v>18</v>
      </c>
      <c r="D21" s="309" t="s">
        <v>15</v>
      </c>
      <c r="E21" s="310" t="s">
        <v>18</v>
      </c>
      <c r="F21" s="309" t="s">
        <v>15</v>
      </c>
      <c r="G21" s="309" t="s">
        <v>15</v>
      </c>
      <c r="H21" s="309" t="s">
        <v>15</v>
      </c>
      <c r="I21" s="310" t="s">
        <v>92</v>
      </c>
      <c r="J21" s="309" t="s">
        <v>15</v>
      </c>
      <c r="K21" s="309" t="s">
        <v>15</v>
      </c>
      <c r="L21" s="309" t="s">
        <v>15</v>
      </c>
      <c r="M21" s="309" t="s">
        <v>15</v>
      </c>
      <c r="N21" s="309" t="s">
        <v>15</v>
      </c>
      <c r="O21" s="309" t="s">
        <v>15</v>
      </c>
      <c r="P21" s="309" t="s">
        <v>15</v>
      </c>
      <c r="Q21" s="309" t="s">
        <v>15</v>
      </c>
      <c r="R21" s="309" t="s">
        <v>15</v>
      </c>
      <c r="S21" s="309" t="s">
        <v>15</v>
      </c>
      <c r="T21" s="309" t="s">
        <v>15</v>
      </c>
      <c r="U21" s="309" t="s">
        <v>15</v>
      </c>
      <c r="V21" s="309" t="s">
        <v>15</v>
      </c>
      <c r="W21" s="309" t="s">
        <v>15</v>
      </c>
      <c r="X21" s="310" t="s">
        <v>18</v>
      </c>
      <c r="Y21" s="309" t="s">
        <v>15</v>
      </c>
      <c r="Z21" s="309" t="s">
        <v>15</v>
      </c>
      <c r="AA21" s="309" t="s">
        <v>15</v>
      </c>
      <c r="AB21" s="309" t="s">
        <v>15</v>
      </c>
      <c r="AC21" s="312" t="s">
        <v>627</v>
      </c>
      <c r="AD21" s="329" t="s">
        <v>510</v>
      </c>
      <c r="AE21" s="338">
        <f>3/4*100</f>
        <v>75</v>
      </c>
    </row>
    <row r="22" spans="1:31" s="308" customFormat="1">
      <c r="A22" s="387"/>
      <c r="B22" s="335" t="s">
        <v>606</v>
      </c>
      <c r="C22" s="309" t="s">
        <v>15</v>
      </c>
      <c r="D22" s="309" t="s">
        <v>15</v>
      </c>
      <c r="E22" s="309" t="s">
        <v>15</v>
      </c>
      <c r="F22" s="309" t="s">
        <v>15</v>
      </c>
      <c r="G22" s="309" t="s">
        <v>15</v>
      </c>
      <c r="H22" s="309" t="s">
        <v>15</v>
      </c>
      <c r="I22" s="309" t="s">
        <v>15</v>
      </c>
      <c r="J22" s="309" t="s">
        <v>15</v>
      </c>
      <c r="K22" s="309" t="s">
        <v>15</v>
      </c>
      <c r="L22" s="309" t="s">
        <v>15</v>
      </c>
      <c r="M22" s="309" t="s">
        <v>15</v>
      </c>
      <c r="N22" s="310" t="s">
        <v>18</v>
      </c>
      <c r="O22" s="309" t="s">
        <v>15</v>
      </c>
      <c r="P22" s="309" t="s">
        <v>15</v>
      </c>
      <c r="Q22" s="309" t="s">
        <v>15</v>
      </c>
      <c r="R22" s="309" t="s">
        <v>15</v>
      </c>
      <c r="S22" s="310" t="s">
        <v>18</v>
      </c>
      <c r="T22" s="309" t="s">
        <v>15</v>
      </c>
      <c r="U22" s="309" t="s">
        <v>15</v>
      </c>
      <c r="V22" s="309" t="s">
        <v>15</v>
      </c>
      <c r="W22" s="309" t="s">
        <v>15</v>
      </c>
      <c r="X22" s="309" t="s">
        <v>15</v>
      </c>
      <c r="Y22" s="309" t="s">
        <v>15</v>
      </c>
      <c r="Z22" s="309" t="s">
        <v>15</v>
      </c>
      <c r="AA22" s="309" t="s">
        <v>15</v>
      </c>
      <c r="AB22" s="309" t="s">
        <v>15</v>
      </c>
      <c r="AC22" s="315" t="s">
        <v>628</v>
      </c>
      <c r="AD22" s="329" t="s">
        <v>643</v>
      </c>
      <c r="AE22" s="338">
        <f>2/3*100</f>
        <v>66.666666666666657</v>
      </c>
    </row>
    <row r="23" spans="1:31">
      <c r="A23" s="387"/>
      <c r="B23" s="335" t="s">
        <v>630</v>
      </c>
      <c r="C23" s="7" t="s">
        <v>15</v>
      </c>
      <c r="D23" s="7" t="s">
        <v>15</v>
      </c>
      <c r="E23" s="7" t="s">
        <v>15</v>
      </c>
      <c r="F23" s="8" t="s">
        <v>18</v>
      </c>
      <c r="G23" s="7" t="s">
        <v>15</v>
      </c>
      <c r="H23" s="7" t="s">
        <v>15</v>
      </c>
      <c r="I23" s="7" t="s">
        <v>15</v>
      </c>
      <c r="J23" s="7" t="s">
        <v>15</v>
      </c>
      <c r="K23" s="7" t="s">
        <v>15</v>
      </c>
      <c r="L23" s="7" t="s">
        <v>15</v>
      </c>
      <c r="M23" s="7" t="s">
        <v>15</v>
      </c>
      <c r="N23" s="7" t="s">
        <v>15</v>
      </c>
      <c r="O23" s="7" t="s">
        <v>15</v>
      </c>
      <c r="P23" s="7" t="s">
        <v>15</v>
      </c>
      <c r="Q23" s="7" t="s">
        <v>15</v>
      </c>
      <c r="R23" s="7" t="s">
        <v>15</v>
      </c>
      <c r="S23" s="7" t="s">
        <v>15</v>
      </c>
      <c r="T23" s="7" t="s">
        <v>15</v>
      </c>
      <c r="U23" s="7" t="s">
        <v>15</v>
      </c>
      <c r="V23" s="7" t="s">
        <v>15</v>
      </c>
      <c r="W23" s="7" t="s">
        <v>15</v>
      </c>
      <c r="X23" s="7" t="s">
        <v>15</v>
      </c>
      <c r="Y23" s="7" t="s">
        <v>15</v>
      </c>
      <c r="Z23" s="7" t="s">
        <v>15</v>
      </c>
      <c r="AA23" s="7" t="s">
        <v>15</v>
      </c>
      <c r="AB23" s="7" t="s">
        <v>15</v>
      </c>
      <c r="AC23" s="312" t="s">
        <v>626</v>
      </c>
      <c r="AD23" s="137" t="s">
        <v>569</v>
      </c>
      <c r="AE23" s="170">
        <f>1/1*100</f>
        <v>100</v>
      </c>
    </row>
    <row r="24" spans="1:31" s="308" customFormat="1">
      <c r="A24" s="387"/>
      <c r="B24" s="335" t="s">
        <v>247</v>
      </c>
      <c r="C24" s="310" t="s">
        <v>18</v>
      </c>
      <c r="D24" s="316" t="s">
        <v>15</v>
      </c>
      <c r="E24" s="316" t="s">
        <v>15</v>
      </c>
      <c r="F24" s="310" t="s">
        <v>18</v>
      </c>
      <c r="G24" s="309" t="s">
        <v>15</v>
      </c>
      <c r="H24" s="309" t="s">
        <v>15</v>
      </c>
      <c r="I24" s="309" t="s">
        <v>15</v>
      </c>
      <c r="J24" s="316" t="s">
        <v>15</v>
      </c>
      <c r="K24" s="310" t="s">
        <v>18</v>
      </c>
      <c r="L24" s="316" t="s">
        <v>15</v>
      </c>
      <c r="M24" s="316" t="s">
        <v>15</v>
      </c>
      <c r="N24" s="316" t="s">
        <v>15</v>
      </c>
      <c r="O24" s="309" t="s">
        <v>15</v>
      </c>
      <c r="P24" s="309" t="s">
        <v>15</v>
      </c>
      <c r="Q24" s="314" t="s">
        <v>18</v>
      </c>
      <c r="R24" s="309" t="s">
        <v>15</v>
      </c>
      <c r="S24" s="309" t="s">
        <v>15</v>
      </c>
      <c r="T24" s="309" t="s">
        <v>15</v>
      </c>
      <c r="U24" s="309" t="s">
        <v>15</v>
      </c>
      <c r="V24" s="309" t="s">
        <v>15</v>
      </c>
      <c r="W24" s="309" t="s">
        <v>15</v>
      </c>
      <c r="X24" s="309" t="s">
        <v>15</v>
      </c>
      <c r="Y24" s="310" t="s">
        <v>18</v>
      </c>
      <c r="Z24" s="309" t="s">
        <v>15</v>
      </c>
      <c r="AA24" s="309" t="s">
        <v>15</v>
      </c>
      <c r="AB24" s="309" t="s">
        <v>15</v>
      </c>
      <c r="AC24" s="325" t="s">
        <v>625</v>
      </c>
      <c r="AD24" s="329" t="s">
        <v>621</v>
      </c>
      <c r="AE24" s="338">
        <f>6/6*100</f>
        <v>100</v>
      </c>
    </row>
    <row r="25" spans="1:31" s="308" customFormat="1" ht="15.75" thickBot="1">
      <c r="A25" s="386"/>
      <c r="B25" s="334" t="s">
        <v>645</v>
      </c>
      <c r="C25" s="309" t="s">
        <v>15</v>
      </c>
      <c r="D25" s="309" t="s">
        <v>15</v>
      </c>
      <c r="E25" s="310" t="s">
        <v>18</v>
      </c>
      <c r="F25" s="310" t="s">
        <v>18</v>
      </c>
      <c r="G25" s="309" t="s">
        <v>15</v>
      </c>
      <c r="H25" s="309" t="s">
        <v>15</v>
      </c>
      <c r="I25" s="310" t="s">
        <v>24</v>
      </c>
      <c r="J25" s="310" t="s">
        <v>18</v>
      </c>
      <c r="K25" s="310" t="s">
        <v>18</v>
      </c>
      <c r="L25" s="310" t="s">
        <v>18</v>
      </c>
      <c r="M25" s="310" t="s">
        <v>18</v>
      </c>
      <c r="N25" s="310" t="s">
        <v>18</v>
      </c>
      <c r="O25" s="310" t="s">
        <v>18</v>
      </c>
      <c r="P25" s="310" t="s">
        <v>18</v>
      </c>
      <c r="Q25" s="314" t="s">
        <v>18</v>
      </c>
      <c r="R25" s="310" t="s">
        <v>18</v>
      </c>
      <c r="S25" s="309" t="s">
        <v>15</v>
      </c>
      <c r="T25" s="309" t="s">
        <v>15</v>
      </c>
      <c r="U25" s="310" t="s">
        <v>18</v>
      </c>
      <c r="V25" s="310" t="s">
        <v>18</v>
      </c>
      <c r="W25" s="309" t="s">
        <v>15</v>
      </c>
      <c r="X25" s="309" t="s">
        <v>15</v>
      </c>
      <c r="Y25" s="310" t="s">
        <v>18</v>
      </c>
      <c r="Z25" s="309" t="s">
        <v>15</v>
      </c>
      <c r="AA25" s="309" t="s">
        <v>15</v>
      </c>
      <c r="AB25" s="309" t="s">
        <v>15</v>
      </c>
      <c r="AC25" s="325" t="s">
        <v>625</v>
      </c>
      <c r="AD25" s="329" t="s">
        <v>644</v>
      </c>
      <c r="AE25" s="338">
        <f>15/16*100</f>
        <v>93.75</v>
      </c>
    </row>
    <row r="26" spans="1:31" s="308" customFormat="1">
      <c r="A26" s="385" t="s">
        <v>40</v>
      </c>
      <c r="B26" s="335" t="s">
        <v>41</v>
      </c>
      <c r="C26" s="316" t="s">
        <v>15</v>
      </c>
      <c r="D26" s="316" t="s">
        <v>15</v>
      </c>
      <c r="E26" s="316" t="s">
        <v>15</v>
      </c>
      <c r="F26" s="316" t="s">
        <v>15</v>
      </c>
      <c r="G26" s="316" t="s">
        <v>15</v>
      </c>
      <c r="H26" s="316" t="s">
        <v>15</v>
      </c>
      <c r="I26" s="314" t="s">
        <v>18</v>
      </c>
      <c r="J26" s="314" t="s">
        <v>18</v>
      </c>
      <c r="K26" s="314" t="s">
        <v>18</v>
      </c>
      <c r="L26" s="314" t="s">
        <v>18</v>
      </c>
      <c r="M26" s="314" t="s">
        <v>18</v>
      </c>
      <c r="N26" s="314" t="s">
        <v>18</v>
      </c>
      <c r="O26" s="314" t="s">
        <v>18</v>
      </c>
      <c r="P26" s="309" t="s">
        <v>15</v>
      </c>
      <c r="Q26" s="314" t="s">
        <v>18</v>
      </c>
      <c r="R26" s="314" t="s">
        <v>18</v>
      </c>
      <c r="S26" s="314" t="s">
        <v>18</v>
      </c>
      <c r="T26" s="316" t="s">
        <v>15</v>
      </c>
      <c r="U26" s="316" t="s">
        <v>15</v>
      </c>
      <c r="V26" s="316" t="s">
        <v>15</v>
      </c>
      <c r="W26" s="316" t="s">
        <v>15</v>
      </c>
      <c r="X26" s="316" t="s">
        <v>15</v>
      </c>
      <c r="Y26" s="316" t="s">
        <v>15</v>
      </c>
      <c r="Z26" s="316" t="s">
        <v>15</v>
      </c>
      <c r="AA26" s="316" t="s">
        <v>15</v>
      </c>
      <c r="AB26" s="316" t="s">
        <v>15</v>
      </c>
      <c r="AC26" s="325" t="s">
        <v>625</v>
      </c>
      <c r="AD26" s="329" t="s">
        <v>639</v>
      </c>
      <c r="AE26" s="338">
        <f>11/11*100</f>
        <v>100</v>
      </c>
    </row>
    <row r="27" spans="1:31">
      <c r="A27" s="387"/>
      <c r="B27" s="157" t="s">
        <v>248</v>
      </c>
      <c r="C27" s="7" t="s">
        <v>15</v>
      </c>
      <c r="D27" s="8" t="s">
        <v>18</v>
      </c>
      <c r="E27" s="7" t="s">
        <v>15</v>
      </c>
      <c r="F27" s="7" t="s">
        <v>15</v>
      </c>
      <c r="G27" s="7" t="s">
        <v>15</v>
      </c>
      <c r="H27" s="7" t="s">
        <v>15</v>
      </c>
      <c r="I27" s="8" t="s">
        <v>18</v>
      </c>
      <c r="J27" s="8" t="s">
        <v>18</v>
      </c>
      <c r="K27" s="7" t="s">
        <v>15</v>
      </c>
      <c r="L27" s="7" t="s">
        <v>15</v>
      </c>
      <c r="M27" s="7" t="s">
        <v>15</v>
      </c>
      <c r="N27" s="7" t="s">
        <v>15</v>
      </c>
      <c r="O27" s="7" t="s">
        <v>15</v>
      </c>
      <c r="P27" s="7" t="s">
        <v>15</v>
      </c>
      <c r="Q27" s="7" t="s">
        <v>15</v>
      </c>
      <c r="R27" s="7" t="s">
        <v>15</v>
      </c>
      <c r="S27" s="7" t="s">
        <v>15</v>
      </c>
      <c r="T27" s="7" t="s">
        <v>15</v>
      </c>
      <c r="U27" s="7" t="s">
        <v>15</v>
      </c>
      <c r="V27" s="7" t="s">
        <v>15</v>
      </c>
      <c r="W27" s="7" t="s">
        <v>15</v>
      </c>
      <c r="X27" s="7" t="s">
        <v>15</v>
      </c>
      <c r="Y27" s="7" t="s">
        <v>15</v>
      </c>
      <c r="Z27" s="8" t="s">
        <v>18</v>
      </c>
      <c r="AA27" s="7" t="s">
        <v>15</v>
      </c>
      <c r="AB27" s="7" t="s">
        <v>15</v>
      </c>
      <c r="AC27" s="312" t="s">
        <v>626</v>
      </c>
      <c r="AD27" s="137" t="s">
        <v>509</v>
      </c>
      <c r="AE27" s="170">
        <f>4/4*100</f>
        <v>100</v>
      </c>
    </row>
    <row r="28" spans="1:31">
      <c r="A28" s="387"/>
      <c r="B28" s="157" t="s">
        <v>43</v>
      </c>
      <c r="C28" s="8" t="s">
        <v>18</v>
      </c>
      <c r="D28" s="8" t="s">
        <v>18</v>
      </c>
      <c r="E28" s="8" t="s">
        <v>18</v>
      </c>
      <c r="F28" s="7" t="s">
        <v>15</v>
      </c>
      <c r="G28" s="8" t="s">
        <v>24</v>
      </c>
      <c r="H28" s="8" t="s">
        <v>24</v>
      </c>
      <c r="I28" s="7" t="s">
        <v>15</v>
      </c>
      <c r="J28" s="8" t="s">
        <v>24</v>
      </c>
      <c r="K28" s="7" t="s">
        <v>15</v>
      </c>
      <c r="L28" s="7" t="s">
        <v>15</v>
      </c>
      <c r="M28" s="7" t="s">
        <v>15</v>
      </c>
      <c r="N28" s="7" t="s">
        <v>15</v>
      </c>
      <c r="O28" s="7" t="s">
        <v>15</v>
      </c>
      <c r="P28" s="8" t="s">
        <v>24</v>
      </c>
      <c r="Q28" s="7" t="s">
        <v>15</v>
      </c>
      <c r="R28" s="8" t="s">
        <v>18</v>
      </c>
      <c r="S28" s="7" t="s">
        <v>15</v>
      </c>
      <c r="T28" s="8" t="s">
        <v>24</v>
      </c>
      <c r="U28" s="7" t="s">
        <v>15</v>
      </c>
      <c r="V28" s="8" t="s">
        <v>24</v>
      </c>
      <c r="W28" s="41" t="s">
        <v>18</v>
      </c>
      <c r="X28" s="41" t="s">
        <v>18</v>
      </c>
      <c r="Y28" s="7" t="s">
        <v>15</v>
      </c>
      <c r="Z28" s="8" t="s">
        <v>24</v>
      </c>
      <c r="AA28" s="8" t="s">
        <v>24</v>
      </c>
      <c r="AB28" s="8" t="s">
        <v>24</v>
      </c>
      <c r="AC28" s="312" t="s">
        <v>627</v>
      </c>
      <c r="AD28" s="137" t="s">
        <v>570</v>
      </c>
      <c r="AE28" s="170">
        <f>6/15*100</f>
        <v>40</v>
      </c>
    </row>
    <row r="29" spans="1:31" s="308" customFormat="1" ht="15.75" thickBot="1">
      <c r="A29" s="386"/>
      <c r="B29" s="334" t="s">
        <v>44</v>
      </c>
      <c r="C29" s="309" t="s">
        <v>15</v>
      </c>
      <c r="D29" s="309" t="s">
        <v>15</v>
      </c>
      <c r="E29" s="309" t="s">
        <v>15</v>
      </c>
      <c r="F29" s="309" t="s">
        <v>15</v>
      </c>
      <c r="G29" s="309" t="s">
        <v>15</v>
      </c>
      <c r="H29" s="309" t="s">
        <v>15</v>
      </c>
      <c r="I29" s="310" t="s">
        <v>24</v>
      </c>
      <c r="J29" s="309" t="s">
        <v>15</v>
      </c>
      <c r="K29" s="309" t="s">
        <v>15</v>
      </c>
      <c r="L29" s="309" t="s">
        <v>15</v>
      </c>
      <c r="M29" s="310" t="s">
        <v>18</v>
      </c>
      <c r="N29" s="310" t="s">
        <v>18</v>
      </c>
      <c r="O29" s="317" t="s">
        <v>15</v>
      </c>
      <c r="P29" s="311" t="s">
        <v>15</v>
      </c>
      <c r="Q29" s="311" t="s">
        <v>15</v>
      </c>
      <c r="R29" s="311" t="s">
        <v>15</v>
      </c>
      <c r="S29" s="311" t="s">
        <v>15</v>
      </c>
      <c r="T29" s="311" t="s">
        <v>15</v>
      </c>
      <c r="U29" s="311" t="s">
        <v>15</v>
      </c>
      <c r="V29" s="311" t="s">
        <v>15</v>
      </c>
      <c r="W29" s="311" t="s">
        <v>15</v>
      </c>
      <c r="X29" s="311" t="s">
        <v>15</v>
      </c>
      <c r="Y29" s="311" t="s">
        <v>15</v>
      </c>
      <c r="Z29" s="311" t="s">
        <v>15</v>
      </c>
      <c r="AA29" s="311" t="s">
        <v>15</v>
      </c>
      <c r="AB29" s="311" t="s">
        <v>15</v>
      </c>
      <c r="AC29" s="341" t="s">
        <v>625</v>
      </c>
      <c r="AD29" s="345" t="s">
        <v>641</v>
      </c>
      <c r="AE29" s="339">
        <f>3/4*100</f>
        <v>75</v>
      </c>
    </row>
    <row r="30" spans="1:31" s="308" customFormat="1">
      <c r="A30" s="385" t="s">
        <v>49</v>
      </c>
      <c r="B30" s="333" t="s">
        <v>249</v>
      </c>
      <c r="C30" s="313" t="s">
        <v>15</v>
      </c>
      <c r="D30" s="313" t="s">
        <v>15</v>
      </c>
      <c r="E30" s="313" t="s">
        <v>15</v>
      </c>
      <c r="F30" s="313" t="s">
        <v>15</v>
      </c>
      <c r="G30" s="313" t="s">
        <v>15</v>
      </c>
      <c r="H30" s="313" t="s">
        <v>15</v>
      </c>
      <c r="I30" s="313" t="s">
        <v>15</v>
      </c>
      <c r="J30" s="313" t="s">
        <v>15</v>
      </c>
      <c r="K30" s="313" t="s">
        <v>15</v>
      </c>
      <c r="L30" s="313" t="s">
        <v>15</v>
      </c>
      <c r="M30" s="313" t="s">
        <v>15</v>
      </c>
      <c r="N30" s="313" t="s">
        <v>15</v>
      </c>
      <c r="O30" s="314" t="s">
        <v>18</v>
      </c>
      <c r="P30" s="316" t="s">
        <v>15</v>
      </c>
      <c r="Q30" s="314" t="s">
        <v>18</v>
      </c>
      <c r="R30" s="316" t="s">
        <v>15</v>
      </c>
      <c r="S30" s="316" t="s">
        <v>15</v>
      </c>
      <c r="T30" s="314" t="s">
        <v>18</v>
      </c>
      <c r="U30" s="314" t="s">
        <v>18</v>
      </c>
      <c r="V30" s="314" t="s">
        <v>18</v>
      </c>
      <c r="W30" s="314" t="s">
        <v>18</v>
      </c>
      <c r="X30" s="316" t="s">
        <v>15</v>
      </c>
      <c r="Y30" s="314" t="s">
        <v>24</v>
      </c>
      <c r="Z30" s="316" t="s">
        <v>15</v>
      </c>
      <c r="AA30" s="316" t="s">
        <v>15</v>
      </c>
      <c r="AB30" s="316" t="s">
        <v>15</v>
      </c>
      <c r="AC30" s="319" t="s">
        <v>624</v>
      </c>
      <c r="AD30" s="329" t="s">
        <v>622</v>
      </c>
      <c r="AE30" s="338">
        <f>7/8*100</f>
        <v>87.5</v>
      </c>
    </row>
    <row r="31" spans="1:31" s="308" customFormat="1">
      <c r="A31" s="387"/>
      <c r="B31" s="335" t="s">
        <v>250</v>
      </c>
      <c r="C31" s="309" t="s">
        <v>15</v>
      </c>
      <c r="D31" s="309" t="s">
        <v>15</v>
      </c>
      <c r="E31" s="309" t="s">
        <v>15</v>
      </c>
      <c r="F31" s="309" t="s">
        <v>15</v>
      </c>
      <c r="G31" s="309" t="s">
        <v>15</v>
      </c>
      <c r="H31" s="309" t="s">
        <v>15</v>
      </c>
      <c r="I31" s="310" t="s">
        <v>92</v>
      </c>
      <c r="J31" s="309" t="s">
        <v>15</v>
      </c>
      <c r="K31" s="309" t="s">
        <v>15</v>
      </c>
      <c r="L31" s="309" t="s">
        <v>15</v>
      </c>
      <c r="M31" s="309" t="s">
        <v>15</v>
      </c>
      <c r="N31" s="309" t="s">
        <v>15</v>
      </c>
      <c r="O31" s="309" t="s">
        <v>15</v>
      </c>
      <c r="P31" s="316" t="s">
        <v>15</v>
      </c>
      <c r="Q31" s="314" t="s">
        <v>18</v>
      </c>
      <c r="R31" s="316" t="s">
        <v>15</v>
      </c>
      <c r="S31" s="316" t="s">
        <v>15</v>
      </c>
      <c r="T31" s="316" t="s">
        <v>15</v>
      </c>
      <c r="U31" s="316" t="s">
        <v>15</v>
      </c>
      <c r="V31" s="316" t="s">
        <v>15</v>
      </c>
      <c r="W31" s="316" t="s">
        <v>15</v>
      </c>
      <c r="X31" s="316" t="s">
        <v>15</v>
      </c>
      <c r="Y31" s="316" t="s">
        <v>15</v>
      </c>
      <c r="Z31" s="316" t="s">
        <v>15</v>
      </c>
      <c r="AA31" s="316" t="s">
        <v>15</v>
      </c>
      <c r="AB31" s="316" t="s">
        <v>15</v>
      </c>
      <c r="AC31" s="315" t="s">
        <v>629</v>
      </c>
      <c r="AD31" s="329" t="s">
        <v>646</v>
      </c>
      <c r="AE31" s="338">
        <f>1/3*100</f>
        <v>33.333333333333329</v>
      </c>
    </row>
    <row r="32" spans="1:31" s="308" customFormat="1">
      <c r="A32" s="387"/>
      <c r="B32" s="335" t="s">
        <v>52</v>
      </c>
      <c r="C32" s="309" t="s">
        <v>15</v>
      </c>
      <c r="D32" s="309" t="s">
        <v>15</v>
      </c>
      <c r="E32" s="309" t="s">
        <v>15</v>
      </c>
      <c r="F32" s="310" t="s">
        <v>18</v>
      </c>
      <c r="G32" s="309" t="s">
        <v>15</v>
      </c>
      <c r="H32" s="309" t="s">
        <v>15</v>
      </c>
      <c r="I32" s="309" t="s">
        <v>15</v>
      </c>
      <c r="J32" s="309" t="s">
        <v>15</v>
      </c>
      <c r="K32" s="310" t="s">
        <v>18</v>
      </c>
      <c r="L32" s="309" t="s">
        <v>15</v>
      </c>
      <c r="M32" s="309" t="s">
        <v>15</v>
      </c>
      <c r="N32" s="310" t="s">
        <v>18</v>
      </c>
      <c r="O32" s="310" t="s">
        <v>18</v>
      </c>
      <c r="P32" s="316" t="s">
        <v>15</v>
      </c>
      <c r="Q32" s="316" t="s">
        <v>15</v>
      </c>
      <c r="R32" s="316" t="s">
        <v>15</v>
      </c>
      <c r="S32" s="314" t="s">
        <v>18</v>
      </c>
      <c r="T32" s="316" t="s">
        <v>15</v>
      </c>
      <c r="U32" s="316" t="s">
        <v>15</v>
      </c>
      <c r="V32" s="316" t="s">
        <v>15</v>
      </c>
      <c r="W32" s="316" t="s">
        <v>15</v>
      </c>
      <c r="X32" s="316" t="s">
        <v>15</v>
      </c>
      <c r="Y32" s="314" t="s">
        <v>24</v>
      </c>
      <c r="Z32" s="316" t="s">
        <v>15</v>
      </c>
      <c r="AA32" s="314" t="s">
        <v>18</v>
      </c>
      <c r="AB32" s="316" t="s">
        <v>15</v>
      </c>
      <c r="AC32" s="315" t="s">
        <v>628</v>
      </c>
      <c r="AD32" s="329" t="s">
        <v>623</v>
      </c>
      <c r="AE32" s="338">
        <f>6/8*100</f>
        <v>75</v>
      </c>
    </row>
    <row r="33" spans="1:31">
      <c r="A33" s="387"/>
      <c r="B33" s="157" t="s">
        <v>53</v>
      </c>
      <c r="C33" s="7" t="s">
        <v>15</v>
      </c>
      <c r="D33" s="7" t="s">
        <v>15</v>
      </c>
      <c r="E33" s="7" t="s">
        <v>15</v>
      </c>
      <c r="F33" s="7" t="s">
        <v>15</v>
      </c>
      <c r="G33" s="7" t="s">
        <v>15</v>
      </c>
      <c r="H33" s="7" t="s">
        <v>15</v>
      </c>
      <c r="I33" s="7" t="s">
        <v>15</v>
      </c>
      <c r="J33" s="7" t="s">
        <v>15</v>
      </c>
      <c r="K33" s="7" t="s">
        <v>15</v>
      </c>
      <c r="L33" s="7" t="s">
        <v>15</v>
      </c>
      <c r="M33" s="7" t="s">
        <v>15</v>
      </c>
      <c r="N33" s="7" t="s">
        <v>15</v>
      </c>
      <c r="O33" s="8" t="s">
        <v>18</v>
      </c>
      <c r="P33" s="8" t="s">
        <v>18</v>
      </c>
      <c r="Q33" s="8" t="s">
        <v>18</v>
      </c>
      <c r="R33" s="44" t="s">
        <v>15</v>
      </c>
      <c r="S33" s="44" t="s">
        <v>15</v>
      </c>
      <c r="T33" s="44" t="s">
        <v>15</v>
      </c>
      <c r="U33" s="44" t="s">
        <v>15</v>
      </c>
      <c r="V33" s="41" t="s">
        <v>18</v>
      </c>
      <c r="W33" s="44" t="s">
        <v>15</v>
      </c>
      <c r="X33" s="44" t="s">
        <v>15</v>
      </c>
      <c r="Y33" s="44" t="s">
        <v>15</v>
      </c>
      <c r="Z33" s="44" t="s">
        <v>15</v>
      </c>
      <c r="AA33" s="44" t="s">
        <v>15</v>
      </c>
      <c r="AB33" s="44" t="s">
        <v>15</v>
      </c>
      <c r="AC33" s="315" t="s">
        <v>628</v>
      </c>
      <c r="AD33" s="329" t="s">
        <v>647</v>
      </c>
      <c r="AE33" s="170">
        <f>4/5*100</f>
        <v>80</v>
      </c>
    </row>
    <row r="34" spans="1:31">
      <c r="A34" s="387"/>
      <c r="B34" s="157" t="s">
        <v>251</v>
      </c>
      <c r="C34" s="7" t="s">
        <v>15</v>
      </c>
      <c r="D34" s="7" t="s">
        <v>15</v>
      </c>
      <c r="E34" s="7" t="s">
        <v>15</v>
      </c>
      <c r="F34" s="8" t="s">
        <v>18</v>
      </c>
      <c r="G34" s="7" t="s">
        <v>15</v>
      </c>
      <c r="H34" s="7" t="s">
        <v>15</v>
      </c>
      <c r="I34" s="7" t="s">
        <v>15</v>
      </c>
      <c r="J34" s="8" t="s">
        <v>18</v>
      </c>
      <c r="K34" s="8" t="s">
        <v>18</v>
      </c>
      <c r="L34" s="7" t="s">
        <v>15</v>
      </c>
      <c r="M34" s="8" t="s">
        <v>18</v>
      </c>
      <c r="N34" s="7" t="s">
        <v>15</v>
      </c>
      <c r="O34" s="7" t="s">
        <v>15</v>
      </c>
      <c r="P34" s="7" t="s">
        <v>15</v>
      </c>
      <c r="Q34" s="8" t="s">
        <v>18</v>
      </c>
      <c r="R34" s="7" t="s">
        <v>15</v>
      </c>
      <c r="S34" s="8" t="s">
        <v>24</v>
      </c>
      <c r="T34" s="8" t="s">
        <v>18</v>
      </c>
      <c r="U34" s="8" t="s">
        <v>18</v>
      </c>
      <c r="V34" s="8" t="s">
        <v>18</v>
      </c>
      <c r="W34" s="44" t="s">
        <v>15</v>
      </c>
      <c r="X34" s="44" t="s">
        <v>15</v>
      </c>
      <c r="Y34" s="44" t="s">
        <v>15</v>
      </c>
      <c r="Z34" s="44" t="s">
        <v>15</v>
      </c>
      <c r="AA34" s="44" t="s">
        <v>15</v>
      </c>
      <c r="AB34" s="44" t="s">
        <v>15</v>
      </c>
      <c r="AC34" s="320" t="s">
        <v>627</v>
      </c>
      <c r="AD34" s="137" t="s">
        <v>562</v>
      </c>
      <c r="AE34" s="170">
        <f>8/9*100</f>
        <v>88.888888888888886</v>
      </c>
    </row>
    <row r="35" spans="1:31">
      <c r="A35" s="387"/>
      <c r="B35" s="157" t="s">
        <v>252</v>
      </c>
      <c r="C35" s="7" t="s">
        <v>15</v>
      </c>
      <c r="D35" s="8" t="s">
        <v>18</v>
      </c>
      <c r="E35" s="7" t="s">
        <v>15</v>
      </c>
      <c r="F35" s="7" t="s">
        <v>15</v>
      </c>
      <c r="G35" s="7" t="s">
        <v>15</v>
      </c>
      <c r="H35" s="7" t="s">
        <v>15</v>
      </c>
      <c r="I35" s="8" t="s">
        <v>92</v>
      </c>
      <c r="J35" s="7" t="s">
        <v>15</v>
      </c>
      <c r="K35" s="7" t="s">
        <v>15</v>
      </c>
      <c r="L35" s="7" t="s">
        <v>15</v>
      </c>
      <c r="M35" s="7" t="s">
        <v>15</v>
      </c>
      <c r="N35" s="7" t="s">
        <v>15</v>
      </c>
      <c r="O35" s="7" t="s">
        <v>15</v>
      </c>
      <c r="P35" s="7" t="s">
        <v>15</v>
      </c>
      <c r="Q35" s="7" t="s">
        <v>15</v>
      </c>
      <c r="R35" s="8" t="s">
        <v>18</v>
      </c>
      <c r="S35" s="7" t="s">
        <v>15</v>
      </c>
      <c r="T35" s="8" t="s">
        <v>18</v>
      </c>
      <c r="U35" s="7" t="s">
        <v>15</v>
      </c>
      <c r="V35" s="7" t="s">
        <v>15</v>
      </c>
      <c r="W35" s="44" t="s">
        <v>15</v>
      </c>
      <c r="X35" s="44" t="s">
        <v>15</v>
      </c>
      <c r="Y35" s="44" t="s">
        <v>15</v>
      </c>
      <c r="Z35" s="44" t="s">
        <v>15</v>
      </c>
      <c r="AA35" s="44" t="s">
        <v>15</v>
      </c>
      <c r="AB35" s="44" t="s">
        <v>15</v>
      </c>
      <c r="AC35" s="320" t="s">
        <v>627</v>
      </c>
      <c r="AD35" s="329" t="s">
        <v>641</v>
      </c>
      <c r="AE35" s="170">
        <f>3/4*100</f>
        <v>75</v>
      </c>
    </row>
    <row r="36" spans="1:31" ht="15.75" thickBot="1">
      <c r="A36" s="386"/>
      <c r="B36" s="156" t="s">
        <v>62</v>
      </c>
      <c r="C36" s="33" t="s">
        <v>15</v>
      </c>
      <c r="D36" s="33" t="s">
        <v>15</v>
      </c>
      <c r="E36" s="33" t="s">
        <v>15</v>
      </c>
      <c r="F36" s="54" t="s">
        <v>18</v>
      </c>
      <c r="G36" s="54" t="s">
        <v>18</v>
      </c>
      <c r="H36" s="33" t="s">
        <v>15</v>
      </c>
      <c r="I36" s="54" t="s">
        <v>92</v>
      </c>
      <c r="J36" s="33" t="s">
        <v>15</v>
      </c>
      <c r="K36" s="33" t="s">
        <v>15</v>
      </c>
      <c r="L36" s="33" t="s">
        <v>15</v>
      </c>
      <c r="M36" s="33" t="s">
        <v>15</v>
      </c>
      <c r="N36" s="33" t="s">
        <v>15</v>
      </c>
      <c r="O36" s="33" t="s">
        <v>15</v>
      </c>
      <c r="P36" s="33" t="s">
        <v>15</v>
      </c>
      <c r="Q36" s="33" t="s">
        <v>15</v>
      </c>
      <c r="R36" s="33" t="s">
        <v>15</v>
      </c>
      <c r="S36" s="33" t="s">
        <v>15</v>
      </c>
      <c r="T36" s="33" t="s">
        <v>15</v>
      </c>
      <c r="U36" s="33" t="s">
        <v>15</v>
      </c>
      <c r="V36" s="33" t="s">
        <v>15</v>
      </c>
      <c r="W36" s="45" t="s">
        <v>15</v>
      </c>
      <c r="X36" s="45" t="s">
        <v>15</v>
      </c>
      <c r="Y36" s="45" t="s">
        <v>15</v>
      </c>
      <c r="Z36" s="45" t="s">
        <v>15</v>
      </c>
      <c r="AA36" s="45" t="s">
        <v>15</v>
      </c>
      <c r="AB36" s="45" t="s">
        <v>15</v>
      </c>
      <c r="AC36" s="318" t="s">
        <v>627</v>
      </c>
      <c r="AD36" s="347" t="s">
        <v>523</v>
      </c>
      <c r="AE36" s="171">
        <f>2/3*100</f>
        <v>66.666666666666657</v>
      </c>
    </row>
    <row r="37" spans="1:31" s="308" customFormat="1">
      <c r="A37" s="346"/>
      <c r="B37" s="333" t="s">
        <v>95</v>
      </c>
      <c r="C37" s="310" t="s">
        <v>18</v>
      </c>
      <c r="D37" s="310" t="s">
        <v>18</v>
      </c>
      <c r="E37" s="310" t="s">
        <v>18</v>
      </c>
      <c r="F37" s="310" t="s">
        <v>628</v>
      </c>
      <c r="G37" s="321" t="s">
        <v>625</v>
      </c>
      <c r="H37" s="321" t="s">
        <v>625</v>
      </c>
      <c r="I37" s="321" t="s">
        <v>625</v>
      </c>
      <c r="J37" s="321" t="s">
        <v>625</v>
      </c>
      <c r="K37" s="321" t="s">
        <v>625</v>
      </c>
      <c r="L37" s="310" t="s">
        <v>628</v>
      </c>
      <c r="M37" s="310" t="s">
        <v>628</v>
      </c>
      <c r="N37" s="310" t="s">
        <v>628</v>
      </c>
      <c r="O37" s="310" t="s">
        <v>628</v>
      </c>
      <c r="P37" s="321" t="s">
        <v>629</v>
      </c>
      <c r="Q37" s="321" t="s">
        <v>625</v>
      </c>
      <c r="R37" s="321" t="s">
        <v>625</v>
      </c>
      <c r="S37" s="321" t="s">
        <v>629</v>
      </c>
      <c r="T37" s="321" t="s">
        <v>625</v>
      </c>
      <c r="U37" s="310" t="s">
        <v>625</v>
      </c>
      <c r="V37" s="321" t="s">
        <v>625</v>
      </c>
      <c r="W37" s="321" t="s">
        <v>18</v>
      </c>
      <c r="X37" s="321" t="s">
        <v>18</v>
      </c>
      <c r="Y37" s="321" t="s">
        <v>18</v>
      </c>
      <c r="Z37" s="321" t="s">
        <v>629</v>
      </c>
      <c r="AA37" s="321" t="s">
        <v>629</v>
      </c>
      <c r="AB37" s="321" t="s">
        <v>629</v>
      </c>
      <c r="AC37" s="310" t="s">
        <v>657</v>
      </c>
      <c r="AD37" s="331" t="s">
        <v>818</v>
      </c>
      <c r="AE37" s="338">
        <f>13/27*100</f>
        <v>48.148148148148145</v>
      </c>
    </row>
    <row r="38" spans="1:31">
      <c r="A38" s="387" t="s">
        <v>94</v>
      </c>
      <c r="B38" s="335" t="s">
        <v>631</v>
      </c>
      <c r="C38" s="310" t="s">
        <v>624</v>
      </c>
      <c r="D38" s="310" t="s">
        <v>624</v>
      </c>
      <c r="E38" s="310" t="s">
        <v>624</v>
      </c>
      <c r="F38" s="310" t="s">
        <v>624</v>
      </c>
      <c r="G38" s="310" t="s">
        <v>624</v>
      </c>
      <c r="H38" s="310" t="s">
        <v>624</v>
      </c>
      <c r="I38" s="310" t="s">
        <v>624</v>
      </c>
      <c r="J38" s="310" t="s">
        <v>624</v>
      </c>
      <c r="K38" s="310" t="s">
        <v>624</v>
      </c>
      <c r="L38" s="310" t="s">
        <v>24</v>
      </c>
      <c r="M38" s="310" t="s">
        <v>24</v>
      </c>
      <c r="N38" s="310" t="s">
        <v>24</v>
      </c>
      <c r="O38" s="8" t="s">
        <v>24</v>
      </c>
      <c r="P38" s="310" t="s">
        <v>624</v>
      </c>
      <c r="Q38" s="310" t="s">
        <v>624</v>
      </c>
      <c r="R38" s="310" t="s">
        <v>624</v>
      </c>
      <c r="S38" s="310" t="s">
        <v>624</v>
      </c>
      <c r="T38" s="310" t="s">
        <v>624</v>
      </c>
      <c r="U38" s="310" t="s">
        <v>624</v>
      </c>
      <c r="V38" s="310" t="s">
        <v>628</v>
      </c>
      <c r="W38" s="310" t="s">
        <v>624</v>
      </c>
      <c r="X38" s="310" t="s">
        <v>624</v>
      </c>
      <c r="Y38" s="310" t="s">
        <v>624</v>
      </c>
      <c r="Z38" s="310" t="s">
        <v>624</v>
      </c>
      <c r="AA38" s="310" t="s">
        <v>624</v>
      </c>
      <c r="AB38" s="310" t="s">
        <v>624</v>
      </c>
      <c r="AC38" s="325" t="s">
        <v>624</v>
      </c>
      <c r="AD38" s="329" t="s">
        <v>654</v>
      </c>
      <c r="AE38" s="170">
        <f>22/27*100</f>
        <v>81.481481481481481</v>
      </c>
    </row>
    <row r="39" spans="1:31" s="308" customFormat="1">
      <c r="A39" s="387"/>
      <c r="B39" s="335" t="s">
        <v>649</v>
      </c>
      <c r="C39" s="310" t="s">
        <v>624</v>
      </c>
      <c r="D39" s="310" t="s">
        <v>624</v>
      </c>
      <c r="E39" s="310" t="s">
        <v>624</v>
      </c>
      <c r="F39" s="310" t="s">
        <v>624</v>
      </c>
      <c r="G39" s="310" t="s">
        <v>624</v>
      </c>
      <c r="H39" s="310" t="s">
        <v>624</v>
      </c>
      <c r="I39" s="310" t="s">
        <v>624</v>
      </c>
      <c r="J39" s="310" t="s">
        <v>624</v>
      </c>
      <c r="K39" s="310" t="s">
        <v>624</v>
      </c>
      <c r="L39" s="310" t="s">
        <v>24</v>
      </c>
      <c r="M39" s="310" t="s">
        <v>24</v>
      </c>
      <c r="N39" s="310" t="s">
        <v>24</v>
      </c>
      <c r="O39" s="310" t="s">
        <v>24</v>
      </c>
      <c r="P39" s="310" t="s">
        <v>624</v>
      </c>
      <c r="Q39" s="310" t="s">
        <v>624</v>
      </c>
      <c r="R39" s="310" t="s">
        <v>624</v>
      </c>
      <c r="S39" s="310" t="s">
        <v>625</v>
      </c>
      <c r="T39" s="310" t="s">
        <v>625</v>
      </c>
      <c r="U39" s="310" t="s">
        <v>625</v>
      </c>
      <c r="V39" s="310" t="s">
        <v>628</v>
      </c>
      <c r="W39" s="310" t="s">
        <v>625</v>
      </c>
      <c r="X39" s="310" t="s">
        <v>625</v>
      </c>
      <c r="Y39" s="310" t="s">
        <v>625</v>
      </c>
      <c r="Z39" s="310" t="s">
        <v>625</v>
      </c>
      <c r="AA39" s="310" t="s">
        <v>625</v>
      </c>
      <c r="AB39" s="310" t="s">
        <v>625</v>
      </c>
      <c r="AC39" s="325" t="s">
        <v>625</v>
      </c>
      <c r="AD39" s="329" t="s">
        <v>654</v>
      </c>
      <c r="AE39" s="338">
        <f>22/27*100</f>
        <v>81.481481481481481</v>
      </c>
    </row>
    <row r="40" spans="1:31" s="308" customFormat="1">
      <c r="A40" s="387"/>
      <c r="B40" s="335" t="s">
        <v>650</v>
      </c>
      <c r="C40" s="310" t="s">
        <v>624</v>
      </c>
      <c r="D40" s="310" t="s">
        <v>624</v>
      </c>
      <c r="E40" s="310" t="s">
        <v>624</v>
      </c>
      <c r="F40" s="310" t="s">
        <v>624</v>
      </c>
      <c r="G40" s="310" t="s">
        <v>625</v>
      </c>
      <c r="H40" s="310" t="s">
        <v>625</v>
      </c>
      <c r="I40" s="310" t="s">
        <v>625</v>
      </c>
      <c r="J40" s="310" t="s">
        <v>625</v>
      </c>
      <c r="K40" s="310" t="s">
        <v>625</v>
      </c>
      <c r="L40" s="310" t="s">
        <v>24</v>
      </c>
      <c r="M40" s="310" t="s">
        <v>24</v>
      </c>
      <c r="N40" s="310" t="s">
        <v>24</v>
      </c>
      <c r="O40" s="310" t="s">
        <v>24</v>
      </c>
      <c r="P40" s="310" t="s">
        <v>625</v>
      </c>
      <c r="Q40" s="310" t="s">
        <v>625</v>
      </c>
      <c r="R40" s="310" t="s">
        <v>625</v>
      </c>
      <c r="S40" s="310" t="s">
        <v>625</v>
      </c>
      <c r="T40" s="310" t="s">
        <v>625</v>
      </c>
      <c r="U40" s="310" t="s">
        <v>625</v>
      </c>
      <c r="V40" s="310" t="s">
        <v>628</v>
      </c>
      <c r="W40" s="310" t="s">
        <v>625</v>
      </c>
      <c r="X40" s="310" t="s">
        <v>625</v>
      </c>
      <c r="Y40" s="310" t="s">
        <v>625</v>
      </c>
      <c r="Z40" s="310" t="s">
        <v>625</v>
      </c>
      <c r="AA40" s="310" t="s">
        <v>625</v>
      </c>
      <c r="AB40" s="310" t="s">
        <v>624</v>
      </c>
      <c r="AC40" s="325" t="s">
        <v>625</v>
      </c>
      <c r="AD40" s="329" t="s">
        <v>653</v>
      </c>
      <c r="AE40" s="338">
        <f>22/27*100</f>
        <v>81.481481481481481</v>
      </c>
    </row>
    <row r="41" spans="1:31">
      <c r="A41" s="387"/>
      <c r="B41" s="157" t="s">
        <v>96</v>
      </c>
      <c r="C41" s="310" t="s">
        <v>624</v>
      </c>
      <c r="D41" s="310" t="s">
        <v>624</v>
      </c>
      <c r="E41" s="310" t="s">
        <v>624</v>
      </c>
      <c r="F41" s="310" t="s">
        <v>624</v>
      </c>
      <c r="G41" s="310" t="s">
        <v>18</v>
      </c>
      <c r="H41" s="8" t="s">
        <v>18</v>
      </c>
      <c r="I41" s="310" t="s">
        <v>24</v>
      </c>
      <c r="J41" s="310" t="s">
        <v>624</v>
      </c>
      <c r="K41" s="310" t="s">
        <v>624</v>
      </c>
      <c r="L41" s="310" t="s">
        <v>628</v>
      </c>
      <c r="M41" s="310" t="s">
        <v>628</v>
      </c>
      <c r="N41" s="310" t="s">
        <v>628</v>
      </c>
      <c r="O41" s="310" t="s">
        <v>628</v>
      </c>
      <c r="P41" s="310" t="s">
        <v>624</v>
      </c>
      <c r="Q41" s="310" t="s">
        <v>624</v>
      </c>
      <c r="R41" s="310" t="s">
        <v>624</v>
      </c>
      <c r="S41" s="310" t="s">
        <v>624</v>
      </c>
      <c r="T41" s="310" t="s">
        <v>624</v>
      </c>
      <c r="U41" s="310" t="s">
        <v>625</v>
      </c>
      <c r="V41" s="310" t="s">
        <v>628</v>
      </c>
      <c r="W41" s="310" t="s">
        <v>628</v>
      </c>
      <c r="X41" s="310" t="s">
        <v>628</v>
      </c>
      <c r="Y41" s="310" t="s">
        <v>628</v>
      </c>
      <c r="Z41" s="310" t="s">
        <v>625</v>
      </c>
      <c r="AA41" s="310" t="s">
        <v>625</v>
      </c>
      <c r="AB41" s="310" t="s">
        <v>625</v>
      </c>
      <c r="AC41" s="310" t="s">
        <v>625</v>
      </c>
      <c r="AD41" s="331" t="s">
        <v>655</v>
      </c>
      <c r="AE41" s="170">
        <f>18/27*100</f>
        <v>66.666666666666657</v>
      </c>
    </row>
    <row r="42" spans="1:31">
      <c r="A42" s="387"/>
      <c r="B42" s="335" t="s">
        <v>651</v>
      </c>
      <c r="C42" s="310" t="s">
        <v>624</v>
      </c>
      <c r="D42" s="310" t="s">
        <v>624</v>
      </c>
      <c r="E42" s="310" t="s">
        <v>624</v>
      </c>
      <c r="F42" s="310" t="s">
        <v>624</v>
      </c>
      <c r="G42" s="310" t="s">
        <v>624</v>
      </c>
      <c r="H42" s="310" t="s">
        <v>624</v>
      </c>
      <c r="I42" s="310" t="s">
        <v>24</v>
      </c>
      <c r="J42" s="310" t="s">
        <v>625</v>
      </c>
      <c r="K42" s="310" t="s">
        <v>24</v>
      </c>
      <c r="L42" s="310" t="s">
        <v>24</v>
      </c>
      <c r="M42" s="310" t="s">
        <v>24</v>
      </c>
      <c r="N42" s="310" t="s">
        <v>24</v>
      </c>
      <c r="O42" s="310" t="s">
        <v>24</v>
      </c>
      <c r="P42" s="310" t="s">
        <v>624</v>
      </c>
      <c r="Q42" s="310" t="s">
        <v>624</v>
      </c>
      <c r="R42" s="310" t="s">
        <v>624</v>
      </c>
      <c r="S42" s="310" t="s">
        <v>624</v>
      </c>
      <c r="T42" s="310" t="s">
        <v>628</v>
      </c>
      <c r="U42" s="310" t="s">
        <v>628</v>
      </c>
      <c r="V42" s="310" t="s">
        <v>628</v>
      </c>
      <c r="W42" s="310" t="s">
        <v>628</v>
      </c>
      <c r="X42" s="310" t="s">
        <v>628</v>
      </c>
      <c r="Y42" s="310" t="s">
        <v>628</v>
      </c>
      <c r="Z42" s="310" t="s">
        <v>629</v>
      </c>
      <c r="AA42" s="310" t="s">
        <v>629</v>
      </c>
      <c r="AB42" s="310" t="s">
        <v>629</v>
      </c>
      <c r="AC42" s="310" t="s">
        <v>629</v>
      </c>
      <c r="AD42" s="332" t="s">
        <v>656</v>
      </c>
      <c r="AE42" s="170">
        <f>11/27*100</f>
        <v>40.74074074074074</v>
      </c>
    </row>
    <row r="43" spans="1:31" ht="15.75" thickBot="1">
      <c r="A43" s="386"/>
      <c r="B43" s="334" t="s">
        <v>652</v>
      </c>
      <c r="C43" s="322" t="s">
        <v>629</v>
      </c>
      <c r="D43" s="322" t="s">
        <v>629</v>
      </c>
      <c r="E43" s="322" t="s">
        <v>629</v>
      </c>
      <c r="F43" s="322" t="s">
        <v>629</v>
      </c>
      <c r="G43" s="322" t="s">
        <v>629</v>
      </c>
      <c r="H43" s="322" t="s">
        <v>625</v>
      </c>
      <c r="I43" s="322" t="s">
        <v>629</v>
      </c>
      <c r="J43" s="322" t="s">
        <v>629</v>
      </c>
      <c r="K43" s="322" t="s">
        <v>629</v>
      </c>
      <c r="L43" s="322" t="s">
        <v>629</v>
      </c>
      <c r="M43" s="322" t="s">
        <v>629</v>
      </c>
      <c r="N43" s="322" t="s">
        <v>629</v>
      </c>
      <c r="O43" s="322" t="s">
        <v>629</v>
      </c>
      <c r="P43" s="322" t="s">
        <v>625</v>
      </c>
      <c r="Q43" s="322" t="s">
        <v>625</v>
      </c>
      <c r="R43" s="322" t="s">
        <v>625</v>
      </c>
      <c r="S43" s="322" t="s">
        <v>625</v>
      </c>
      <c r="T43" s="322" t="s">
        <v>628</v>
      </c>
      <c r="U43" s="322" t="s">
        <v>628</v>
      </c>
      <c r="V43" s="322" t="s">
        <v>628</v>
      </c>
      <c r="W43" s="322" t="s">
        <v>628</v>
      </c>
      <c r="X43" s="322" t="s">
        <v>628</v>
      </c>
      <c r="Y43" s="322" t="s">
        <v>628</v>
      </c>
      <c r="Z43" s="322" t="s">
        <v>628</v>
      </c>
      <c r="AA43" s="322" t="s">
        <v>629</v>
      </c>
      <c r="AB43" s="322" t="s">
        <v>629</v>
      </c>
      <c r="AC43" s="322" t="s">
        <v>629</v>
      </c>
      <c r="AD43" s="337" t="s">
        <v>648</v>
      </c>
      <c r="AE43" s="171">
        <f>5/27*100</f>
        <v>18.518518518518519</v>
      </c>
    </row>
    <row r="44" spans="1:31">
      <c r="A44" s="385" t="s">
        <v>238</v>
      </c>
      <c r="B44" s="155" t="s">
        <v>253</v>
      </c>
      <c r="C44" s="7" t="s">
        <v>118</v>
      </c>
      <c r="D44" s="7" t="s">
        <v>119</v>
      </c>
      <c r="E44" s="7" t="s">
        <v>118</v>
      </c>
      <c r="F44" s="7" t="s">
        <v>117</v>
      </c>
      <c r="G44" s="7" t="s">
        <v>119</v>
      </c>
      <c r="H44" s="7" t="s">
        <v>120</v>
      </c>
      <c r="I44" s="7" t="s">
        <v>117</v>
      </c>
      <c r="J44" s="7" t="s">
        <v>121</v>
      </c>
      <c r="K44" s="7" t="s">
        <v>122</v>
      </c>
      <c r="L44" s="7" t="s">
        <v>123</v>
      </c>
      <c r="M44" s="7" t="s">
        <v>124</v>
      </c>
      <c r="N44" s="7" t="s">
        <v>123</v>
      </c>
      <c r="O44" s="7" t="s">
        <v>123</v>
      </c>
      <c r="P44" s="7" t="s">
        <v>120</v>
      </c>
      <c r="Q44" s="7" t="s">
        <v>120</v>
      </c>
      <c r="R44" s="7" t="s">
        <v>120</v>
      </c>
      <c r="S44" s="7" t="s">
        <v>120</v>
      </c>
      <c r="T44" s="7" t="s">
        <v>409</v>
      </c>
      <c r="U44" s="7" t="s">
        <v>125</v>
      </c>
      <c r="V44" s="7" t="s">
        <v>126</v>
      </c>
      <c r="W44" s="7" t="s">
        <v>125</v>
      </c>
      <c r="X44" s="7" t="s">
        <v>125</v>
      </c>
      <c r="Y44" s="7" t="s">
        <v>125</v>
      </c>
      <c r="Z44" s="7" t="s">
        <v>117</v>
      </c>
      <c r="AA44" s="7" t="s">
        <v>117</v>
      </c>
      <c r="AB44" s="249" t="s">
        <v>615</v>
      </c>
      <c r="AC44" s="249" t="s">
        <v>616</v>
      </c>
      <c r="AD44" s="160"/>
    </row>
    <row r="45" spans="1:31" ht="33" thickBot="1">
      <c r="A45" s="386"/>
      <c r="B45" s="132" t="s">
        <v>254</v>
      </c>
      <c r="C45" s="61" t="s">
        <v>489</v>
      </c>
      <c r="D45" s="61" t="s">
        <v>490</v>
      </c>
      <c r="E45" s="61" t="s">
        <v>491</v>
      </c>
      <c r="F45" s="61" t="s">
        <v>264</v>
      </c>
      <c r="G45" s="61" t="s">
        <v>482</v>
      </c>
      <c r="H45" s="61" t="s">
        <v>488</v>
      </c>
      <c r="I45" s="61" t="s">
        <v>278</v>
      </c>
      <c r="J45" s="61" t="s">
        <v>266</v>
      </c>
      <c r="K45" s="61" t="s">
        <v>268</v>
      </c>
      <c r="L45" s="61" t="s">
        <v>267</v>
      </c>
      <c r="M45" s="61" t="s">
        <v>269</v>
      </c>
      <c r="N45" s="61" t="s">
        <v>270</v>
      </c>
      <c r="O45" s="61" t="s">
        <v>271</v>
      </c>
      <c r="P45" s="61" t="s">
        <v>611</v>
      </c>
      <c r="Q45" s="61" t="s">
        <v>272</v>
      </c>
      <c r="R45" s="61" t="s">
        <v>272</v>
      </c>
      <c r="S45" s="61" t="s">
        <v>273</v>
      </c>
      <c r="T45" s="61" t="s">
        <v>410</v>
      </c>
      <c r="U45" s="61" t="s">
        <v>279</v>
      </c>
      <c r="V45" s="61" t="s">
        <v>280</v>
      </c>
      <c r="W45" s="61" t="s">
        <v>274</v>
      </c>
      <c r="X45" s="61" t="s">
        <v>275</v>
      </c>
      <c r="Y45" s="61" t="s">
        <v>274</v>
      </c>
      <c r="Z45" s="61" t="s">
        <v>277</v>
      </c>
      <c r="AA45" s="61" t="s">
        <v>276</v>
      </c>
      <c r="AB45" s="61" t="s">
        <v>276</v>
      </c>
      <c r="AC45" s="307" t="s">
        <v>619</v>
      </c>
      <c r="AD45" s="6"/>
    </row>
    <row r="46" spans="1:31">
      <c r="A46" s="56"/>
      <c r="B46" s="56"/>
      <c r="C46" s="7"/>
      <c r="D46" s="268"/>
      <c r="E46" s="7"/>
      <c r="F46" s="7"/>
      <c r="G46" s="7"/>
      <c r="H46" s="7"/>
      <c r="I46" s="268"/>
      <c r="J46" s="7"/>
      <c r="K46" s="7"/>
      <c r="L46" s="7"/>
      <c r="M46" s="7"/>
      <c r="N46" s="7"/>
      <c r="O46" s="7"/>
      <c r="P46" s="26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249"/>
      <c r="AD46" s="7"/>
    </row>
    <row r="47" spans="1:31">
      <c r="D47" s="272"/>
      <c r="F47" s="272"/>
      <c r="I47" s="269"/>
      <c r="P47" s="272"/>
      <c r="Z47" s="271"/>
    </row>
    <row r="48" spans="1:31">
      <c r="E48" s="56"/>
      <c r="F48" s="271"/>
      <c r="P48" s="271"/>
      <c r="Z48" s="270"/>
    </row>
    <row r="49" spans="1:8" ht="15.75" thickBot="1">
      <c r="A49" s="1" t="s">
        <v>257</v>
      </c>
      <c r="B49" s="1"/>
      <c r="E49" s="272"/>
      <c r="G49" s="56"/>
      <c r="H49" s="56"/>
    </row>
    <row r="50" spans="1:8">
      <c r="A50" s="124" t="s">
        <v>240</v>
      </c>
      <c r="B50" s="125" t="s">
        <v>241</v>
      </c>
      <c r="G50" s="269"/>
      <c r="H50" s="269"/>
    </row>
    <row r="51" spans="1:8">
      <c r="A51" s="126" t="s">
        <v>242</v>
      </c>
      <c r="B51" s="127" t="s">
        <v>243</v>
      </c>
    </row>
    <row r="52" spans="1:8">
      <c r="A52" s="126" t="s">
        <v>244</v>
      </c>
      <c r="B52" s="127" t="s">
        <v>245</v>
      </c>
    </row>
    <row r="53" spans="1:8" ht="15.75" thickBot="1">
      <c r="A53" s="128" t="s">
        <v>246</v>
      </c>
      <c r="B53" s="129" t="s">
        <v>265</v>
      </c>
    </row>
  </sheetData>
  <mergeCells count="10">
    <mergeCell ref="A1:F1"/>
    <mergeCell ref="A44:A45"/>
    <mergeCell ref="A38:A43"/>
    <mergeCell ref="A6:A12"/>
    <mergeCell ref="C3:P3"/>
    <mergeCell ref="A13:A19"/>
    <mergeCell ref="A20:A25"/>
    <mergeCell ref="A26:A29"/>
    <mergeCell ref="A30:A36"/>
    <mergeCell ref="A3:A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sqref="A1:C1"/>
    </sheetView>
  </sheetViews>
  <sheetFormatPr defaultRowHeight="15"/>
  <cols>
    <col min="2" max="2" width="19.5703125" bestFit="1" customWidth="1"/>
    <col min="3" max="3" width="34.140625" customWidth="1"/>
    <col min="4" max="4" width="42" customWidth="1"/>
  </cols>
  <sheetData>
    <row r="1" spans="1:7">
      <c r="A1" s="398" t="s">
        <v>686</v>
      </c>
      <c r="B1" s="399"/>
      <c r="C1" s="399"/>
      <c r="D1" s="237"/>
      <c r="E1" s="237"/>
    </row>
    <row r="3" spans="1:7" ht="15.75" thickBot="1">
      <c r="A3" s="237"/>
      <c r="B3" s="237"/>
      <c r="C3" s="237"/>
      <c r="D3" s="237"/>
      <c r="E3" s="240"/>
    </row>
    <row r="4" spans="1:7" ht="15.75" thickBot="1">
      <c r="A4" s="400"/>
      <c r="B4" s="401"/>
      <c r="C4" s="252" t="s">
        <v>465</v>
      </c>
      <c r="D4" s="253" t="s">
        <v>459</v>
      </c>
      <c r="E4" s="254" t="s">
        <v>472</v>
      </c>
    </row>
    <row r="5" spans="1:7">
      <c r="A5" s="395" t="s">
        <v>458</v>
      </c>
      <c r="B5" s="304" t="s">
        <v>464</v>
      </c>
      <c r="C5" s="74" t="s">
        <v>466</v>
      </c>
      <c r="D5" s="83" t="s">
        <v>500</v>
      </c>
      <c r="E5" s="67"/>
    </row>
    <row r="6" spans="1:7" ht="15.75" thickBot="1">
      <c r="A6" s="396"/>
      <c r="B6" s="195" t="s">
        <v>467</v>
      </c>
      <c r="C6" s="255" t="s">
        <v>468</v>
      </c>
      <c r="D6" s="256" t="s">
        <v>599</v>
      </c>
      <c r="E6" s="73" t="s">
        <v>502</v>
      </c>
    </row>
    <row r="7" spans="1:7">
      <c r="A7" s="397" t="s">
        <v>460</v>
      </c>
      <c r="B7" s="130" t="s">
        <v>464</v>
      </c>
      <c r="C7" s="342" t="s">
        <v>501</v>
      </c>
      <c r="D7" s="102" t="s">
        <v>613</v>
      </c>
      <c r="E7" s="67"/>
    </row>
    <row r="8" spans="1:7" ht="135.75" thickBot="1">
      <c r="A8" s="396"/>
      <c r="B8" s="195" t="s">
        <v>467</v>
      </c>
      <c r="C8" s="343" t="s">
        <v>633</v>
      </c>
      <c r="D8" s="344" t="s">
        <v>632</v>
      </c>
      <c r="E8" s="73" t="s">
        <v>614</v>
      </c>
    </row>
    <row r="9" spans="1:7">
      <c r="A9" s="395" t="s">
        <v>461</v>
      </c>
      <c r="B9" s="127" t="s">
        <v>464</v>
      </c>
      <c r="C9" s="257" t="s">
        <v>470</v>
      </c>
      <c r="D9" s="79" t="s">
        <v>469</v>
      </c>
      <c r="E9" s="67"/>
    </row>
    <row r="10" spans="1:7" ht="15.75" thickBot="1">
      <c r="A10" s="396"/>
      <c r="B10" s="258" t="s">
        <v>467</v>
      </c>
      <c r="C10" s="255" t="s">
        <v>307</v>
      </c>
      <c r="D10" s="91" t="s">
        <v>469</v>
      </c>
      <c r="E10" s="73" t="s">
        <v>473</v>
      </c>
    </row>
    <row r="11" spans="1:7">
      <c r="A11" s="395" t="s">
        <v>462</v>
      </c>
      <c r="B11" s="130" t="s">
        <v>464</v>
      </c>
      <c r="C11" s="257" t="s">
        <v>605</v>
      </c>
      <c r="D11" s="259" t="s">
        <v>471</v>
      </c>
      <c r="E11" s="67"/>
    </row>
    <row r="12" spans="1:7" ht="105.75" thickBot="1">
      <c r="A12" s="396"/>
      <c r="B12" s="195" t="s">
        <v>467</v>
      </c>
      <c r="C12" s="260" t="s">
        <v>597</v>
      </c>
      <c r="D12" s="261" t="s">
        <v>595</v>
      </c>
      <c r="E12" s="73" t="s">
        <v>596</v>
      </c>
    </row>
    <row r="13" spans="1:7" ht="30">
      <c r="A13" s="397" t="s">
        <v>463</v>
      </c>
      <c r="B13" s="187" t="s">
        <v>464</v>
      </c>
      <c r="C13" s="262" t="s">
        <v>600</v>
      </c>
      <c r="D13" s="263" t="s">
        <v>601</v>
      </c>
      <c r="E13" s="67"/>
    </row>
    <row r="14" spans="1:7" ht="105.75" thickBot="1">
      <c r="A14" s="396"/>
      <c r="B14" s="264" t="s">
        <v>467</v>
      </c>
      <c r="C14" s="265" t="s">
        <v>598</v>
      </c>
      <c r="D14" s="266" t="s">
        <v>602</v>
      </c>
      <c r="E14" s="73" t="s">
        <v>596</v>
      </c>
      <c r="G14" s="239"/>
    </row>
    <row r="15" spans="1:7">
      <c r="C15" s="238"/>
      <c r="D15" s="238"/>
    </row>
  </sheetData>
  <mergeCells count="7">
    <mergeCell ref="A11:A12"/>
    <mergeCell ref="A13:A14"/>
    <mergeCell ref="A1:C1"/>
    <mergeCell ref="A5:A6"/>
    <mergeCell ref="A7:A8"/>
    <mergeCell ref="A4:B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85" zoomScaleNormal="85" zoomScalePageLayoutView="70" workbookViewId="0">
      <selection activeCell="A2" sqref="A2"/>
    </sheetView>
  </sheetViews>
  <sheetFormatPr defaultColWidth="9" defaultRowHeight="15"/>
  <cols>
    <col min="1" max="1" width="21.5703125" style="1" customWidth="1"/>
    <col min="2" max="2" width="42.85546875" style="1" bestFit="1" customWidth="1"/>
    <col min="3" max="3" width="22.42578125" style="1" customWidth="1"/>
    <col min="4" max="5" width="18.5703125" style="1" bestFit="1" customWidth="1"/>
    <col min="6" max="6" width="19.42578125" style="1" bestFit="1" customWidth="1"/>
    <col min="7" max="7" width="17.42578125" style="1" bestFit="1" customWidth="1"/>
    <col min="8" max="8" width="18.42578125" style="1" bestFit="1" customWidth="1"/>
    <col min="9" max="9" width="18.5703125" style="1" bestFit="1" customWidth="1"/>
    <col min="10" max="10" width="18" style="1" bestFit="1" customWidth="1"/>
    <col min="11" max="16384" width="9" style="1"/>
  </cols>
  <sheetData>
    <row r="1" spans="1:12">
      <c r="A1" s="399" t="s">
        <v>682</v>
      </c>
      <c r="B1" s="399"/>
      <c r="C1" s="399"/>
      <c r="D1" s="399"/>
      <c r="E1" s="399"/>
      <c r="F1" s="233"/>
      <c r="G1" s="2"/>
      <c r="H1" s="2"/>
      <c r="I1" s="2"/>
      <c r="J1" s="2"/>
    </row>
    <row r="2" spans="1:12" ht="15.75" thickBot="1">
      <c r="C2" s="3"/>
      <c r="D2" s="3"/>
      <c r="E2" s="3"/>
      <c r="F2" s="3"/>
      <c r="G2" s="4"/>
      <c r="H2" s="4"/>
      <c r="I2" s="4"/>
      <c r="J2" s="4"/>
      <c r="K2" s="27"/>
    </row>
    <row r="3" spans="1:12" ht="15.75" thickBot="1">
      <c r="A3" s="405"/>
      <c r="B3" s="139" t="s">
        <v>3</v>
      </c>
      <c r="C3" s="402" t="s">
        <v>4</v>
      </c>
      <c r="D3" s="403"/>
      <c r="E3" s="403"/>
      <c r="F3" s="403"/>
      <c r="G3" s="403"/>
      <c r="H3" s="403"/>
      <c r="I3" s="403"/>
      <c r="J3" s="404"/>
      <c r="K3" s="27"/>
    </row>
    <row r="4" spans="1:12">
      <c r="A4" s="406"/>
      <c r="B4" s="126"/>
      <c r="C4" s="140" t="s">
        <v>195</v>
      </c>
      <c r="D4" s="30" t="s">
        <v>390</v>
      </c>
      <c r="E4" s="31" t="s">
        <v>5</v>
      </c>
      <c r="F4" s="31" t="s">
        <v>478</v>
      </c>
      <c r="G4" s="31" t="s">
        <v>6</v>
      </c>
      <c r="H4" s="31" t="s">
        <v>6</v>
      </c>
      <c r="I4" s="31" t="s">
        <v>389</v>
      </c>
      <c r="J4" s="32" t="s">
        <v>201</v>
      </c>
      <c r="K4" s="5"/>
    </row>
    <row r="5" spans="1:12" ht="15.75" thickBot="1">
      <c r="A5" s="407"/>
      <c r="B5" s="133" t="s">
        <v>681</v>
      </c>
      <c r="C5" s="141">
        <v>1</v>
      </c>
      <c r="D5" s="33">
        <v>2</v>
      </c>
      <c r="E5" s="33">
        <v>3</v>
      </c>
      <c r="F5" s="33">
        <v>4</v>
      </c>
      <c r="G5" s="33" t="s">
        <v>199</v>
      </c>
      <c r="H5" s="33" t="s">
        <v>200</v>
      </c>
      <c r="I5" s="7">
        <v>7</v>
      </c>
      <c r="J5" s="34">
        <v>8</v>
      </c>
      <c r="K5" s="120" t="s">
        <v>204</v>
      </c>
      <c r="L5" s="276"/>
    </row>
    <row r="6" spans="1:12">
      <c r="A6" s="395" t="s">
        <v>9</v>
      </c>
      <c r="B6" s="142" t="s">
        <v>10</v>
      </c>
      <c r="C6" s="6" t="s">
        <v>11</v>
      </c>
      <c r="D6" s="7" t="s">
        <v>11</v>
      </c>
      <c r="E6" s="7" t="s">
        <v>11</v>
      </c>
      <c r="F6" s="7" t="s">
        <v>11</v>
      </c>
      <c r="G6" s="7" t="s">
        <v>11</v>
      </c>
      <c r="H6" s="7" t="s">
        <v>11</v>
      </c>
      <c r="I6" s="36" t="s">
        <v>11</v>
      </c>
      <c r="J6" s="37" t="s">
        <v>71</v>
      </c>
      <c r="K6" s="143" t="s">
        <v>286</v>
      </c>
      <c r="L6" s="169" t="s">
        <v>287</v>
      </c>
    </row>
    <row r="7" spans="1:12">
      <c r="A7" s="397"/>
      <c r="B7" s="157" t="s">
        <v>480</v>
      </c>
      <c r="C7" s="144" t="s">
        <v>18</v>
      </c>
      <c r="D7" s="41" t="s">
        <v>18</v>
      </c>
      <c r="E7" s="41" t="s">
        <v>18</v>
      </c>
      <c r="F7" s="41" t="s">
        <v>18</v>
      </c>
      <c r="G7" s="41" t="s">
        <v>24</v>
      </c>
      <c r="H7" s="41" t="s">
        <v>18</v>
      </c>
      <c r="I7" s="41" t="s">
        <v>18</v>
      </c>
      <c r="J7" s="42" t="s">
        <v>196</v>
      </c>
      <c r="K7" s="122" t="s">
        <v>571</v>
      </c>
      <c r="L7" s="277">
        <f>7/8*100</f>
        <v>87.5</v>
      </c>
    </row>
    <row r="8" spans="1:12">
      <c r="A8" s="397"/>
      <c r="B8" s="133" t="s">
        <v>475</v>
      </c>
      <c r="C8" s="144" t="s">
        <v>18</v>
      </c>
      <c r="D8" s="41" t="s">
        <v>18</v>
      </c>
      <c r="E8" s="41" t="s">
        <v>18</v>
      </c>
      <c r="F8" s="41" t="s">
        <v>18</v>
      </c>
      <c r="G8" s="41" t="s">
        <v>18</v>
      </c>
      <c r="H8" s="41" t="s">
        <v>18</v>
      </c>
      <c r="I8" s="41" t="s">
        <v>18</v>
      </c>
      <c r="J8" s="42" t="s">
        <v>196</v>
      </c>
      <c r="K8" s="122" t="s">
        <v>525</v>
      </c>
      <c r="L8" s="277">
        <f>8/8*100</f>
        <v>100</v>
      </c>
    </row>
    <row r="9" spans="1:12">
      <c r="A9" s="397"/>
      <c r="B9" s="126" t="s">
        <v>20</v>
      </c>
      <c r="C9" s="144" t="s">
        <v>18</v>
      </c>
      <c r="D9" s="41" t="s">
        <v>15</v>
      </c>
      <c r="E9" s="44" t="s">
        <v>15</v>
      </c>
      <c r="F9" s="41" t="s">
        <v>18</v>
      </c>
      <c r="G9" s="41" t="s">
        <v>18</v>
      </c>
      <c r="H9" s="41" t="s">
        <v>18</v>
      </c>
      <c r="I9" s="41" t="s">
        <v>18</v>
      </c>
      <c r="J9" s="42" t="s">
        <v>196</v>
      </c>
      <c r="K9" s="122" t="s">
        <v>503</v>
      </c>
      <c r="L9" s="277">
        <f>6/6*100</f>
        <v>100</v>
      </c>
    </row>
    <row r="10" spans="1:12" ht="15.75" thickBot="1">
      <c r="A10" s="396"/>
      <c r="B10" s="145" t="s">
        <v>303</v>
      </c>
      <c r="C10" s="146" t="s">
        <v>18</v>
      </c>
      <c r="D10" s="46" t="s">
        <v>198</v>
      </c>
      <c r="E10" s="45" t="s">
        <v>15</v>
      </c>
      <c r="F10" s="46" t="s">
        <v>18</v>
      </c>
      <c r="G10" s="45" t="s">
        <v>15</v>
      </c>
      <c r="H10" s="45" t="s">
        <v>15</v>
      </c>
      <c r="I10" s="45" t="s">
        <v>198</v>
      </c>
      <c r="J10" s="47" t="s">
        <v>198</v>
      </c>
      <c r="K10" s="147" t="s">
        <v>504</v>
      </c>
      <c r="L10" s="277">
        <f>2/5*100</f>
        <v>40</v>
      </c>
    </row>
    <row r="11" spans="1:12">
      <c r="A11" s="395" t="s">
        <v>22</v>
      </c>
      <c r="B11" s="142" t="s">
        <v>197</v>
      </c>
      <c r="C11" s="144" t="s">
        <v>18</v>
      </c>
      <c r="D11" s="41" t="s">
        <v>196</v>
      </c>
      <c r="E11" s="41" t="s">
        <v>18</v>
      </c>
      <c r="F11" s="41" t="s">
        <v>18</v>
      </c>
      <c r="G11" s="41" t="s">
        <v>24</v>
      </c>
      <c r="H11" s="41" t="s">
        <v>18</v>
      </c>
      <c r="I11" s="41" t="s">
        <v>196</v>
      </c>
      <c r="J11" s="42" t="s">
        <v>196</v>
      </c>
      <c r="K11" s="122" t="s">
        <v>571</v>
      </c>
      <c r="L11" s="277">
        <f>7/8*100</f>
        <v>87.5</v>
      </c>
    </row>
    <row r="12" spans="1:12">
      <c r="A12" s="397"/>
      <c r="B12" s="133" t="s">
        <v>25</v>
      </c>
      <c r="C12" s="144" t="s">
        <v>18</v>
      </c>
      <c r="D12" s="41" t="s">
        <v>15</v>
      </c>
      <c r="E12" s="7" t="s">
        <v>15</v>
      </c>
      <c r="F12" s="44" t="s">
        <v>15</v>
      </c>
      <c r="G12" s="41" t="s">
        <v>18</v>
      </c>
      <c r="H12" s="41" t="s">
        <v>18</v>
      </c>
      <c r="I12" s="41" t="s">
        <v>196</v>
      </c>
      <c r="J12" s="42" t="s">
        <v>198</v>
      </c>
      <c r="K12" s="122" t="s">
        <v>505</v>
      </c>
      <c r="L12" s="277">
        <f>4/5*100</f>
        <v>80</v>
      </c>
    </row>
    <row r="13" spans="1:12">
      <c r="A13" s="397"/>
      <c r="B13" s="133" t="s">
        <v>26</v>
      </c>
      <c r="C13" s="144" t="s">
        <v>18</v>
      </c>
      <c r="D13" s="41" t="s">
        <v>196</v>
      </c>
      <c r="E13" s="41" t="s">
        <v>18</v>
      </c>
      <c r="F13" s="41" t="s">
        <v>18</v>
      </c>
      <c r="G13" s="41" t="s">
        <v>18</v>
      </c>
      <c r="H13" s="41" t="s">
        <v>18</v>
      </c>
      <c r="I13" s="41" t="s">
        <v>196</v>
      </c>
      <c r="J13" s="42" t="s">
        <v>196</v>
      </c>
      <c r="K13" s="122" t="s">
        <v>205</v>
      </c>
      <c r="L13" s="277">
        <f>8/8*100</f>
        <v>100</v>
      </c>
    </row>
    <row r="14" spans="1:12">
      <c r="A14" s="397"/>
      <c r="B14" s="133" t="s">
        <v>27</v>
      </c>
      <c r="C14" s="144" t="s">
        <v>18</v>
      </c>
      <c r="D14" s="41" t="s">
        <v>15</v>
      </c>
      <c r="E14" s="44" t="s">
        <v>15</v>
      </c>
      <c r="F14" s="41" t="s">
        <v>18</v>
      </c>
      <c r="G14" s="41" t="s">
        <v>18</v>
      </c>
      <c r="H14" s="41" t="s">
        <v>18</v>
      </c>
      <c r="I14" s="41" t="s">
        <v>196</v>
      </c>
      <c r="J14" s="42" t="s">
        <v>196</v>
      </c>
      <c r="K14" s="122" t="s">
        <v>503</v>
      </c>
      <c r="L14" s="277">
        <f>6/6*100</f>
        <v>100</v>
      </c>
    </row>
    <row r="15" spans="1:12">
      <c r="A15" s="397"/>
      <c r="B15" s="133" t="s">
        <v>28</v>
      </c>
      <c r="C15" s="148" t="s">
        <v>24</v>
      </c>
      <c r="D15" s="8" t="s">
        <v>15</v>
      </c>
      <c r="E15" s="41" t="s">
        <v>24</v>
      </c>
      <c r="F15" s="41" t="s">
        <v>24</v>
      </c>
      <c r="G15" s="41" t="s">
        <v>24</v>
      </c>
      <c r="H15" s="41" t="s">
        <v>24</v>
      </c>
      <c r="I15" s="41" t="s">
        <v>198</v>
      </c>
      <c r="J15" s="42" t="s">
        <v>198</v>
      </c>
      <c r="K15" s="122" t="s">
        <v>506</v>
      </c>
      <c r="L15" s="277">
        <f>0/7*100</f>
        <v>0</v>
      </c>
    </row>
    <row r="16" spans="1:12">
      <c r="A16" s="397"/>
      <c r="B16" s="133" t="s">
        <v>29</v>
      </c>
      <c r="C16" s="144" t="s">
        <v>18</v>
      </c>
      <c r="D16" s="41" t="s">
        <v>196</v>
      </c>
      <c r="E16" s="41" t="s">
        <v>18</v>
      </c>
      <c r="F16" s="41" t="s">
        <v>18</v>
      </c>
      <c r="G16" s="41" t="s">
        <v>24</v>
      </c>
      <c r="H16" s="41" t="s">
        <v>18</v>
      </c>
      <c r="I16" s="41" t="s">
        <v>196</v>
      </c>
      <c r="J16" s="42" t="s">
        <v>196</v>
      </c>
      <c r="K16" s="122" t="s">
        <v>206</v>
      </c>
      <c r="L16" s="277">
        <f>7/8*100</f>
        <v>87.5</v>
      </c>
    </row>
    <row r="17" spans="1:12">
      <c r="A17" s="397"/>
      <c r="B17" s="126" t="s">
        <v>30</v>
      </c>
      <c r="C17" s="144" t="s">
        <v>18</v>
      </c>
      <c r="D17" s="41" t="s">
        <v>15</v>
      </c>
      <c r="E17" s="41" t="s">
        <v>18</v>
      </c>
      <c r="F17" s="44" t="s">
        <v>15</v>
      </c>
      <c r="G17" s="44" t="s">
        <v>15</v>
      </c>
      <c r="H17" s="44" t="s">
        <v>15</v>
      </c>
      <c r="I17" s="44" t="s">
        <v>198</v>
      </c>
      <c r="J17" s="52" t="s">
        <v>198</v>
      </c>
      <c r="K17" s="122" t="s">
        <v>507</v>
      </c>
      <c r="L17" s="277">
        <f>2/4*100</f>
        <v>50</v>
      </c>
    </row>
    <row r="18" spans="1:12" ht="15.75" thickBot="1">
      <c r="A18" s="396"/>
      <c r="B18" s="126" t="s">
        <v>31</v>
      </c>
      <c r="C18" s="146" t="s">
        <v>18</v>
      </c>
      <c r="D18" s="46" t="s">
        <v>15</v>
      </c>
      <c r="E18" s="33" t="s">
        <v>15</v>
      </c>
      <c r="F18" s="46" t="s">
        <v>18</v>
      </c>
      <c r="G18" s="45" t="s">
        <v>15</v>
      </c>
      <c r="H18" s="45" t="s">
        <v>15</v>
      </c>
      <c r="I18" s="45" t="s">
        <v>198</v>
      </c>
      <c r="J18" s="47" t="s">
        <v>198</v>
      </c>
      <c r="K18" s="147" t="s">
        <v>507</v>
      </c>
      <c r="L18" s="277">
        <f>2/4*100</f>
        <v>50</v>
      </c>
    </row>
    <row r="19" spans="1:12">
      <c r="A19" s="395" t="s">
        <v>32</v>
      </c>
      <c r="B19" s="142" t="s">
        <v>33</v>
      </c>
      <c r="C19" s="144" t="s">
        <v>18</v>
      </c>
      <c r="D19" s="41" t="s">
        <v>196</v>
      </c>
      <c r="E19" s="7" t="s">
        <v>15</v>
      </c>
      <c r="F19" s="8" t="s">
        <v>18</v>
      </c>
      <c r="G19" s="41" t="s">
        <v>24</v>
      </c>
      <c r="H19" s="41" t="s">
        <v>24</v>
      </c>
      <c r="I19" s="41" t="s">
        <v>196</v>
      </c>
      <c r="J19" s="42" t="s">
        <v>196</v>
      </c>
      <c r="K19" s="122" t="s">
        <v>508</v>
      </c>
      <c r="L19" s="277">
        <f>5/7*100</f>
        <v>71.428571428571431</v>
      </c>
    </row>
    <row r="20" spans="1:12">
      <c r="A20" s="397"/>
      <c r="B20" s="149" t="s">
        <v>34</v>
      </c>
      <c r="C20" s="144" t="s">
        <v>18</v>
      </c>
      <c r="D20" s="41" t="s">
        <v>15</v>
      </c>
      <c r="E20" s="44" t="s">
        <v>15</v>
      </c>
      <c r="F20" s="41" t="s">
        <v>18</v>
      </c>
      <c r="G20" s="44" t="s">
        <v>15</v>
      </c>
      <c r="H20" s="44" t="s">
        <v>15</v>
      </c>
      <c r="I20" s="44" t="s">
        <v>196</v>
      </c>
      <c r="J20" s="52" t="s">
        <v>198</v>
      </c>
      <c r="K20" s="122" t="s">
        <v>510</v>
      </c>
      <c r="L20" s="277">
        <f>3/4*100</f>
        <v>75</v>
      </c>
    </row>
    <row r="21" spans="1:12">
      <c r="A21" s="397"/>
      <c r="B21" s="126" t="s">
        <v>35</v>
      </c>
      <c r="C21" s="144" t="s">
        <v>18</v>
      </c>
      <c r="D21" s="41" t="s">
        <v>196</v>
      </c>
      <c r="E21" s="44" t="s">
        <v>15</v>
      </c>
      <c r="F21" s="41" t="s">
        <v>18</v>
      </c>
      <c r="G21" s="41" t="s">
        <v>24</v>
      </c>
      <c r="H21" s="41" t="s">
        <v>24</v>
      </c>
      <c r="I21" s="41" t="s">
        <v>198</v>
      </c>
      <c r="J21" s="42" t="s">
        <v>202</v>
      </c>
      <c r="K21" s="122" t="s">
        <v>511</v>
      </c>
      <c r="L21" s="277">
        <f>3/6*100</f>
        <v>50</v>
      </c>
    </row>
    <row r="22" spans="1:12">
      <c r="A22" s="397"/>
      <c r="B22" s="126" t="s">
        <v>36</v>
      </c>
      <c r="C22" s="144" t="s">
        <v>18</v>
      </c>
      <c r="D22" s="41" t="s">
        <v>196</v>
      </c>
      <c r="E22" s="7" t="s">
        <v>15</v>
      </c>
      <c r="F22" s="41" t="s">
        <v>18</v>
      </c>
      <c r="G22" s="7" t="s">
        <v>15</v>
      </c>
      <c r="H22" s="7" t="s">
        <v>15</v>
      </c>
      <c r="I22" s="7" t="s">
        <v>198</v>
      </c>
      <c r="J22" s="34" t="s">
        <v>15</v>
      </c>
      <c r="K22" s="122" t="s">
        <v>510</v>
      </c>
      <c r="L22" s="277">
        <f>3/4*100</f>
        <v>75</v>
      </c>
    </row>
    <row r="23" spans="1:12">
      <c r="A23" s="397"/>
      <c r="B23" s="126" t="s">
        <v>37</v>
      </c>
      <c r="C23" s="144" t="s">
        <v>18</v>
      </c>
      <c r="D23" s="41" t="s">
        <v>15</v>
      </c>
      <c r="E23" s="44" t="s">
        <v>15</v>
      </c>
      <c r="F23" s="44" t="s">
        <v>15</v>
      </c>
      <c r="G23" s="44" t="s">
        <v>15</v>
      </c>
      <c r="H23" s="44" t="s">
        <v>15</v>
      </c>
      <c r="I23" s="44" t="s">
        <v>198</v>
      </c>
      <c r="J23" s="52" t="s">
        <v>15</v>
      </c>
      <c r="K23" s="122" t="s">
        <v>512</v>
      </c>
      <c r="L23" s="277">
        <f>1/2*100</f>
        <v>50</v>
      </c>
    </row>
    <row r="24" spans="1:12">
      <c r="A24" s="397"/>
      <c r="B24" s="133" t="s">
        <v>38</v>
      </c>
      <c r="C24" s="6" t="s">
        <v>15</v>
      </c>
      <c r="D24" s="7" t="s">
        <v>196</v>
      </c>
      <c r="E24" s="7" t="s">
        <v>15</v>
      </c>
      <c r="F24" s="8" t="s">
        <v>18</v>
      </c>
      <c r="G24" s="8" t="s">
        <v>18</v>
      </c>
      <c r="H24" s="8" t="s">
        <v>18</v>
      </c>
      <c r="I24" s="8" t="s">
        <v>196</v>
      </c>
      <c r="J24" s="58" t="s">
        <v>15</v>
      </c>
      <c r="K24" s="122" t="s">
        <v>513</v>
      </c>
      <c r="L24" s="277">
        <f>5/5*100</f>
        <v>100</v>
      </c>
    </row>
    <row r="25" spans="1:12" ht="15.75" thickBot="1">
      <c r="A25" s="396"/>
      <c r="B25" s="145" t="s">
        <v>39</v>
      </c>
      <c r="C25" s="150" t="s">
        <v>15</v>
      </c>
      <c r="D25" s="45" t="s">
        <v>15</v>
      </c>
      <c r="E25" s="33" t="s">
        <v>15</v>
      </c>
      <c r="F25" s="33" t="s">
        <v>15</v>
      </c>
      <c r="G25" s="33" t="s">
        <v>15</v>
      </c>
      <c r="H25" s="33" t="s">
        <v>15</v>
      </c>
      <c r="I25" s="33" t="s">
        <v>15</v>
      </c>
      <c r="J25" s="55" t="s">
        <v>15</v>
      </c>
      <c r="K25" s="147" t="s">
        <v>514</v>
      </c>
      <c r="L25" s="277">
        <v>0</v>
      </c>
    </row>
    <row r="26" spans="1:12">
      <c r="A26" s="395" t="s">
        <v>40</v>
      </c>
      <c r="B26" s="126" t="s">
        <v>41</v>
      </c>
      <c r="C26" s="144" t="s">
        <v>18</v>
      </c>
      <c r="D26" s="41" t="s">
        <v>196</v>
      </c>
      <c r="E26" s="41" t="s">
        <v>18</v>
      </c>
      <c r="F26" s="41" t="s">
        <v>18</v>
      </c>
      <c r="G26" s="41" t="s">
        <v>18</v>
      </c>
      <c r="H26" s="41" t="s">
        <v>18</v>
      </c>
      <c r="I26" s="41" t="s">
        <v>196</v>
      </c>
      <c r="J26" s="42" t="s">
        <v>196</v>
      </c>
      <c r="K26" s="122" t="s">
        <v>205</v>
      </c>
      <c r="L26" s="277">
        <f>8/8*100</f>
        <v>100</v>
      </c>
    </row>
    <row r="27" spans="1:12">
      <c r="A27" s="397"/>
      <c r="B27" s="133" t="s">
        <v>42</v>
      </c>
      <c r="C27" s="144" t="s">
        <v>18</v>
      </c>
      <c r="D27" s="41" t="s">
        <v>15</v>
      </c>
      <c r="E27" s="44" t="s">
        <v>15</v>
      </c>
      <c r="F27" s="44" t="s">
        <v>15</v>
      </c>
      <c r="G27" s="44" t="s">
        <v>15</v>
      </c>
      <c r="H27" s="44" t="s">
        <v>15</v>
      </c>
      <c r="I27" s="44" t="s">
        <v>198</v>
      </c>
      <c r="J27" s="52" t="s">
        <v>15</v>
      </c>
      <c r="K27" s="136" t="s">
        <v>512</v>
      </c>
      <c r="L27" s="277">
        <f>1/2*100</f>
        <v>50</v>
      </c>
    </row>
    <row r="28" spans="1:12">
      <c r="A28" s="397"/>
      <c r="B28" s="133" t="s">
        <v>43</v>
      </c>
      <c r="C28" s="151" t="s">
        <v>15</v>
      </c>
      <c r="D28" s="44" t="s">
        <v>15</v>
      </c>
      <c r="E28" s="44" t="s">
        <v>15</v>
      </c>
      <c r="F28" s="44" t="s">
        <v>15</v>
      </c>
      <c r="G28" s="44" t="s">
        <v>15</v>
      </c>
      <c r="H28" s="44" t="s">
        <v>15</v>
      </c>
      <c r="I28" s="44" t="s">
        <v>198</v>
      </c>
      <c r="J28" s="52" t="s">
        <v>15</v>
      </c>
      <c r="K28" s="136" t="s">
        <v>515</v>
      </c>
      <c r="L28" s="277">
        <f>0/1*100</f>
        <v>0</v>
      </c>
    </row>
    <row r="29" spans="1:12" ht="15.75" thickBot="1">
      <c r="A29" s="396"/>
      <c r="B29" s="133" t="s">
        <v>44</v>
      </c>
      <c r="C29" s="146" t="s">
        <v>18</v>
      </c>
      <c r="D29" s="46" t="s">
        <v>196</v>
      </c>
      <c r="E29" s="45" t="s">
        <v>15</v>
      </c>
      <c r="F29" s="54" t="s">
        <v>18</v>
      </c>
      <c r="G29" s="45" t="s">
        <v>15</v>
      </c>
      <c r="H29" s="45" t="s">
        <v>15</v>
      </c>
      <c r="I29" s="45" t="s">
        <v>196</v>
      </c>
      <c r="J29" s="47" t="s">
        <v>196</v>
      </c>
      <c r="K29" s="147" t="s">
        <v>513</v>
      </c>
      <c r="L29" s="278">
        <f>5/5*100</f>
        <v>100</v>
      </c>
    </row>
    <row r="30" spans="1:12">
      <c r="A30" s="395" t="s">
        <v>45</v>
      </c>
      <c r="B30" s="142" t="s">
        <v>46</v>
      </c>
      <c r="C30" s="144" t="s">
        <v>18</v>
      </c>
      <c r="D30" s="41" t="s">
        <v>15</v>
      </c>
      <c r="E30" s="44" t="s">
        <v>15</v>
      </c>
      <c r="F30" s="8" t="s">
        <v>24</v>
      </c>
      <c r="G30" s="44" t="s">
        <v>15</v>
      </c>
      <c r="H30" s="44" t="s">
        <v>15</v>
      </c>
      <c r="I30" s="44" t="s">
        <v>198</v>
      </c>
      <c r="J30" s="52" t="s">
        <v>15</v>
      </c>
      <c r="K30" s="122" t="s">
        <v>516</v>
      </c>
      <c r="L30" s="277">
        <f>1/3*100</f>
        <v>33.333333333333329</v>
      </c>
    </row>
    <row r="31" spans="1:12">
      <c r="A31" s="397"/>
      <c r="B31" s="126" t="s">
        <v>47</v>
      </c>
      <c r="C31" s="144" t="s">
        <v>24</v>
      </c>
      <c r="D31" s="41" t="s">
        <v>15</v>
      </c>
      <c r="E31" s="41" t="s">
        <v>24</v>
      </c>
      <c r="F31" s="41" t="s">
        <v>24</v>
      </c>
      <c r="G31" s="41" t="s">
        <v>24</v>
      </c>
      <c r="H31" s="41" t="s">
        <v>24</v>
      </c>
      <c r="I31" s="41" t="s">
        <v>198</v>
      </c>
      <c r="J31" s="42" t="s">
        <v>15</v>
      </c>
      <c r="K31" s="122" t="s">
        <v>517</v>
      </c>
      <c r="L31" s="277">
        <f>0/6*100</f>
        <v>0</v>
      </c>
    </row>
    <row r="32" spans="1:12" ht="15.75" thickBot="1">
      <c r="A32" s="396"/>
      <c r="B32" s="126" t="s">
        <v>48</v>
      </c>
      <c r="C32" s="146" t="s">
        <v>24</v>
      </c>
      <c r="D32" s="46" t="s">
        <v>15</v>
      </c>
      <c r="E32" s="46" t="s">
        <v>24</v>
      </c>
      <c r="F32" s="54" t="s">
        <v>18</v>
      </c>
      <c r="G32" s="33" t="s">
        <v>15</v>
      </c>
      <c r="H32" s="33" t="s">
        <v>15</v>
      </c>
      <c r="I32" s="33" t="s">
        <v>198</v>
      </c>
      <c r="J32" s="55" t="s">
        <v>15</v>
      </c>
      <c r="K32" s="147" t="s">
        <v>518</v>
      </c>
      <c r="L32" s="277">
        <f t="shared" ref="L32:L34" si="0">7/8*100</f>
        <v>87.5</v>
      </c>
    </row>
    <row r="33" spans="1:12">
      <c r="A33" s="395" t="s">
        <v>49</v>
      </c>
      <c r="B33" s="152" t="s">
        <v>50</v>
      </c>
      <c r="C33" s="144" t="s">
        <v>18</v>
      </c>
      <c r="D33" s="41" t="s">
        <v>196</v>
      </c>
      <c r="E33" s="41" t="s">
        <v>18</v>
      </c>
      <c r="F33" s="41" t="s">
        <v>18</v>
      </c>
      <c r="G33" s="8" t="s">
        <v>18</v>
      </c>
      <c r="H33" s="41" t="s">
        <v>24</v>
      </c>
      <c r="I33" s="41" t="s">
        <v>196</v>
      </c>
      <c r="J33" s="42" t="s">
        <v>196</v>
      </c>
      <c r="K33" s="122" t="s">
        <v>206</v>
      </c>
      <c r="L33" s="277">
        <f t="shared" si="0"/>
        <v>87.5</v>
      </c>
    </row>
    <row r="34" spans="1:12">
      <c r="A34" s="397"/>
      <c r="B34" s="56" t="s">
        <v>51</v>
      </c>
      <c r="C34" s="144" t="s">
        <v>18</v>
      </c>
      <c r="D34" s="41" t="s">
        <v>15</v>
      </c>
      <c r="E34" s="7" t="s">
        <v>15</v>
      </c>
      <c r="F34" s="41" t="s">
        <v>18</v>
      </c>
      <c r="G34" s="8" t="s">
        <v>24</v>
      </c>
      <c r="H34" s="41" t="s">
        <v>24</v>
      </c>
      <c r="I34" s="41" t="s">
        <v>198</v>
      </c>
      <c r="J34" s="42" t="s">
        <v>15</v>
      </c>
      <c r="K34" s="122" t="s">
        <v>504</v>
      </c>
      <c r="L34" s="277">
        <f t="shared" si="0"/>
        <v>87.5</v>
      </c>
    </row>
    <row r="35" spans="1:12">
      <c r="A35" s="397"/>
      <c r="B35" s="153" t="s">
        <v>52</v>
      </c>
      <c r="C35" s="144" t="s">
        <v>24</v>
      </c>
      <c r="D35" s="41" t="s">
        <v>15</v>
      </c>
      <c r="E35" s="41" t="s">
        <v>24</v>
      </c>
      <c r="F35" s="41" t="s">
        <v>24</v>
      </c>
      <c r="G35" s="8" t="s">
        <v>24</v>
      </c>
      <c r="H35" s="8" t="s">
        <v>24</v>
      </c>
      <c r="I35" s="8" t="s">
        <v>196</v>
      </c>
      <c r="J35" s="58" t="s">
        <v>196</v>
      </c>
      <c r="K35" s="122" t="s">
        <v>519</v>
      </c>
      <c r="L35" s="277">
        <f>2/7*100</f>
        <v>28.571428571428569</v>
      </c>
    </row>
    <row r="36" spans="1:12">
      <c r="A36" s="397"/>
      <c r="B36" s="153" t="s">
        <v>53</v>
      </c>
      <c r="C36" s="144" t="s">
        <v>24</v>
      </c>
      <c r="D36" s="41" t="s">
        <v>15</v>
      </c>
      <c r="E36" s="7" t="s">
        <v>15</v>
      </c>
      <c r="F36" s="8" t="s">
        <v>18</v>
      </c>
      <c r="G36" s="7" t="s">
        <v>15</v>
      </c>
      <c r="H36" s="7" t="s">
        <v>15</v>
      </c>
      <c r="I36" s="7" t="s">
        <v>198</v>
      </c>
      <c r="J36" s="34" t="s">
        <v>15</v>
      </c>
      <c r="K36" s="122" t="s">
        <v>516</v>
      </c>
      <c r="L36" s="277">
        <f>1/3*100</f>
        <v>33.333333333333329</v>
      </c>
    </row>
    <row r="37" spans="1:12">
      <c r="A37" s="397"/>
      <c r="B37" s="56" t="s">
        <v>54</v>
      </c>
      <c r="C37" s="144" t="s">
        <v>24</v>
      </c>
      <c r="D37" s="41" t="s">
        <v>15</v>
      </c>
      <c r="E37" s="8" t="s">
        <v>24</v>
      </c>
      <c r="F37" s="8" t="s">
        <v>24</v>
      </c>
      <c r="G37" s="7" t="s">
        <v>15</v>
      </c>
      <c r="H37" s="7" t="s">
        <v>15</v>
      </c>
      <c r="I37" s="7" t="s">
        <v>198</v>
      </c>
      <c r="J37" s="34" t="s">
        <v>15</v>
      </c>
      <c r="K37" s="136" t="s">
        <v>520</v>
      </c>
      <c r="L37" s="277">
        <f>0/4*100</f>
        <v>0</v>
      </c>
    </row>
    <row r="38" spans="1:12">
      <c r="A38" s="397"/>
      <c r="B38" s="56" t="s">
        <v>55</v>
      </c>
      <c r="C38" s="151" t="s">
        <v>15</v>
      </c>
      <c r="D38" s="44" t="s">
        <v>15</v>
      </c>
      <c r="E38" s="7" t="s">
        <v>15</v>
      </c>
      <c r="F38" s="7" t="s">
        <v>15</v>
      </c>
      <c r="G38" s="7" t="s">
        <v>15</v>
      </c>
      <c r="H38" s="7" t="s">
        <v>15</v>
      </c>
      <c r="I38" s="7" t="s">
        <v>198</v>
      </c>
      <c r="J38" s="34" t="s">
        <v>15</v>
      </c>
      <c r="K38" s="136" t="s">
        <v>515</v>
      </c>
      <c r="L38" s="277">
        <f>0/1*100</f>
        <v>0</v>
      </c>
    </row>
    <row r="39" spans="1:12">
      <c r="A39" s="397"/>
      <c r="B39" s="153" t="s">
        <v>56</v>
      </c>
      <c r="C39" s="144" t="s">
        <v>18</v>
      </c>
      <c r="D39" s="41" t="s">
        <v>15</v>
      </c>
      <c r="E39" s="8" t="s">
        <v>18</v>
      </c>
      <c r="F39" s="8" t="s">
        <v>18</v>
      </c>
      <c r="G39" s="7" t="s">
        <v>15</v>
      </c>
      <c r="H39" s="7" t="s">
        <v>15</v>
      </c>
      <c r="I39" s="7" t="s">
        <v>198</v>
      </c>
      <c r="J39" s="34" t="s">
        <v>15</v>
      </c>
      <c r="K39" s="122" t="s">
        <v>510</v>
      </c>
      <c r="L39" s="277">
        <f>3/4*100</f>
        <v>75</v>
      </c>
    </row>
    <row r="40" spans="1:12">
      <c r="A40" s="397"/>
      <c r="B40" s="153" t="s">
        <v>57</v>
      </c>
      <c r="C40" s="144" t="s">
        <v>18</v>
      </c>
      <c r="D40" s="41" t="s">
        <v>15</v>
      </c>
      <c r="E40" s="7" t="s">
        <v>15</v>
      </c>
      <c r="F40" s="7" t="s">
        <v>15</v>
      </c>
      <c r="G40" s="7" t="s">
        <v>15</v>
      </c>
      <c r="H40" s="7" t="s">
        <v>15</v>
      </c>
      <c r="I40" s="7" t="s">
        <v>198</v>
      </c>
      <c r="J40" s="34" t="s">
        <v>15</v>
      </c>
      <c r="K40" s="122" t="s">
        <v>512</v>
      </c>
      <c r="L40" s="277">
        <f>1/2*100</f>
        <v>50</v>
      </c>
    </row>
    <row r="41" spans="1:12">
      <c r="A41" s="397"/>
      <c r="B41" s="56" t="s">
        <v>58</v>
      </c>
      <c r="C41" s="151" t="s">
        <v>15</v>
      </c>
      <c r="D41" s="44" t="s">
        <v>15</v>
      </c>
      <c r="E41" s="7" t="s">
        <v>15</v>
      </c>
      <c r="F41" s="7" t="s">
        <v>15</v>
      </c>
      <c r="G41" s="7" t="s">
        <v>15</v>
      </c>
      <c r="H41" s="7" t="s">
        <v>15</v>
      </c>
      <c r="I41" s="7" t="s">
        <v>198</v>
      </c>
      <c r="J41" s="34" t="s">
        <v>18</v>
      </c>
      <c r="K41" s="136" t="s">
        <v>512</v>
      </c>
      <c r="L41" s="277">
        <f>1/2*100</f>
        <v>50</v>
      </c>
    </row>
    <row r="42" spans="1:12">
      <c r="A42" s="397"/>
      <c r="B42" s="56" t="s">
        <v>59</v>
      </c>
      <c r="C42" s="151" t="s">
        <v>15</v>
      </c>
      <c r="D42" s="44" t="s">
        <v>15</v>
      </c>
      <c r="E42" s="7" t="s">
        <v>15</v>
      </c>
      <c r="F42" s="7" t="s">
        <v>15</v>
      </c>
      <c r="G42" s="7" t="s">
        <v>15</v>
      </c>
      <c r="H42" s="7" t="s">
        <v>15</v>
      </c>
      <c r="I42" s="7" t="s">
        <v>198</v>
      </c>
      <c r="J42" s="34" t="s">
        <v>15</v>
      </c>
      <c r="K42" s="136" t="s">
        <v>515</v>
      </c>
      <c r="L42" s="277">
        <f>0/1*100</f>
        <v>0</v>
      </c>
    </row>
    <row r="43" spans="1:12">
      <c r="A43" s="397"/>
      <c r="B43" s="56" t="s">
        <v>60</v>
      </c>
      <c r="C43" s="151" t="s">
        <v>15</v>
      </c>
      <c r="D43" s="44" t="s">
        <v>15</v>
      </c>
      <c r="E43" s="7" t="s">
        <v>15</v>
      </c>
      <c r="F43" s="7" t="s">
        <v>15</v>
      </c>
      <c r="G43" s="7" t="s">
        <v>15</v>
      </c>
      <c r="H43" s="7" t="s">
        <v>15</v>
      </c>
      <c r="I43" s="7" t="s">
        <v>198</v>
      </c>
      <c r="J43" s="34" t="s">
        <v>198</v>
      </c>
      <c r="K43" s="136" t="s">
        <v>521</v>
      </c>
      <c r="L43" s="277">
        <f>0/2*100</f>
        <v>0</v>
      </c>
    </row>
    <row r="44" spans="1:12">
      <c r="A44" s="397"/>
      <c r="B44" s="56" t="s">
        <v>203</v>
      </c>
      <c r="C44" s="151" t="s">
        <v>15</v>
      </c>
      <c r="D44" s="44" t="s">
        <v>15</v>
      </c>
      <c r="E44" s="7" t="s">
        <v>15</v>
      </c>
      <c r="F44" s="7" t="s">
        <v>15</v>
      </c>
      <c r="G44" s="7" t="s">
        <v>15</v>
      </c>
      <c r="H44" s="7" t="s">
        <v>15</v>
      </c>
      <c r="I44" s="7" t="s">
        <v>198</v>
      </c>
      <c r="J44" s="34" t="s">
        <v>15</v>
      </c>
      <c r="K44" s="136" t="s">
        <v>515</v>
      </c>
      <c r="L44" s="277">
        <f>0/1*100</f>
        <v>0</v>
      </c>
    </row>
    <row r="45" spans="1:12">
      <c r="A45" s="397"/>
      <c r="B45" s="56" t="s">
        <v>62</v>
      </c>
      <c r="C45" s="144" t="s">
        <v>18</v>
      </c>
      <c r="D45" s="41" t="s">
        <v>198</v>
      </c>
      <c r="E45" s="41" t="s">
        <v>18</v>
      </c>
      <c r="F45" s="8" t="s">
        <v>18</v>
      </c>
      <c r="G45" s="7" t="s">
        <v>15</v>
      </c>
      <c r="H45" s="7" t="s">
        <v>15</v>
      </c>
      <c r="I45" s="7" t="s">
        <v>196</v>
      </c>
      <c r="J45" s="34" t="s">
        <v>15</v>
      </c>
      <c r="K45" s="122" t="s">
        <v>505</v>
      </c>
      <c r="L45" s="277">
        <f>4/5*100</f>
        <v>80</v>
      </c>
    </row>
    <row r="46" spans="1:12" ht="15.75" thickBot="1">
      <c r="A46" s="396"/>
      <c r="B46" s="132" t="s">
        <v>63</v>
      </c>
      <c r="C46" s="10" t="s">
        <v>15</v>
      </c>
      <c r="D46" s="61" t="s">
        <v>15</v>
      </c>
      <c r="E46" s="61" t="s">
        <v>15</v>
      </c>
      <c r="F46" s="61" t="s">
        <v>15</v>
      </c>
      <c r="G46" s="61" t="s">
        <v>15</v>
      </c>
      <c r="H46" s="61" t="s">
        <v>15</v>
      </c>
      <c r="I46" s="61" t="s">
        <v>15</v>
      </c>
      <c r="J46" s="62" t="s">
        <v>15</v>
      </c>
      <c r="K46" s="147" t="s">
        <v>209</v>
      </c>
      <c r="L46" s="279">
        <v>0</v>
      </c>
    </row>
    <row r="47" spans="1:12">
      <c r="A47" s="395" t="s">
        <v>94</v>
      </c>
      <c r="B47" s="130" t="s">
        <v>418</v>
      </c>
      <c r="C47" s="8" t="s">
        <v>18</v>
      </c>
      <c r="D47" s="8" t="s">
        <v>18</v>
      </c>
      <c r="E47" s="8" t="s">
        <v>18</v>
      </c>
      <c r="F47" s="8" t="s">
        <v>24</v>
      </c>
      <c r="G47" s="8" t="s">
        <v>18</v>
      </c>
      <c r="H47" s="8" t="s">
        <v>18</v>
      </c>
      <c r="I47" s="8" t="s">
        <v>24</v>
      </c>
      <c r="J47" s="229" t="s">
        <v>24</v>
      </c>
      <c r="K47" s="227"/>
    </row>
    <row r="48" spans="1:12">
      <c r="A48" s="397"/>
      <c r="B48" s="131" t="s">
        <v>419</v>
      </c>
      <c r="C48" s="8" t="s">
        <v>18</v>
      </c>
      <c r="D48" s="8" t="s">
        <v>18</v>
      </c>
      <c r="E48" s="8" t="s">
        <v>18</v>
      </c>
      <c r="F48" s="8" t="s">
        <v>18</v>
      </c>
      <c r="G48" s="8" t="s">
        <v>18</v>
      </c>
      <c r="H48" s="8" t="s">
        <v>18</v>
      </c>
      <c r="I48" s="8" t="s">
        <v>24</v>
      </c>
      <c r="J48" s="58" t="s">
        <v>24</v>
      </c>
      <c r="K48" s="227"/>
    </row>
    <row r="49" spans="1:11">
      <c r="A49" s="397"/>
      <c r="B49" s="131" t="s">
        <v>420</v>
      </c>
      <c r="C49" s="8" t="s">
        <v>18</v>
      </c>
      <c r="D49" s="8" t="s">
        <v>18</v>
      </c>
      <c r="E49" s="8" t="s">
        <v>18</v>
      </c>
      <c r="F49" s="8" t="s">
        <v>18</v>
      </c>
      <c r="G49" s="8" t="s">
        <v>18</v>
      </c>
      <c r="H49" s="8" t="s">
        <v>18</v>
      </c>
      <c r="I49" s="8" t="s">
        <v>24</v>
      </c>
      <c r="J49" s="58" t="s">
        <v>24</v>
      </c>
      <c r="K49" s="227"/>
    </row>
    <row r="50" spans="1:11">
      <c r="A50" s="397"/>
      <c r="B50" s="131" t="s">
        <v>421</v>
      </c>
      <c r="C50" s="8" t="s">
        <v>18</v>
      </c>
      <c r="D50" s="8" t="s">
        <v>18</v>
      </c>
      <c r="E50" s="8" t="s">
        <v>18</v>
      </c>
      <c r="F50" s="8" t="s">
        <v>18</v>
      </c>
      <c r="G50" s="8" t="s">
        <v>18</v>
      </c>
      <c r="H50" s="8" t="s">
        <v>18</v>
      </c>
      <c r="I50" s="8" t="s">
        <v>24</v>
      </c>
      <c r="J50" s="58" t="s">
        <v>24</v>
      </c>
      <c r="K50" s="227"/>
    </row>
    <row r="51" spans="1:11">
      <c r="A51" s="397"/>
      <c r="B51" s="131" t="s">
        <v>422</v>
      </c>
      <c r="C51" s="8" t="s">
        <v>18</v>
      </c>
      <c r="D51" s="8" t="s">
        <v>18</v>
      </c>
      <c r="E51" s="8" t="s">
        <v>18</v>
      </c>
      <c r="F51" s="8" t="s">
        <v>18</v>
      </c>
      <c r="G51" s="8" t="s">
        <v>18</v>
      </c>
      <c r="H51" s="8" t="s">
        <v>18</v>
      </c>
      <c r="I51" s="8" t="s">
        <v>24</v>
      </c>
      <c r="J51" s="58" t="s">
        <v>24</v>
      </c>
      <c r="K51" s="227"/>
    </row>
    <row r="52" spans="1:11">
      <c r="A52" s="397"/>
      <c r="B52" s="131" t="s">
        <v>423</v>
      </c>
      <c r="C52" s="8" t="s">
        <v>18</v>
      </c>
      <c r="D52" s="8" t="s">
        <v>18</v>
      </c>
      <c r="E52" s="8" t="s">
        <v>18</v>
      </c>
      <c r="F52" s="8" t="s">
        <v>18</v>
      </c>
      <c r="G52" s="8" t="s">
        <v>24</v>
      </c>
      <c r="H52" s="8" t="s">
        <v>24</v>
      </c>
      <c r="I52" s="8" t="s">
        <v>18</v>
      </c>
      <c r="J52" s="58" t="s">
        <v>18</v>
      </c>
      <c r="K52" s="227"/>
    </row>
    <row r="53" spans="1:11">
      <c r="A53" s="397"/>
      <c r="B53" s="131" t="s">
        <v>424</v>
      </c>
      <c r="C53" s="8" t="s">
        <v>18</v>
      </c>
      <c r="D53" s="8" t="s">
        <v>18</v>
      </c>
      <c r="E53" s="8" t="s">
        <v>18</v>
      </c>
      <c r="F53" s="8" t="s">
        <v>18</v>
      </c>
      <c r="G53" s="8" t="s">
        <v>24</v>
      </c>
      <c r="H53" s="8" t="s">
        <v>24</v>
      </c>
      <c r="I53" s="8" t="s">
        <v>18</v>
      </c>
      <c r="J53" s="58" t="s">
        <v>18</v>
      </c>
      <c r="K53" s="227"/>
    </row>
    <row r="54" spans="1:11" ht="15.75" thickBot="1">
      <c r="A54" s="396"/>
      <c r="B54" s="132" t="s">
        <v>425</v>
      </c>
      <c r="C54" s="228" t="s">
        <v>18</v>
      </c>
      <c r="D54" s="11" t="s">
        <v>18</v>
      </c>
      <c r="E54" s="11" t="s">
        <v>18</v>
      </c>
      <c r="F54" s="11" t="s">
        <v>18</v>
      </c>
      <c r="G54" s="11" t="s">
        <v>24</v>
      </c>
      <c r="H54" s="11" t="s">
        <v>24</v>
      </c>
      <c r="I54" s="11" t="s">
        <v>18</v>
      </c>
      <c r="J54" s="230" t="s">
        <v>18</v>
      </c>
      <c r="K54" s="227"/>
    </row>
    <row r="55" spans="1:11">
      <c r="A55" s="395" t="s">
        <v>263</v>
      </c>
      <c r="B55" s="130" t="s">
        <v>255</v>
      </c>
      <c r="C55" s="44" t="s">
        <v>453</v>
      </c>
      <c r="D55" s="44" t="s">
        <v>452</v>
      </c>
      <c r="E55" s="7" t="s">
        <v>453</v>
      </c>
      <c r="F55" s="7" t="s">
        <v>453</v>
      </c>
      <c r="G55" s="7" t="s">
        <v>474</v>
      </c>
      <c r="H55" s="7" t="s">
        <v>474</v>
      </c>
      <c r="I55" s="7" t="s">
        <v>474</v>
      </c>
      <c r="J55" s="205" t="s">
        <v>352</v>
      </c>
      <c r="K55" s="154"/>
    </row>
    <row r="56" spans="1:11" ht="18" thickBot="1">
      <c r="A56" s="396"/>
      <c r="B56" s="132" t="s">
        <v>239</v>
      </c>
      <c r="C56" s="60" t="s">
        <v>260</v>
      </c>
      <c r="D56" s="60" t="s">
        <v>261</v>
      </c>
      <c r="E56" s="61" t="s">
        <v>454</v>
      </c>
      <c r="F56" s="61" t="s">
        <v>451</v>
      </c>
      <c r="G56" s="61" t="s">
        <v>262</v>
      </c>
      <c r="H56" s="61" t="s">
        <v>262</v>
      </c>
      <c r="I56" s="61" t="s">
        <v>499</v>
      </c>
      <c r="J56" s="62" t="s">
        <v>351</v>
      </c>
      <c r="K56" s="154"/>
    </row>
    <row r="57" spans="1:11">
      <c r="C57" s="44" t="s">
        <v>256</v>
      </c>
      <c r="I57" s="7"/>
    </row>
    <row r="58" spans="1:11">
      <c r="D58" s="250"/>
      <c r="E58" s="249"/>
      <c r="I58" s="248"/>
      <c r="J58" s="248"/>
    </row>
    <row r="59" spans="1:11">
      <c r="C59" s="248"/>
      <c r="D59" s="251"/>
      <c r="E59" s="251"/>
      <c r="F59" s="248"/>
      <c r="G59" s="248"/>
      <c r="I59" s="248"/>
    </row>
    <row r="60" spans="1:11" ht="15.75" thickBot="1">
      <c r="A60" s="1" t="s">
        <v>257</v>
      </c>
    </row>
    <row r="61" spans="1:11">
      <c r="A61" s="124" t="s">
        <v>240</v>
      </c>
      <c r="B61" s="125" t="s">
        <v>241</v>
      </c>
    </row>
    <row r="62" spans="1:11">
      <c r="A62" s="126" t="s">
        <v>242</v>
      </c>
      <c r="B62" s="127" t="s">
        <v>243</v>
      </c>
      <c r="E62" s="251"/>
    </row>
    <row r="63" spans="1:11">
      <c r="A63" s="126" t="s">
        <v>244</v>
      </c>
      <c r="B63" s="127" t="s">
        <v>245</v>
      </c>
    </row>
    <row r="64" spans="1:11" ht="15.75" thickBot="1">
      <c r="A64" s="128" t="s">
        <v>258</v>
      </c>
      <c r="B64" s="129" t="s">
        <v>259</v>
      </c>
    </row>
  </sheetData>
  <mergeCells count="11">
    <mergeCell ref="A1:E1"/>
    <mergeCell ref="A55:A56"/>
    <mergeCell ref="C3:J3"/>
    <mergeCell ref="A33:A46"/>
    <mergeCell ref="A6:A10"/>
    <mergeCell ref="A11:A18"/>
    <mergeCell ref="A19:A25"/>
    <mergeCell ref="A26:A29"/>
    <mergeCell ref="A30:A32"/>
    <mergeCell ref="A3:A5"/>
    <mergeCell ref="A47:A5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70" zoomScaleNormal="70" workbookViewId="0">
      <selection sqref="A1:E1"/>
    </sheetView>
  </sheetViews>
  <sheetFormatPr defaultColWidth="9" defaultRowHeight="15"/>
  <cols>
    <col min="1" max="1" width="23" style="1" customWidth="1"/>
    <col min="2" max="2" width="42.85546875" style="1" customWidth="1"/>
    <col min="3" max="3" width="18.5703125" style="1" bestFit="1" customWidth="1"/>
    <col min="4" max="4" width="19.42578125" style="1" bestFit="1" customWidth="1"/>
    <col min="5" max="5" width="17.42578125" style="1" hidden="1" customWidth="1"/>
    <col min="6" max="6" width="17.42578125" style="248" customWidth="1"/>
    <col min="7" max="7" width="18.5703125" style="1" bestFit="1" customWidth="1"/>
    <col min="8" max="14" width="17.42578125" style="1" bestFit="1" customWidth="1"/>
    <col min="15" max="16384" width="9" style="1"/>
  </cols>
  <sheetData>
    <row r="1" spans="1:29">
      <c r="A1" s="399" t="s">
        <v>683</v>
      </c>
      <c r="B1" s="399"/>
      <c r="C1" s="399"/>
      <c r="D1" s="399"/>
      <c r="E1" s="399"/>
      <c r="F1" s="353"/>
      <c r="H1" s="2"/>
      <c r="I1" s="2"/>
      <c r="L1" s="5"/>
      <c r="M1" s="5"/>
      <c r="N1" s="5"/>
      <c r="O1" s="5"/>
    </row>
    <row r="2" spans="1:29" ht="15.75" thickBot="1">
      <c r="H2" s="2"/>
      <c r="I2" s="2"/>
      <c r="L2" s="5"/>
      <c r="M2" s="5"/>
      <c r="N2" s="5"/>
      <c r="O2" s="5"/>
    </row>
    <row r="3" spans="1:29" ht="15.75" thickBot="1">
      <c r="A3" s="405"/>
      <c r="B3" s="178" t="s">
        <v>3</v>
      </c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4"/>
      <c r="O3" s="5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</row>
    <row r="4" spans="1:29">
      <c r="A4" s="406"/>
      <c r="B4" s="131"/>
      <c r="C4" s="164" t="s">
        <v>288</v>
      </c>
      <c r="D4" s="164" t="s">
        <v>289</v>
      </c>
      <c r="E4" s="164" t="s">
        <v>290</v>
      </c>
      <c r="F4" s="368" t="s">
        <v>290</v>
      </c>
      <c r="G4" s="71" t="s">
        <v>291</v>
      </c>
      <c r="H4" s="71" t="s">
        <v>322</v>
      </c>
      <c r="I4" s="71" t="s">
        <v>322</v>
      </c>
      <c r="J4" s="71" t="s">
        <v>322</v>
      </c>
      <c r="K4" s="164" t="s">
        <v>292</v>
      </c>
      <c r="L4" s="164" t="s">
        <v>293</v>
      </c>
      <c r="M4" s="164" t="s">
        <v>393</v>
      </c>
      <c r="N4" s="166" t="s">
        <v>394</v>
      </c>
      <c r="O4" s="185"/>
    </row>
    <row r="5" spans="1:29" ht="15.75" thickBot="1">
      <c r="A5" s="407"/>
      <c r="B5" s="157" t="s">
        <v>8</v>
      </c>
      <c r="C5" s="75">
        <v>1</v>
      </c>
      <c r="D5" s="75">
        <v>2</v>
      </c>
      <c r="E5" s="75">
        <v>3</v>
      </c>
      <c r="F5" s="360">
        <v>3</v>
      </c>
      <c r="G5" s="192">
        <v>4</v>
      </c>
      <c r="H5" s="33">
        <v>5</v>
      </c>
      <c r="I5" s="33">
        <v>6</v>
      </c>
      <c r="J5" s="75">
        <v>7</v>
      </c>
      <c r="K5" s="75">
        <v>8</v>
      </c>
      <c r="L5" s="75">
        <v>9</v>
      </c>
      <c r="M5" s="75">
        <v>10</v>
      </c>
      <c r="N5" s="104">
        <v>11</v>
      </c>
      <c r="O5" s="184"/>
      <c r="P5" s="5"/>
    </row>
    <row r="6" spans="1:29">
      <c r="A6" s="395" t="s">
        <v>9</v>
      </c>
      <c r="B6" s="179" t="s">
        <v>328</v>
      </c>
      <c r="C6" s="154" t="s">
        <v>294</v>
      </c>
      <c r="D6" s="154" t="s">
        <v>100</v>
      </c>
      <c r="E6" s="154" t="s">
        <v>295</v>
      </c>
      <c r="F6" s="366" t="s">
        <v>295</v>
      </c>
      <c r="G6" s="154" t="s">
        <v>296</v>
      </c>
      <c r="H6" s="7" t="s">
        <v>97</v>
      </c>
      <c r="I6" s="7" t="s">
        <v>297</v>
      </c>
      <c r="J6" s="154" t="s">
        <v>298</v>
      </c>
      <c r="K6" s="7" t="s">
        <v>116</v>
      </c>
      <c r="L6" s="154" t="s">
        <v>114</v>
      </c>
      <c r="M6" s="154" t="s">
        <v>299</v>
      </c>
      <c r="N6" s="76" t="s">
        <v>300</v>
      </c>
      <c r="O6" s="111" t="s">
        <v>285</v>
      </c>
    </row>
    <row r="7" spans="1:29">
      <c r="A7" s="397"/>
      <c r="B7" s="157" t="s">
        <v>327</v>
      </c>
      <c r="C7" s="154" t="s">
        <v>71</v>
      </c>
      <c r="D7" s="154" t="s">
        <v>11</v>
      </c>
      <c r="E7" s="154" t="s">
        <v>71</v>
      </c>
      <c r="F7" s="366" t="s">
        <v>71</v>
      </c>
      <c r="G7" s="154" t="s">
        <v>71</v>
      </c>
      <c r="H7" s="7" t="s">
        <v>11</v>
      </c>
      <c r="I7" s="7" t="s">
        <v>71</v>
      </c>
      <c r="J7" s="154" t="s">
        <v>71</v>
      </c>
      <c r="K7" s="7" t="s">
        <v>71</v>
      </c>
      <c r="L7" s="154" t="s">
        <v>11</v>
      </c>
      <c r="M7" s="154" t="s">
        <v>11</v>
      </c>
      <c r="N7" s="76" t="s">
        <v>71</v>
      </c>
      <c r="O7" s="362" t="s">
        <v>663</v>
      </c>
    </row>
    <row r="8" spans="1:29">
      <c r="A8" s="397"/>
      <c r="B8" s="157" t="s">
        <v>12</v>
      </c>
      <c r="C8" s="154">
        <v>3.3</v>
      </c>
      <c r="D8" s="154" t="s">
        <v>15</v>
      </c>
      <c r="E8" s="154" t="s">
        <v>78</v>
      </c>
      <c r="F8" s="366" t="s">
        <v>78</v>
      </c>
      <c r="G8" s="154" t="s">
        <v>301</v>
      </c>
      <c r="H8" s="7" t="s">
        <v>128</v>
      </c>
      <c r="I8" s="7" t="s">
        <v>302</v>
      </c>
      <c r="J8" s="154" t="s">
        <v>129</v>
      </c>
      <c r="K8" s="7" t="s">
        <v>129</v>
      </c>
      <c r="L8" s="154" t="s">
        <v>127</v>
      </c>
      <c r="M8" s="154">
        <v>2.14</v>
      </c>
      <c r="N8" s="76">
        <v>3.14</v>
      </c>
      <c r="O8" s="172">
        <v>2.54</v>
      </c>
      <c r="P8" s="182" t="s">
        <v>7</v>
      </c>
    </row>
    <row r="9" spans="1:29">
      <c r="A9" s="397"/>
      <c r="B9" s="157" t="s">
        <v>480</v>
      </c>
      <c r="C9" s="44" t="s">
        <v>18</v>
      </c>
      <c r="D9" s="44" t="s">
        <v>15</v>
      </c>
      <c r="E9" s="44" t="s">
        <v>18</v>
      </c>
      <c r="F9" s="356" t="s">
        <v>18</v>
      </c>
      <c r="G9" s="44" t="s">
        <v>18</v>
      </c>
      <c r="H9" s="44" t="s">
        <v>18</v>
      </c>
      <c r="I9" s="44" t="s">
        <v>18</v>
      </c>
      <c r="J9" s="44" t="s">
        <v>18</v>
      </c>
      <c r="K9" s="44" t="s">
        <v>18</v>
      </c>
      <c r="L9" s="44" t="s">
        <v>18</v>
      </c>
      <c r="M9" s="44" t="s">
        <v>18</v>
      </c>
      <c r="N9" s="52" t="s">
        <v>18</v>
      </c>
      <c r="O9" s="363" t="s">
        <v>664</v>
      </c>
      <c r="P9" s="280">
        <f>10/10*100</f>
        <v>100</v>
      </c>
    </row>
    <row r="10" spans="1:29">
      <c r="A10" s="397"/>
      <c r="B10" s="157" t="s">
        <v>475</v>
      </c>
      <c r="C10" s="7" t="s">
        <v>15</v>
      </c>
      <c r="D10" s="8" t="s">
        <v>18</v>
      </c>
      <c r="E10" s="44" t="s">
        <v>18</v>
      </c>
      <c r="F10" s="356" t="s">
        <v>18</v>
      </c>
      <c r="G10" s="8" t="s">
        <v>18</v>
      </c>
      <c r="H10" s="8" t="s">
        <v>24</v>
      </c>
      <c r="I10" s="7" t="s">
        <v>15</v>
      </c>
      <c r="J10" s="8" t="s">
        <v>24</v>
      </c>
      <c r="K10" s="44" t="s">
        <v>18</v>
      </c>
      <c r="L10" s="154" t="s">
        <v>15</v>
      </c>
      <c r="M10" s="44" t="s">
        <v>18</v>
      </c>
      <c r="N10" s="105" t="s">
        <v>24</v>
      </c>
      <c r="O10" s="363" t="s">
        <v>665</v>
      </c>
      <c r="P10" s="280">
        <f>5/8*100</f>
        <v>62.5</v>
      </c>
    </row>
    <row r="11" spans="1:29">
      <c r="A11" s="397"/>
      <c r="B11" s="131" t="s">
        <v>20</v>
      </c>
      <c r="C11" s="44" t="s">
        <v>18</v>
      </c>
      <c r="D11" s="7" t="s">
        <v>15</v>
      </c>
      <c r="E11" s="44" t="s">
        <v>18</v>
      </c>
      <c r="F11" s="356" t="s">
        <v>18</v>
      </c>
      <c r="G11" s="44" t="s">
        <v>18</v>
      </c>
      <c r="H11" s="44" t="s">
        <v>18</v>
      </c>
      <c r="I11" s="44" t="s">
        <v>18</v>
      </c>
      <c r="J11" s="173" t="s">
        <v>24</v>
      </c>
      <c r="K11" s="44" t="s">
        <v>18</v>
      </c>
      <c r="L11" s="44" t="s">
        <v>18</v>
      </c>
      <c r="M11" s="44" t="s">
        <v>18</v>
      </c>
      <c r="N11" s="105" t="s">
        <v>24</v>
      </c>
      <c r="O11" s="364" t="s">
        <v>666</v>
      </c>
      <c r="P11" s="280">
        <f>8/10*100</f>
        <v>80</v>
      </c>
    </row>
    <row r="12" spans="1:29" ht="15.75" thickBot="1">
      <c r="A12" s="396"/>
      <c r="B12" s="180" t="s">
        <v>303</v>
      </c>
      <c r="C12" s="75" t="s">
        <v>15</v>
      </c>
      <c r="D12" s="7" t="s">
        <v>15</v>
      </c>
      <c r="E12" s="44" t="s">
        <v>18</v>
      </c>
      <c r="F12" s="356" t="s">
        <v>18</v>
      </c>
      <c r="G12" s="45" t="s">
        <v>18</v>
      </c>
      <c r="H12" s="7" t="s">
        <v>15</v>
      </c>
      <c r="I12" s="7" t="s">
        <v>15</v>
      </c>
      <c r="J12" s="7" t="s">
        <v>15</v>
      </c>
      <c r="K12" s="33" t="s">
        <v>15</v>
      </c>
      <c r="L12" s="33" t="s">
        <v>15</v>
      </c>
      <c r="M12" s="103" t="s">
        <v>24</v>
      </c>
      <c r="N12" s="55" t="s">
        <v>15</v>
      </c>
      <c r="O12" s="364" t="s">
        <v>667</v>
      </c>
      <c r="P12" s="280">
        <f>2/3*100</f>
        <v>66.666666666666657</v>
      </c>
    </row>
    <row r="13" spans="1:29">
      <c r="A13" s="395" t="s">
        <v>22</v>
      </c>
      <c r="B13" s="179" t="s">
        <v>23</v>
      </c>
      <c r="C13" s="50" t="s">
        <v>18</v>
      </c>
      <c r="D13" s="50" t="s">
        <v>18</v>
      </c>
      <c r="E13" s="50" t="s">
        <v>18</v>
      </c>
      <c r="F13" s="358" t="s">
        <v>18</v>
      </c>
      <c r="G13" s="44" t="s">
        <v>15</v>
      </c>
      <c r="H13" s="50" t="s">
        <v>18</v>
      </c>
      <c r="I13" s="50" t="s">
        <v>18</v>
      </c>
      <c r="J13" s="50" t="s">
        <v>18</v>
      </c>
      <c r="K13" s="44" t="s">
        <v>15</v>
      </c>
      <c r="L13" s="154" t="s">
        <v>15</v>
      </c>
      <c r="M13" s="154" t="s">
        <v>15</v>
      </c>
      <c r="N13" s="76" t="s">
        <v>15</v>
      </c>
      <c r="O13" s="370" t="s">
        <v>668</v>
      </c>
      <c r="P13" s="280">
        <f>6/6*100</f>
        <v>100</v>
      </c>
    </row>
    <row r="14" spans="1:29">
      <c r="A14" s="397"/>
      <c r="B14" s="157" t="s">
        <v>25</v>
      </c>
      <c r="C14" s="7" t="s">
        <v>15</v>
      </c>
      <c r="D14" s="44" t="s">
        <v>18</v>
      </c>
      <c r="E14" s="44" t="s">
        <v>18</v>
      </c>
      <c r="F14" s="356" t="s">
        <v>18</v>
      </c>
      <c r="G14" s="44" t="s">
        <v>18</v>
      </c>
      <c r="H14" s="44" t="s">
        <v>18</v>
      </c>
      <c r="I14" s="8" t="s">
        <v>24</v>
      </c>
      <c r="J14" s="173" t="s">
        <v>24</v>
      </c>
      <c r="K14" s="44" t="s">
        <v>15</v>
      </c>
      <c r="L14" s="44" t="s">
        <v>18</v>
      </c>
      <c r="M14" s="44" t="s">
        <v>18</v>
      </c>
      <c r="N14" s="76" t="s">
        <v>15</v>
      </c>
      <c r="O14" s="364" t="s">
        <v>672</v>
      </c>
      <c r="P14" s="280">
        <f>6/8*100</f>
        <v>75</v>
      </c>
    </row>
    <row r="15" spans="1:29">
      <c r="A15" s="397"/>
      <c r="B15" s="157" t="s">
        <v>26</v>
      </c>
      <c r="C15" s="7" t="s">
        <v>15</v>
      </c>
      <c r="D15" s="7" t="s">
        <v>15</v>
      </c>
      <c r="E15" s="44" t="s">
        <v>18</v>
      </c>
      <c r="F15" s="356" t="s">
        <v>18</v>
      </c>
      <c r="G15" s="44" t="s">
        <v>18</v>
      </c>
      <c r="H15" s="44" t="s">
        <v>18</v>
      </c>
      <c r="I15" s="7" t="s">
        <v>15</v>
      </c>
      <c r="J15" s="7" t="s">
        <v>15</v>
      </c>
      <c r="K15" s="7" t="s">
        <v>15</v>
      </c>
      <c r="L15" s="7" t="s">
        <v>15</v>
      </c>
      <c r="M15" s="44" t="s">
        <v>18</v>
      </c>
      <c r="N15" s="52" t="s">
        <v>18</v>
      </c>
      <c r="O15" s="364" t="s">
        <v>669</v>
      </c>
      <c r="P15" s="280">
        <f>5/5*100</f>
        <v>100</v>
      </c>
      <c r="T15" s="153"/>
    </row>
    <row r="16" spans="1:29">
      <c r="A16" s="397"/>
      <c r="B16" s="157" t="s">
        <v>27</v>
      </c>
      <c r="C16" s="44" t="s">
        <v>18</v>
      </c>
      <c r="D16" s="7" t="s">
        <v>15</v>
      </c>
      <c r="E16" s="44" t="s">
        <v>18</v>
      </c>
      <c r="F16" s="356" t="s">
        <v>18</v>
      </c>
      <c r="G16" s="44" t="s">
        <v>18</v>
      </c>
      <c r="H16" s="7" t="s">
        <v>15</v>
      </c>
      <c r="I16" s="7" t="s">
        <v>15</v>
      </c>
      <c r="J16" s="7" t="s">
        <v>15</v>
      </c>
      <c r="K16" s="44" t="s">
        <v>18</v>
      </c>
      <c r="L16" s="44" t="s">
        <v>18</v>
      </c>
      <c r="M16" s="44" t="s">
        <v>18</v>
      </c>
      <c r="N16" s="76" t="s">
        <v>15</v>
      </c>
      <c r="O16" s="364" t="s">
        <v>668</v>
      </c>
      <c r="P16" s="280">
        <f>6/6*100</f>
        <v>100</v>
      </c>
    </row>
    <row r="17" spans="1:16">
      <c r="A17" s="397"/>
      <c r="B17" s="157" t="s">
        <v>28</v>
      </c>
      <c r="C17" s="44" t="s">
        <v>18</v>
      </c>
      <c r="D17" s="7" t="s">
        <v>15</v>
      </c>
      <c r="E17" s="44" t="s">
        <v>18</v>
      </c>
      <c r="F17" s="356" t="s">
        <v>18</v>
      </c>
      <c r="G17" s="7" t="s">
        <v>15</v>
      </c>
      <c r="H17" s="7" t="s">
        <v>15</v>
      </c>
      <c r="I17" s="7" t="s">
        <v>15</v>
      </c>
      <c r="J17" s="7" t="s">
        <v>15</v>
      </c>
      <c r="K17" s="44" t="s">
        <v>18</v>
      </c>
      <c r="L17" s="7" t="s">
        <v>15</v>
      </c>
      <c r="M17" s="154" t="s">
        <v>15</v>
      </c>
      <c r="N17" s="76" t="s">
        <v>15</v>
      </c>
      <c r="O17" s="364" t="s">
        <v>670</v>
      </c>
      <c r="P17" s="280">
        <f>3/3*100</f>
        <v>100</v>
      </c>
    </row>
    <row r="18" spans="1:16" s="354" customFormat="1">
      <c r="A18" s="397"/>
      <c r="B18" s="367" t="s">
        <v>91</v>
      </c>
      <c r="C18" s="356" t="s">
        <v>18</v>
      </c>
      <c r="D18" s="356" t="s">
        <v>18</v>
      </c>
      <c r="E18" s="356" t="s">
        <v>18</v>
      </c>
      <c r="F18" s="356" t="s">
        <v>18</v>
      </c>
      <c r="G18" s="356" t="s">
        <v>18</v>
      </c>
      <c r="H18" s="355" t="s">
        <v>15</v>
      </c>
      <c r="I18" s="356" t="s">
        <v>18</v>
      </c>
      <c r="J18" s="356" t="s">
        <v>18</v>
      </c>
      <c r="K18" s="355" t="s">
        <v>15</v>
      </c>
      <c r="L18" s="356" t="s">
        <v>18</v>
      </c>
      <c r="M18" s="356" t="s">
        <v>18</v>
      </c>
      <c r="N18" s="359" t="s">
        <v>18</v>
      </c>
      <c r="O18" s="365" t="s">
        <v>671</v>
      </c>
      <c r="P18" s="372">
        <f>9/9*100</f>
        <v>100</v>
      </c>
    </row>
    <row r="19" spans="1:16" ht="15.75" thickBot="1">
      <c r="A19" s="396"/>
      <c r="B19" s="131" t="s">
        <v>31</v>
      </c>
      <c r="C19" s="7" t="s">
        <v>15</v>
      </c>
      <c r="D19" s="7" t="s">
        <v>15</v>
      </c>
      <c r="E19" s="44" t="s">
        <v>18</v>
      </c>
      <c r="F19" s="356" t="s">
        <v>18</v>
      </c>
      <c r="G19" s="7" t="s">
        <v>15</v>
      </c>
      <c r="H19" s="44" t="s">
        <v>18</v>
      </c>
      <c r="I19" s="7" t="s">
        <v>15</v>
      </c>
      <c r="J19" s="7" t="s">
        <v>15</v>
      </c>
      <c r="K19" s="33" t="s">
        <v>15</v>
      </c>
      <c r="L19" s="45" t="s">
        <v>18</v>
      </c>
      <c r="M19" s="103" t="s">
        <v>24</v>
      </c>
      <c r="N19" s="104" t="s">
        <v>15</v>
      </c>
      <c r="O19" s="364" t="s">
        <v>673</v>
      </c>
      <c r="P19" s="280">
        <f>3/4*100</f>
        <v>75</v>
      </c>
    </row>
    <row r="20" spans="1:16">
      <c r="A20" s="395" t="s">
        <v>32</v>
      </c>
      <c r="B20" s="179" t="s">
        <v>33</v>
      </c>
      <c r="C20" s="36" t="s">
        <v>15</v>
      </c>
      <c r="D20" s="36" t="s">
        <v>15</v>
      </c>
      <c r="E20" s="50" t="s">
        <v>18</v>
      </c>
      <c r="F20" s="358" t="s">
        <v>18</v>
      </c>
      <c r="G20" s="36" t="s">
        <v>15</v>
      </c>
      <c r="H20" s="50" t="s">
        <v>18</v>
      </c>
      <c r="I20" s="36" t="s">
        <v>15</v>
      </c>
      <c r="J20" s="36" t="s">
        <v>15</v>
      </c>
      <c r="K20" s="44" t="s">
        <v>18</v>
      </c>
      <c r="L20" s="44" t="s">
        <v>18</v>
      </c>
      <c r="M20" s="44" t="s">
        <v>18</v>
      </c>
      <c r="N20" s="76" t="s">
        <v>15</v>
      </c>
      <c r="O20" s="340" t="s">
        <v>640</v>
      </c>
      <c r="P20" s="280">
        <f>4/4*100</f>
        <v>100</v>
      </c>
    </row>
    <row r="21" spans="1:16">
      <c r="A21" s="397"/>
      <c r="B21" s="181" t="s">
        <v>34</v>
      </c>
      <c r="C21" s="173" t="s">
        <v>24</v>
      </c>
      <c r="D21" s="173" t="s">
        <v>24</v>
      </c>
      <c r="E21" s="173" t="s">
        <v>24</v>
      </c>
      <c r="F21" s="369" t="s">
        <v>24</v>
      </c>
      <c r="G21" s="173" t="s">
        <v>24</v>
      </c>
      <c r="H21" s="173" t="s">
        <v>24</v>
      </c>
      <c r="I21" s="173" t="s">
        <v>24</v>
      </c>
      <c r="J21" s="173" t="s">
        <v>24</v>
      </c>
      <c r="K21" s="173" t="s">
        <v>24</v>
      </c>
      <c r="L21" s="173" t="s">
        <v>24</v>
      </c>
      <c r="M21" s="7" t="s">
        <v>15</v>
      </c>
      <c r="N21" s="52" t="s">
        <v>18</v>
      </c>
      <c r="O21" s="364" t="s">
        <v>674</v>
      </c>
      <c r="P21" s="280">
        <f>1/10*100</f>
        <v>10</v>
      </c>
    </row>
    <row r="22" spans="1:16">
      <c r="A22" s="397"/>
      <c r="B22" s="131" t="s">
        <v>35</v>
      </c>
      <c r="C22" s="173" t="s">
        <v>24</v>
      </c>
      <c r="D22" s="173" t="s">
        <v>24</v>
      </c>
      <c r="E22" s="173" t="s">
        <v>24</v>
      </c>
      <c r="F22" s="369" t="s">
        <v>24</v>
      </c>
      <c r="G22" s="44" t="s">
        <v>18</v>
      </c>
      <c r="H22" s="173" t="s">
        <v>24</v>
      </c>
      <c r="I22" s="173" t="s">
        <v>24</v>
      </c>
      <c r="J22" s="173" t="s">
        <v>24</v>
      </c>
      <c r="K22" s="173" t="s">
        <v>24</v>
      </c>
      <c r="L22" s="173" t="s">
        <v>24</v>
      </c>
      <c r="M22" s="44" t="s">
        <v>18</v>
      </c>
      <c r="N22" s="52" t="s">
        <v>18</v>
      </c>
      <c r="O22" s="364" t="s">
        <v>554</v>
      </c>
      <c r="P22" s="280">
        <f>3/11*100</f>
        <v>27.27272727272727</v>
      </c>
    </row>
    <row r="23" spans="1:16">
      <c r="A23" s="397"/>
      <c r="B23" s="131" t="s">
        <v>36</v>
      </c>
      <c r="C23" s="44" t="s">
        <v>18</v>
      </c>
      <c r="D23" s="44" t="s">
        <v>18</v>
      </c>
      <c r="E23" s="154" t="s">
        <v>15</v>
      </c>
      <c r="F23" s="366" t="s">
        <v>15</v>
      </c>
      <c r="G23" s="154" t="s">
        <v>15</v>
      </c>
      <c r="H23" s="44" t="s">
        <v>18</v>
      </c>
      <c r="I23" s="154" t="s">
        <v>15</v>
      </c>
      <c r="J23" s="154" t="s">
        <v>15</v>
      </c>
      <c r="K23" s="154" t="s">
        <v>15</v>
      </c>
      <c r="L23" s="154" t="s">
        <v>15</v>
      </c>
      <c r="M23" s="44" t="s">
        <v>18</v>
      </c>
      <c r="N23" s="76" t="s">
        <v>15</v>
      </c>
      <c r="O23" s="123" t="s">
        <v>509</v>
      </c>
      <c r="P23" s="280">
        <f>4/4*100</f>
        <v>100</v>
      </c>
    </row>
    <row r="24" spans="1:16">
      <c r="A24" s="397"/>
      <c r="B24" s="131" t="s">
        <v>37</v>
      </c>
      <c r="C24" s="154" t="s">
        <v>15</v>
      </c>
      <c r="D24" s="154" t="s">
        <v>15</v>
      </c>
      <c r="E24" s="44" t="s">
        <v>18</v>
      </c>
      <c r="F24" s="356" t="s">
        <v>18</v>
      </c>
      <c r="G24" s="154" t="s">
        <v>15</v>
      </c>
      <c r="H24" s="154" t="s">
        <v>15</v>
      </c>
      <c r="I24" s="154" t="s">
        <v>15</v>
      </c>
      <c r="J24" s="154" t="s">
        <v>15</v>
      </c>
      <c r="K24" s="154" t="s">
        <v>15</v>
      </c>
      <c r="L24" s="44" t="s">
        <v>18</v>
      </c>
      <c r="M24" s="173" t="s">
        <v>24</v>
      </c>
      <c r="N24" s="52" t="s">
        <v>18</v>
      </c>
      <c r="O24" s="364" t="s">
        <v>673</v>
      </c>
      <c r="P24" s="280">
        <f>3/4*100</f>
        <v>75</v>
      </c>
    </row>
    <row r="25" spans="1:16" ht="15.75" thickBot="1">
      <c r="A25" s="396"/>
      <c r="B25" s="157" t="s">
        <v>38</v>
      </c>
      <c r="C25" s="154" t="s">
        <v>15</v>
      </c>
      <c r="D25" s="154" t="s">
        <v>15</v>
      </c>
      <c r="E25" s="173" t="s">
        <v>18</v>
      </c>
      <c r="F25" s="369" t="s">
        <v>18</v>
      </c>
      <c r="G25" s="154" t="s">
        <v>15</v>
      </c>
      <c r="H25" s="44" t="s">
        <v>18</v>
      </c>
      <c r="I25" s="44" t="s">
        <v>18</v>
      </c>
      <c r="J25" s="44" t="s">
        <v>18</v>
      </c>
      <c r="K25" s="44" t="s">
        <v>18</v>
      </c>
      <c r="L25" s="44" t="s">
        <v>18</v>
      </c>
      <c r="M25" s="44" t="s">
        <v>18</v>
      </c>
      <c r="N25" s="52" t="s">
        <v>18</v>
      </c>
      <c r="O25" s="364" t="s">
        <v>675</v>
      </c>
      <c r="P25" s="280">
        <f>8/8*100</f>
        <v>100</v>
      </c>
    </row>
    <row r="26" spans="1:16">
      <c r="A26" s="395" t="s">
        <v>40</v>
      </c>
      <c r="B26" s="131" t="s">
        <v>41</v>
      </c>
      <c r="C26" s="173" t="s">
        <v>24</v>
      </c>
      <c r="D26" s="44" t="s">
        <v>18</v>
      </c>
      <c r="E26" s="44" t="s">
        <v>18</v>
      </c>
      <c r="F26" s="356" t="s">
        <v>18</v>
      </c>
      <c r="G26" s="44" t="s">
        <v>18</v>
      </c>
      <c r="H26" s="44" t="s">
        <v>18</v>
      </c>
      <c r="I26" s="173" t="s">
        <v>24</v>
      </c>
      <c r="J26" s="173" t="s">
        <v>24</v>
      </c>
      <c r="K26" s="44" t="s">
        <v>18</v>
      </c>
      <c r="L26" s="173" t="s">
        <v>24</v>
      </c>
      <c r="M26" s="44" t="s">
        <v>18</v>
      </c>
      <c r="N26" s="52" t="s">
        <v>18</v>
      </c>
      <c r="O26" s="364" t="s">
        <v>676</v>
      </c>
      <c r="P26" s="280">
        <f>7/11*100</f>
        <v>63.636363636363633</v>
      </c>
    </row>
    <row r="27" spans="1:16">
      <c r="A27" s="397"/>
      <c r="B27" s="157" t="s">
        <v>93</v>
      </c>
      <c r="C27" s="7" t="s">
        <v>15</v>
      </c>
      <c r="D27" s="7" t="s">
        <v>15</v>
      </c>
      <c r="E27" s="7" t="s">
        <v>15</v>
      </c>
      <c r="F27" s="355" t="s">
        <v>15</v>
      </c>
      <c r="G27" s="7" t="s">
        <v>15</v>
      </c>
      <c r="H27" s="7" t="s">
        <v>15</v>
      </c>
      <c r="I27" s="7" t="s">
        <v>15</v>
      </c>
      <c r="J27" s="7" t="s">
        <v>15</v>
      </c>
      <c r="K27" s="7" t="s">
        <v>15</v>
      </c>
      <c r="L27" s="7" t="s">
        <v>15</v>
      </c>
      <c r="M27" s="44" t="s">
        <v>18</v>
      </c>
      <c r="N27" s="105" t="s">
        <v>24</v>
      </c>
      <c r="O27" s="137" t="s">
        <v>512</v>
      </c>
      <c r="P27" s="280">
        <f>1/2*100</f>
        <v>50</v>
      </c>
    </row>
    <row r="28" spans="1:16">
      <c r="A28" s="397"/>
      <c r="B28" s="157" t="s">
        <v>43</v>
      </c>
      <c r="C28" s="7" t="s">
        <v>15</v>
      </c>
      <c r="D28" s="7" t="s">
        <v>15</v>
      </c>
      <c r="E28" s="7" t="s">
        <v>15</v>
      </c>
      <c r="F28" s="355" t="s">
        <v>15</v>
      </c>
      <c r="G28" s="7" t="s">
        <v>15</v>
      </c>
      <c r="H28" s="7" t="s">
        <v>15</v>
      </c>
      <c r="I28" s="7" t="s">
        <v>15</v>
      </c>
      <c r="J28" s="7" t="s">
        <v>15</v>
      </c>
      <c r="K28" s="7" t="s">
        <v>15</v>
      </c>
      <c r="L28" s="7" t="s">
        <v>15</v>
      </c>
      <c r="M28" s="7" t="s">
        <v>15</v>
      </c>
      <c r="N28" s="105" t="s">
        <v>24</v>
      </c>
      <c r="O28" s="137" t="s">
        <v>515</v>
      </c>
      <c r="P28" s="280">
        <f>0/1*100</f>
        <v>0</v>
      </c>
    </row>
    <row r="29" spans="1:16" ht="15.75" thickBot="1">
      <c r="A29" s="396"/>
      <c r="B29" s="157" t="s">
        <v>44</v>
      </c>
      <c r="C29" s="44" t="s">
        <v>18</v>
      </c>
      <c r="D29" s="173" t="s">
        <v>24</v>
      </c>
      <c r="E29" s="44" t="s">
        <v>18</v>
      </c>
      <c r="F29" s="356" t="s">
        <v>18</v>
      </c>
      <c r="G29" s="44" t="s">
        <v>18</v>
      </c>
      <c r="H29" s="44" t="s">
        <v>18</v>
      </c>
      <c r="I29" s="44" t="s">
        <v>18</v>
      </c>
      <c r="J29" s="173" t="s">
        <v>24</v>
      </c>
      <c r="K29" s="173" t="s">
        <v>24</v>
      </c>
      <c r="L29" s="44" t="s">
        <v>18</v>
      </c>
      <c r="M29" s="45" t="s">
        <v>18</v>
      </c>
      <c r="N29" s="47" t="s">
        <v>18</v>
      </c>
      <c r="O29" s="371" t="s">
        <v>559</v>
      </c>
      <c r="P29" s="280">
        <f>8/11*100</f>
        <v>72.727272727272734</v>
      </c>
    </row>
    <row r="30" spans="1:16">
      <c r="A30" s="395" t="s">
        <v>49</v>
      </c>
      <c r="B30" s="179" t="s">
        <v>46</v>
      </c>
      <c r="C30" s="50" t="s">
        <v>18</v>
      </c>
      <c r="D30" s="36" t="s">
        <v>15</v>
      </c>
      <c r="E30" s="50" t="s">
        <v>18</v>
      </c>
      <c r="F30" s="358" t="s">
        <v>18</v>
      </c>
      <c r="G30" s="50" t="s">
        <v>18</v>
      </c>
      <c r="H30" s="36" t="s">
        <v>15</v>
      </c>
      <c r="I30" s="36" t="s">
        <v>15</v>
      </c>
      <c r="J30" s="36" t="s">
        <v>15</v>
      </c>
      <c r="K30" s="36" t="s">
        <v>15</v>
      </c>
      <c r="L30" s="36" t="s">
        <v>15</v>
      </c>
      <c r="M30" s="44" t="s">
        <v>18</v>
      </c>
      <c r="N30" s="76" t="s">
        <v>15</v>
      </c>
      <c r="O30" s="364" t="s">
        <v>677</v>
      </c>
      <c r="P30" s="280">
        <f>4/4*100</f>
        <v>100</v>
      </c>
    </row>
    <row r="31" spans="1:16">
      <c r="A31" s="397"/>
      <c r="B31" s="131" t="s">
        <v>50</v>
      </c>
      <c r="C31" s="173" t="s">
        <v>24</v>
      </c>
      <c r="D31" s="8" t="s">
        <v>18</v>
      </c>
      <c r="E31" s="7" t="s">
        <v>15</v>
      </c>
      <c r="F31" s="355" t="s">
        <v>15</v>
      </c>
      <c r="G31" s="44" t="s">
        <v>18</v>
      </c>
      <c r="H31" s="7" t="s">
        <v>15</v>
      </c>
      <c r="I31" s="44" t="s">
        <v>18</v>
      </c>
      <c r="J31" s="44" t="s">
        <v>18</v>
      </c>
      <c r="K31" s="7" t="s">
        <v>15</v>
      </c>
      <c r="L31" s="7" t="s">
        <v>15</v>
      </c>
      <c r="M31" s="173" t="s">
        <v>24</v>
      </c>
      <c r="N31" s="52" t="s">
        <v>18</v>
      </c>
      <c r="O31" s="123" t="s">
        <v>508</v>
      </c>
      <c r="P31" s="280">
        <f>5/7*100</f>
        <v>71.428571428571431</v>
      </c>
    </row>
    <row r="32" spans="1:16">
      <c r="A32" s="397"/>
      <c r="B32" s="157" t="s">
        <v>304</v>
      </c>
      <c r="C32" s="7" t="s">
        <v>15</v>
      </c>
      <c r="D32" s="7" t="s">
        <v>15</v>
      </c>
      <c r="E32" s="7" t="s">
        <v>15</v>
      </c>
      <c r="F32" s="355" t="s">
        <v>15</v>
      </c>
      <c r="G32" s="7" t="s">
        <v>15</v>
      </c>
      <c r="H32" s="44" t="s">
        <v>18</v>
      </c>
      <c r="I32" s="7" t="s">
        <v>15</v>
      </c>
      <c r="J32" s="44" t="s">
        <v>18</v>
      </c>
      <c r="K32" s="7" t="s">
        <v>15</v>
      </c>
      <c r="L32" s="44" t="s">
        <v>18</v>
      </c>
      <c r="M32" s="173" t="s">
        <v>24</v>
      </c>
      <c r="N32" s="105" t="s">
        <v>24</v>
      </c>
      <c r="O32" s="123" t="s">
        <v>526</v>
      </c>
      <c r="P32" s="280">
        <f>3/5*100</f>
        <v>60</v>
      </c>
    </row>
    <row r="33" spans="1:16">
      <c r="A33" s="397"/>
      <c r="B33" s="131" t="s">
        <v>52</v>
      </c>
      <c r="C33" s="173" t="s">
        <v>24</v>
      </c>
      <c r="D33" s="44" t="s">
        <v>18</v>
      </c>
      <c r="E33" s="44" t="s">
        <v>18</v>
      </c>
      <c r="F33" s="356" t="s">
        <v>18</v>
      </c>
      <c r="G33" s="8" t="s">
        <v>24</v>
      </c>
      <c r="H33" s="7" t="s">
        <v>15</v>
      </c>
      <c r="I33" s="7" t="s">
        <v>15</v>
      </c>
      <c r="J33" s="7" t="s">
        <v>15</v>
      </c>
      <c r="K33" s="173" t="s">
        <v>24</v>
      </c>
      <c r="L33" s="7" t="s">
        <v>15</v>
      </c>
      <c r="M33" s="44" t="s">
        <v>18</v>
      </c>
      <c r="N33" s="105" t="s">
        <v>24</v>
      </c>
      <c r="O33" s="364" t="s">
        <v>678</v>
      </c>
      <c r="P33" s="280">
        <f>3/7*100</f>
        <v>42.857142857142854</v>
      </c>
    </row>
    <row r="34" spans="1:16">
      <c r="A34" s="397"/>
      <c r="B34" s="131" t="s">
        <v>53</v>
      </c>
      <c r="C34" s="173" t="s">
        <v>24</v>
      </c>
      <c r="D34" s="7" t="s">
        <v>15</v>
      </c>
      <c r="E34" s="7" t="s">
        <v>15</v>
      </c>
      <c r="F34" s="355" t="s">
        <v>15</v>
      </c>
      <c r="G34" s="44" t="s">
        <v>18</v>
      </c>
      <c r="H34" s="7" t="s">
        <v>15</v>
      </c>
      <c r="I34" s="7" t="s">
        <v>15</v>
      </c>
      <c r="J34" s="7" t="s">
        <v>15</v>
      </c>
      <c r="K34" s="173" t="s">
        <v>24</v>
      </c>
      <c r="L34" s="8" t="s">
        <v>18</v>
      </c>
      <c r="M34" s="173" t="s">
        <v>24</v>
      </c>
      <c r="N34" s="105" t="s">
        <v>24</v>
      </c>
      <c r="O34" s="123" t="s">
        <v>527</v>
      </c>
      <c r="P34" s="280">
        <f>2/6*100</f>
        <v>33.333333333333329</v>
      </c>
    </row>
    <row r="35" spans="1:16">
      <c r="A35" s="397"/>
      <c r="B35" s="157" t="s">
        <v>54</v>
      </c>
      <c r="C35" s="173" t="s">
        <v>24</v>
      </c>
      <c r="D35" s="7" t="s">
        <v>15</v>
      </c>
      <c r="E35" s="7" t="s">
        <v>15</v>
      </c>
      <c r="F35" s="355" t="s">
        <v>15</v>
      </c>
      <c r="G35" s="7" t="s">
        <v>15</v>
      </c>
      <c r="H35" s="7" t="s">
        <v>15</v>
      </c>
      <c r="I35" s="7" t="s">
        <v>15</v>
      </c>
      <c r="J35" s="7" t="s">
        <v>15</v>
      </c>
      <c r="K35" s="7" t="s">
        <v>15</v>
      </c>
      <c r="L35" s="7" t="s">
        <v>15</v>
      </c>
      <c r="M35" s="44" t="s">
        <v>18</v>
      </c>
      <c r="N35" s="76" t="s">
        <v>15</v>
      </c>
      <c r="O35" s="123" t="s">
        <v>512</v>
      </c>
      <c r="P35" s="280">
        <f>1/2*100</f>
        <v>50</v>
      </c>
    </row>
    <row r="36" spans="1:16">
      <c r="A36" s="397"/>
      <c r="B36" s="131" t="s">
        <v>305</v>
      </c>
      <c r="C36" s="173" t="s">
        <v>24</v>
      </c>
      <c r="D36" s="7" t="s">
        <v>15</v>
      </c>
      <c r="E36" s="7" t="s">
        <v>15</v>
      </c>
      <c r="F36" s="355" t="s">
        <v>15</v>
      </c>
      <c r="G36" s="7" t="s">
        <v>15</v>
      </c>
      <c r="H36" s="7" t="s">
        <v>15</v>
      </c>
      <c r="I36" s="7" t="s">
        <v>15</v>
      </c>
      <c r="J36" s="7" t="s">
        <v>15</v>
      </c>
      <c r="K36" s="7" t="s">
        <v>15</v>
      </c>
      <c r="L36" s="44" t="s">
        <v>18</v>
      </c>
      <c r="M36" s="173" t="s">
        <v>24</v>
      </c>
      <c r="N36" s="105" t="s">
        <v>24</v>
      </c>
      <c r="O36" s="123" t="s">
        <v>518</v>
      </c>
      <c r="P36" s="280">
        <f>1/4*100</f>
        <v>25</v>
      </c>
    </row>
    <row r="37" spans="1:16">
      <c r="A37" s="397"/>
      <c r="B37" s="157" t="s">
        <v>58</v>
      </c>
      <c r="C37" s="7" t="s">
        <v>15</v>
      </c>
      <c r="D37" s="7" t="s">
        <v>15</v>
      </c>
      <c r="E37" s="7" t="s">
        <v>15</v>
      </c>
      <c r="F37" s="355" t="s">
        <v>15</v>
      </c>
      <c r="G37" s="7" t="s">
        <v>15</v>
      </c>
      <c r="H37" s="7" t="s">
        <v>15</v>
      </c>
      <c r="I37" s="7" t="s">
        <v>15</v>
      </c>
      <c r="J37" s="7" t="s">
        <v>15</v>
      </c>
      <c r="K37" s="7" t="s">
        <v>15</v>
      </c>
      <c r="L37" s="7" t="s">
        <v>15</v>
      </c>
      <c r="M37" s="173" t="s">
        <v>24</v>
      </c>
      <c r="N37" s="76" t="s">
        <v>15</v>
      </c>
      <c r="O37" s="123" t="s">
        <v>515</v>
      </c>
      <c r="P37" s="280">
        <f>0/1*100</f>
        <v>0</v>
      </c>
    </row>
    <row r="38" spans="1:16">
      <c r="A38" s="397"/>
      <c r="B38" s="157" t="s">
        <v>59</v>
      </c>
      <c r="C38" s="7" t="s">
        <v>15</v>
      </c>
      <c r="D38" s="7" t="s">
        <v>15</v>
      </c>
      <c r="E38" s="7" t="s">
        <v>15</v>
      </c>
      <c r="F38" s="355" t="s">
        <v>15</v>
      </c>
      <c r="G38" s="7" t="s">
        <v>15</v>
      </c>
      <c r="H38" s="7" t="s">
        <v>15</v>
      </c>
      <c r="I38" s="7" t="s">
        <v>15</v>
      </c>
      <c r="J38" s="7" t="s">
        <v>15</v>
      </c>
      <c r="K38" s="7" t="s">
        <v>15</v>
      </c>
      <c r="L38" s="7" t="s">
        <v>15</v>
      </c>
      <c r="M38" s="7" t="s">
        <v>15</v>
      </c>
      <c r="N38" s="76" t="s">
        <v>15</v>
      </c>
      <c r="O38" s="123" t="s">
        <v>514</v>
      </c>
      <c r="P38" s="280">
        <v>0</v>
      </c>
    </row>
    <row r="39" spans="1:16" ht="15.75" thickBot="1">
      <c r="A39" s="396"/>
      <c r="B39" s="180" t="s">
        <v>62</v>
      </c>
      <c r="C39" s="33" t="s">
        <v>15</v>
      </c>
      <c r="D39" s="33" t="s">
        <v>15</v>
      </c>
      <c r="E39" s="45" t="s">
        <v>18</v>
      </c>
      <c r="F39" s="357" t="s">
        <v>18</v>
      </c>
      <c r="G39" s="33" t="s">
        <v>15</v>
      </c>
      <c r="H39" s="45" t="s">
        <v>18</v>
      </c>
      <c r="I39" s="33" t="s">
        <v>15</v>
      </c>
      <c r="J39" s="33" t="s">
        <v>15</v>
      </c>
      <c r="K39" s="33" t="s">
        <v>15</v>
      </c>
      <c r="L39" s="33" t="s">
        <v>15</v>
      </c>
      <c r="M39" s="45" t="s">
        <v>18</v>
      </c>
      <c r="N39" s="183" t="s">
        <v>24</v>
      </c>
      <c r="O39" s="371" t="s">
        <v>673</v>
      </c>
      <c r="P39" s="303">
        <f>3/4*100</f>
        <v>75</v>
      </c>
    </row>
    <row r="40" spans="1:16">
      <c r="A40" s="397" t="s">
        <v>306</v>
      </c>
      <c r="B40" s="157" t="s">
        <v>307</v>
      </c>
      <c r="C40" s="44" t="s">
        <v>18</v>
      </c>
      <c r="D40" s="44" t="s">
        <v>18</v>
      </c>
      <c r="E40" s="44" t="s">
        <v>18</v>
      </c>
      <c r="F40" s="356" t="s">
        <v>18</v>
      </c>
      <c r="G40" s="44" t="s">
        <v>18</v>
      </c>
      <c r="H40" s="44" t="s">
        <v>18</v>
      </c>
      <c r="I40" s="44" t="s">
        <v>18</v>
      </c>
      <c r="J40" s="44" t="s">
        <v>18</v>
      </c>
      <c r="K40" s="44" t="s">
        <v>18</v>
      </c>
      <c r="L40" s="44" t="s">
        <v>18</v>
      </c>
      <c r="M40" s="44" t="s">
        <v>18</v>
      </c>
      <c r="N40" s="52" t="s">
        <v>18</v>
      </c>
      <c r="O40" s="173"/>
    </row>
    <row r="41" spans="1:16">
      <c r="A41" s="397"/>
      <c r="B41" s="157" t="s">
        <v>308</v>
      </c>
      <c r="C41" s="44" t="s">
        <v>18</v>
      </c>
      <c r="D41" s="44" t="s">
        <v>18</v>
      </c>
      <c r="E41" s="44" t="s">
        <v>18</v>
      </c>
      <c r="F41" s="356" t="s">
        <v>18</v>
      </c>
      <c r="G41" s="44" t="s">
        <v>18</v>
      </c>
      <c r="H41" s="44" t="s">
        <v>18</v>
      </c>
      <c r="I41" s="44" t="s">
        <v>18</v>
      </c>
      <c r="J41" s="44" t="s">
        <v>18</v>
      </c>
      <c r="K41" s="44" t="s">
        <v>18</v>
      </c>
      <c r="L41" s="44" t="s">
        <v>18</v>
      </c>
      <c r="M41" s="173" t="s">
        <v>24</v>
      </c>
      <c r="N41" s="105" t="s">
        <v>24</v>
      </c>
      <c r="O41" s="173"/>
    </row>
    <row r="42" spans="1:16">
      <c r="A42" s="397"/>
      <c r="B42" s="157" t="s">
        <v>309</v>
      </c>
      <c r="C42" s="44" t="s">
        <v>18</v>
      </c>
      <c r="D42" s="44" t="s">
        <v>18</v>
      </c>
      <c r="E42" s="44" t="s">
        <v>18</v>
      </c>
      <c r="F42" s="356" t="s">
        <v>18</v>
      </c>
      <c r="G42" s="44" t="s">
        <v>18</v>
      </c>
      <c r="H42" s="44" t="s">
        <v>18</v>
      </c>
      <c r="I42" s="44" t="s">
        <v>18</v>
      </c>
      <c r="J42" s="44" t="s">
        <v>18</v>
      </c>
      <c r="K42" s="44" t="s">
        <v>18</v>
      </c>
      <c r="L42" s="173" t="s">
        <v>24</v>
      </c>
      <c r="M42" s="173" t="s">
        <v>24</v>
      </c>
      <c r="N42" s="105" t="s">
        <v>24</v>
      </c>
      <c r="O42" s="173"/>
    </row>
    <row r="43" spans="1:16">
      <c r="A43" s="397"/>
      <c r="B43" s="157" t="s">
        <v>310</v>
      </c>
      <c r="C43" s="44" t="s">
        <v>18</v>
      </c>
      <c r="D43" s="44" t="s">
        <v>18</v>
      </c>
      <c r="E43" s="44" t="s">
        <v>18</v>
      </c>
      <c r="F43" s="356" t="s">
        <v>18</v>
      </c>
      <c r="G43" s="44" t="s">
        <v>18</v>
      </c>
      <c r="H43" s="44" t="s">
        <v>18</v>
      </c>
      <c r="I43" s="44" t="s">
        <v>18</v>
      </c>
      <c r="J43" s="44" t="s">
        <v>18</v>
      </c>
      <c r="K43" s="44" t="s">
        <v>18</v>
      </c>
      <c r="L43" s="173" t="s">
        <v>24</v>
      </c>
      <c r="M43" s="173" t="s">
        <v>24</v>
      </c>
      <c r="N43" s="105" t="s">
        <v>24</v>
      </c>
      <c r="O43" s="173"/>
    </row>
    <row r="44" spans="1:16" ht="15.75" thickBot="1">
      <c r="A44" s="396"/>
      <c r="B44" s="156" t="s">
        <v>311</v>
      </c>
      <c r="C44" s="45" t="s">
        <v>18</v>
      </c>
      <c r="D44" s="45" t="s">
        <v>18</v>
      </c>
      <c r="E44" s="45" t="s">
        <v>18</v>
      </c>
      <c r="F44" s="357" t="s">
        <v>18</v>
      </c>
      <c r="G44" s="45" t="s">
        <v>18</v>
      </c>
      <c r="H44" s="45" t="s">
        <v>18</v>
      </c>
      <c r="I44" s="45" t="s">
        <v>18</v>
      </c>
      <c r="J44" s="45" t="s">
        <v>18</v>
      </c>
      <c r="K44" s="45" t="s">
        <v>18</v>
      </c>
      <c r="L44" s="103" t="s">
        <v>24</v>
      </c>
      <c r="M44" s="103" t="s">
        <v>24</v>
      </c>
      <c r="N44" s="183" t="s">
        <v>24</v>
      </c>
      <c r="O44" s="173"/>
    </row>
    <row r="45" spans="1:16">
      <c r="A45" s="385" t="s">
        <v>238</v>
      </c>
      <c r="B45" s="177" t="s">
        <v>253</v>
      </c>
      <c r="C45" s="154" t="s">
        <v>312</v>
      </c>
      <c r="D45" s="154" t="s">
        <v>456</v>
      </c>
      <c r="E45" s="154" t="s">
        <v>312</v>
      </c>
      <c r="F45" s="366" t="s">
        <v>312</v>
      </c>
      <c r="G45" s="154" t="s">
        <v>312</v>
      </c>
      <c r="H45" s="176" t="s">
        <v>313</v>
      </c>
      <c r="I45" s="7" t="s">
        <v>313</v>
      </c>
      <c r="J45" s="7" t="s">
        <v>313</v>
      </c>
      <c r="K45" s="7" t="s">
        <v>313</v>
      </c>
      <c r="L45" s="176" t="s">
        <v>314</v>
      </c>
      <c r="M45" s="176" t="s">
        <v>395</v>
      </c>
      <c r="N45" s="100" t="s">
        <v>314</v>
      </c>
      <c r="O45" s="154"/>
    </row>
    <row r="46" spans="1:16" ht="18" thickBot="1">
      <c r="A46" s="386"/>
      <c r="B46" s="129" t="s">
        <v>254</v>
      </c>
      <c r="C46" s="109" t="s">
        <v>315</v>
      </c>
      <c r="D46" s="109" t="s">
        <v>455</v>
      </c>
      <c r="E46" s="109" t="s">
        <v>318</v>
      </c>
      <c r="F46" s="361" t="s">
        <v>662</v>
      </c>
      <c r="G46" s="109" t="s">
        <v>485</v>
      </c>
      <c r="H46" s="108" t="s">
        <v>319</v>
      </c>
      <c r="I46" s="61" t="s">
        <v>320</v>
      </c>
      <c r="J46" s="61" t="s">
        <v>321</v>
      </c>
      <c r="K46" s="61" t="s">
        <v>323</v>
      </c>
      <c r="L46" s="108" t="s">
        <v>324</v>
      </c>
      <c r="M46" s="108" t="s">
        <v>325</v>
      </c>
      <c r="N46" s="175" t="s">
        <v>326</v>
      </c>
      <c r="O46" s="154"/>
    </row>
    <row r="48" spans="1:16">
      <c r="D48" s="308"/>
      <c r="E48" s="248"/>
      <c r="H48" s="248"/>
      <c r="I48" s="248"/>
      <c r="J48" s="248"/>
      <c r="K48" s="248"/>
      <c r="L48" s="248"/>
      <c r="M48" s="248"/>
      <c r="N48" s="248"/>
    </row>
    <row r="49" spans="1:26">
      <c r="D49" s="248"/>
    </row>
    <row r="50" spans="1:26" ht="15.75" thickBot="1">
      <c r="A50" s="1" t="s">
        <v>257</v>
      </c>
    </row>
    <row r="51" spans="1:26">
      <c r="A51" s="124" t="s">
        <v>240</v>
      </c>
      <c r="B51" s="125" t="s">
        <v>241</v>
      </c>
    </row>
    <row r="52" spans="1:26">
      <c r="A52" s="126" t="s">
        <v>242</v>
      </c>
      <c r="B52" s="127" t="s">
        <v>243</v>
      </c>
      <c r="N52" s="153"/>
      <c r="O52" s="153"/>
    </row>
    <row r="53" spans="1:26">
      <c r="A53" s="126" t="s">
        <v>244</v>
      </c>
      <c r="B53" s="127" t="s">
        <v>245</v>
      </c>
    </row>
    <row r="54" spans="1:26">
      <c r="A54" s="126" t="s">
        <v>246</v>
      </c>
      <c r="B54" s="127" t="s">
        <v>265</v>
      </c>
    </row>
    <row r="55" spans="1:26" ht="15.75" thickBot="1">
      <c r="A55" s="128" t="s">
        <v>316</v>
      </c>
      <c r="B55" s="129" t="s">
        <v>317</v>
      </c>
    </row>
    <row r="56" spans="1:26">
      <c r="X56" s="153"/>
      <c r="Y56" s="153"/>
      <c r="Z56" s="153"/>
    </row>
    <row r="57" spans="1:26">
      <c r="M57" s="154"/>
      <c r="N57" s="154"/>
      <c r="O57" s="154"/>
      <c r="P57" s="154"/>
      <c r="Q57" s="154"/>
      <c r="R57" s="7"/>
      <c r="S57" s="7"/>
      <c r="T57" s="154"/>
      <c r="U57" s="7"/>
      <c r="V57" s="154"/>
      <c r="W57" s="154"/>
      <c r="X57" s="154"/>
      <c r="Y57" s="153"/>
      <c r="Z57" s="153"/>
    </row>
    <row r="58" spans="1:26">
      <c r="X58" s="153"/>
      <c r="Y58" s="153"/>
      <c r="Z58" s="153"/>
    </row>
    <row r="59" spans="1:26">
      <c r="X59" s="153"/>
      <c r="Y59" s="153"/>
      <c r="Z59" s="153"/>
    </row>
  </sheetData>
  <mergeCells count="10">
    <mergeCell ref="A1:E1"/>
    <mergeCell ref="C3:N3"/>
    <mergeCell ref="A3:A5"/>
    <mergeCell ref="A45:A46"/>
    <mergeCell ref="A40:A44"/>
    <mergeCell ref="A6:A12"/>
    <mergeCell ref="A13:A19"/>
    <mergeCell ref="A20:A25"/>
    <mergeCell ref="A26:A29"/>
    <mergeCell ref="A30:A3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="85" zoomScaleNormal="85" workbookViewId="0">
      <selection activeCell="C10" sqref="C10"/>
    </sheetView>
  </sheetViews>
  <sheetFormatPr defaultColWidth="9" defaultRowHeight="15"/>
  <cols>
    <col min="1" max="1" width="22" style="1" bestFit="1" customWidth="1"/>
    <col min="2" max="2" width="46.42578125" style="1" customWidth="1"/>
    <col min="3" max="3" width="24.42578125" style="1" bestFit="1" customWidth="1"/>
    <col min="4" max="4" width="23.42578125" style="1" bestFit="1" customWidth="1"/>
    <col min="5" max="5" width="22.42578125" style="1" bestFit="1" customWidth="1"/>
    <col min="6" max="6" width="23" style="1" bestFit="1" customWidth="1"/>
    <col min="7" max="7" width="21.42578125" style="1" bestFit="1" customWidth="1"/>
    <col min="8" max="8" width="22.85546875" style="1" bestFit="1" customWidth="1"/>
    <col min="9" max="9" width="22.42578125" style="1" bestFit="1" customWidth="1"/>
    <col min="10" max="10" width="22.85546875" style="1" bestFit="1" customWidth="1"/>
    <col min="11" max="12" width="22.42578125" style="1" bestFit="1" customWidth="1"/>
    <col min="13" max="16384" width="9" style="1"/>
  </cols>
  <sheetData>
    <row r="1" spans="1:25">
      <c r="A1" s="399" t="s">
        <v>687</v>
      </c>
      <c r="B1" s="399"/>
      <c r="C1" s="399"/>
      <c r="D1" s="399"/>
      <c r="E1" s="399"/>
    </row>
    <row r="2" spans="1:25" ht="15.75" thickBot="1"/>
    <row r="3" spans="1:25" ht="15.75" thickBot="1">
      <c r="A3" s="414"/>
      <c r="B3" s="13" t="s">
        <v>3</v>
      </c>
      <c r="C3" s="411" t="s">
        <v>4</v>
      </c>
      <c r="D3" s="412"/>
      <c r="E3" s="412"/>
      <c r="F3" s="412"/>
      <c r="G3" s="412"/>
      <c r="H3" s="412"/>
      <c r="I3" s="412"/>
      <c r="J3" s="412"/>
      <c r="K3" s="412"/>
      <c r="L3" s="413"/>
      <c r="M3" s="186"/>
      <c r="N3" s="187"/>
    </row>
    <row r="4" spans="1:25">
      <c r="A4" s="415"/>
      <c r="B4" s="194"/>
      <c r="C4" s="16" t="s">
        <v>130</v>
      </c>
      <c r="D4" s="16" t="s">
        <v>131</v>
      </c>
      <c r="E4" s="16" t="s">
        <v>132</v>
      </c>
      <c r="F4" s="16" t="s">
        <v>133</v>
      </c>
      <c r="G4" s="16" t="s">
        <v>134</v>
      </c>
      <c r="H4" s="16" t="s">
        <v>494</v>
      </c>
      <c r="I4" s="16" t="s">
        <v>224</v>
      </c>
      <c r="J4" s="16" t="s">
        <v>135</v>
      </c>
      <c r="K4" s="16" t="s">
        <v>401</v>
      </c>
      <c r="L4" s="17" t="s">
        <v>402</v>
      </c>
      <c r="M4" s="23"/>
      <c r="N4" s="24"/>
    </row>
    <row r="5" spans="1:25" ht="15.75" thickBot="1">
      <c r="A5" s="416"/>
      <c r="B5" s="195" t="s">
        <v>681</v>
      </c>
      <c r="C5" s="19">
        <v>1</v>
      </c>
      <c r="D5" s="19">
        <v>2</v>
      </c>
      <c r="E5" s="19">
        <v>3</v>
      </c>
      <c r="F5" s="19">
        <v>4</v>
      </c>
      <c r="G5" s="19">
        <v>5</v>
      </c>
      <c r="H5" s="19">
        <v>6</v>
      </c>
      <c r="I5" s="19">
        <v>7</v>
      </c>
      <c r="J5" s="19">
        <v>8</v>
      </c>
      <c r="K5" s="19">
        <v>9</v>
      </c>
      <c r="L5" s="20">
        <v>10</v>
      </c>
      <c r="M5" s="188"/>
      <c r="N5" s="24"/>
    </row>
    <row r="6" spans="1:25">
      <c r="A6" s="408" t="s">
        <v>9</v>
      </c>
      <c r="B6" s="15" t="s">
        <v>12</v>
      </c>
      <c r="C6" s="21" t="s">
        <v>84</v>
      </c>
      <c r="D6" s="16" t="s">
        <v>84</v>
      </c>
      <c r="E6" s="16" t="s">
        <v>136</v>
      </c>
      <c r="F6" s="16" t="s">
        <v>127</v>
      </c>
      <c r="G6" s="16" t="s">
        <v>127</v>
      </c>
      <c r="H6" s="16" t="s">
        <v>78</v>
      </c>
      <c r="I6" s="16" t="s">
        <v>75</v>
      </c>
      <c r="J6" s="16" t="s">
        <v>88</v>
      </c>
      <c r="K6" s="24" t="s">
        <v>15</v>
      </c>
      <c r="L6" s="25" t="s">
        <v>77</v>
      </c>
      <c r="M6" s="96" t="s">
        <v>329</v>
      </c>
      <c r="N6" s="189"/>
    </row>
    <row r="7" spans="1:25">
      <c r="A7" s="409"/>
      <c r="B7" s="22" t="s">
        <v>10</v>
      </c>
      <c r="C7" s="23" t="s">
        <v>71</v>
      </c>
      <c r="D7" s="24" t="s">
        <v>71</v>
      </c>
      <c r="E7" s="24" t="s">
        <v>11</v>
      </c>
      <c r="F7" s="24" t="s">
        <v>71</v>
      </c>
      <c r="G7" s="24" t="s">
        <v>11</v>
      </c>
      <c r="H7" s="24" t="s">
        <v>11</v>
      </c>
      <c r="I7" s="24" t="s">
        <v>11</v>
      </c>
      <c r="J7" s="24" t="s">
        <v>71</v>
      </c>
      <c r="K7" s="24" t="s">
        <v>71</v>
      </c>
      <c r="L7" s="25" t="s">
        <v>11</v>
      </c>
      <c r="M7" s="78" t="s">
        <v>330</v>
      </c>
      <c r="N7" s="190" t="s">
        <v>7</v>
      </c>
    </row>
    <row r="8" spans="1:25">
      <c r="A8" s="409"/>
      <c r="B8" s="157" t="s">
        <v>480</v>
      </c>
      <c r="C8" s="245" t="s">
        <v>18</v>
      </c>
      <c r="D8" s="24" t="s">
        <v>18</v>
      </c>
      <c r="E8" s="14" t="s">
        <v>18</v>
      </c>
      <c r="F8" s="14" t="s">
        <v>18</v>
      </c>
      <c r="G8" s="14" t="s">
        <v>18</v>
      </c>
      <c r="H8" s="14" t="s">
        <v>18</v>
      </c>
      <c r="I8" s="14" t="s">
        <v>18</v>
      </c>
      <c r="J8" s="14" t="s">
        <v>18</v>
      </c>
      <c r="K8" s="14" t="s">
        <v>18</v>
      </c>
      <c r="L8" s="25" t="s">
        <v>18</v>
      </c>
      <c r="M8" s="242" t="s">
        <v>225</v>
      </c>
      <c r="N8" s="191">
        <f>10/10*100</f>
        <v>100</v>
      </c>
    </row>
    <row r="9" spans="1:25">
      <c r="A9" s="409"/>
      <c r="B9" s="22" t="s">
        <v>475</v>
      </c>
      <c r="C9" s="241" t="s">
        <v>18</v>
      </c>
      <c r="D9" s="14" t="s">
        <v>18</v>
      </c>
      <c r="E9" s="14" t="s">
        <v>24</v>
      </c>
      <c r="F9" s="14" t="s">
        <v>24</v>
      </c>
      <c r="G9" s="14" t="s">
        <v>24</v>
      </c>
      <c r="H9" s="14" t="s">
        <v>24</v>
      </c>
      <c r="I9" s="14" t="s">
        <v>24</v>
      </c>
      <c r="J9" s="14" t="s">
        <v>18</v>
      </c>
      <c r="K9" s="14" t="s">
        <v>15</v>
      </c>
      <c r="L9" s="25" t="s">
        <v>24</v>
      </c>
      <c r="M9" s="243" t="s">
        <v>528</v>
      </c>
      <c r="N9" s="281">
        <f>3/9*100</f>
        <v>33.333333333333329</v>
      </c>
    </row>
    <row r="10" spans="1:25">
      <c r="A10" s="409"/>
      <c r="B10" s="22" t="s">
        <v>139</v>
      </c>
      <c r="C10" s="23" t="s">
        <v>18</v>
      </c>
      <c r="D10" s="24" t="s">
        <v>15</v>
      </c>
      <c r="E10" s="24" t="s">
        <v>15</v>
      </c>
      <c r="F10" s="24" t="s">
        <v>18</v>
      </c>
      <c r="G10" s="24" t="s">
        <v>18</v>
      </c>
      <c r="H10" s="24" t="s">
        <v>15</v>
      </c>
      <c r="I10" s="24" t="s">
        <v>15</v>
      </c>
      <c r="J10" s="24" t="s">
        <v>18</v>
      </c>
      <c r="K10" s="24" t="s">
        <v>24</v>
      </c>
      <c r="L10" s="25" t="s">
        <v>18</v>
      </c>
      <c r="M10" s="274" t="s">
        <v>572</v>
      </c>
      <c r="N10" s="281">
        <f>5/6*100</f>
        <v>83.333333333333343</v>
      </c>
    </row>
    <row r="11" spans="1:25" ht="15.75" thickBot="1">
      <c r="A11" s="410"/>
      <c r="B11" s="18" t="s">
        <v>303</v>
      </c>
      <c r="C11" s="188" t="s">
        <v>24</v>
      </c>
      <c r="D11" s="192" t="s">
        <v>24</v>
      </c>
      <c r="E11" s="192" t="s">
        <v>24</v>
      </c>
      <c r="F11" s="192" t="s">
        <v>24</v>
      </c>
      <c r="G11" s="192" t="s">
        <v>24</v>
      </c>
      <c r="H11" s="192" t="s">
        <v>24</v>
      </c>
      <c r="I11" s="192" t="s">
        <v>15</v>
      </c>
      <c r="J11" s="192" t="s">
        <v>24</v>
      </c>
      <c r="K11" s="192" t="s">
        <v>24</v>
      </c>
      <c r="L11" s="193" t="s">
        <v>15</v>
      </c>
      <c r="M11" s="273" t="s">
        <v>529</v>
      </c>
      <c r="N11" s="281">
        <f>0/8*100</f>
        <v>0</v>
      </c>
    </row>
    <row r="12" spans="1:25">
      <c r="A12" s="408" t="s">
        <v>22</v>
      </c>
      <c r="B12" s="22" t="s">
        <v>23</v>
      </c>
      <c r="C12" s="23" t="s">
        <v>18</v>
      </c>
      <c r="D12" s="24" t="s">
        <v>18</v>
      </c>
      <c r="E12" s="24" t="s">
        <v>18</v>
      </c>
      <c r="F12" s="24" t="s">
        <v>24</v>
      </c>
      <c r="G12" s="24" t="s">
        <v>18</v>
      </c>
      <c r="H12" s="24" t="s">
        <v>15</v>
      </c>
      <c r="I12" s="24" t="s">
        <v>18</v>
      </c>
      <c r="J12" s="24" t="s">
        <v>18</v>
      </c>
      <c r="K12" s="24" t="s">
        <v>15</v>
      </c>
      <c r="L12" s="25" t="s">
        <v>15</v>
      </c>
      <c r="M12" s="274" t="s">
        <v>531</v>
      </c>
      <c r="N12" s="281">
        <f>6/7*100</f>
        <v>85.714285714285708</v>
      </c>
    </row>
    <row r="13" spans="1:25">
      <c r="A13" s="409"/>
      <c r="B13" s="22" t="s">
        <v>25</v>
      </c>
      <c r="C13" s="23" t="s">
        <v>18</v>
      </c>
      <c r="D13" s="24" t="s">
        <v>18</v>
      </c>
      <c r="E13" s="24" t="s">
        <v>18</v>
      </c>
      <c r="F13" s="24" t="s">
        <v>24</v>
      </c>
      <c r="G13" s="24" t="s">
        <v>18</v>
      </c>
      <c r="H13" s="24" t="s">
        <v>18</v>
      </c>
      <c r="I13" s="24" t="s">
        <v>18</v>
      </c>
      <c r="J13" s="24" t="s">
        <v>24</v>
      </c>
      <c r="K13" s="24" t="s">
        <v>15</v>
      </c>
      <c r="L13" s="25" t="s">
        <v>15</v>
      </c>
      <c r="M13" s="274" t="s">
        <v>532</v>
      </c>
      <c r="N13" s="281">
        <f>6/8*100</f>
        <v>75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>
      <c r="A14" s="409"/>
      <c r="B14" s="22" t="s">
        <v>26</v>
      </c>
      <c r="C14" s="23" t="s">
        <v>15</v>
      </c>
      <c r="D14" s="24" t="s">
        <v>18</v>
      </c>
      <c r="E14" s="24" t="s">
        <v>18</v>
      </c>
      <c r="F14" s="24" t="s">
        <v>24</v>
      </c>
      <c r="G14" s="24" t="s">
        <v>15</v>
      </c>
      <c r="H14" s="24" t="s">
        <v>15</v>
      </c>
      <c r="I14" s="24" t="s">
        <v>15</v>
      </c>
      <c r="J14" s="24" t="s">
        <v>18</v>
      </c>
      <c r="K14" s="24" t="s">
        <v>15</v>
      </c>
      <c r="L14" s="25" t="s">
        <v>15</v>
      </c>
      <c r="M14" s="274" t="s">
        <v>533</v>
      </c>
      <c r="N14" s="281">
        <f>3/4*100</f>
        <v>75</v>
      </c>
    </row>
    <row r="15" spans="1:25">
      <c r="A15" s="409"/>
      <c r="B15" s="22" t="s">
        <v>27</v>
      </c>
      <c r="C15" s="23" t="s">
        <v>15</v>
      </c>
      <c r="D15" s="24" t="s">
        <v>18</v>
      </c>
      <c r="E15" s="24" t="s">
        <v>18</v>
      </c>
      <c r="F15" s="24" t="s">
        <v>24</v>
      </c>
      <c r="G15" s="24" t="s">
        <v>18</v>
      </c>
      <c r="H15" s="24" t="s">
        <v>18</v>
      </c>
      <c r="I15" s="24" t="s">
        <v>18</v>
      </c>
      <c r="J15" s="24" t="s">
        <v>18</v>
      </c>
      <c r="K15" s="24" t="s">
        <v>15</v>
      </c>
      <c r="L15" s="25" t="s">
        <v>18</v>
      </c>
      <c r="M15" s="274" t="s">
        <v>534</v>
      </c>
      <c r="N15" s="281">
        <f>7/8*100</f>
        <v>87.5</v>
      </c>
    </row>
    <row r="16" spans="1:25">
      <c r="A16" s="409"/>
      <c r="B16" s="22" t="s">
        <v>28</v>
      </c>
      <c r="C16" s="23" t="s">
        <v>15</v>
      </c>
      <c r="D16" s="24" t="s">
        <v>15</v>
      </c>
      <c r="E16" s="24" t="s">
        <v>15</v>
      </c>
      <c r="F16" s="24" t="s">
        <v>15</v>
      </c>
      <c r="G16" s="24" t="s">
        <v>15</v>
      </c>
      <c r="H16" s="24" t="s">
        <v>15</v>
      </c>
      <c r="I16" s="24" t="s">
        <v>15</v>
      </c>
      <c r="J16" s="24" t="s">
        <v>15</v>
      </c>
      <c r="K16" s="24" t="s">
        <v>15</v>
      </c>
      <c r="L16" s="25" t="s">
        <v>15</v>
      </c>
      <c r="M16" s="274" t="s">
        <v>535</v>
      </c>
      <c r="N16" s="281">
        <v>0</v>
      </c>
    </row>
    <row r="17" spans="1:14">
      <c r="A17" s="409"/>
      <c r="B17" s="22" t="s">
        <v>91</v>
      </c>
      <c r="C17" s="23" t="s">
        <v>18</v>
      </c>
      <c r="D17" s="24" t="s">
        <v>18</v>
      </c>
      <c r="E17" s="24" t="s">
        <v>18</v>
      </c>
      <c r="F17" s="24" t="s">
        <v>18</v>
      </c>
      <c r="G17" s="24" t="s">
        <v>18</v>
      </c>
      <c r="H17" s="24" t="s">
        <v>18</v>
      </c>
      <c r="I17" s="24" t="s">
        <v>18</v>
      </c>
      <c r="J17" s="24" t="s">
        <v>18</v>
      </c>
      <c r="K17" s="24" t="s">
        <v>15</v>
      </c>
      <c r="L17" s="25" t="s">
        <v>18</v>
      </c>
      <c r="M17" s="274" t="s">
        <v>536</v>
      </c>
      <c r="N17" s="281">
        <f>9/9*100</f>
        <v>100</v>
      </c>
    </row>
    <row r="18" spans="1:14">
      <c r="A18" s="409"/>
      <c r="B18" s="22" t="s">
        <v>30</v>
      </c>
      <c r="C18" s="23" t="s">
        <v>18</v>
      </c>
      <c r="D18" s="24" t="s">
        <v>18</v>
      </c>
      <c r="E18" s="24" t="s">
        <v>18</v>
      </c>
      <c r="F18" s="24" t="s">
        <v>15</v>
      </c>
      <c r="G18" s="24" t="s">
        <v>15</v>
      </c>
      <c r="H18" s="24" t="s">
        <v>15</v>
      </c>
      <c r="I18" s="24" t="s">
        <v>15</v>
      </c>
      <c r="J18" s="24" t="s">
        <v>15</v>
      </c>
      <c r="K18" s="24" t="s">
        <v>15</v>
      </c>
      <c r="L18" s="25" t="s">
        <v>24</v>
      </c>
      <c r="M18" s="274" t="s">
        <v>537</v>
      </c>
      <c r="N18" s="281">
        <f>3/4*100</f>
        <v>75</v>
      </c>
    </row>
    <row r="19" spans="1:14" ht="15.75" thickBot="1">
      <c r="A19" s="410"/>
      <c r="B19" s="18" t="s">
        <v>31</v>
      </c>
      <c r="C19" s="188" t="s">
        <v>15</v>
      </c>
      <c r="D19" s="192" t="s">
        <v>15</v>
      </c>
      <c r="E19" s="192" t="s">
        <v>15</v>
      </c>
      <c r="F19" s="192" t="s">
        <v>15</v>
      </c>
      <c r="G19" s="192" t="s">
        <v>18</v>
      </c>
      <c r="H19" s="192" t="s">
        <v>18</v>
      </c>
      <c r="I19" s="192" t="s">
        <v>18</v>
      </c>
      <c r="J19" s="192" t="s">
        <v>15</v>
      </c>
      <c r="K19" s="192" t="s">
        <v>15</v>
      </c>
      <c r="L19" s="193" t="s">
        <v>15</v>
      </c>
      <c r="M19" s="274" t="s">
        <v>538</v>
      </c>
      <c r="N19" s="281">
        <f>3/3*100</f>
        <v>100</v>
      </c>
    </row>
    <row r="20" spans="1:14">
      <c r="A20" s="408" t="s">
        <v>32</v>
      </c>
      <c r="B20" s="15" t="s">
        <v>144</v>
      </c>
      <c r="C20" s="23" t="s">
        <v>15</v>
      </c>
      <c r="D20" s="24" t="s">
        <v>15</v>
      </c>
      <c r="E20" s="24" t="s">
        <v>18</v>
      </c>
      <c r="F20" s="24" t="s">
        <v>15</v>
      </c>
      <c r="G20" s="24" t="s">
        <v>15</v>
      </c>
      <c r="H20" s="24" t="s">
        <v>15</v>
      </c>
      <c r="I20" s="24" t="s">
        <v>15</v>
      </c>
      <c r="J20" s="24" t="s">
        <v>15</v>
      </c>
      <c r="K20" s="24" t="s">
        <v>15</v>
      </c>
      <c r="L20" s="25" t="s">
        <v>15</v>
      </c>
      <c r="M20" s="274" t="s">
        <v>539</v>
      </c>
      <c r="N20" s="281">
        <f>1/1*100</f>
        <v>100</v>
      </c>
    </row>
    <row r="21" spans="1:14">
      <c r="A21" s="409"/>
      <c r="B21" s="22" t="s">
        <v>34</v>
      </c>
      <c r="C21" s="23" t="s">
        <v>15</v>
      </c>
      <c r="D21" s="24" t="s">
        <v>15</v>
      </c>
      <c r="E21" s="24" t="s">
        <v>15</v>
      </c>
      <c r="F21" s="24" t="s">
        <v>15</v>
      </c>
      <c r="G21" s="24" t="s">
        <v>15</v>
      </c>
      <c r="H21" s="24" t="s">
        <v>15</v>
      </c>
      <c r="I21" s="24" t="s">
        <v>15</v>
      </c>
      <c r="J21" s="24" t="s">
        <v>15</v>
      </c>
      <c r="K21" s="24" t="s">
        <v>15</v>
      </c>
      <c r="L21" s="25" t="s">
        <v>226</v>
      </c>
      <c r="M21" s="274" t="s">
        <v>540</v>
      </c>
      <c r="N21" s="281">
        <v>0</v>
      </c>
    </row>
    <row r="22" spans="1:14">
      <c r="A22" s="409"/>
      <c r="B22" s="22" t="s">
        <v>35</v>
      </c>
      <c r="C22" s="23" t="s">
        <v>15</v>
      </c>
      <c r="D22" s="24" t="s">
        <v>15</v>
      </c>
      <c r="E22" s="24" t="s">
        <v>15</v>
      </c>
      <c r="F22" s="24" t="s">
        <v>24</v>
      </c>
      <c r="G22" s="24" t="s">
        <v>15</v>
      </c>
      <c r="H22" s="24" t="s">
        <v>15</v>
      </c>
      <c r="I22" s="24" t="s">
        <v>15</v>
      </c>
      <c r="J22" s="24" t="s">
        <v>15</v>
      </c>
      <c r="K22" s="24" t="s">
        <v>15</v>
      </c>
      <c r="L22" s="25" t="s">
        <v>226</v>
      </c>
      <c r="M22" s="274" t="s">
        <v>541</v>
      </c>
      <c r="N22" s="281">
        <f>0/1*100</f>
        <v>0</v>
      </c>
    </row>
    <row r="23" spans="1:14">
      <c r="A23" s="409"/>
      <c r="B23" s="22" t="s">
        <v>36</v>
      </c>
      <c r="C23" s="23" t="s">
        <v>15</v>
      </c>
      <c r="D23" s="24" t="s">
        <v>18</v>
      </c>
      <c r="E23" s="24" t="s">
        <v>15</v>
      </c>
      <c r="F23" s="24" t="s">
        <v>18</v>
      </c>
      <c r="G23" s="24" t="s">
        <v>15</v>
      </c>
      <c r="H23" s="24" t="s">
        <v>15</v>
      </c>
      <c r="I23" s="24" t="s">
        <v>18</v>
      </c>
      <c r="J23" s="24" t="s">
        <v>15</v>
      </c>
      <c r="K23" s="24" t="s">
        <v>15</v>
      </c>
      <c r="L23" s="25" t="s">
        <v>15</v>
      </c>
      <c r="M23" s="274" t="s">
        <v>543</v>
      </c>
      <c r="N23" s="281">
        <f>3/3*100</f>
        <v>100</v>
      </c>
    </row>
    <row r="24" spans="1:14">
      <c r="A24" s="409"/>
      <c r="B24" s="22" t="s">
        <v>37</v>
      </c>
      <c r="C24" s="23" t="s">
        <v>15</v>
      </c>
      <c r="D24" s="24" t="s">
        <v>15</v>
      </c>
      <c r="E24" s="24" t="s">
        <v>18</v>
      </c>
      <c r="F24" s="24" t="s">
        <v>15</v>
      </c>
      <c r="G24" s="24" t="s">
        <v>15</v>
      </c>
      <c r="H24" s="24" t="s">
        <v>15</v>
      </c>
      <c r="I24" s="24" t="s">
        <v>15</v>
      </c>
      <c r="J24" s="24" t="s">
        <v>18</v>
      </c>
      <c r="K24" s="24" t="s">
        <v>15</v>
      </c>
      <c r="L24" s="25" t="s">
        <v>15</v>
      </c>
      <c r="M24" s="274" t="s">
        <v>544</v>
      </c>
      <c r="N24" s="281">
        <f>2/2*100</f>
        <v>100</v>
      </c>
    </row>
    <row r="25" spans="1:14">
      <c r="A25" s="409"/>
      <c r="B25" s="22" t="s">
        <v>38</v>
      </c>
      <c r="C25" s="23" t="s">
        <v>18</v>
      </c>
      <c r="D25" s="24" t="s">
        <v>18</v>
      </c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89</v>
      </c>
      <c r="L25" s="25" t="s">
        <v>15</v>
      </c>
      <c r="M25" s="274" t="s">
        <v>545</v>
      </c>
      <c r="N25" s="281">
        <f>9/9*100</f>
        <v>100</v>
      </c>
    </row>
    <row r="26" spans="1:14" ht="15.75" thickBot="1">
      <c r="A26" s="410"/>
      <c r="B26" s="18" t="s">
        <v>39</v>
      </c>
      <c r="C26" s="188" t="s">
        <v>15</v>
      </c>
      <c r="D26" s="192" t="s">
        <v>15</v>
      </c>
      <c r="E26" s="192" t="s">
        <v>15</v>
      </c>
      <c r="F26" s="192" t="s">
        <v>15</v>
      </c>
      <c r="G26" s="192" t="s">
        <v>15</v>
      </c>
      <c r="H26" s="192" t="s">
        <v>15</v>
      </c>
      <c r="I26" s="192" t="s">
        <v>15</v>
      </c>
      <c r="J26" s="192" t="s">
        <v>15</v>
      </c>
      <c r="K26" s="192" t="s">
        <v>15</v>
      </c>
      <c r="L26" s="193" t="s">
        <v>15</v>
      </c>
      <c r="M26" s="274" t="s">
        <v>540</v>
      </c>
      <c r="N26" s="281">
        <v>0</v>
      </c>
    </row>
    <row r="27" spans="1:14">
      <c r="A27" s="408" t="s">
        <v>40</v>
      </c>
      <c r="B27" s="15" t="s">
        <v>41</v>
      </c>
      <c r="C27" s="23" t="s">
        <v>15</v>
      </c>
      <c r="D27" s="24" t="s">
        <v>15</v>
      </c>
      <c r="E27" s="24" t="s">
        <v>18</v>
      </c>
      <c r="F27" s="24" t="s">
        <v>24</v>
      </c>
      <c r="G27" s="24" t="s">
        <v>18</v>
      </c>
      <c r="H27" s="24" t="s">
        <v>24</v>
      </c>
      <c r="I27" s="24" t="s">
        <v>15</v>
      </c>
      <c r="J27" s="24" t="s">
        <v>18</v>
      </c>
      <c r="K27" s="24" t="s">
        <v>89</v>
      </c>
      <c r="L27" s="25" t="s">
        <v>89</v>
      </c>
      <c r="M27" s="274" t="s">
        <v>530</v>
      </c>
      <c r="N27" s="281">
        <f>5/7*100</f>
        <v>71.428571428571431</v>
      </c>
    </row>
    <row r="28" spans="1:14">
      <c r="A28" s="409"/>
      <c r="B28" s="22" t="s">
        <v>93</v>
      </c>
      <c r="C28" s="23" t="s">
        <v>15</v>
      </c>
      <c r="D28" s="24" t="s">
        <v>15</v>
      </c>
      <c r="E28" s="24" t="s">
        <v>15</v>
      </c>
      <c r="F28" s="24" t="s">
        <v>15</v>
      </c>
      <c r="G28" s="24" t="s">
        <v>18</v>
      </c>
      <c r="H28" s="24" t="s">
        <v>15</v>
      </c>
      <c r="I28" s="24" t="s">
        <v>15</v>
      </c>
      <c r="J28" s="24" t="s">
        <v>15</v>
      </c>
      <c r="K28" s="24" t="s">
        <v>15</v>
      </c>
      <c r="L28" s="25" t="s">
        <v>15</v>
      </c>
      <c r="M28" s="274" t="s">
        <v>539</v>
      </c>
      <c r="N28" s="281">
        <f>1/1*100</f>
        <v>100</v>
      </c>
    </row>
    <row r="29" spans="1:14">
      <c r="A29" s="409"/>
      <c r="B29" s="22" t="s">
        <v>43</v>
      </c>
      <c r="C29" s="23" t="s">
        <v>15</v>
      </c>
      <c r="D29" s="24" t="s">
        <v>15</v>
      </c>
      <c r="E29" s="24" t="s">
        <v>15</v>
      </c>
      <c r="F29" s="24" t="s">
        <v>15</v>
      </c>
      <c r="G29" s="24" t="s">
        <v>15</v>
      </c>
      <c r="H29" s="24" t="s">
        <v>15</v>
      </c>
      <c r="I29" s="24" t="s">
        <v>15</v>
      </c>
      <c r="J29" s="24" t="s">
        <v>15</v>
      </c>
      <c r="K29" s="24" t="s">
        <v>15</v>
      </c>
      <c r="L29" s="25" t="s">
        <v>15</v>
      </c>
      <c r="M29" s="274" t="s">
        <v>540</v>
      </c>
      <c r="N29" s="281">
        <v>0</v>
      </c>
    </row>
    <row r="30" spans="1:14" ht="15.75" thickBot="1">
      <c r="A30" s="410"/>
      <c r="B30" s="18" t="s">
        <v>44</v>
      </c>
      <c r="C30" s="188" t="s">
        <v>15</v>
      </c>
      <c r="D30" s="192" t="s">
        <v>15</v>
      </c>
      <c r="E30" s="192" t="s">
        <v>18</v>
      </c>
      <c r="F30" s="192" t="s">
        <v>24</v>
      </c>
      <c r="G30" s="192" t="s">
        <v>18</v>
      </c>
      <c r="H30" s="192" t="s">
        <v>18</v>
      </c>
      <c r="I30" s="192" t="s">
        <v>15</v>
      </c>
      <c r="J30" s="192" t="s">
        <v>18</v>
      </c>
      <c r="K30" s="192" t="s">
        <v>89</v>
      </c>
      <c r="L30" s="193" t="s">
        <v>89</v>
      </c>
      <c r="M30" s="274" t="s">
        <v>546</v>
      </c>
      <c r="N30" s="281">
        <f>6/7*100</f>
        <v>85.714285714285708</v>
      </c>
    </row>
    <row r="31" spans="1:14">
      <c r="A31" s="408" t="s">
        <v>45</v>
      </c>
      <c r="B31" s="15" t="s">
        <v>46</v>
      </c>
      <c r="C31" s="23" t="s">
        <v>18</v>
      </c>
      <c r="D31" s="24" t="s">
        <v>18</v>
      </c>
      <c r="E31" s="24" t="s">
        <v>18</v>
      </c>
      <c r="F31" s="24" t="s">
        <v>18</v>
      </c>
      <c r="G31" s="24" t="s">
        <v>18</v>
      </c>
      <c r="H31" s="24" t="s">
        <v>15</v>
      </c>
      <c r="I31" s="24" t="s">
        <v>18</v>
      </c>
      <c r="J31" s="24" t="s">
        <v>18</v>
      </c>
      <c r="K31" s="24" t="s">
        <v>15</v>
      </c>
      <c r="L31" s="25" t="s">
        <v>24</v>
      </c>
      <c r="M31" s="274" t="s">
        <v>547</v>
      </c>
      <c r="N31" s="281">
        <f>7/8*100</f>
        <v>87.5</v>
      </c>
    </row>
    <row r="32" spans="1:14">
      <c r="A32" s="409"/>
      <c r="B32" s="22" t="s">
        <v>47</v>
      </c>
      <c r="C32" s="23" t="s">
        <v>15</v>
      </c>
      <c r="D32" s="24" t="s">
        <v>15</v>
      </c>
      <c r="E32" s="24" t="s">
        <v>15</v>
      </c>
      <c r="F32" s="24" t="s">
        <v>15</v>
      </c>
      <c r="G32" s="24" t="s">
        <v>15</v>
      </c>
      <c r="H32" s="24" t="s">
        <v>15</v>
      </c>
      <c r="I32" s="24" t="s">
        <v>15</v>
      </c>
      <c r="J32" s="24" t="s">
        <v>15</v>
      </c>
      <c r="K32" s="24" t="s">
        <v>15</v>
      </c>
      <c r="L32" s="25" t="s">
        <v>24</v>
      </c>
      <c r="M32" s="274" t="s">
        <v>541</v>
      </c>
      <c r="N32" s="281">
        <f>0/1*100</f>
        <v>0</v>
      </c>
    </row>
    <row r="33" spans="1:15" ht="15.75" thickBot="1">
      <c r="A33" s="410"/>
      <c r="B33" s="18" t="s">
        <v>227</v>
      </c>
      <c r="C33" s="188" t="s">
        <v>15</v>
      </c>
      <c r="D33" s="192" t="s">
        <v>18</v>
      </c>
      <c r="E33" s="192" t="s">
        <v>18</v>
      </c>
      <c r="F33" s="192" t="s">
        <v>18</v>
      </c>
      <c r="G33" s="192" t="s">
        <v>18</v>
      </c>
      <c r="H33" s="192" t="s">
        <v>18</v>
      </c>
      <c r="I33" s="192" t="s">
        <v>15</v>
      </c>
      <c r="J33" s="192" t="s">
        <v>18</v>
      </c>
      <c r="K33" s="192" t="s">
        <v>15</v>
      </c>
      <c r="L33" s="193" t="s">
        <v>24</v>
      </c>
      <c r="M33" s="274" t="s">
        <v>531</v>
      </c>
      <c r="N33" s="281">
        <f>6/7*100</f>
        <v>85.714285714285708</v>
      </c>
    </row>
    <row r="34" spans="1:15">
      <c r="A34" s="408" t="s">
        <v>49</v>
      </c>
      <c r="B34" s="15" t="s">
        <v>50</v>
      </c>
      <c r="C34" s="23" t="s">
        <v>24</v>
      </c>
      <c r="D34" s="24" t="s">
        <v>18</v>
      </c>
      <c r="E34" s="24" t="s">
        <v>24</v>
      </c>
      <c r="F34" s="24" t="s">
        <v>18</v>
      </c>
      <c r="G34" s="24" t="s">
        <v>18</v>
      </c>
      <c r="H34" s="24" t="s">
        <v>24</v>
      </c>
      <c r="I34" s="24" t="s">
        <v>24</v>
      </c>
      <c r="J34" s="24" t="s">
        <v>18</v>
      </c>
      <c r="K34" s="24" t="s">
        <v>89</v>
      </c>
      <c r="L34" s="25" t="s">
        <v>15</v>
      </c>
      <c r="M34" s="274" t="s">
        <v>548</v>
      </c>
      <c r="N34" s="281">
        <f>5/9*100</f>
        <v>55.555555555555557</v>
      </c>
    </row>
    <row r="35" spans="1:15">
      <c r="A35" s="409"/>
      <c r="B35" s="22" t="s">
        <v>51</v>
      </c>
      <c r="C35" s="23" t="s">
        <v>24</v>
      </c>
      <c r="D35" s="24" t="s">
        <v>15</v>
      </c>
      <c r="E35" s="24" t="s">
        <v>15</v>
      </c>
      <c r="F35" s="24" t="s">
        <v>24</v>
      </c>
      <c r="G35" s="24" t="s">
        <v>18</v>
      </c>
      <c r="H35" s="24" t="s">
        <v>24</v>
      </c>
      <c r="I35" s="24" t="s">
        <v>24</v>
      </c>
      <c r="J35" s="24" t="s">
        <v>15</v>
      </c>
      <c r="K35" s="24" t="s">
        <v>15</v>
      </c>
      <c r="L35" s="25" t="s">
        <v>15</v>
      </c>
      <c r="M35" s="274" t="s">
        <v>549</v>
      </c>
      <c r="N35" s="281">
        <f>1/5*100</f>
        <v>20</v>
      </c>
    </row>
    <row r="36" spans="1:15">
      <c r="A36" s="409"/>
      <c r="B36" s="348" t="s">
        <v>658</v>
      </c>
      <c r="C36" s="23" t="s">
        <v>24</v>
      </c>
      <c r="D36" s="24" t="s">
        <v>18</v>
      </c>
      <c r="E36" s="24" t="s">
        <v>18</v>
      </c>
      <c r="F36" s="24" t="s">
        <v>24</v>
      </c>
      <c r="G36" s="24" t="s">
        <v>18</v>
      </c>
      <c r="H36" s="24" t="s">
        <v>24</v>
      </c>
      <c r="I36" s="24" t="s">
        <v>24</v>
      </c>
      <c r="J36" s="24" t="s">
        <v>24</v>
      </c>
      <c r="K36" s="24" t="s">
        <v>15</v>
      </c>
      <c r="L36" s="25" t="s">
        <v>18</v>
      </c>
      <c r="M36" s="274" t="s">
        <v>550</v>
      </c>
      <c r="N36" s="281">
        <f>4/9*100</f>
        <v>44.444444444444443</v>
      </c>
    </row>
    <row r="37" spans="1:15">
      <c r="A37" s="409"/>
      <c r="B37" s="22" t="s">
        <v>53</v>
      </c>
      <c r="C37" s="23" t="s">
        <v>15</v>
      </c>
      <c r="D37" s="24" t="s">
        <v>18</v>
      </c>
      <c r="E37" s="24" t="s">
        <v>24</v>
      </c>
      <c r="F37" s="24" t="s">
        <v>24</v>
      </c>
      <c r="G37" s="24" t="s">
        <v>18</v>
      </c>
      <c r="H37" s="24" t="s">
        <v>24</v>
      </c>
      <c r="I37" s="24" t="s">
        <v>18</v>
      </c>
      <c r="J37" s="24" t="s">
        <v>18</v>
      </c>
      <c r="K37" s="24" t="s">
        <v>24</v>
      </c>
      <c r="L37" s="25" t="s">
        <v>18</v>
      </c>
      <c r="M37" s="274" t="s">
        <v>548</v>
      </c>
      <c r="N37" s="281">
        <f>5/9*100</f>
        <v>55.555555555555557</v>
      </c>
    </row>
    <row r="38" spans="1:15">
      <c r="A38" s="409"/>
      <c r="B38" s="22" t="s">
        <v>147</v>
      </c>
      <c r="C38" s="23" t="s">
        <v>15</v>
      </c>
      <c r="D38" s="24" t="s">
        <v>18</v>
      </c>
      <c r="E38" s="24" t="s">
        <v>18</v>
      </c>
      <c r="F38" s="24" t="s">
        <v>15</v>
      </c>
      <c r="G38" s="24" t="s">
        <v>18</v>
      </c>
      <c r="H38" s="24" t="s">
        <v>24</v>
      </c>
      <c r="I38" s="24" t="s">
        <v>24</v>
      </c>
      <c r="J38" s="24" t="s">
        <v>18</v>
      </c>
      <c r="K38" s="24" t="s">
        <v>15</v>
      </c>
      <c r="L38" s="25" t="s">
        <v>24</v>
      </c>
      <c r="M38" s="274" t="s">
        <v>551</v>
      </c>
      <c r="N38" s="281">
        <f>4/7*100</f>
        <v>57.142857142857139</v>
      </c>
    </row>
    <row r="39" spans="1:15">
      <c r="A39" s="409"/>
      <c r="B39" s="22" t="s">
        <v>55</v>
      </c>
      <c r="C39" s="23" t="s">
        <v>15</v>
      </c>
      <c r="D39" s="24" t="s">
        <v>15</v>
      </c>
      <c r="E39" s="24" t="s">
        <v>15</v>
      </c>
      <c r="F39" s="24" t="s">
        <v>15</v>
      </c>
      <c r="G39" s="24" t="s">
        <v>15</v>
      </c>
      <c r="H39" s="24" t="s">
        <v>15</v>
      </c>
      <c r="I39" s="24" t="s">
        <v>15</v>
      </c>
      <c r="J39" s="24" t="s">
        <v>15</v>
      </c>
      <c r="K39" s="24" t="s">
        <v>15</v>
      </c>
      <c r="L39" s="25" t="s">
        <v>15</v>
      </c>
      <c r="M39" s="274" t="s">
        <v>540</v>
      </c>
      <c r="N39" s="281">
        <v>0</v>
      </c>
    </row>
    <row r="40" spans="1:15">
      <c r="A40" s="409"/>
      <c r="B40" s="22" t="s">
        <v>56</v>
      </c>
      <c r="C40" s="23" t="s">
        <v>24</v>
      </c>
      <c r="D40" s="24" t="s">
        <v>15</v>
      </c>
      <c r="E40" s="24" t="s">
        <v>18</v>
      </c>
      <c r="F40" s="24" t="s">
        <v>24</v>
      </c>
      <c r="G40" s="24" t="s">
        <v>18</v>
      </c>
      <c r="H40" s="24" t="s">
        <v>15</v>
      </c>
      <c r="I40" s="24" t="s">
        <v>15</v>
      </c>
      <c r="J40" s="24" t="s">
        <v>24</v>
      </c>
      <c r="K40" s="24" t="s">
        <v>15</v>
      </c>
      <c r="L40" s="25" t="s">
        <v>18</v>
      </c>
      <c r="M40" s="274" t="s">
        <v>552</v>
      </c>
      <c r="N40" s="281">
        <f>3/6*100</f>
        <v>50</v>
      </c>
    </row>
    <row r="41" spans="1:15">
      <c r="A41" s="409"/>
      <c r="B41" s="22" t="s">
        <v>57</v>
      </c>
      <c r="C41" s="23" t="s">
        <v>18</v>
      </c>
      <c r="D41" s="24" t="s">
        <v>15</v>
      </c>
      <c r="E41" s="24" t="s">
        <v>15</v>
      </c>
      <c r="F41" s="24" t="s">
        <v>15</v>
      </c>
      <c r="G41" s="24" t="s">
        <v>15</v>
      </c>
      <c r="H41" s="24" t="s">
        <v>15</v>
      </c>
      <c r="I41" s="24" t="s">
        <v>15</v>
      </c>
      <c r="J41" s="24" t="s">
        <v>18</v>
      </c>
      <c r="K41" s="24" t="s">
        <v>15</v>
      </c>
      <c r="L41" s="25" t="s">
        <v>18</v>
      </c>
      <c r="M41" s="274" t="s">
        <v>553</v>
      </c>
      <c r="N41" s="281">
        <f>1/1*100</f>
        <v>100</v>
      </c>
    </row>
    <row r="42" spans="1:15">
      <c r="A42" s="409"/>
      <c r="B42" s="22" t="s">
        <v>58</v>
      </c>
      <c r="C42" s="23" t="s">
        <v>15</v>
      </c>
      <c r="D42" s="24" t="s">
        <v>15</v>
      </c>
      <c r="E42" s="24" t="s">
        <v>15</v>
      </c>
      <c r="F42" s="24" t="s">
        <v>15</v>
      </c>
      <c r="G42" s="24" t="s">
        <v>15</v>
      </c>
      <c r="H42" s="24" t="s">
        <v>18</v>
      </c>
      <c r="I42" s="24" t="s">
        <v>15</v>
      </c>
      <c r="J42" s="24" t="s">
        <v>15</v>
      </c>
      <c r="K42" s="24" t="s">
        <v>15</v>
      </c>
      <c r="L42" s="25" t="s">
        <v>15</v>
      </c>
      <c r="M42" s="274" t="s">
        <v>539</v>
      </c>
      <c r="N42" s="281">
        <f>1/1*100</f>
        <v>100</v>
      </c>
    </row>
    <row r="43" spans="1:15">
      <c r="A43" s="409"/>
      <c r="B43" s="22" t="s">
        <v>59</v>
      </c>
      <c r="C43" s="23" t="s">
        <v>15</v>
      </c>
      <c r="D43" s="24" t="s">
        <v>15</v>
      </c>
      <c r="E43" s="24" t="s">
        <v>15</v>
      </c>
      <c r="F43" s="24" t="s">
        <v>15</v>
      </c>
      <c r="G43" s="24" t="s">
        <v>15</v>
      </c>
      <c r="H43" s="24" t="s">
        <v>15</v>
      </c>
      <c r="I43" s="24" t="s">
        <v>15</v>
      </c>
      <c r="J43" s="24" t="s">
        <v>15</v>
      </c>
      <c r="K43" s="24" t="s">
        <v>15</v>
      </c>
      <c r="L43" s="25" t="s">
        <v>15</v>
      </c>
      <c r="M43" s="274" t="s">
        <v>540</v>
      </c>
      <c r="N43" s="281">
        <v>0</v>
      </c>
    </row>
    <row r="44" spans="1:15">
      <c r="A44" s="409"/>
      <c r="B44" s="22" t="s">
        <v>60</v>
      </c>
      <c r="C44" s="23" t="s">
        <v>15</v>
      </c>
      <c r="D44" s="24" t="s">
        <v>15</v>
      </c>
      <c r="E44" s="24" t="s">
        <v>15</v>
      </c>
      <c r="F44" s="24" t="s">
        <v>15</v>
      </c>
      <c r="G44" s="24" t="s">
        <v>15</v>
      </c>
      <c r="H44" s="24" t="s">
        <v>15</v>
      </c>
      <c r="I44" s="24" t="s">
        <v>15</v>
      </c>
      <c r="J44" s="24" t="s">
        <v>15</v>
      </c>
      <c r="K44" s="24" t="s">
        <v>15</v>
      </c>
      <c r="L44" s="25" t="s">
        <v>15</v>
      </c>
      <c r="M44" s="274" t="s">
        <v>540</v>
      </c>
      <c r="N44" s="281">
        <v>0</v>
      </c>
    </row>
    <row r="45" spans="1:15">
      <c r="A45" s="409"/>
      <c r="B45" s="22" t="s">
        <v>61</v>
      </c>
      <c r="C45" s="23" t="s">
        <v>15</v>
      </c>
      <c r="D45" s="24" t="s">
        <v>15</v>
      </c>
      <c r="E45" s="24" t="s">
        <v>15</v>
      </c>
      <c r="F45" s="24" t="s">
        <v>15</v>
      </c>
      <c r="G45" s="24" t="s">
        <v>15</v>
      </c>
      <c r="H45" s="24" t="s">
        <v>15</v>
      </c>
      <c r="I45" s="24" t="s">
        <v>15</v>
      </c>
      <c r="J45" s="24" t="s">
        <v>15</v>
      </c>
      <c r="K45" s="24" t="s">
        <v>15</v>
      </c>
      <c r="L45" s="25" t="s">
        <v>15</v>
      </c>
      <c r="M45" s="274" t="s">
        <v>540</v>
      </c>
      <c r="N45" s="281">
        <v>0</v>
      </c>
    </row>
    <row r="46" spans="1:15">
      <c r="A46" s="409"/>
      <c r="B46" s="22" t="s">
        <v>62</v>
      </c>
      <c r="C46" s="23" t="s">
        <v>15</v>
      </c>
      <c r="D46" s="24" t="s">
        <v>15</v>
      </c>
      <c r="E46" s="24" t="s">
        <v>18</v>
      </c>
      <c r="F46" s="24" t="s">
        <v>15</v>
      </c>
      <c r="G46" s="24" t="s">
        <v>15</v>
      </c>
      <c r="H46" s="24" t="s">
        <v>15</v>
      </c>
      <c r="I46" s="24" t="s">
        <v>24</v>
      </c>
      <c r="J46" s="24" t="s">
        <v>18</v>
      </c>
      <c r="K46" s="24" t="s">
        <v>15</v>
      </c>
      <c r="L46" s="25" t="s">
        <v>15</v>
      </c>
      <c r="M46" s="274" t="s">
        <v>542</v>
      </c>
      <c r="N46" s="281">
        <f>2/3*100</f>
        <v>66.666666666666657</v>
      </c>
    </row>
    <row r="47" spans="1:15" ht="15.75" thickBot="1">
      <c r="A47" s="410"/>
      <c r="B47" s="18" t="s">
        <v>63</v>
      </c>
      <c r="C47" s="188" t="s">
        <v>15</v>
      </c>
      <c r="D47" s="192" t="s">
        <v>15</v>
      </c>
      <c r="E47" s="192" t="s">
        <v>15</v>
      </c>
      <c r="F47" s="192" t="s">
        <v>15</v>
      </c>
      <c r="G47" s="192" t="s">
        <v>15</v>
      </c>
      <c r="H47" s="192" t="s">
        <v>15</v>
      </c>
      <c r="I47" s="192" t="s">
        <v>15</v>
      </c>
      <c r="J47" s="192" t="s">
        <v>15</v>
      </c>
      <c r="K47" s="192" t="s">
        <v>15</v>
      </c>
      <c r="L47" s="193" t="s">
        <v>15</v>
      </c>
      <c r="M47" s="275" t="s">
        <v>540</v>
      </c>
      <c r="N47" s="281">
        <v>0</v>
      </c>
    </row>
    <row r="48" spans="1:15">
      <c r="A48" s="397" t="s">
        <v>306</v>
      </c>
      <c r="B48" s="157" t="s">
        <v>426</v>
      </c>
      <c r="C48" s="44" t="s">
        <v>18</v>
      </c>
      <c r="D48" s="44" t="s">
        <v>18</v>
      </c>
      <c r="E48" s="44" t="s">
        <v>18</v>
      </c>
      <c r="F48" s="44" t="s">
        <v>18</v>
      </c>
      <c r="G48" s="44" t="s">
        <v>18</v>
      </c>
      <c r="H48" s="24" t="s">
        <v>24</v>
      </c>
      <c r="I48" s="44" t="s">
        <v>18</v>
      </c>
      <c r="J48" s="44" t="s">
        <v>18</v>
      </c>
      <c r="K48" s="44" t="s">
        <v>18</v>
      </c>
      <c r="L48" s="231" t="s">
        <v>18</v>
      </c>
      <c r="M48" s="44"/>
      <c r="N48" s="50"/>
      <c r="O48" s="173"/>
    </row>
    <row r="49" spans="1:15">
      <c r="A49" s="397"/>
      <c r="B49" s="157" t="s">
        <v>427</v>
      </c>
      <c r="C49" s="44" t="s">
        <v>18</v>
      </c>
      <c r="D49" s="44" t="s">
        <v>18</v>
      </c>
      <c r="E49" s="44" t="s">
        <v>18</v>
      </c>
      <c r="F49" s="44" t="s">
        <v>18</v>
      </c>
      <c r="G49" s="44" t="s">
        <v>18</v>
      </c>
      <c r="H49" s="24" t="s">
        <v>24</v>
      </c>
      <c r="I49" s="44" t="s">
        <v>18</v>
      </c>
      <c r="J49" s="44" t="s">
        <v>18</v>
      </c>
      <c r="K49" s="44" t="s">
        <v>18</v>
      </c>
      <c r="L49" s="52" t="s">
        <v>18</v>
      </c>
      <c r="M49" s="173"/>
      <c r="N49" s="173"/>
      <c r="O49" s="173"/>
    </row>
    <row r="50" spans="1:15">
      <c r="A50" s="397"/>
      <c r="B50" s="157" t="s">
        <v>428</v>
      </c>
      <c r="C50" s="44" t="s">
        <v>18</v>
      </c>
      <c r="D50" s="44" t="s">
        <v>18</v>
      </c>
      <c r="E50" s="44" t="s">
        <v>18</v>
      </c>
      <c r="F50" s="44" t="s">
        <v>18</v>
      </c>
      <c r="G50" s="44" t="s">
        <v>18</v>
      </c>
      <c r="H50" s="24" t="s">
        <v>24</v>
      </c>
      <c r="I50" s="44" t="s">
        <v>18</v>
      </c>
      <c r="J50" s="44" t="s">
        <v>18</v>
      </c>
      <c r="K50" s="44" t="s">
        <v>18</v>
      </c>
      <c r="L50" s="52" t="s">
        <v>18</v>
      </c>
      <c r="M50" s="173"/>
      <c r="N50" s="173"/>
      <c r="O50" s="173"/>
    </row>
    <row r="51" spans="1:15">
      <c r="A51" s="397"/>
      <c r="B51" s="157" t="s">
        <v>429</v>
      </c>
      <c r="C51" s="44" t="s">
        <v>18</v>
      </c>
      <c r="D51" s="44" t="s">
        <v>18</v>
      </c>
      <c r="E51" s="24" t="s">
        <v>24</v>
      </c>
      <c r="F51" s="44" t="s">
        <v>18</v>
      </c>
      <c r="G51" s="44" t="s">
        <v>18</v>
      </c>
      <c r="H51" s="44" t="s">
        <v>18</v>
      </c>
      <c r="I51" s="24" t="s">
        <v>24</v>
      </c>
      <c r="J51" s="44" t="s">
        <v>18</v>
      </c>
      <c r="K51" s="44" t="s">
        <v>18</v>
      </c>
      <c r="L51" s="25" t="s">
        <v>24</v>
      </c>
      <c r="M51" s="173"/>
      <c r="N51" s="173"/>
      <c r="O51" s="173"/>
    </row>
    <row r="52" spans="1:15" ht="15.75" thickBot="1">
      <c r="A52" s="396"/>
      <c r="B52" s="156" t="s">
        <v>430</v>
      </c>
      <c r="C52" s="150" t="s">
        <v>18</v>
      </c>
      <c r="D52" s="45" t="s">
        <v>18</v>
      </c>
      <c r="E52" s="192" t="s">
        <v>24</v>
      </c>
      <c r="F52" s="45" t="s">
        <v>18</v>
      </c>
      <c r="G52" s="45" t="s">
        <v>18</v>
      </c>
      <c r="H52" s="45" t="s">
        <v>18</v>
      </c>
      <c r="I52" s="192" t="s">
        <v>24</v>
      </c>
      <c r="J52" s="45" t="s">
        <v>18</v>
      </c>
      <c r="K52" s="192" t="s">
        <v>24</v>
      </c>
      <c r="L52" s="193" t="s">
        <v>24</v>
      </c>
      <c r="M52" s="232"/>
      <c r="N52" s="173"/>
      <c r="O52" s="173"/>
    </row>
    <row r="53" spans="1:15">
      <c r="A53" s="385" t="s">
        <v>238</v>
      </c>
      <c r="B53" s="155" t="s">
        <v>253</v>
      </c>
      <c r="C53" s="23" t="s">
        <v>148</v>
      </c>
      <c r="D53" s="24" t="s">
        <v>149</v>
      </c>
      <c r="E53" s="24" t="s">
        <v>149</v>
      </c>
      <c r="F53" s="24" t="s">
        <v>150</v>
      </c>
      <c r="G53" s="24" t="s">
        <v>149</v>
      </c>
      <c r="H53" s="24" t="s">
        <v>151</v>
      </c>
      <c r="I53" s="24" t="s">
        <v>414</v>
      </c>
      <c r="J53" s="24" t="s">
        <v>152</v>
      </c>
      <c r="K53" s="24" t="s">
        <v>406</v>
      </c>
      <c r="L53" s="25" t="s">
        <v>405</v>
      </c>
      <c r="M53" s="14"/>
      <c r="N53" s="24"/>
    </row>
    <row r="54" spans="1:15" ht="18" thickBot="1">
      <c r="A54" s="386"/>
      <c r="B54" s="132" t="s">
        <v>239</v>
      </c>
      <c r="C54" s="26" t="s">
        <v>331</v>
      </c>
      <c r="D54" s="19" t="s">
        <v>457</v>
      </c>
      <c r="E54" s="19" t="s">
        <v>493</v>
      </c>
      <c r="F54" s="19" t="s">
        <v>332</v>
      </c>
      <c r="G54" s="19" t="s">
        <v>498</v>
      </c>
      <c r="H54" s="19" t="s">
        <v>333</v>
      </c>
      <c r="I54" s="19" t="s">
        <v>334</v>
      </c>
      <c r="J54" s="19" t="s">
        <v>335</v>
      </c>
      <c r="K54" s="19" t="s">
        <v>604</v>
      </c>
      <c r="L54" s="20" t="s">
        <v>492</v>
      </c>
      <c r="M54" s="14"/>
      <c r="N54" s="14"/>
    </row>
    <row r="55" spans="1:15">
      <c r="B55" s="247"/>
      <c r="C55" s="44"/>
      <c r="F55" s="44"/>
      <c r="G55" s="44"/>
      <c r="H55" s="244"/>
      <c r="I55" s="244"/>
      <c r="J55" s="44"/>
      <c r="K55" s="244"/>
      <c r="L55" s="246"/>
    </row>
    <row r="56" spans="1:15">
      <c r="B56" s="153"/>
      <c r="E56" s="248"/>
      <c r="G56" s="24"/>
      <c r="H56" s="248"/>
      <c r="L56" s="251"/>
    </row>
    <row r="57" spans="1:15">
      <c r="G57" s="251"/>
      <c r="I57" s="24"/>
      <c r="J57" s="24"/>
      <c r="K57" s="24"/>
      <c r="M57" s="153"/>
    </row>
    <row r="58" spans="1:15">
      <c r="I58" s="251"/>
      <c r="J58" s="251"/>
      <c r="K58" s="251"/>
    </row>
    <row r="59" spans="1:15" ht="15.75" thickBot="1">
      <c r="A59" s="1" t="s">
        <v>257</v>
      </c>
      <c r="D59" s="153"/>
      <c r="K59" s="248"/>
    </row>
    <row r="60" spans="1:15">
      <c r="A60" s="124" t="s">
        <v>240</v>
      </c>
      <c r="B60" s="125" t="s">
        <v>241</v>
      </c>
      <c r="G60" s="24"/>
    </row>
    <row r="61" spans="1:15">
      <c r="A61" s="126" t="s">
        <v>242</v>
      </c>
      <c r="B61" s="127" t="s">
        <v>243</v>
      </c>
    </row>
    <row r="62" spans="1:15">
      <c r="A62" s="126" t="s">
        <v>244</v>
      </c>
      <c r="B62" s="127" t="s">
        <v>245</v>
      </c>
    </row>
    <row r="63" spans="1:15" ht="15.75" thickBot="1">
      <c r="A63" s="128" t="s">
        <v>246</v>
      </c>
      <c r="B63" s="129" t="s">
        <v>259</v>
      </c>
    </row>
  </sheetData>
  <mergeCells count="11">
    <mergeCell ref="A1:E1"/>
    <mergeCell ref="A31:A33"/>
    <mergeCell ref="A34:A47"/>
    <mergeCell ref="A53:A54"/>
    <mergeCell ref="C3:L3"/>
    <mergeCell ref="A3:A5"/>
    <mergeCell ref="A48:A52"/>
    <mergeCell ref="A6:A11"/>
    <mergeCell ref="A12:A19"/>
    <mergeCell ref="A20:A26"/>
    <mergeCell ref="A27:A3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opLeftCell="A62" zoomScaleNormal="100" workbookViewId="0">
      <selection activeCell="A66" activeCellId="1" sqref="A70 A66:B69"/>
    </sheetView>
  </sheetViews>
  <sheetFormatPr defaultColWidth="9" defaultRowHeight="15"/>
  <cols>
    <col min="1" max="1" width="22.85546875" style="1" customWidth="1"/>
    <col min="2" max="2" width="41.5703125" style="1" customWidth="1"/>
    <col min="3" max="3" width="20.42578125" style="1" bestFit="1" customWidth="1"/>
    <col min="4" max="4" width="20.5703125" style="1" bestFit="1" customWidth="1"/>
    <col min="5" max="5" width="20.42578125" style="1" bestFit="1" customWidth="1"/>
    <col min="6" max="7" width="21.5703125" style="1" bestFit="1" customWidth="1"/>
    <col min="8" max="8" width="21.85546875" style="1" bestFit="1" customWidth="1"/>
    <col min="9" max="9" width="20.42578125" style="1" bestFit="1" customWidth="1"/>
    <col min="10" max="15" width="20.5703125" style="1" bestFit="1" customWidth="1"/>
    <col min="16" max="16384" width="9" style="1"/>
  </cols>
  <sheetData>
    <row r="1" spans="1:28">
      <c r="A1" s="417" t="s">
        <v>407</v>
      </c>
      <c r="B1" s="417"/>
      <c r="C1" s="417"/>
      <c r="D1" s="417"/>
      <c r="E1" s="417"/>
      <c r="F1" s="2"/>
      <c r="G1" s="2"/>
      <c r="H1" s="2"/>
      <c r="I1" s="2"/>
      <c r="J1" s="2"/>
      <c r="K1" s="27"/>
      <c r="L1" s="2"/>
      <c r="M1" s="2"/>
      <c r="N1" s="2"/>
      <c r="O1" s="2"/>
      <c r="P1" s="28"/>
      <c r="Q1" s="2"/>
    </row>
    <row r="2" spans="1:28">
      <c r="A2" s="2"/>
      <c r="B2" s="2"/>
      <c r="C2" s="2"/>
      <c r="D2" s="2"/>
      <c r="E2" s="2"/>
      <c r="F2" s="2"/>
      <c r="G2" s="2"/>
      <c r="H2" s="2"/>
      <c r="I2" s="2"/>
      <c r="J2" s="2"/>
      <c r="K2" s="27"/>
      <c r="L2" s="2"/>
      <c r="M2" s="2"/>
      <c r="N2" s="2"/>
      <c r="O2" s="2"/>
      <c r="P2" s="3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>
      <c r="A3" s="2"/>
      <c r="B3" s="2"/>
      <c r="C3" s="2"/>
      <c r="D3" s="2"/>
      <c r="E3" s="2"/>
      <c r="F3" s="2"/>
      <c r="G3" s="2"/>
      <c r="H3" s="2"/>
      <c r="I3" s="2"/>
      <c r="J3" s="2"/>
      <c r="K3" s="27"/>
      <c r="L3" s="2"/>
      <c r="M3" s="2"/>
      <c r="N3" s="2"/>
      <c r="O3" s="2"/>
      <c r="P3" s="28"/>
      <c r="Q3" s="2"/>
    </row>
    <row r="4" spans="1:28" ht="15.75" thickBot="1">
      <c r="A4" s="392"/>
      <c r="B4" s="201" t="s">
        <v>3</v>
      </c>
      <c r="C4" s="390" t="s">
        <v>4</v>
      </c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418"/>
      <c r="P4" s="29"/>
      <c r="Q4" s="2"/>
    </row>
    <row r="5" spans="1:28">
      <c r="A5" s="393"/>
      <c r="B5" s="155"/>
      <c r="C5" s="30" t="s">
        <v>153</v>
      </c>
      <c r="D5" s="31" t="s">
        <v>154</v>
      </c>
      <c r="E5" s="164" t="s">
        <v>155</v>
      </c>
      <c r="F5" s="164" t="s">
        <v>155</v>
      </c>
      <c r="G5" s="31" t="s">
        <v>156</v>
      </c>
      <c r="H5" s="31" t="s">
        <v>157</v>
      </c>
      <c r="I5" s="31" t="s">
        <v>158</v>
      </c>
      <c r="J5" s="31" t="s">
        <v>346</v>
      </c>
      <c r="K5" s="31" t="s">
        <v>160</v>
      </c>
      <c r="L5" s="31" t="s">
        <v>161</v>
      </c>
      <c r="M5" s="31" t="s">
        <v>162</v>
      </c>
      <c r="N5" s="32" t="s">
        <v>163</v>
      </c>
      <c r="O5" s="29"/>
      <c r="P5" s="2"/>
    </row>
    <row r="6" spans="1:28" ht="15.75" thickBot="1">
      <c r="A6" s="394"/>
      <c r="B6" s="156" t="s">
        <v>8</v>
      </c>
      <c r="C6" s="33">
        <v>1</v>
      </c>
      <c r="D6" s="33">
        <v>3</v>
      </c>
      <c r="E6" s="33">
        <v>4</v>
      </c>
      <c r="F6" s="33">
        <v>5</v>
      </c>
      <c r="G6" s="33">
        <v>6</v>
      </c>
      <c r="H6" s="33">
        <v>7</v>
      </c>
      <c r="I6" s="33">
        <v>8</v>
      </c>
      <c r="J6" s="33">
        <v>9</v>
      </c>
      <c r="K6" s="33">
        <v>10</v>
      </c>
      <c r="L6" s="33">
        <v>11</v>
      </c>
      <c r="M6" s="33">
        <v>12</v>
      </c>
      <c r="N6" s="55">
        <v>13</v>
      </c>
      <c r="O6" s="197"/>
      <c r="P6" s="56"/>
    </row>
    <row r="7" spans="1:28">
      <c r="A7" s="385" t="s">
        <v>9</v>
      </c>
      <c r="B7" s="155" t="s">
        <v>337</v>
      </c>
      <c r="C7" s="39" t="s">
        <v>128</v>
      </c>
      <c r="D7" s="7" t="s">
        <v>164</v>
      </c>
      <c r="E7" s="7" t="s">
        <v>129</v>
      </c>
      <c r="F7" s="7" t="s">
        <v>87</v>
      </c>
      <c r="G7" s="7" t="s">
        <v>165</v>
      </c>
      <c r="H7" s="7" t="s">
        <v>15</v>
      </c>
      <c r="I7" s="7" t="s">
        <v>136</v>
      </c>
      <c r="J7" s="7" t="s">
        <v>15</v>
      </c>
      <c r="K7" s="7" t="s">
        <v>84</v>
      </c>
      <c r="L7" s="7" t="s">
        <v>87</v>
      </c>
      <c r="M7" s="7" t="s">
        <v>166</v>
      </c>
      <c r="N7" s="34" t="s">
        <v>15</v>
      </c>
      <c r="O7" s="35" t="s">
        <v>329</v>
      </c>
      <c r="P7" s="2"/>
    </row>
    <row r="8" spans="1:28">
      <c r="A8" s="387"/>
      <c r="B8" s="157" t="s">
        <v>338</v>
      </c>
      <c r="C8" s="7" t="s">
        <v>11</v>
      </c>
      <c r="D8" s="7" t="s">
        <v>11</v>
      </c>
      <c r="E8" s="7" t="s">
        <v>11</v>
      </c>
      <c r="F8" s="7" t="s">
        <v>11</v>
      </c>
      <c r="G8" s="7" t="s">
        <v>71</v>
      </c>
      <c r="H8" s="7" t="s">
        <v>11</v>
      </c>
      <c r="I8" s="7" t="s">
        <v>11</v>
      </c>
      <c r="J8" s="7" t="s">
        <v>71</v>
      </c>
      <c r="K8" s="7" t="s">
        <v>71</v>
      </c>
      <c r="L8" s="7" t="s">
        <v>71</v>
      </c>
      <c r="M8" s="7" t="s">
        <v>11</v>
      </c>
      <c r="N8" s="34" t="s">
        <v>11</v>
      </c>
      <c r="O8" s="38" t="s">
        <v>339</v>
      </c>
      <c r="P8" s="198" t="s">
        <v>336</v>
      </c>
    </row>
    <row r="9" spans="1:28">
      <c r="A9" s="387"/>
      <c r="B9" s="157" t="s">
        <v>17</v>
      </c>
      <c r="C9" s="41" t="s">
        <v>18</v>
      </c>
      <c r="D9" s="41" t="s">
        <v>18</v>
      </c>
      <c r="E9" s="41" t="s">
        <v>24</v>
      </c>
      <c r="F9" s="41" t="s">
        <v>18</v>
      </c>
      <c r="G9" s="41" t="s">
        <v>89</v>
      </c>
      <c r="H9" s="41" t="s">
        <v>18</v>
      </c>
      <c r="I9" s="41" t="s">
        <v>18</v>
      </c>
      <c r="J9" s="41" t="s">
        <v>18</v>
      </c>
      <c r="K9" s="41" t="s">
        <v>18</v>
      </c>
      <c r="L9" s="41" t="s">
        <v>18</v>
      </c>
      <c r="M9" s="41" t="s">
        <v>18</v>
      </c>
      <c r="N9" s="42" t="s">
        <v>18</v>
      </c>
      <c r="O9" s="43" t="s">
        <v>167</v>
      </c>
      <c r="P9" s="199">
        <f>12/13*100</f>
        <v>92.307692307692307</v>
      </c>
    </row>
    <row r="10" spans="1:28">
      <c r="A10" s="387"/>
      <c r="B10" s="157" t="s">
        <v>477</v>
      </c>
      <c r="C10" s="41" t="s">
        <v>15</v>
      </c>
      <c r="D10" s="41" t="s">
        <v>15</v>
      </c>
      <c r="E10" s="41" t="s">
        <v>18</v>
      </c>
      <c r="F10" s="41" t="s">
        <v>18</v>
      </c>
      <c r="G10" s="41" t="s">
        <v>24</v>
      </c>
      <c r="H10" s="41" t="s">
        <v>15</v>
      </c>
      <c r="I10" s="41" t="s">
        <v>18</v>
      </c>
      <c r="J10" s="41" t="s">
        <v>18</v>
      </c>
      <c r="K10" s="41" t="s">
        <v>15</v>
      </c>
      <c r="L10" s="41" t="s">
        <v>18</v>
      </c>
      <c r="M10" s="41" t="s">
        <v>24</v>
      </c>
      <c r="N10" s="41" t="s">
        <v>24</v>
      </c>
      <c r="O10" s="43" t="s">
        <v>479</v>
      </c>
      <c r="P10" s="199">
        <f>5/13*100</f>
        <v>38.461538461538467</v>
      </c>
    </row>
    <row r="11" spans="1:28">
      <c r="A11" s="387"/>
      <c r="B11" s="157" t="s">
        <v>475</v>
      </c>
      <c r="C11" s="44" t="s">
        <v>15</v>
      </c>
      <c r="D11" s="41" t="s">
        <v>18</v>
      </c>
      <c r="E11" s="41" t="s">
        <v>24</v>
      </c>
      <c r="F11" s="41" t="s">
        <v>18</v>
      </c>
      <c r="G11" s="41" t="s">
        <v>24</v>
      </c>
      <c r="H11" s="41" t="s">
        <v>18</v>
      </c>
      <c r="I11" s="41" t="s">
        <v>24</v>
      </c>
      <c r="J11" s="41" t="s">
        <v>24</v>
      </c>
      <c r="K11" s="41" t="s">
        <v>24</v>
      </c>
      <c r="L11" s="41" t="s">
        <v>24</v>
      </c>
      <c r="M11" s="41" t="s">
        <v>24</v>
      </c>
      <c r="N11" s="41" t="s">
        <v>24</v>
      </c>
      <c r="O11" s="43" t="s">
        <v>168</v>
      </c>
      <c r="P11" s="199">
        <f>3/13*100</f>
        <v>23.076923076923077</v>
      </c>
    </row>
    <row r="12" spans="1:28">
      <c r="A12" s="387"/>
      <c r="B12" s="157" t="s">
        <v>20</v>
      </c>
      <c r="C12" s="41" t="s">
        <v>18</v>
      </c>
      <c r="D12" s="44" t="s">
        <v>15</v>
      </c>
      <c r="E12" s="41" t="s">
        <v>24</v>
      </c>
      <c r="F12" s="41" t="s">
        <v>24</v>
      </c>
      <c r="G12" s="41" t="s">
        <v>24</v>
      </c>
      <c r="H12" s="44" t="s">
        <v>15</v>
      </c>
      <c r="I12" s="44" t="s">
        <v>15</v>
      </c>
      <c r="J12" s="44" t="s">
        <v>15</v>
      </c>
      <c r="K12" s="44" t="s">
        <v>15</v>
      </c>
      <c r="L12" s="44" t="s">
        <v>15</v>
      </c>
      <c r="M12" s="44" t="s">
        <v>15</v>
      </c>
      <c r="N12" s="42" t="s">
        <v>18</v>
      </c>
      <c r="O12" s="43" t="s">
        <v>168</v>
      </c>
      <c r="P12" s="199">
        <f>3/13*100</f>
        <v>23.076923076923077</v>
      </c>
    </row>
    <row r="13" spans="1:28" ht="15.75" thickBot="1">
      <c r="A13" s="386"/>
      <c r="B13" s="156" t="s">
        <v>21</v>
      </c>
      <c r="C13" s="45" t="s">
        <v>15</v>
      </c>
      <c r="D13" s="45" t="s">
        <v>15</v>
      </c>
      <c r="E13" s="45" t="s">
        <v>15</v>
      </c>
      <c r="F13" s="45" t="s">
        <v>15</v>
      </c>
      <c r="G13" s="45" t="s">
        <v>15</v>
      </c>
      <c r="H13" s="45" t="s">
        <v>15</v>
      </c>
      <c r="I13" s="45" t="s">
        <v>15</v>
      </c>
      <c r="J13" s="45" t="s">
        <v>15</v>
      </c>
      <c r="K13" s="46" t="s">
        <v>24</v>
      </c>
      <c r="L13" s="45" t="s">
        <v>15</v>
      </c>
      <c r="M13" s="45" t="s">
        <v>15</v>
      </c>
      <c r="N13" s="47" t="s">
        <v>15</v>
      </c>
      <c r="O13" s="48" t="s">
        <v>169</v>
      </c>
      <c r="P13" s="199">
        <f>0/13*100</f>
        <v>0</v>
      </c>
    </row>
    <row r="14" spans="1:28">
      <c r="A14" s="385" t="s">
        <v>22</v>
      </c>
      <c r="B14" s="155" t="s">
        <v>23</v>
      </c>
      <c r="C14" s="49" t="s">
        <v>24</v>
      </c>
      <c r="D14" s="50" t="s">
        <v>15</v>
      </c>
      <c r="E14" s="49" t="s">
        <v>24</v>
      </c>
      <c r="F14" s="49" t="s">
        <v>24</v>
      </c>
      <c r="G14" s="50" t="s">
        <v>15</v>
      </c>
      <c r="H14" s="44" t="s">
        <v>15</v>
      </c>
      <c r="I14" s="41" t="s">
        <v>24</v>
      </c>
      <c r="J14" s="44" t="s">
        <v>15</v>
      </c>
      <c r="K14" s="44" t="s">
        <v>15</v>
      </c>
      <c r="L14" s="44" t="s">
        <v>15</v>
      </c>
      <c r="M14" s="41" t="s">
        <v>24</v>
      </c>
      <c r="N14" s="51" t="s">
        <v>18</v>
      </c>
      <c r="O14" s="43" t="s">
        <v>170</v>
      </c>
      <c r="P14" s="199">
        <f>1/13*100</f>
        <v>7.6923076923076925</v>
      </c>
    </row>
    <row r="15" spans="1:28">
      <c r="A15" s="387"/>
      <c r="B15" s="157" t="s">
        <v>25</v>
      </c>
      <c r="C15" s="41" t="s">
        <v>24</v>
      </c>
      <c r="D15" s="44" t="s">
        <v>15</v>
      </c>
      <c r="E15" s="41" t="s">
        <v>24</v>
      </c>
      <c r="F15" s="41" t="s">
        <v>24</v>
      </c>
      <c r="G15" s="44" t="s">
        <v>15</v>
      </c>
      <c r="H15" s="44" t="s">
        <v>15</v>
      </c>
      <c r="I15" s="41" t="s">
        <v>24</v>
      </c>
      <c r="J15" s="44" t="s">
        <v>15</v>
      </c>
      <c r="K15" s="44" t="s">
        <v>15</v>
      </c>
      <c r="L15" s="44" t="s">
        <v>15</v>
      </c>
      <c r="M15" s="41" t="s">
        <v>24</v>
      </c>
      <c r="N15" s="42" t="s">
        <v>18</v>
      </c>
      <c r="O15" s="43" t="s">
        <v>171</v>
      </c>
      <c r="P15" s="199">
        <f>2/13*100</f>
        <v>15.384615384615385</v>
      </c>
    </row>
    <row r="16" spans="1:28">
      <c r="A16" s="387"/>
      <c r="B16" s="157" t="s">
        <v>26</v>
      </c>
      <c r="C16" s="41" t="s">
        <v>18</v>
      </c>
      <c r="D16" s="44" t="s">
        <v>15</v>
      </c>
      <c r="E16" s="41" t="s">
        <v>24</v>
      </c>
      <c r="F16" s="41" t="s">
        <v>24</v>
      </c>
      <c r="G16" s="41" t="s">
        <v>18</v>
      </c>
      <c r="H16" s="44" t="s">
        <v>15</v>
      </c>
      <c r="I16" s="41" t="s">
        <v>24</v>
      </c>
      <c r="J16" s="41" t="s">
        <v>18</v>
      </c>
      <c r="K16" s="44" t="s">
        <v>15</v>
      </c>
      <c r="L16" s="41" t="s">
        <v>18</v>
      </c>
      <c r="M16" s="41" t="s">
        <v>24</v>
      </c>
      <c r="N16" s="42" t="s">
        <v>24</v>
      </c>
      <c r="O16" s="43" t="s">
        <v>172</v>
      </c>
      <c r="P16" s="199">
        <f>4/13*100</f>
        <v>30.76923076923077</v>
      </c>
    </row>
    <row r="17" spans="1:16">
      <c r="A17" s="387"/>
      <c r="B17" s="157" t="s">
        <v>173</v>
      </c>
      <c r="C17" s="41" t="s">
        <v>18</v>
      </c>
      <c r="D17" s="41" t="s">
        <v>18</v>
      </c>
      <c r="E17" s="41" t="s">
        <v>24</v>
      </c>
      <c r="F17" s="41" t="s">
        <v>24</v>
      </c>
      <c r="G17" s="41" t="s">
        <v>18</v>
      </c>
      <c r="H17" s="44" t="s">
        <v>15</v>
      </c>
      <c r="I17" s="41" t="s">
        <v>24</v>
      </c>
      <c r="J17" s="41" t="s">
        <v>18</v>
      </c>
      <c r="K17" s="41" t="s">
        <v>18</v>
      </c>
      <c r="L17" s="41" t="s">
        <v>18</v>
      </c>
      <c r="M17" s="41" t="s">
        <v>18</v>
      </c>
      <c r="N17" s="52" t="s">
        <v>15</v>
      </c>
      <c r="O17" s="43" t="s">
        <v>174</v>
      </c>
      <c r="P17" s="199">
        <f>8/13*100</f>
        <v>61.53846153846154</v>
      </c>
    </row>
    <row r="18" spans="1:16">
      <c r="A18" s="387"/>
      <c r="B18" s="157" t="s">
        <v>175</v>
      </c>
      <c r="C18" s="8" t="s">
        <v>24</v>
      </c>
      <c r="D18" s="44" t="s">
        <v>15</v>
      </c>
      <c r="E18" s="41" t="s">
        <v>24</v>
      </c>
      <c r="F18" s="41" t="s">
        <v>24</v>
      </c>
      <c r="G18" s="41" t="s">
        <v>18</v>
      </c>
      <c r="H18" s="44" t="s">
        <v>15</v>
      </c>
      <c r="I18" s="41" t="s">
        <v>24</v>
      </c>
      <c r="J18" s="44" t="s">
        <v>15</v>
      </c>
      <c r="K18" s="41" t="s">
        <v>18</v>
      </c>
      <c r="L18" s="41" t="s">
        <v>18</v>
      </c>
      <c r="M18" s="41" t="s">
        <v>24</v>
      </c>
      <c r="N18" s="52" t="s">
        <v>15</v>
      </c>
      <c r="O18" s="43" t="s">
        <v>168</v>
      </c>
      <c r="P18" s="199">
        <f>3/13*100</f>
        <v>23.076923076923077</v>
      </c>
    </row>
    <row r="19" spans="1:16">
      <c r="A19" s="387"/>
      <c r="B19" s="157" t="s">
        <v>29</v>
      </c>
      <c r="C19" s="41" t="s">
        <v>24</v>
      </c>
      <c r="D19" s="41" t="s">
        <v>18</v>
      </c>
      <c r="E19" s="41" t="s">
        <v>24</v>
      </c>
      <c r="F19" s="41" t="s">
        <v>18</v>
      </c>
      <c r="G19" s="41" t="s">
        <v>18</v>
      </c>
      <c r="H19" s="41" t="s">
        <v>18</v>
      </c>
      <c r="I19" s="41" t="s">
        <v>24</v>
      </c>
      <c r="J19" s="41" t="s">
        <v>18</v>
      </c>
      <c r="K19" s="41" t="s">
        <v>18</v>
      </c>
      <c r="L19" s="41" t="s">
        <v>18</v>
      </c>
      <c r="M19" s="41" t="s">
        <v>18</v>
      </c>
      <c r="N19" s="52" t="s">
        <v>15</v>
      </c>
      <c r="O19" s="43" t="s">
        <v>176</v>
      </c>
      <c r="P19" s="199">
        <f>9/13*100</f>
        <v>69.230769230769226</v>
      </c>
    </row>
    <row r="20" spans="1:16">
      <c r="A20" s="387"/>
      <c r="B20" s="157" t="s">
        <v>30</v>
      </c>
      <c r="C20" s="44" t="s">
        <v>15</v>
      </c>
      <c r="D20" s="44" t="s">
        <v>15</v>
      </c>
      <c r="E20" s="41" t="s">
        <v>24</v>
      </c>
      <c r="F20" s="41" t="s">
        <v>24</v>
      </c>
      <c r="G20" s="44" t="s">
        <v>15</v>
      </c>
      <c r="H20" s="44" t="s">
        <v>15</v>
      </c>
      <c r="I20" s="41" t="s">
        <v>24</v>
      </c>
      <c r="J20" s="44" t="s">
        <v>15</v>
      </c>
      <c r="K20" s="44" t="s">
        <v>15</v>
      </c>
      <c r="L20" s="44" t="s">
        <v>15</v>
      </c>
      <c r="M20" s="41" t="s">
        <v>24</v>
      </c>
      <c r="N20" s="52" t="s">
        <v>15</v>
      </c>
      <c r="O20" s="43" t="s">
        <v>169</v>
      </c>
      <c r="P20" s="199">
        <f>0/13*100</f>
        <v>0</v>
      </c>
    </row>
    <row r="21" spans="1:16" ht="15.75" thickBot="1">
      <c r="A21" s="386"/>
      <c r="B21" s="156" t="s">
        <v>31</v>
      </c>
      <c r="C21" s="45" t="s">
        <v>15</v>
      </c>
      <c r="D21" s="46" t="s">
        <v>18</v>
      </c>
      <c r="E21" s="41" t="s">
        <v>24</v>
      </c>
      <c r="F21" s="41" t="s">
        <v>24</v>
      </c>
      <c r="G21" s="44" t="s">
        <v>15</v>
      </c>
      <c r="H21" s="45" t="s">
        <v>15</v>
      </c>
      <c r="I21" s="46" t="s">
        <v>24</v>
      </c>
      <c r="J21" s="45" t="s">
        <v>15</v>
      </c>
      <c r="K21" s="45" t="s">
        <v>15</v>
      </c>
      <c r="L21" s="45" t="s">
        <v>15</v>
      </c>
      <c r="M21" s="46" t="s">
        <v>18</v>
      </c>
      <c r="N21" s="47" t="s">
        <v>15</v>
      </c>
      <c r="O21" s="48" t="s">
        <v>171</v>
      </c>
      <c r="P21" s="199">
        <f>2/13*100</f>
        <v>15.384615384615385</v>
      </c>
    </row>
    <row r="22" spans="1:16">
      <c r="A22" s="385" t="s">
        <v>32</v>
      </c>
      <c r="B22" s="155" t="s">
        <v>144</v>
      </c>
      <c r="C22" s="50" t="s">
        <v>15</v>
      </c>
      <c r="D22" s="36" t="s">
        <v>15</v>
      </c>
      <c r="E22" s="53" t="s">
        <v>24</v>
      </c>
      <c r="F22" s="53" t="s">
        <v>24</v>
      </c>
      <c r="G22" s="36" t="s">
        <v>15</v>
      </c>
      <c r="H22" s="7" t="s">
        <v>15</v>
      </c>
      <c r="I22" s="8" t="s">
        <v>24</v>
      </c>
      <c r="J22" s="7" t="s">
        <v>15</v>
      </c>
      <c r="K22" s="7" t="s">
        <v>15</v>
      </c>
      <c r="L22" s="7" t="s">
        <v>15</v>
      </c>
      <c r="M22" s="7" t="s">
        <v>15</v>
      </c>
      <c r="N22" s="34" t="s">
        <v>15</v>
      </c>
      <c r="O22" s="43" t="s">
        <v>169</v>
      </c>
      <c r="P22" s="199">
        <f>0/13*100</f>
        <v>0</v>
      </c>
    </row>
    <row r="23" spans="1:16" ht="15.75" customHeight="1">
      <c r="A23" s="387"/>
      <c r="B23" s="158" t="s">
        <v>34</v>
      </c>
      <c r="C23" s="44" t="s">
        <v>15</v>
      </c>
      <c r="D23" s="44" t="s">
        <v>15</v>
      </c>
      <c r="E23" s="41" t="s">
        <v>24</v>
      </c>
      <c r="F23" s="41" t="s">
        <v>24</v>
      </c>
      <c r="G23" s="41" t="s">
        <v>18</v>
      </c>
      <c r="H23" s="44" t="s">
        <v>15</v>
      </c>
      <c r="I23" s="41" t="s">
        <v>24</v>
      </c>
      <c r="J23" s="41" t="s">
        <v>18</v>
      </c>
      <c r="K23" s="44" t="s">
        <v>15</v>
      </c>
      <c r="L23" s="41" t="s">
        <v>18</v>
      </c>
      <c r="M23" s="44" t="s">
        <v>15</v>
      </c>
      <c r="N23" s="52" t="s">
        <v>15</v>
      </c>
      <c r="O23" s="43" t="s">
        <v>168</v>
      </c>
      <c r="P23" s="199">
        <f>3/13*100</f>
        <v>23.076923076923077</v>
      </c>
    </row>
    <row r="24" spans="1:16">
      <c r="A24" s="387"/>
      <c r="B24" s="157" t="s">
        <v>35</v>
      </c>
      <c r="C24" s="41" t="s">
        <v>24</v>
      </c>
      <c r="D24" s="44" t="s">
        <v>15</v>
      </c>
      <c r="E24" s="41" t="s">
        <v>24</v>
      </c>
      <c r="F24" s="41" t="s">
        <v>24</v>
      </c>
      <c r="G24" s="44" t="s">
        <v>15</v>
      </c>
      <c r="H24" s="44" t="s">
        <v>15</v>
      </c>
      <c r="I24" s="41" t="s">
        <v>24</v>
      </c>
      <c r="J24" s="44" t="s">
        <v>15</v>
      </c>
      <c r="K24" s="44" t="s">
        <v>15</v>
      </c>
      <c r="L24" s="44" t="s">
        <v>15</v>
      </c>
      <c r="M24" s="44" t="s">
        <v>15</v>
      </c>
      <c r="N24" s="52" t="s">
        <v>15</v>
      </c>
      <c r="O24" s="43" t="s">
        <v>169</v>
      </c>
      <c r="P24" s="199">
        <f>0/13*100</f>
        <v>0</v>
      </c>
    </row>
    <row r="25" spans="1:16">
      <c r="A25" s="387"/>
      <c r="B25" s="157" t="s">
        <v>177</v>
      </c>
      <c r="C25" s="41" t="s">
        <v>18</v>
      </c>
      <c r="D25" s="44" t="s">
        <v>15</v>
      </c>
      <c r="E25" s="41" t="s">
        <v>24</v>
      </c>
      <c r="F25" s="41" t="s">
        <v>24</v>
      </c>
      <c r="G25" s="41" t="s">
        <v>18</v>
      </c>
      <c r="H25" s="44" t="s">
        <v>15</v>
      </c>
      <c r="I25" s="41" t="s">
        <v>24</v>
      </c>
      <c r="J25" s="41" t="s">
        <v>18</v>
      </c>
      <c r="K25" s="41" t="s">
        <v>18</v>
      </c>
      <c r="L25" s="41" t="s">
        <v>18</v>
      </c>
      <c r="M25" s="41" t="s">
        <v>18</v>
      </c>
      <c r="N25" s="52" t="s">
        <v>15</v>
      </c>
      <c r="O25" s="43" t="s">
        <v>178</v>
      </c>
      <c r="P25" s="199">
        <f>6/13*100</f>
        <v>46.153846153846153</v>
      </c>
    </row>
    <row r="26" spans="1:16">
      <c r="A26" s="387"/>
      <c r="B26" s="157" t="s">
        <v>37</v>
      </c>
      <c r="C26" s="44" t="s">
        <v>15</v>
      </c>
      <c r="D26" s="44" t="s">
        <v>15</v>
      </c>
      <c r="E26" s="41" t="s">
        <v>24</v>
      </c>
      <c r="F26" s="41" t="s">
        <v>24</v>
      </c>
      <c r="G26" s="44" t="s">
        <v>15</v>
      </c>
      <c r="H26" s="41" t="s">
        <v>18</v>
      </c>
      <c r="I26" s="41" t="s">
        <v>24</v>
      </c>
      <c r="J26" s="44" t="s">
        <v>15</v>
      </c>
      <c r="K26" s="41" t="s">
        <v>18</v>
      </c>
      <c r="L26" s="44" t="s">
        <v>15</v>
      </c>
      <c r="M26" s="44" t="s">
        <v>15</v>
      </c>
      <c r="N26" s="52" t="s">
        <v>15</v>
      </c>
      <c r="O26" s="43" t="s">
        <v>168</v>
      </c>
      <c r="P26" s="199">
        <f>3/13*100</f>
        <v>23.076923076923077</v>
      </c>
    </row>
    <row r="27" spans="1:16">
      <c r="A27" s="387"/>
      <c r="B27" s="157" t="s">
        <v>38</v>
      </c>
      <c r="C27" s="7" t="s">
        <v>15</v>
      </c>
      <c r="D27" s="41" t="s">
        <v>18</v>
      </c>
      <c r="E27" s="8" t="s">
        <v>18</v>
      </c>
      <c r="F27" s="7" t="s">
        <v>15</v>
      </c>
      <c r="G27" s="8" t="s">
        <v>18</v>
      </c>
      <c r="H27" s="8" t="s">
        <v>18</v>
      </c>
      <c r="I27" s="41" t="s">
        <v>24</v>
      </c>
      <c r="J27" s="7" t="s">
        <v>15</v>
      </c>
      <c r="K27" s="41" t="s">
        <v>18</v>
      </c>
      <c r="L27" s="41" t="s">
        <v>18</v>
      </c>
      <c r="M27" s="41" t="s">
        <v>18</v>
      </c>
      <c r="N27" s="42" t="s">
        <v>18</v>
      </c>
      <c r="O27" s="43" t="s">
        <v>176</v>
      </c>
      <c r="P27" s="199">
        <f>9/13*100</f>
        <v>69.230769230769226</v>
      </c>
    </row>
    <row r="28" spans="1:16" ht="15.75" thickBot="1">
      <c r="A28" s="386"/>
      <c r="B28" s="156" t="s">
        <v>39</v>
      </c>
      <c r="C28" s="45" t="s">
        <v>15</v>
      </c>
      <c r="D28" s="33" t="s">
        <v>15</v>
      </c>
      <c r="E28" s="54" t="s">
        <v>24</v>
      </c>
      <c r="F28" s="54" t="s">
        <v>24</v>
      </c>
      <c r="G28" s="33" t="s">
        <v>15</v>
      </c>
      <c r="H28" s="33" t="s">
        <v>15</v>
      </c>
      <c r="I28" s="46" t="s">
        <v>24</v>
      </c>
      <c r="J28" s="33" t="s">
        <v>15</v>
      </c>
      <c r="K28" s="33" t="s">
        <v>15</v>
      </c>
      <c r="L28" s="33" t="s">
        <v>15</v>
      </c>
      <c r="M28" s="33" t="s">
        <v>15</v>
      </c>
      <c r="N28" s="55" t="s">
        <v>15</v>
      </c>
      <c r="O28" s="48" t="s">
        <v>169</v>
      </c>
      <c r="P28" s="199">
        <f>0/13*100</f>
        <v>0</v>
      </c>
    </row>
    <row r="29" spans="1:16">
      <c r="A29" s="385" t="s">
        <v>40</v>
      </c>
      <c r="B29" s="155" t="s">
        <v>41</v>
      </c>
      <c r="C29" s="49" t="s">
        <v>18</v>
      </c>
      <c r="D29" s="49" t="s">
        <v>18</v>
      </c>
      <c r="E29" s="49" t="s">
        <v>18</v>
      </c>
      <c r="F29" s="49" t="s">
        <v>24</v>
      </c>
      <c r="G29" s="49" t="s">
        <v>18</v>
      </c>
      <c r="H29" s="41" t="s">
        <v>18</v>
      </c>
      <c r="I29" s="41" t="s">
        <v>24</v>
      </c>
      <c r="J29" s="41" t="s">
        <v>18</v>
      </c>
      <c r="K29" s="41" t="s">
        <v>24</v>
      </c>
      <c r="L29" s="41" t="s">
        <v>18</v>
      </c>
      <c r="M29" s="41" t="s">
        <v>18</v>
      </c>
      <c r="N29" s="51" t="s">
        <v>18</v>
      </c>
      <c r="O29" s="43" t="s">
        <v>179</v>
      </c>
      <c r="P29" s="199">
        <f>10/13*100</f>
        <v>76.923076923076934</v>
      </c>
    </row>
    <row r="30" spans="1:16">
      <c r="A30" s="387"/>
      <c r="B30" s="157" t="s">
        <v>180</v>
      </c>
      <c r="C30" s="44" t="s">
        <v>15</v>
      </c>
      <c r="D30" s="44" t="s">
        <v>15</v>
      </c>
      <c r="E30" s="41" t="s">
        <v>24</v>
      </c>
      <c r="F30" s="41" t="s">
        <v>24</v>
      </c>
      <c r="G30" s="44" t="s">
        <v>15</v>
      </c>
      <c r="H30" s="41" t="s">
        <v>18</v>
      </c>
      <c r="I30" s="41" t="s">
        <v>24</v>
      </c>
      <c r="J30" s="44" t="s">
        <v>15</v>
      </c>
      <c r="K30" s="44" t="s">
        <v>15</v>
      </c>
      <c r="L30" s="44" t="s">
        <v>15</v>
      </c>
      <c r="M30" s="44" t="s">
        <v>15</v>
      </c>
      <c r="N30" s="52" t="s">
        <v>15</v>
      </c>
      <c r="O30" s="43" t="s">
        <v>170</v>
      </c>
      <c r="P30" s="199">
        <f>1/13*100</f>
        <v>7.6923076923076925</v>
      </c>
    </row>
    <row r="31" spans="1:16">
      <c r="A31" s="387"/>
      <c r="B31" s="157" t="s">
        <v>43</v>
      </c>
      <c r="C31" s="44" t="s">
        <v>15</v>
      </c>
      <c r="D31" s="44" t="s">
        <v>15</v>
      </c>
      <c r="E31" s="44" t="s">
        <v>15</v>
      </c>
      <c r="F31" s="44" t="s">
        <v>15</v>
      </c>
      <c r="G31" s="44" t="s">
        <v>15</v>
      </c>
      <c r="H31" s="44" t="s">
        <v>15</v>
      </c>
      <c r="I31" s="44" t="s">
        <v>15</v>
      </c>
      <c r="J31" s="44" t="s">
        <v>15</v>
      </c>
      <c r="K31" s="44" t="s">
        <v>15</v>
      </c>
      <c r="L31" s="44" t="s">
        <v>15</v>
      </c>
      <c r="M31" s="44" t="s">
        <v>15</v>
      </c>
      <c r="N31" s="52" t="s">
        <v>15</v>
      </c>
      <c r="O31" s="40" t="s">
        <v>169</v>
      </c>
      <c r="P31" s="199">
        <f>0/13*100</f>
        <v>0</v>
      </c>
    </row>
    <row r="32" spans="1:16" ht="15.75" thickBot="1">
      <c r="A32" s="386"/>
      <c r="B32" s="156" t="s">
        <v>44</v>
      </c>
      <c r="C32" s="46" t="s">
        <v>18</v>
      </c>
      <c r="D32" s="46" t="s">
        <v>18</v>
      </c>
      <c r="E32" s="45" t="s">
        <v>15</v>
      </c>
      <c r="F32" s="45" t="s">
        <v>15</v>
      </c>
      <c r="G32" s="46" t="s">
        <v>18</v>
      </c>
      <c r="H32" s="45" t="s">
        <v>15</v>
      </c>
      <c r="I32" s="46" t="s">
        <v>24</v>
      </c>
      <c r="J32" s="46" t="s">
        <v>18</v>
      </c>
      <c r="K32" s="46" t="s">
        <v>24</v>
      </c>
      <c r="L32" s="45" t="s">
        <v>15</v>
      </c>
      <c r="M32" s="45" t="s">
        <v>15</v>
      </c>
      <c r="N32" s="47" t="s">
        <v>15</v>
      </c>
      <c r="O32" s="48" t="s">
        <v>172</v>
      </c>
      <c r="P32" s="199">
        <f>4/13*100</f>
        <v>30.76923076923077</v>
      </c>
    </row>
    <row r="33" spans="1:16">
      <c r="A33" s="385" t="s">
        <v>45</v>
      </c>
      <c r="B33" s="155" t="s">
        <v>46</v>
      </c>
      <c r="C33" s="49" t="s">
        <v>18</v>
      </c>
      <c r="D33" s="49" t="s">
        <v>18</v>
      </c>
      <c r="E33" s="49" t="s">
        <v>24</v>
      </c>
      <c r="F33" s="49" t="s">
        <v>24</v>
      </c>
      <c r="G33" s="49" t="s">
        <v>24</v>
      </c>
      <c r="H33" s="44" t="s">
        <v>15</v>
      </c>
      <c r="I33" s="44" t="s">
        <v>15</v>
      </c>
      <c r="J33" s="44" t="s">
        <v>15</v>
      </c>
      <c r="K33" s="44" t="s">
        <v>15</v>
      </c>
      <c r="L33" s="44" t="s">
        <v>15</v>
      </c>
      <c r="M33" s="44" t="s">
        <v>15</v>
      </c>
      <c r="N33" s="52" t="s">
        <v>15</v>
      </c>
      <c r="O33" s="43" t="s">
        <v>171</v>
      </c>
      <c r="P33" s="199">
        <f>2/13*100</f>
        <v>15.384615384615385</v>
      </c>
    </row>
    <row r="34" spans="1:16">
      <c r="A34" s="387"/>
      <c r="B34" s="157" t="s">
        <v>47</v>
      </c>
      <c r="C34" s="44" t="s">
        <v>15</v>
      </c>
      <c r="D34" s="44" t="s">
        <v>15</v>
      </c>
      <c r="E34" s="41" t="s">
        <v>24</v>
      </c>
      <c r="F34" s="41" t="s">
        <v>24</v>
      </c>
      <c r="G34" s="41" t="s">
        <v>24</v>
      </c>
      <c r="H34" s="44" t="s">
        <v>15</v>
      </c>
      <c r="I34" s="44" t="s">
        <v>15</v>
      </c>
      <c r="J34" s="44" t="s">
        <v>15</v>
      </c>
      <c r="K34" s="44" t="s">
        <v>15</v>
      </c>
      <c r="L34" s="44" t="s">
        <v>15</v>
      </c>
      <c r="M34" s="44" t="s">
        <v>15</v>
      </c>
      <c r="N34" s="52" t="s">
        <v>15</v>
      </c>
      <c r="O34" s="43" t="s">
        <v>169</v>
      </c>
      <c r="P34" s="199">
        <f>0/13*100</f>
        <v>0</v>
      </c>
    </row>
    <row r="35" spans="1:16" ht="15.75" thickBot="1">
      <c r="A35" s="386"/>
      <c r="B35" s="156" t="s">
        <v>48</v>
      </c>
      <c r="C35" s="45" t="s">
        <v>15</v>
      </c>
      <c r="D35" s="33" t="s">
        <v>15</v>
      </c>
      <c r="E35" s="54" t="s">
        <v>24</v>
      </c>
      <c r="F35" s="54" t="s">
        <v>24</v>
      </c>
      <c r="G35" s="54" t="s">
        <v>24</v>
      </c>
      <c r="H35" s="33" t="s">
        <v>15</v>
      </c>
      <c r="I35" s="33" t="s">
        <v>15</v>
      </c>
      <c r="J35" s="54" t="s">
        <v>18</v>
      </c>
      <c r="K35" s="33" t="s">
        <v>15</v>
      </c>
      <c r="L35" s="33" t="s">
        <v>15</v>
      </c>
      <c r="M35" s="33" t="s">
        <v>15</v>
      </c>
      <c r="N35" s="55" t="s">
        <v>15</v>
      </c>
      <c r="O35" s="48" t="s">
        <v>170</v>
      </c>
      <c r="P35" s="199">
        <f>1/13*100</f>
        <v>7.6923076923076925</v>
      </c>
    </row>
    <row r="36" spans="1:16">
      <c r="A36" s="385" t="s">
        <v>49</v>
      </c>
      <c r="B36" s="155" t="s">
        <v>50</v>
      </c>
      <c r="C36" s="41" t="s">
        <v>18</v>
      </c>
      <c r="D36" s="41" t="s">
        <v>24</v>
      </c>
      <c r="E36" s="44" t="s">
        <v>15</v>
      </c>
      <c r="F36" s="41" t="s">
        <v>24</v>
      </c>
      <c r="G36" s="44" t="s">
        <v>15</v>
      </c>
      <c r="H36" s="44" t="s">
        <v>15</v>
      </c>
      <c r="I36" s="41" t="s">
        <v>24</v>
      </c>
      <c r="J36" s="41" t="s">
        <v>24</v>
      </c>
      <c r="K36" s="41" t="s">
        <v>24</v>
      </c>
      <c r="L36" s="41" t="s">
        <v>24</v>
      </c>
      <c r="M36" s="41" t="s">
        <v>24</v>
      </c>
      <c r="N36" s="52" t="s">
        <v>15</v>
      </c>
      <c r="O36" s="43" t="s">
        <v>171</v>
      </c>
      <c r="P36" s="199">
        <f>2/13*100</f>
        <v>15.384615384615385</v>
      </c>
    </row>
    <row r="37" spans="1:16">
      <c r="A37" s="387"/>
      <c r="B37" s="157" t="s">
        <v>51</v>
      </c>
      <c r="C37" s="41" t="s">
        <v>18</v>
      </c>
      <c r="D37" s="41" t="s">
        <v>24</v>
      </c>
      <c r="E37" s="41" t="s">
        <v>18</v>
      </c>
      <c r="F37" s="41" t="s">
        <v>24</v>
      </c>
      <c r="G37" s="44" t="s">
        <v>15</v>
      </c>
      <c r="H37" s="44" t="s">
        <v>15</v>
      </c>
      <c r="I37" s="41" t="s">
        <v>24</v>
      </c>
      <c r="J37" s="41" t="s">
        <v>24</v>
      </c>
      <c r="K37" s="41" t="s">
        <v>24</v>
      </c>
      <c r="L37" s="56"/>
      <c r="M37" s="44" t="s">
        <v>15</v>
      </c>
      <c r="N37" s="52" t="s">
        <v>15</v>
      </c>
      <c r="O37" s="43" t="s">
        <v>168</v>
      </c>
      <c r="P37" s="199">
        <f>3/13*100</f>
        <v>23.076923076923077</v>
      </c>
    </row>
    <row r="38" spans="1:16">
      <c r="A38" s="387"/>
      <c r="B38" s="157" t="s">
        <v>52</v>
      </c>
      <c r="C38" s="41" t="s">
        <v>18</v>
      </c>
      <c r="D38" s="41" t="s">
        <v>18</v>
      </c>
      <c r="E38" s="41" t="s">
        <v>24</v>
      </c>
      <c r="F38" s="41" t="s">
        <v>24</v>
      </c>
      <c r="G38" s="41" t="s">
        <v>24</v>
      </c>
      <c r="H38" s="41" t="s">
        <v>24</v>
      </c>
      <c r="I38" s="44" t="s">
        <v>15</v>
      </c>
      <c r="J38" s="41" t="s">
        <v>24</v>
      </c>
      <c r="K38" s="44" t="s">
        <v>15</v>
      </c>
      <c r="L38" s="41" t="s">
        <v>18</v>
      </c>
      <c r="M38" s="41" t="s">
        <v>24</v>
      </c>
      <c r="N38" s="52" t="s">
        <v>15</v>
      </c>
      <c r="O38" s="43" t="s">
        <v>168</v>
      </c>
      <c r="P38" s="199">
        <f>3/13*100</f>
        <v>23.076923076923077</v>
      </c>
    </row>
    <row r="39" spans="1:16">
      <c r="A39" s="387"/>
      <c r="B39" s="157" t="s">
        <v>53</v>
      </c>
      <c r="C39" s="41" t="s">
        <v>18</v>
      </c>
      <c r="D39" s="41" t="s">
        <v>24</v>
      </c>
      <c r="E39" s="8" t="s">
        <v>24</v>
      </c>
      <c r="F39" s="41" t="s">
        <v>24</v>
      </c>
      <c r="G39" s="44" t="s">
        <v>15</v>
      </c>
      <c r="H39" s="44" t="s">
        <v>15</v>
      </c>
      <c r="I39" s="44" t="s">
        <v>15</v>
      </c>
      <c r="J39" s="41" t="s">
        <v>24</v>
      </c>
      <c r="K39" s="41" t="s">
        <v>18</v>
      </c>
      <c r="L39" s="41" t="s">
        <v>18</v>
      </c>
      <c r="M39" s="41" t="s">
        <v>24</v>
      </c>
      <c r="N39" s="42" t="s">
        <v>18</v>
      </c>
      <c r="O39" s="43" t="s">
        <v>172</v>
      </c>
      <c r="P39" s="199">
        <f>4/13*100</f>
        <v>30.76923076923077</v>
      </c>
    </row>
    <row r="40" spans="1:16">
      <c r="A40" s="387"/>
      <c r="B40" s="157" t="s">
        <v>181</v>
      </c>
      <c r="C40" s="44" t="s">
        <v>15</v>
      </c>
      <c r="D40" s="7" t="s">
        <v>15</v>
      </c>
      <c r="E40" s="8" t="s">
        <v>24</v>
      </c>
      <c r="F40" s="41" t="s">
        <v>18</v>
      </c>
      <c r="G40" s="44" t="s">
        <v>15</v>
      </c>
      <c r="H40" s="8" t="s">
        <v>24</v>
      </c>
      <c r="I40" s="8" t="s">
        <v>24</v>
      </c>
      <c r="J40" s="7" t="s">
        <v>15</v>
      </c>
      <c r="K40" s="7" t="s">
        <v>15</v>
      </c>
      <c r="L40" s="7" t="s">
        <v>15</v>
      </c>
      <c r="M40" s="8" t="s">
        <v>18</v>
      </c>
      <c r="N40" s="34" t="s">
        <v>15</v>
      </c>
      <c r="O40" s="43" t="s">
        <v>171</v>
      </c>
      <c r="P40" s="199">
        <f>2/13*100</f>
        <v>15.384615384615385</v>
      </c>
    </row>
    <row r="41" spans="1:16">
      <c r="A41" s="387"/>
      <c r="B41" s="157" t="s">
        <v>55</v>
      </c>
      <c r="C41" s="41" t="s">
        <v>24</v>
      </c>
      <c r="D41" s="41" t="s">
        <v>24</v>
      </c>
      <c r="E41" s="41" t="s">
        <v>24</v>
      </c>
      <c r="F41" s="41" t="s">
        <v>24</v>
      </c>
      <c r="G41" s="41" t="s">
        <v>18</v>
      </c>
      <c r="H41" s="7" t="s">
        <v>15</v>
      </c>
      <c r="I41" s="7" t="s">
        <v>15</v>
      </c>
      <c r="J41" s="7" t="s">
        <v>15</v>
      </c>
      <c r="K41" s="8" t="s">
        <v>340</v>
      </c>
      <c r="L41" s="8" t="s">
        <v>18</v>
      </c>
      <c r="M41" s="8" t="s">
        <v>18</v>
      </c>
      <c r="N41" s="34" t="s">
        <v>15</v>
      </c>
      <c r="O41" s="57" t="s">
        <v>172</v>
      </c>
      <c r="P41" s="199">
        <f>4/13*100</f>
        <v>30.76923076923077</v>
      </c>
    </row>
    <row r="42" spans="1:16">
      <c r="A42" s="387"/>
      <c r="B42" s="157" t="s">
        <v>56</v>
      </c>
      <c r="C42" s="41" t="s">
        <v>18</v>
      </c>
      <c r="D42" s="41" t="s">
        <v>340</v>
      </c>
      <c r="E42" s="44" t="s">
        <v>15</v>
      </c>
      <c r="F42" s="41" t="s">
        <v>18</v>
      </c>
      <c r="G42" s="41" t="s">
        <v>24</v>
      </c>
      <c r="H42" s="41" t="s">
        <v>18</v>
      </c>
      <c r="I42" s="44" t="s">
        <v>15</v>
      </c>
      <c r="J42" s="41" t="s">
        <v>24</v>
      </c>
      <c r="K42" s="44" t="s">
        <v>15</v>
      </c>
      <c r="L42" s="44" t="s">
        <v>15</v>
      </c>
      <c r="M42" s="44" t="s">
        <v>15</v>
      </c>
      <c r="N42" s="34" t="s">
        <v>15</v>
      </c>
      <c r="O42" s="43" t="s">
        <v>172</v>
      </c>
      <c r="P42" s="199">
        <f t="shared" ref="P42" si="0">4/13*100</f>
        <v>30.76923076923077</v>
      </c>
    </row>
    <row r="43" spans="1:16">
      <c r="A43" s="387"/>
      <c r="B43" s="157" t="s">
        <v>57</v>
      </c>
      <c r="C43" s="44" t="s">
        <v>15</v>
      </c>
      <c r="D43" s="7" t="s">
        <v>15</v>
      </c>
      <c r="E43" s="8" t="s">
        <v>24</v>
      </c>
      <c r="F43" s="8" t="s">
        <v>24</v>
      </c>
      <c r="G43" s="8" t="s">
        <v>24</v>
      </c>
      <c r="H43" s="7" t="s">
        <v>15</v>
      </c>
      <c r="I43" s="7" t="s">
        <v>15</v>
      </c>
      <c r="J43" s="7" t="s">
        <v>15</v>
      </c>
      <c r="K43" s="7" t="s">
        <v>15</v>
      </c>
      <c r="L43" s="7" t="s">
        <v>15</v>
      </c>
      <c r="M43" s="7" t="s">
        <v>15</v>
      </c>
      <c r="N43" s="34" t="s">
        <v>15</v>
      </c>
      <c r="O43" s="43" t="s">
        <v>169</v>
      </c>
      <c r="P43" s="199">
        <f>0/13*100</f>
        <v>0</v>
      </c>
    </row>
    <row r="44" spans="1:16">
      <c r="A44" s="387"/>
      <c r="B44" s="157" t="s">
        <v>58</v>
      </c>
      <c r="C44" s="44" t="s">
        <v>15</v>
      </c>
      <c r="D44" s="7" t="s">
        <v>15</v>
      </c>
      <c r="E44" s="8" t="s">
        <v>18</v>
      </c>
      <c r="F44" s="8" t="s">
        <v>18</v>
      </c>
      <c r="G44" s="8" t="s">
        <v>18</v>
      </c>
      <c r="H44" s="7" t="s">
        <v>15</v>
      </c>
      <c r="I44" s="8" t="s">
        <v>18</v>
      </c>
      <c r="J44" s="8" t="s">
        <v>18</v>
      </c>
      <c r="K44" s="8" t="s">
        <v>18</v>
      </c>
      <c r="L44" s="8" t="s">
        <v>18</v>
      </c>
      <c r="M44" s="8" t="s">
        <v>18</v>
      </c>
      <c r="N44" s="58" t="s">
        <v>18</v>
      </c>
      <c r="O44" s="43" t="s">
        <v>176</v>
      </c>
      <c r="P44" s="199">
        <f>9/13*100</f>
        <v>69.230769230769226</v>
      </c>
    </row>
    <row r="45" spans="1:16">
      <c r="A45" s="387"/>
      <c r="B45" s="157" t="s">
        <v>59</v>
      </c>
      <c r="C45" s="44" t="s">
        <v>15</v>
      </c>
      <c r="D45" s="8" t="s">
        <v>24</v>
      </c>
      <c r="E45" s="8" t="s">
        <v>24</v>
      </c>
      <c r="F45" s="8" t="s">
        <v>24</v>
      </c>
      <c r="G45" s="7" t="s">
        <v>15</v>
      </c>
      <c r="H45" s="7" t="s">
        <v>15</v>
      </c>
      <c r="I45" s="7" t="s">
        <v>15</v>
      </c>
      <c r="J45" s="7" t="s">
        <v>15</v>
      </c>
      <c r="K45" s="8" t="s">
        <v>18</v>
      </c>
      <c r="L45" s="8" t="s">
        <v>18</v>
      </c>
      <c r="M45" s="7" t="s">
        <v>15</v>
      </c>
      <c r="N45" s="58" t="s">
        <v>18</v>
      </c>
      <c r="O45" s="43" t="s">
        <v>172</v>
      </c>
      <c r="P45" s="199">
        <f>4/13*100</f>
        <v>30.76923076923077</v>
      </c>
    </row>
    <row r="46" spans="1:16">
      <c r="A46" s="387"/>
      <c r="B46" s="157" t="s">
        <v>60</v>
      </c>
      <c r="C46" s="44" t="s">
        <v>15</v>
      </c>
      <c r="D46" s="8" t="s">
        <v>18</v>
      </c>
      <c r="E46" s="8" t="s">
        <v>18</v>
      </c>
      <c r="F46" s="8" t="s">
        <v>18</v>
      </c>
      <c r="G46" s="8" t="s">
        <v>18</v>
      </c>
      <c r="H46" s="8" t="s">
        <v>18</v>
      </c>
      <c r="I46" s="8" t="s">
        <v>24</v>
      </c>
      <c r="J46" s="7" t="s">
        <v>15</v>
      </c>
      <c r="K46" s="8" t="s">
        <v>18</v>
      </c>
      <c r="L46" s="7" t="s">
        <v>15</v>
      </c>
      <c r="M46" s="8" t="s">
        <v>18</v>
      </c>
      <c r="N46" s="34" t="s">
        <v>15</v>
      </c>
      <c r="O46" s="43" t="s">
        <v>182</v>
      </c>
      <c r="P46" s="199">
        <f>7/13*100</f>
        <v>53.846153846153847</v>
      </c>
    </row>
    <row r="47" spans="1:16">
      <c r="A47" s="387"/>
      <c r="B47" s="157" t="s">
        <v>61</v>
      </c>
      <c r="C47" s="41" t="s">
        <v>18</v>
      </c>
      <c r="D47" s="7" t="s">
        <v>15</v>
      </c>
      <c r="E47" s="7" t="s">
        <v>15</v>
      </c>
      <c r="F47" s="7" t="s">
        <v>15</v>
      </c>
      <c r="G47" s="8" t="s">
        <v>18</v>
      </c>
      <c r="H47" s="7" t="s">
        <v>15</v>
      </c>
      <c r="I47" s="7" t="s">
        <v>15</v>
      </c>
      <c r="J47" s="8" t="s">
        <v>18</v>
      </c>
      <c r="K47" s="8" t="s">
        <v>18</v>
      </c>
      <c r="L47" s="7" t="s">
        <v>15</v>
      </c>
      <c r="M47" s="7" t="s">
        <v>15</v>
      </c>
      <c r="N47" s="34" t="s">
        <v>15</v>
      </c>
      <c r="O47" s="43" t="s">
        <v>172</v>
      </c>
      <c r="P47" s="199">
        <f>4/13*100</f>
        <v>30.76923076923077</v>
      </c>
    </row>
    <row r="48" spans="1:16">
      <c r="A48" s="387"/>
      <c r="B48" s="157" t="s">
        <v>62</v>
      </c>
      <c r="C48" s="41" t="s">
        <v>18</v>
      </c>
      <c r="D48" s="7" t="s">
        <v>15</v>
      </c>
      <c r="E48" s="7" t="s">
        <v>15</v>
      </c>
      <c r="F48" s="7" t="s">
        <v>15</v>
      </c>
      <c r="G48" s="8" t="s">
        <v>18</v>
      </c>
      <c r="H48" s="7" t="s">
        <v>15</v>
      </c>
      <c r="I48" s="7" t="s">
        <v>15</v>
      </c>
      <c r="J48" s="7" t="s">
        <v>15</v>
      </c>
      <c r="K48" s="8" t="s">
        <v>18</v>
      </c>
      <c r="L48" s="8" t="s">
        <v>24</v>
      </c>
      <c r="M48" s="7" t="s">
        <v>15</v>
      </c>
      <c r="N48" s="58" t="s">
        <v>18</v>
      </c>
      <c r="O48" s="43" t="s">
        <v>172</v>
      </c>
      <c r="P48" s="199">
        <f>4/13*100</f>
        <v>30.76923076923077</v>
      </c>
    </row>
    <row r="49" spans="1:16" ht="15.75" thickBot="1">
      <c r="A49" s="386"/>
      <c r="B49" s="156" t="s">
        <v>63</v>
      </c>
      <c r="C49" s="141" t="s">
        <v>15</v>
      </c>
      <c r="D49" s="33" t="s">
        <v>15</v>
      </c>
      <c r="E49" s="33" t="s">
        <v>15</v>
      </c>
      <c r="F49" s="33" t="s">
        <v>15</v>
      </c>
      <c r="G49" s="33" t="s">
        <v>15</v>
      </c>
      <c r="H49" s="33" t="s">
        <v>15</v>
      </c>
      <c r="I49" s="33" t="s">
        <v>15</v>
      </c>
      <c r="J49" s="33" t="s">
        <v>15</v>
      </c>
      <c r="K49" s="33" t="s">
        <v>15</v>
      </c>
      <c r="L49" s="33" t="s">
        <v>15</v>
      </c>
      <c r="M49" s="33" t="s">
        <v>15</v>
      </c>
      <c r="N49" s="55" t="s">
        <v>15</v>
      </c>
      <c r="O49" s="48" t="s">
        <v>169</v>
      </c>
      <c r="P49" s="200">
        <f>0/13*100</f>
        <v>0</v>
      </c>
    </row>
    <row r="50" spans="1:16">
      <c r="A50" s="395" t="s">
        <v>94</v>
      </c>
      <c r="B50" s="130" t="s">
        <v>431</v>
      </c>
      <c r="C50" s="8" t="s">
        <v>18</v>
      </c>
      <c r="D50" s="8" t="s">
        <v>18</v>
      </c>
      <c r="E50" s="8" t="s">
        <v>24</v>
      </c>
      <c r="F50" s="8" t="s">
        <v>24</v>
      </c>
      <c r="G50" s="8" t="s">
        <v>18</v>
      </c>
      <c r="H50" s="8" t="s">
        <v>24</v>
      </c>
      <c r="I50" s="8" t="s">
        <v>24</v>
      </c>
      <c r="J50" s="8" t="s">
        <v>24</v>
      </c>
      <c r="K50" s="8" t="s">
        <v>18</v>
      </c>
      <c r="L50" s="8" t="s">
        <v>24</v>
      </c>
      <c r="M50" s="8" t="s">
        <v>18</v>
      </c>
      <c r="N50" s="235" t="s">
        <v>24</v>
      </c>
    </row>
    <row r="51" spans="1:16">
      <c r="A51" s="397"/>
      <c r="B51" s="131" t="s">
        <v>432</v>
      </c>
      <c r="C51" s="8" t="s">
        <v>18</v>
      </c>
      <c r="D51" s="8" t="s">
        <v>18</v>
      </c>
      <c r="E51" s="8" t="s">
        <v>24</v>
      </c>
      <c r="F51" s="8" t="s">
        <v>24</v>
      </c>
      <c r="G51" s="8" t="s">
        <v>18</v>
      </c>
      <c r="H51" s="8" t="s">
        <v>24</v>
      </c>
      <c r="I51" s="8" t="s">
        <v>24</v>
      </c>
      <c r="J51" s="8" t="s">
        <v>24</v>
      </c>
      <c r="K51" s="8" t="s">
        <v>18</v>
      </c>
      <c r="L51" s="8" t="s">
        <v>24</v>
      </c>
      <c r="M51" s="8" t="s">
        <v>18</v>
      </c>
      <c r="N51" s="58" t="s">
        <v>24</v>
      </c>
    </row>
    <row r="52" spans="1:16">
      <c r="A52" s="397"/>
      <c r="B52" s="131" t="s">
        <v>433</v>
      </c>
      <c r="C52" s="8" t="s">
        <v>18</v>
      </c>
      <c r="D52" s="8" t="s">
        <v>18</v>
      </c>
      <c r="E52" s="8" t="s">
        <v>24</v>
      </c>
      <c r="F52" s="8" t="s">
        <v>24</v>
      </c>
      <c r="G52" s="8" t="s">
        <v>18</v>
      </c>
      <c r="H52" s="8" t="s">
        <v>24</v>
      </c>
      <c r="I52" s="8" t="s">
        <v>24</v>
      </c>
      <c r="J52" s="8" t="s">
        <v>24</v>
      </c>
      <c r="K52" s="8" t="s">
        <v>18</v>
      </c>
      <c r="L52" s="8" t="s">
        <v>24</v>
      </c>
      <c r="M52" s="8" t="s">
        <v>18</v>
      </c>
      <c r="N52" s="58" t="s">
        <v>24</v>
      </c>
    </row>
    <row r="53" spans="1:16">
      <c r="A53" s="397"/>
      <c r="B53" s="131" t="s">
        <v>434</v>
      </c>
      <c r="C53" s="8" t="s">
        <v>18</v>
      </c>
      <c r="D53" s="8" t="s">
        <v>18</v>
      </c>
      <c r="E53" s="8" t="s">
        <v>24</v>
      </c>
      <c r="F53" s="8" t="s">
        <v>24</v>
      </c>
      <c r="G53" s="8" t="s">
        <v>18</v>
      </c>
      <c r="H53" s="8" t="s">
        <v>24</v>
      </c>
      <c r="I53" s="8" t="s">
        <v>24</v>
      </c>
      <c r="J53" s="8" t="s">
        <v>24</v>
      </c>
      <c r="K53" s="8" t="s">
        <v>18</v>
      </c>
      <c r="L53" s="8" t="s">
        <v>18</v>
      </c>
      <c r="M53" s="8" t="s">
        <v>18</v>
      </c>
      <c r="N53" s="58" t="s">
        <v>18</v>
      </c>
    </row>
    <row r="54" spans="1:16">
      <c r="A54" s="397"/>
      <c r="B54" s="131" t="s">
        <v>435</v>
      </c>
      <c r="C54" s="8" t="s">
        <v>18</v>
      </c>
      <c r="D54" s="8" t="s">
        <v>18</v>
      </c>
      <c r="E54" s="8" t="s">
        <v>24</v>
      </c>
      <c r="F54" s="8" t="s">
        <v>24</v>
      </c>
      <c r="G54" s="8" t="s">
        <v>18</v>
      </c>
      <c r="H54" s="8" t="s">
        <v>24</v>
      </c>
      <c r="I54" s="8" t="s">
        <v>24</v>
      </c>
      <c r="J54" s="8" t="s">
        <v>18</v>
      </c>
      <c r="K54" s="8" t="s">
        <v>24</v>
      </c>
      <c r="L54" s="8" t="s">
        <v>18</v>
      </c>
      <c r="M54" s="8" t="s">
        <v>24</v>
      </c>
      <c r="N54" s="58" t="s">
        <v>18</v>
      </c>
    </row>
    <row r="55" spans="1:16">
      <c r="A55" s="397"/>
      <c r="B55" s="131" t="s">
        <v>436</v>
      </c>
      <c r="C55" s="8" t="s">
        <v>18</v>
      </c>
      <c r="D55" s="8" t="s">
        <v>18</v>
      </c>
      <c r="E55" s="8" t="s">
        <v>24</v>
      </c>
      <c r="F55" s="8" t="s">
        <v>24</v>
      </c>
      <c r="G55" s="8" t="s">
        <v>24</v>
      </c>
      <c r="H55" s="8" t="s">
        <v>24</v>
      </c>
      <c r="I55" s="8" t="s">
        <v>24</v>
      </c>
      <c r="J55" s="8" t="s">
        <v>18</v>
      </c>
      <c r="K55" s="8" t="s">
        <v>24</v>
      </c>
      <c r="L55" s="8" t="s">
        <v>18</v>
      </c>
      <c r="M55" s="8" t="s">
        <v>24</v>
      </c>
      <c r="N55" s="58" t="s">
        <v>24</v>
      </c>
    </row>
    <row r="56" spans="1:16">
      <c r="A56" s="397"/>
      <c r="B56" s="131" t="s">
        <v>437</v>
      </c>
      <c r="C56" s="8" t="s">
        <v>18</v>
      </c>
      <c r="D56" s="8" t="s">
        <v>18</v>
      </c>
      <c r="E56" s="8" t="s">
        <v>24</v>
      </c>
      <c r="F56" s="8" t="s">
        <v>24</v>
      </c>
      <c r="G56" s="8" t="s">
        <v>24</v>
      </c>
      <c r="H56" s="8" t="s">
        <v>24</v>
      </c>
      <c r="I56" s="8" t="s">
        <v>24</v>
      </c>
      <c r="J56" s="8" t="s">
        <v>18</v>
      </c>
      <c r="K56" s="8" t="s">
        <v>24</v>
      </c>
      <c r="L56" s="8" t="s">
        <v>18</v>
      </c>
      <c r="M56" s="8" t="s">
        <v>24</v>
      </c>
      <c r="N56" s="58" t="s">
        <v>24</v>
      </c>
    </row>
    <row r="57" spans="1:16">
      <c r="A57" s="397"/>
      <c r="B57" s="131" t="s">
        <v>438</v>
      </c>
      <c r="C57" s="8" t="s">
        <v>18</v>
      </c>
      <c r="D57" s="8" t="s">
        <v>18</v>
      </c>
      <c r="E57" s="8" t="s">
        <v>24</v>
      </c>
      <c r="F57" s="8" t="s">
        <v>24</v>
      </c>
      <c r="G57" s="8" t="s">
        <v>24</v>
      </c>
      <c r="H57" s="8" t="s">
        <v>24</v>
      </c>
      <c r="I57" s="8" t="s">
        <v>24</v>
      </c>
      <c r="J57" s="8" t="s">
        <v>18</v>
      </c>
      <c r="K57" s="8" t="s">
        <v>24</v>
      </c>
      <c r="L57" s="8" t="s">
        <v>18</v>
      </c>
      <c r="M57" s="8" t="s">
        <v>24</v>
      </c>
      <c r="N57" s="58" t="s">
        <v>24</v>
      </c>
    </row>
    <row r="58" spans="1:16">
      <c r="A58" s="397"/>
      <c r="B58" s="131" t="s">
        <v>439</v>
      </c>
      <c r="C58" s="8" t="s">
        <v>18</v>
      </c>
      <c r="D58" s="8" t="s">
        <v>24</v>
      </c>
      <c r="E58" s="8" t="s">
        <v>18</v>
      </c>
      <c r="F58" s="8" t="s">
        <v>18</v>
      </c>
      <c r="G58" s="8" t="s">
        <v>24</v>
      </c>
      <c r="H58" s="8" t="s">
        <v>18</v>
      </c>
      <c r="I58" s="8" t="s">
        <v>24</v>
      </c>
      <c r="J58" s="8" t="s">
        <v>24</v>
      </c>
      <c r="K58" s="8" t="s">
        <v>24</v>
      </c>
      <c r="L58" s="8" t="s">
        <v>24</v>
      </c>
      <c r="M58" s="8" t="s">
        <v>24</v>
      </c>
      <c r="N58" s="58" t="s">
        <v>24</v>
      </c>
    </row>
    <row r="59" spans="1:16">
      <c r="A59" s="397"/>
      <c r="B59" s="131" t="s">
        <v>440</v>
      </c>
      <c r="C59" s="8" t="s">
        <v>18</v>
      </c>
      <c r="D59" s="8" t="s">
        <v>24</v>
      </c>
      <c r="E59" s="8" t="s">
        <v>18</v>
      </c>
      <c r="F59" s="8" t="s">
        <v>18</v>
      </c>
      <c r="G59" s="8" t="s">
        <v>24</v>
      </c>
      <c r="H59" s="8" t="s">
        <v>18</v>
      </c>
      <c r="I59" s="8" t="s">
        <v>24</v>
      </c>
      <c r="J59" s="8" t="s">
        <v>24</v>
      </c>
      <c r="K59" s="8" t="s">
        <v>24</v>
      </c>
      <c r="L59" s="8" t="s">
        <v>24</v>
      </c>
      <c r="M59" s="8" t="s">
        <v>24</v>
      </c>
      <c r="N59" s="58" t="s">
        <v>24</v>
      </c>
    </row>
    <row r="60" spans="1:16" ht="15.75" thickBot="1">
      <c r="A60" s="396"/>
      <c r="B60" s="132" t="s">
        <v>441</v>
      </c>
      <c r="C60" s="159" t="s">
        <v>18</v>
      </c>
      <c r="D60" s="8" t="s">
        <v>24</v>
      </c>
      <c r="E60" s="54" t="s">
        <v>24</v>
      </c>
      <c r="F60" s="54" t="s">
        <v>24</v>
      </c>
      <c r="G60" s="54" t="s">
        <v>24</v>
      </c>
      <c r="H60" s="54" t="s">
        <v>18</v>
      </c>
      <c r="I60" s="54" t="s">
        <v>18</v>
      </c>
      <c r="J60" s="54" t="s">
        <v>24</v>
      </c>
      <c r="K60" s="54" t="s">
        <v>24</v>
      </c>
      <c r="L60" s="54" t="s">
        <v>24</v>
      </c>
      <c r="M60" s="54" t="s">
        <v>24</v>
      </c>
      <c r="N60" s="234" t="s">
        <v>24</v>
      </c>
    </row>
    <row r="61" spans="1:16">
      <c r="A61" s="395" t="s">
        <v>238</v>
      </c>
      <c r="B61" s="130" t="s">
        <v>253</v>
      </c>
      <c r="C61" s="151" t="s">
        <v>183</v>
      </c>
      <c r="D61" s="36" t="s">
        <v>184</v>
      </c>
      <c r="E61" s="7" t="s">
        <v>185</v>
      </c>
      <c r="F61" s="7" t="s">
        <v>186</v>
      </c>
      <c r="G61" s="7" t="s">
        <v>187</v>
      </c>
      <c r="H61" s="7" t="s">
        <v>183</v>
      </c>
      <c r="I61" s="7" t="s">
        <v>185</v>
      </c>
      <c r="J61" s="7" t="s">
        <v>187</v>
      </c>
      <c r="K61" s="7" t="s">
        <v>187</v>
      </c>
      <c r="L61" s="7" t="s">
        <v>187</v>
      </c>
      <c r="M61" s="7" t="s">
        <v>187</v>
      </c>
      <c r="N61" s="34" t="s">
        <v>187</v>
      </c>
      <c r="O61" s="59"/>
      <c r="P61" s="2"/>
    </row>
    <row r="62" spans="1:16" ht="18" thickBot="1">
      <c r="A62" s="396"/>
      <c r="B62" s="132" t="s">
        <v>239</v>
      </c>
      <c r="C62" s="60" t="s">
        <v>341</v>
      </c>
      <c r="D62" s="61" t="s">
        <v>342</v>
      </c>
      <c r="E62" s="61" t="s">
        <v>416</v>
      </c>
      <c r="F62" s="61" t="s">
        <v>417</v>
      </c>
      <c r="G62" s="61" t="s">
        <v>343</v>
      </c>
      <c r="H62" s="61" t="s">
        <v>344</v>
      </c>
      <c r="I62" s="61" t="s">
        <v>345</v>
      </c>
      <c r="J62" s="61" t="s">
        <v>347</v>
      </c>
      <c r="K62" s="61" t="s">
        <v>348</v>
      </c>
      <c r="L62" s="61" t="s">
        <v>349</v>
      </c>
      <c r="M62" s="61" t="s">
        <v>349</v>
      </c>
      <c r="N62" s="62" t="s">
        <v>350</v>
      </c>
      <c r="O62" s="236"/>
      <c r="P62" s="2"/>
    </row>
    <row r="66" spans="1:2" ht="15.75" thickBot="1">
      <c r="A66" s="1" t="s">
        <v>257</v>
      </c>
    </row>
    <row r="67" spans="1:2">
      <c r="A67" s="124" t="s">
        <v>240</v>
      </c>
      <c r="B67" s="125" t="s">
        <v>241</v>
      </c>
    </row>
    <row r="68" spans="1:2">
      <c r="A68" s="126" t="s">
        <v>242</v>
      </c>
      <c r="B68" s="127" t="s">
        <v>243</v>
      </c>
    </row>
    <row r="69" spans="1:2">
      <c r="A69" s="126" t="s">
        <v>244</v>
      </c>
      <c r="B69" s="127" t="s">
        <v>245</v>
      </c>
    </row>
    <row r="70" spans="1:2" ht="15.75" thickBot="1">
      <c r="A70" s="128" t="s">
        <v>246</v>
      </c>
      <c r="B70" s="129" t="s">
        <v>259</v>
      </c>
    </row>
  </sheetData>
  <mergeCells count="11">
    <mergeCell ref="A1:E1"/>
    <mergeCell ref="A61:A62"/>
    <mergeCell ref="A4:A6"/>
    <mergeCell ref="A33:A35"/>
    <mergeCell ref="A36:A49"/>
    <mergeCell ref="C4:O4"/>
    <mergeCell ref="A7:A13"/>
    <mergeCell ref="A14:A21"/>
    <mergeCell ref="A22:A28"/>
    <mergeCell ref="A29:A32"/>
    <mergeCell ref="A50:A6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91" zoomScaleNormal="100" workbookViewId="0">
      <selection activeCell="C112" sqref="C112"/>
    </sheetView>
  </sheetViews>
  <sheetFormatPr defaultColWidth="9" defaultRowHeight="15"/>
  <cols>
    <col min="1" max="1" width="22" style="196" bestFit="1" customWidth="1"/>
    <col min="2" max="2" width="36.42578125" style="196" customWidth="1"/>
    <col min="3" max="3" width="20.5703125" style="196" bestFit="1" customWidth="1"/>
    <col min="4" max="4" width="20.42578125" style="196" bestFit="1" customWidth="1"/>
    <col min="5" max="6" width="20.28515625" style="196" bestFit="1" customWidth="1"/>
    <col min="7" max="7" width="20.42578125" style="196" bestFit="1" customWidth="1"/>
    <col min="8" max="14" width="19.42578125" style="196" bestFit="1" customWidth="1"/>
    <col min="15" max="15" width="6.42578125" style="196" bestFit="1" customWidth="1"/>
    <col min="16" max="16384" width="9" style="196"/>
  </cols>
  <sheetData>
    <row r="1" spans="1:16">
      <c r="A1" s="399" t="s">
        <v>688</v>
      </c>
      <c r="B1" s="399"/>
      <c r="C1" s="399"/>
      <c r="D1" s="399"/>
      <c r="E1" s="399"/>
      <c r="F1" s="399"/>
      <c r="G1" s="399"/>
      <c r="H1" s="1"/>
      <c r="I1" s="1"/>
      <c r="J1" s="1"/>
      <c r="K1" s="5"/>
      <c r="L1" s="1"/>
      <c r="M1" s="1"/>
      <c r="N1" s="1"/>
      <c r="O1" s="1"/>
      <c r="P1" s="63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5"/>
      <c r="L2" s="1"/>
      <c r="M2" s="1"/>
      <c r="N2" s="1"/>
      <c r="O2" s="1"/>
      <c r="P2" s="63"/>
    </row>
    <row r="3" spans="1:16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/>
      <c r="N3" s="1"/>
      <c r="O3" s="1"/>
      <c r="P3" s="63"/>
    </row>
    <row r="4" spans="1:16" ht="15.75" thickBot="1">
      <c r="A4" s="64"/>
      <c r="B4" s="65" t="s">
        <v>3</v>
      </c>
      <c r="C4" s="426" t="s">
        <v>4</v>
      </c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351"/>
      <c r="P4" s="66"/>
    </row>
    <row r="5" spans="1:16">
      <c r="A5" s="67"/>
      <c r="B5" s="68"/>
      <c r="C5" s="69" t="s">
        <v>153</v>
      </c>
      <c r="D5" s="70" t="s">
        <v>154</v>
      </c>
      <c r="E5" s="421" t="s">
        <v>155</v>
      </c>
      <c r="F5" s="421"/>
      <c r="G5" s="70" t="s">
        <v>156</v>
      </c>
      <c r="H5" s="70" t="s">
        <v>157</v>
      </c>
      <c r="I5" s="70" t="s">
        <v>158</v>
      </c>
      <c r="J5" s="70" t="s">
        <v>612</v>
      </c>
      <c r="K5" s="70" t="s">
        <v>160</v>
      </c>
      <c r="L5" s="70" t="s">
        <v>161</v>
      </c>
      <c r="M5" s="70" t="s">
        <v>162</v>
      </c>
      <c r="N5" s="72" t="s">
        <v>163</v>
      </c>
      <c r="O5" s="66"/>
      <c r="P5" s="1"/>
    </row>
    <row r="6" spans="1:16">
      <c r="A6" s="73"/>
      <c r="B6" s="74" t="s">
        <v>681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75">
        <v>6</v>
      </c>
      <c r="I6" s="75">
        <v>7</v>
      </c>
      <c r="J6" s="75">
        <v>8</v>
      </c>
      <c r="K6" s="75">
        <v>9</v>
      </c>
      <c r="L6" s="75">
        <v>10</v>
      </c>
      <c r="M6" s="75">
        <v>11</v>
      </c>
      <c r="N6" s="76">
        <v>12</v>
      </c>
      <c r="O6" s="77">
        <v>12</v>
      </c>
      <c r="P6" s="1"/>
    </row>
    <row r="7" spans="1:16">
      <c r="A7" s="424" t="s">
        <v>9</v>
      </c>
      <c r="B7" s="79" t="s">
        <v>10</v>
      </c>
      <c r="C7" s="80" t="s">
        <v>11</v>
      </c>
      <c r="D7" s="80" t="s">
        <v>11</v>
      </c>
      <c r="E7" s="80" t="s">
        <v>11</v>
      </c>
      <c r="F7" s="80" t="s">
        <v>11</v>
      </c>
      <c r="G7" s="80" t="s">
        <v>71</v>
      </c>
      <c r="H7" s="5" t="s">
        <v>11</v>
      </c>
      <c r="I7" s="5" t="s">
        <v>11</v>
      </c>
      <c r="J7" s="5" t="s">
        <v>71</v>
      </c>
      <c r="K7" s="5" t="s">
        <v>71</v>
      </c>
      <c r="L7" s="5" t="s">
        <v>71</v>
      </c>
      <c r="M7" s="5" t="s">
        <v>11</v>
      </c>
      <c r="N7" s="81" t="s">
        <v>11</v>
      </c>
      <c r="O7" s="82" t="s">
        <v>228</v>
      </c>
      <c r="P7" s="276"/>
    </row>
    <row r="8" spans="1:16">
      <c r="A8" s="424"/>
      <c r="B8" s="83" t="s">
        <v>12</v>
      </c>
      <c r="C8" s="84" t="s">
        <v>128</v>
      </c>
      <c r="D8" s="5" t="s">
        <v>164</v>
      </c>
      <c r="E8" s="5" t="s">
        <v>129</v>
      </c>
      <c r="F8" s="5" t="s">
        <v>87</v>
      </c>
      <c r="G8" s="5" t="s">
        <v>165</v>
      </c>
      <c r="H8" s="5" t="s">
        <v>15</v>
      </c>
      <c r="I8" s="5" t="s">
        <v>136</v>
      </c>
      <c r="J8" s="5" t="s">
        <v>15</v>
      </c>
      <c r="K8" s="5" t="s">
        <v>84</v>
      </c>
      <c r="L8" s="5" t="s">
        <v>87</v>
      </c>
      <c r="M8" s="5" t="s">
        <v>166</v>
      </c>
      <c r="N8" s="76" t="s">
        <v>15</v>
      </c>
      <c r="O8" s="85">
        <v>2.6688888888888886</v>
      </c>
      <c r="P8" s="182" t="s">
        <v>287</v>
      </c>
    </row>
    <row r="9" spans="1:16">
      <c r="A9" s="424"/>
      <c r="B9" s="83" t="s">
        <v>480</v>
      </c>
      <c r="C9" s="86" t="s">
        <v>18</v>
      </c>
      <c r="D9" s="86" t="s">
        <v>18</v>
      </c>
      <c r="E9" s="41" t="s">
        <v>18</v>
      </c>
      <c r="F9" s="86" t="s">
        <v>18</v>
      </c>
      <c r="G9" s="86" t="s">
        <v>89</v>
      </c>
      <c r="H9" s="86" t="s">
        <v>18</v>
      </c>
      <c r="I9" s="86" t="s">
        <v>18</v>
      </c>
      <c r="J9" s="86" t="s">
        <v>18</v>
      </c>
      <c r="K9" s="86" t="s">
        <v>18</v>
      </c>
      <c r="L9" s="86" t="s">
        <v>18</v>
      </c>
      <c r="M9" s="86" t="s">
        <v>18</v>
      </c>
      <c r="N9" s="87" t="s">
        <v>18</v>
      </c>
      <c r="O9" s="88" t="s">
        <v>481</v>
      </c>
      <c r="P9" s="284">
        <f>12/12*100</f>
        <v>100</v>
      </c>
    </row>
    <row r="10" spans="1:16" s="1" customFormat="1">
      <c r="A10" s="424"/>
      <c r="B10" s="157" t="s">
        <v>475</v>
      </c>
      <c r="C10" s="44" t="s">
        <v>15</v>
      </c>
      <c r="D10" s="41" t="s">
        <v>18</v>
      </c>
      <c r="E10" s="41" t="s">
        <v>24</v>
      </c>
      <c r="F10" s="41" t="s">
        <v>18</v>
      </c>
      <c r="G10" s="41" t="s">
        <v>24</v>
      </c>
      <c r="H10" s="41" t="s">
        <v>18</v>
      </c>
      <c r="I10" s="41" t="s">
        <v>24</v>
      </c>
      <c r="J10" s="41" t="s">
        <v>24</v>
      </c>
      <c r="K10" s="41" t="s">
        <v>24</v>
      </c>
      <c r="L10" s="41" t="s">
        <v>24</v>
      </c>
      <c r="M10" s="41" t="s">
        <v>24</v>
      </c>
      <c r="N10" s="42" t="s">
        <v>24</v>
      </c>
      <c r="O10" s="43" t="s">
        <v>554</v>
      </c>
      <c r="P10" s="284">
        <f>3/11*100</f>
        <v>27.27272727272727</v>
      </c>
    </row>
    <row r="11" spans="1:16">
      <c r="A11" s="424"/>
      <c r="B11" s="83" t="s">
        <v>20</v>
      </c>
      <c r="C11" s="86" t="s">
        <v>18</v>
      </c>
      <c r="D11" s="90" t="s">
        <v>15</v>
      </c>
      <c r="E11" s="86" t="s">
        <v>24</v>
      </c>
      <c r="F11" s="86" t="s">
        <v>24</v>
      </c>
      <c r="G11" s="86" t="s">
        <v>24</v>
      </c>
      <c r="H11" s="90" t="s">
        <v>15</v>
      </c>
      <c r="I11" s="90" t="s">
        <v>15</v>
      </c>
      <c r="J11" s="90" t="s">
        <v>15</v>
      </c>
      <c r="K11" s="90" t="s">
        <v>15</v>
      </c>
      <c r="L11" s="90" t="s">
        <v>15</v>
      </c>
      <c r="M11" s="90" t="s">
        <v>15</v>
      </c>
      <c r="N11" s="87" t="s">
        <v>18</v>
      </c>
      <c r="O11" s="88" t="s">
        <v>504</v>
      </c>
      <c r="P11" s="284">
        <f>2/5*100</f>
        <v>40</v>
      </c>
    </row>
    <row r="12" spans="1:16">
      <c r="A12" s="425"/>
      <c r="B12" s="91" t="s">
        <v>303</v>
      </c>
      <c r="C12" s="92" t="s">
        <v>15</v>
      </c>
      <c r="D12" s="92" t="s">
        <v>15</v>
      </c>
      <c r="E12" s="92" t="s">
        <v>15</v>
      </c>
      <c r="F12" s="92" t="s">
        <v>15</v>
      </c>
      <c r="G12" s="92" t="s">
        <v>15</v>
      </c>
      <c r="H12" s="92" t="s">
        <v>15</v>
      </c>
      <c r="I12" s="92" t="s">
        <v>15</v>
      </c>
      <c r="J12" s="92" t="s">
        <v>15</v>
      </c>
      <c r="K12" s="93" t="s">
        <v>24</v>
      </c>
      <c r="L12" s="92" t="s">
        <v>15</v>
      </c>
      <c r="M12" s="92" t="s">
        <v>15</v>
      </c>
      <c r="N12" s="94" t="s">
        <v>15</v>
      </c>
      <c r="O12" s="95" t="s">
        <v>514</v>
      </c>
      <c r="P12" s="284">
        <v>0</v>
      </c>
    </row>
    <row r="13" spans="1:16">
      <c r="A13" s="423" t="s">
        <v>22</v>
      </c>
      <c r="B13" s="79" t="s">
        <v>23</v>
      </c>
      <c r="C13" s="97" t="s">
        <v>24</v>
      </c>
      <c r="D13" s="98" t="s">
        <v>15</v>
      </c>
      <c r="E13" s="97" t="s">
        <v>24</v>
      </c>
      <c r="F13" s="97" t="s">
        <v>24</v>
      </c>
      <c r="G13" s="98" t="s">
        <v>15</v>
      </c>
      <c r="H13" s="90" t="s">
        <v>15</v>
      </c>
      <c r="I13" s="86" t="s">
        <v>24</v>
      </c>
      <c r="J13" s="90" t="s">
        <v>15</v>
      </c>
      <c r="K13" s="90" t="s">
        <v>15</v>
      </c>
      <c r="L13" s="90" t="s">
        <v>15</v>
      </c>
      <c r="M13" s="86" t="s">
        <v>24</v>
      </c>
      <c r="N13" s="99" t="s">
        <v>18</v>
      </c>
      <c r="O13" s="88" t="s">
        <v>555</v>
      </c>
      <c r="P13" s="284">
        <f>1/6*100</f>
        <v>16.666666666666664</v>
      </c>
    </row>
    <row r="14" spans="1:16">
      <c r="A14" s="424"/>
      <c r="B14" s="83" t="s">
        <v>25</v>
      </c>
      <c r="C14" s="86" t="s">
        <v>24</v>
      </c>
      <c r="D14" s="90" t="s">
        <v>15</v>
      </c>
      <c r="E14" s="86" t="s">
        <v>24</v>
      </c>
      <c r="F14" s="86" t="s">
        <v>24</v>
      </c>
      <c r="G14" s="90" t="s">
        <v>15</v>
      </c>
      <c r="H14" s="90" t="s">
        <v>15</v>
      </c>
      <c r="I14" s="86" t="s">
        <v>24</v>
      </c>
      <c r="J14" s="90" t="s">
        <v>15</v>
      </c>
      <c r="K14" s="90" t="s">
        <v>15</v>
      </c>
      <c r="L14" s="90" t="s">
        <v>15</v>
      </c>
      <c r="M14" s="86" t="s">
        <v>24</v>
      </c>
      <c r="N14" s="87" t="s">
        <v>18</v>
      </c>
      <c r="O14" s="88" t="s">
        <v>555</v>
      </c>
      <c r="P14" s="284">
        <f>1/6*100</f>
        <v>16.666666666666664</v>
      </c>
    </row>
    <row r="15" spans="1:16">
      <c r="A15" s="424"/>
      <c r="B15" s="83" t="s">
        <v>26</v>
      </c>
      <c r="C15" s="86" t="s">
        <v>18</v>
      </c>
      <c r="D15" s="90" t="s">
        <v>15</v>
      </c>
      <c r="E15" s="86" t="s">
        <v>24</v>
      </c>
      <c r="F15" s="86" t="s">
        <v>24</v>
      </c>
      <c r="G15" s="86" t="s">
        <v>18</v>
      </c>
      <c r="H15" s="90" t="s">
        <v>15</v>
      </c>
      <c r="I15" s="86" t="s">
        <v>24</v>
      </c>
      <c r="J15" s="86" t="s">
        <v>18</v>
      </c>
      <c r="K15" s="90" t="s">
        <v>15</v>
      </c>
      <c r="L15" s="86" t="s">
        <v>18</v>
      </c>
      <c r="M15" s="86" t="s">
        <v>24</v>
      </c>
      <c r="N15" s="87" t="s">
        <v>24</v>
      </c>
      <c r="O15" s="88" t="s">
        <v>556</v>
      </c>
      <c r="P15" s="284">
        <f>4/9*100</f>
        <v>44.444444444444443</v>
      </c>
    </row>
    <row r="16" spans="1:16">
      <c r="A16" s="424"/>
      <c r="B16" s="83" t="s">
        <v>173</v>
      </c>
      <c r="C16" s="86" t="s">
        <v>18</v>
      </c>
      <c r="D16" s="86" t="s">
        <v>18</v>
      </c>
      <c r="E16" s="86" t="s">
        <v>24</v>
      </c>
      <c r="F16" s="86" t="s">
        <v>24</v>
      </c>
      <c r="G16" s="86" t="s">
        <v>18</v>
      </c>
      <c r="H16" s="90" t="s">
        <v>15</v>
      </c>
      <c r="I16" s="86" t="s">
        <v>24</v>
      </c>
      <c r="J16" s="86" t="s">
        <v>18</v>
      </c>
      <c r="K16" s="86" t="s">
        <v>18</v>
      </c>
      <c r="L16" s="86" t="s">
        <v>18</v>
      </c>
      <c r="M16" s="86" t="s">
        <v>18</v>
      </c>
      <c r="N16" s="100" t="s">
        <v>15</v>
      </c>
      <c r="O16" s="88" t="s">
        <v>557</v>
      </c>
      <c r="P16" s="284">
        <f>7/10*100</f>
        <v>70</v>
      </c>
    </row>
    <row r="17" spans="1:16">
      <c r="A17" s="424"/>
      <c r="B17" s="83" t="s">
        <v>175</v>
      </c>
      <c r="C17" s="9" t="s">
        <v>24</v>
      </c>
      <c r="D17" s="90" t="s">
        <v>15</v>
      </c>
      <c r="E17" s="86" t="s">
        <v>24</v>
      </c>
      <c r="F17" s="86" t="s">
        <v>24</v>
      </c>
      <c r="G17" s="86" t="s">
        <v>18</v>
      </c>
      <c r="H17" s="90" t="s">
        <v>15</v>
      </c>
      <c r="I17" s="86" t="s">
        <v>24</v>
      </c>
      <c r="J17" s="90" t="s">
        <v>15</v>
      </c>
      <c r="K17" s="86" t="s">
        <v>18</v>
      </c>
      <c r="L17" s="86" t="s">
        <v>18</v>
      </c>
      <c r="M17" s="86" t="s">
        <v>24</v>
      </c>
      <c r="N17" s="100" t="s">
        <v>15</v>
      </c>
      <c r="O17" s="88" t="s">
        <v>558</v>
      </c>
      <c r="P17" s="285">
        <f>3/8*100</f>
        <v>37.5</v>
      </c>
    </row>
    <row r="18" spans="1:16">
      <c r="A18" s="424"/>
      <c r="B18" s="83" t="s">
        <v>29</v>
      </c>
      <c r="C18" s="86" t="s">
        <v>24</v>
      </c>
      <c r="D18" s="86" t="s">
        <v>18</v>
      </c>
      <c r="E18" s="86" t="s">
        <v>24</v>
      </c>
      <c r="F18" s="86" t="s">
        <v>18</v>
      </c>
      <c r="G18" s="86" t="s">
        <v>18</v>
      </c>
      <c r="H18" s="86" t="s">
        <v>18</v>
      </c>
      <c r="I18" s="86" t="s">
        <v>24</v>
      </c>
      <c r="J18" s="86" t="s">
        <v>18</v>
      </c>
      <c r="K18" s="86" t="s">
        <v>18</v>
      </c>
      <c r="L18" s="86" t="s">
        <v>18</v>
      </c>
      <c r="M18" s="86" t="s">
        <v>18</v>
      </c>
      <c r="N18" s="100" t="s">
        <v>15</v>
      </c>
      <c r="O18" s="88" t="s">
        <v>559</v>
      </c>
      <c r="P18" s="285">
        <f>8/11*100</f>
        <v>72.727272727272734</v>
      </c>
    </row>
    <row r="19" spans="1:16">
      <c r="A19" s="424"/>
      <c r="B19" s="83" t="s">
        <v>30</v>
      </c>
      <c r="C19" s="90" t="s">
        <v>15</v>
      </c>
      <c r="D19" s="90" t="s">
        <v>15</v>
      </c>
      <c r="E19" s="86" t="s">
        <v>24</v>
      </c>
      <c r="F19" s="86" t="s">
        <v>24</v>
      </c>
      <c r="G19" s="90" t="s">
        <v>15</v>
      </c>
      <c r="H19" s="90" t="s">
        <v>15</v>
      </c>
      <c r="I19" s="86" t="s">
        <v>24</v>
      </c>
      <c r="J19" s="90" t="s">
        <v>15</v>
      </c>
      <c r="K19" s="90" t="s">
        <v>15</v>
      </c>
      <c r="L19" s="90" t="s">
        <v>15</v>
      </c>
      <c r="M19" s="86" t="s">
        <v>24</v>
      </c>
      <c r="N19" s="100" t="s">
        <v>15</v>
      </c>
      <c r="O19" s="88" t="s">
        <v>520</v>
      </c>
      <c r="P19" s="285">
        <f>0/4*100</f>
        <v>0</v>
      </c>
    </row>
    <row r="20" spans="1:16">
      <c r="A20" s="425"/>
      <c r="B20" s="91" t="s">
        <v>31</v>
      </c>
      <c r="C20" s="92" t="s">
        <v>15</v>
      </c>
      <c r="D20" s="93" t="s">
        <v>18</v>
      </c>
      <c r="E20" s="86" t="s">
        <v>24</v>
      </c>
      <c r="F20" s="86" t="s">
        <v>24</v>
      </c>
      <c r="G20" s="90" t="s">
        <v>15</v>
      </c>
      <c r="H20" s="92" t="s">
        <v>15</v>
      </c>
      <c r="I20" s="93" t="s">
        <v>24</v>
      </c>
      <c r="J20" s="92" t="s">
        <v>15</v>
      </c>
      <c r="K20" s="92" t="s">
        <v>15</v>
      </c>
      <c r="L20" s="92" t="s">
        <v>15</v>
      </c>
      <c r="M20" s="93" t="s">
        <v>18</v>
      </c>
      <c r="N20" s="94" t="s">
        <v>15</v>
      </c>
      <c r="O20" s="95" t="s">
        <v>504</v>
      </c>
      <c r="P20" s="285">
        <f>2/5*100</f>
        <v>40</v>
      </c>
    </row>
    <row r="21" spans="1:16">
      <c r="A21" s="423" t="s">
        <v>32</v>
      </c>
      <c r="B21" s="79" t="s">
        <v>144</v>
      </c>
      <c r="C21" s="98" t="s">
        <v>15</v>
      </c>
      <c r="D21" s="80" t="s">
        <v>15</v>
      </c>
      <c r="E21" s="101" t="s">
        <v>24</v>
      </c>
      <c r="F21" s="101" t="s">
        <v>24</v>
      </c>
      <c r="G21" s="80" t="s">
        <v>15</v>
      </c>
      <c r="H21" s="5" t="s">
        <v>15</v>
      </c>
      <c r="I21" s="9" t="s">
        <v>24</v>
      </c>
      <c r="J21" s="5" t="s">
        <v>15</v>
      </c>
      <c r="K21" s="5" t="s">
        <v>15</v>
      </c>
      <c r="L21" s="5" t="s">
        <v>15</v>
      </c>
      <c r="M21" s="5" t="s">
        <v>15</v>
      </c>
      <c r="N21" s="76" t="s">
        <v>15</v>
      </c>
      <c r="O21" s="88" t="s">
        <v>560</v>
      </c>
      <c r="P21" s="285">
        <f>0/3*100</f>
        <v>0</v>
      </c>
    </row>
    <row r="22" spans="1:16">
      <c r="A22" s="424"/>
      <c r="B22" s="102" t="s">
        <v>34</v>
      </c>
      <c r="C22" s="90" t="s">
        <v>15</v>
      </c>
      <c r="D22" s="90" t="s">
        <v>15</v>
      </c>
      <c r="E22" s="86" t="s">
        <v>24</v>
      </c>
      <c r="F22" s="86" t="s">
        <v>24</v>
      </c>
      <c r="G22" s="86" t="s">
        <v>18</v>
      </c>
      <c r="H22" s="90" t="s">
        <v>15</v>
      </c>
      <c r="I22" s="86" t="s">
        <v>24</v>
      </c>
      <c r="J22" s="86" t="s">
        <v>18</v>
      </c>
      <c r="K22" s="90" t="s">
        <v>15</v>
      </c>
      <c r="L22" s="86" t="s">
        <v>18</v>
      </c>
      <c r="M22" s="90" t="s">
        <v>15</v>
      </c>
      <c r="N22" s="100" t="s">
        <v>15</v>
      </c>
      <c r="O22" s="88" t="s">
        <v>511</v>
      </c>
      <c r="P22" s="285">
        <f>3/6*100</f>
        <v>50</v>
      </c>
    </row>
    <row r="23" spans="1:16">
      <c r="A23" s="424"/>
      <c r="B23" s="83" t="s">
        <v>35</v>
      </c>
      <c r="C23" s="86" t="s">
        <v>24</v>
      </c>
      <c r="D23" s="90" t="s">
        <v>15</v>
      </c>
      <c r="E23" s="86" t="s">
        <v>24</v>
      </c>
      <c r="F23" s="86" t="s">
        <v>24</v>
      </c>
      <c r="G23" s="90" t="s">
        <v>15</v>
      </c>
      <c r="H23" s="90" t="s">
        <v>15</v>
      </c>
      <c r="I23" s="86" t="s">
        <v>24</v>
      </c>
      <c r="J23" s="90" t="s">
        <v>15</v>
      </c>
      <c r="K23" s="90" t="s">
        <v>15</v>
      </c>
      <c r="L23" s="90" t="s">
        <v>15</v>
      </c>
      <c r="M23" s="90" t="s">
        <v>15</v>
      </c>
      <c r="N23" s="100" t="s">
        <v>15</v>
      </c>
      <c r="O23" s="88" t="s">
        <v>520</v>
      </c>
      <c r="P23" s="285">
        <f>0/4*100</f>
        <v>0</v>
      </c>
    </row>
    <row r="24" spans="1:16">
      <c r="A24" s="424"/>
      <c r="B24" s="83" t="s">
        <v>177</v>
      </c>
      <c r="C24" s="86" t="s">
        <v>18</v>
      </c>
      <c r="D24" s="90" t="s">
        <v>15</v>
      </c>
      <c r="E24" s="86" t="s">
        <v>24</v>
      </c>
      <c r="F24" s="86" t="s">
        <v>24</v>
      </c>
      <c r="G24" s="86" t="s">
        <v>18</v>
      </c>
      <c r="H24" s="90" t="s">
        <v>15</v>
      </c>
      <c r="I24" s="86" t="s">
        <v>24</v>
      </c>
      <c r="J24" s="86" t="s">
        <v>18</v>
      </c>
      <c r="K24" s="86" t="s">
        <v>18</v>
      </c>
      <c r="L24" s="86" t="s">
        <v>18</v>
      </c>
      <c r="M24" s="86" t="s">
        <v>18</v>
      </c>
      <c r="N24" s="100" t="s">
        <v>15</v>
      </c>
      <c r="O24" s="88" t="s">
        <v>561</v>
      </c>
      <c r="P24" s="285">
        <f>6/9*100</f>
        <v>66.666666666666657</v>
      </c>
    </row>
    <row r="25" spans="1:16">
      <c r="A25" s="424"/>
      <c r="B25" s="83" t="s">
        <v>37</v>
      </c>
      <c r="C25" s="90" t="s">
        <v>15</v>
      </c>
      <c r="D25" s="90" t="s">
        <v>15</v>
      </c>
      <c r="E25" s="86" t="s">
        <v>24</v>
      </c>
      <c r="F25" s="86" t="s">
        <v>24</v>
      </c>
      <c r="G25" s="90" t="s">
        <v>15</v>
      </c>
      <c r="H25" s="86" t="s">
        <v>18</v>
      </c>
      <c r="I25" s="86" t="s">
        <v>24</v>
      </c>
      <c r="J25" s="90" t="s">
        <v>15</v>
      </c>
      <c r="K25" s="86" t="s">
        <v>18</v>
      </c>
      <c r="L25" s="90" t="s">
        <v>15</v>
      </c>
      <c r="M25" s="90" t="s">
        <v>15</v>
      </c>
      <c r="N25" s="100" t="s">
        <v>15</v>
      </c>
      <c r="O25" s="88" t="s">
        <v>504</v>
      </c>
      <c r="P25" s="285">
        <f>2/5*100</f>
        <v>40</v>
      </c>
    </row>
    <row r="26" spans="1:16">
      <c r="A26" s="424"/>
      <c r="B26" s="83" t="s">
        <v>38</v>
      </c>
      <c r="C26" s="5" t="s">
        <v>15</v>
      </c>
      <c r="D26" s="86" t="s">
        <v>18</v>
      </c>
      <c r="E26" s="9" t="s">
        <v>18</v>
      </c>
      <c r="F26" s="5" t="s">
        <v>15</v>
      </c>
      <c r="G26" s="9" t="s">
        <v>18</v>
      </c>
      <c r="H26" s="9" t="s">
        <v>18</v>
      </c>
      <c r="I26" s="86" t="s">
        <v>24</v>
      </c>
      <c r="J26" s="5" t="s">
        <v>15</v>
      </c>
      <c r="K26" s="86" t="s">
        <v>18</v>
      </c>
      <c r="L26" s="86" t="s">
        <v>18</v>
      </c>
      <c r="M26" s="86" t="s">
        <v>18</v>
      </c>
      <c r="N26" s="87" t="s">
        <v>18</v>
      </c>
      <c r="O26" s="88" t="s">
        <v>562</v>
      </c>
      <c r="P26" s="285">
        <f>8/9*100</f>
        <v>88.888888888888886</v>
      </c>
    </row>
    <row r="27" spans="1:16">
      <c r="A27" s="425"/>
      <c r="B27" s="91" t="s">
        <v>39</v>
      </c>
      <c r="C27" s="92" t="s">
        <v>15</v>
      </c>
      <c r="D27" s="75" t="s">
        <v>15</v>
      </c>
      <c r="E27" s="103" t="s">
        <v>24</v>
      </c>
      <c r="F27" s="103" t="s">
        <v>24</v>
      </c>
      <c r="G27" s="75" t="s">
        <v>15</v>
      </c>
      <c r="H27" s="75" t="s">
        <v>15</v>
      </c>
      <c r="I27" s="93" t="s">
        <v>24</v>
      </c>
      <c r="J27" s="75" t="s">
        <v>15</v>
      </c>
      <c r="K27" s="75" t="s">
        <v>15</v>
      </c>
      <c r="L27" s="75" t="s">
        <v>15</v>
      </c>
      <c r="M27" s="75" t="s">
        <v>15</v>
      </c>
      <c r="N27" s="104" t="s">
        <v>15</v>
      </c>
      <c r="O27" s="95" t="s">
        <v>560</v>
      </c>
      <c r="P27" s="285">
        <f>0/3*100</f>
        <v>0</v>
      </c>
    </row>
    <row r="28" spans="1:16">
      <c r="A28" s="423" t="s">
        <v>40</v>
      </c>
      <c r="B28" s="79" t="s">
        <v>41</v>
      </c>
      <c r="C28" s="97" t="s">
        <v>18</v>
      </c>
      <c r="D28" s="97" t="s">
        <v>18</v>
      </c>
      <c r="E28" s="97" t="s">
        <v>18</v>
      </c>
      <c r="F28" s="97" t="s">
        <v>24</v>
      </c>
      <c r="G28" s="97" t="s">
        <v>18</v>
      </c>
      <c r="H28" s="86" t="s">
        <v>18</v>
      </c>
      <c r="I28" s="86" t="s">
        <v>24</v>
      </c>
      <c r="J28" s="86" t="s">
        <v>18</v>
      </c>
      <c r="K28" s="86" t="s">
        <v>24</v>
      </c>
      <c r="L28" s="86" t="s">
        <v>18</v>
      </c>
      <c r="M28" s="86" t="s">
        <v>18</v>
      </c>
      <c r="N28" s="99" t="s">
        <v>18</v>
      </c>
      <c r="O28" s="95" t="s">
        <v>223</v>
      </c>
      <c r="P28" s="285">
        <f>9/12*100</f>
        <v>75</v>
      </c>
    </row>
    <row r="29" spans="1:16">
      <c r="A29" s="424"/>
      <c r="B29" s="83" t="s">
        <v>180</v>
      </c>
      <c r="C29" s="90" t="s">
        <v>15</v>
      </c>
      <c r="D29" s="90" t="s">
        <v>15</v>
      </c>
      <c r="E29" s="86" t="s">
        <v>24</v>
      </c>
      <c r="F29" s="86" t="s">
        <v>24</v>
      </c>
      <c r="G29" s="90" t="s">
        <v>15</v>
      </c>
      <c r="H29" s="86" t="s">
        <v>18</v>
      </c>
      <c r="I29" s="86" t="s">
        <v>24</v>
      </c>
      <c r="J29" s="90" t="s">
        <v>15</v>
      </c>
      <c r="K29" s="90" t="s">
        <v>15</v>
      </c>
      <c r="L29" s="90" t="s">
        <v>15</v>
      </c>
      <c r="M29" s="90" t="s">
        <v>15</v>
      </c>
      <c r="N29" s="100" t="s">
        <v>15</v>
      </c>
      <c r="O29" s="95" t="s">
        <v>518</v>
      </c>
      <c r="P29" s="285">
        <f>1/4*100</f>
        <v>25</v>
      </c>
    </row>
    <row r="30" spans="1:16">
      <c r="A30" s="424"/>
      <c r="B30" s="83" t="s">
        <v>43</v>
      </c>
      <c r="C30" s="90" t="s">
        <v>15</v>
      </c>
      <c r="D30" s="90" t="s">
        <v>15</v>
      </c>
      <c r="E30" s="90" t="s">
        <v>15</v>
      </c>
      <c r="F30" s="90" t="s">
        <v>15</v>
      </c>
      <c r="G30" s="90" t="s">
        <v>15</v>
      </c>
      <c r="H30" s="90" t="s">
        <v>15</v>
      </c>
      <c r="I30" s="90" t="s">
        <v>15</v>
      </c>
      <c r="J30" s="90" t="s">
        <v>15</v>
      </c>
      <c r="K30" s="90" t="s">
        <v>15</v>
      </c>
      <c r="L30" s="90" t="s">
        <v>15</v>
      </c>
      <c r="M30" s="90" t="s">
        <v>15</v>
      </c>
      <c r="N30" s="100" t="s">
        <v>15</v>
      </c>
      <c r="O30" s="95" t="s">
        <v>514</v>
      </c>
      <c r="P30" s="285">
        <v>0</v>
      </c>
    </row>
    <row r="31" spans="1:16">
      <c r="A31" s="425"/>
      <c r="B31" s="91" t="s">
        <v>44</v>
      </c>
      <c r="C31" s="93" t="s">
        <v>18</v>
      </c>
      <c r="D31" s="93" t="s">
        <v>18</v>
      </c>
      <c r="E31" s="92" t="s">
        <v>15</v>
      </c>
      <c r="F31" s="92" t="s">
        <v>15</v>
      </c>
      <c r="G31" s="93" t="s">
        <v>18</v>
      </c>
      <c r="H31" s="92" t="s">
        <v>15</v>
      </c>
      <c r="I31" s="93" t="s">
        <v>24</v>
      </c>
      <c r="J31" s="93" t="s">
        <v>18</v>
      </c>
      <c r="K31" s="93" t="s">
        <v>24</v>
      </c>
      <c r="L31" s="92" t="s">
        <v>15</v>
      </c>
      <c r="M31" s="92" t="s">
        <v>15</v>
      </c>
      <c r="N31" s="94" t="s">
        <v>15</v>
      </c>
      <c r="O31" s="95" t="s">
        <v>563</v>
      </c>
      <c r="P31" s="285">
        <f>4/6*100</f>
        <v>66.666666666666657</v>
      </c>
    </row>
    <row r="32" spans="1:16">
      <c r="A32" s="423" t="s">
        <v>45</v>
      </c>
      <c r="B32" s="79" t="s">
        <v>46</v>
      </c>
      <c r="C32" s="97" t="s">
        <v>24</v>
      </c>
      <c r="D32" s="97" t="s">
        <v>18</v>
      </c>
      <c r="E32" s="97" t="s">
        <v>24</v>
      </c>
      <c r="F32" s="97" t="s">
        <v>24</v>
      </c>
      <c r="G32" s="97" t="s">
        <v>24</v>
      </c>
      <c r="H32" s="90" t="s">
        <v>15</v>
      </c>
      <c r="I32" s="90" t="s">
        <v>15</v>
      </c>
      <c r="J32" s="90" t="s">
        <v>15</v>
      </c>
      <c r="K32" s="90" t="s">
        <v>15</v>
      </c>
      <c r="L32" s="90" t="s">
        <v>15</v>
      </c>
      <c r="M32" s="90" t="s">
        <v>15</v>
      </c>
      <c r="N32" s="100" t="s">
        <v>15</v>
      </c>
      <c r="O32" s="95" t="s">
        <v>564</v>
      </c>
      <c r="P32" s="285">
        <f>1/5*100</f>
        <v>20</v>
      </c>
    </row>
    <row r="33" spans="1:16">
      <c r="A33" s="424"/>
      <c r="B33" s="83" t="s">
        <v>47</v>
      </c>
      <c r="C33" s="90" t="s">
        <v>15</v>
      </c>
      <c r="D33" s="90" t="s">
        <v>15</v>
      </c>
      <c r="E33" s="86" t="s">
        <v>24</v>
      </c>
      <c r="F33" s="86" t="s">
        <v>24</v>
      </c>
      <c r="G33" s="86" t="s">
        <v>24</v>
      </c>
      <c r="H33" s="90" t="s">
        <v>15</v>
      </c>
      <c r="I33" s="90" t="s">
        <v>15</v>
      </c>
      <c r="J33" s="90" t="s">
        <v>15</v>
      </c>
      <c r="K33" s="90" t="s">
        <v>15</v>
      </c>
      <c r="L33" s="90" t="s">
        <v>15</v>
      </c>
      <c r="M33" s="90" t="s">
        <v>15</v>
      </c>
      <c r="N33" s="100" t="s">
        <v>15</v>
      </c>
      <c r="O33" s="95" t="s">
        <v>560</v>
      </c>
      <c r="P33" s="285">
        <v>0</v>
      </c>
    </row>
    <row r="34" spans="1:16">
      <c r="A34" s="425"/>
      <c r="B34" s="91" t="s">
        <v>48</v>
      </c>
      <c r="C34" s="92" t="s">
        <v>15</v>
      </c>
      <c r="D34" s="75" t="s">
        <v>15</v>
      </c>
      <c r="E34" s="103" t="s">
        <v>24</v>
      </c>
      <c r="F34" s="103" t="s">
        <v>24</v>
      </c>
      <c r="G34" s="103" t="s">
        <v>24</v>
      </c>
      <c r="H34" s="75" t="s">
        <v>15</v>
      </c>
      <c r="I34" s="75" t="s">
        <v>15</v>
      </c>
      <c r="J34" s="103" t="s">
        <v>18</v>
      </c>
      <c r="K34" s="75" t="s">
        <v>15</v>
      </c>
      <c r="L34" s="75" t="s">
        <v>15</v>
      </c>
      <c r="M34" s="75" t="s">
        <v>15</v>
      </c>
      <c r="N34" s="104" t="s">
        <v>15</v>
      </c>
      <c r="O34" s="95" t="s">
        <v>518</v>
      </c>
      <c r="P34" s="285">
        <f>1/4*100</f>
        <v>25</v>
      </c>
    </row>
    <row r="35" spans="1:16">
      <c r="A35" s="424" t="s">
        <v>49</v>
      </c>
      <c r="B35" s="83" t="s">
        <v>50</v>
      </c>
      <c r="C35" s="86" t="s">
        <v>18</v>
      </c>
      <c r="D35" s="86" t="s">
        <v>24</v>
      </c>
      <c r="E35" s="90" t="s">
        <v>15</v>
      </c>
      <c r="F35" s="86" t="s">
        <v>24</v>
      </c>
      <c r="G35" s="90" t="s">
        <v>15</v>
      </c>
      <c r="H35" s="90" t="s">
        <v>15</v>
      </c>
      <c r="I35" s="86" t="s">
        <v>24</v>
      </c>
      <c r="J35" s="86" t="s">
        <v>24</v>
      </c>
      <c r="K35" s="86" t="s">
        <v>24</v>
      </c>
      <c r="L35" s="86" t="s">
        <v>24</v>
      </c>
      <c r="M35" s="86" t="s">
        <v>24</v>
      </c>
      <c r="N35" s="100" t="s">
        <v>15</v>
      </c>
      <c r="O35" s="95" t="s">
        <v>565</v>
      </c>
      <c r="P35" s="285">
        <f>1/8*100</f>
        <v>12.5</v>
      </c>
    </row>
    <row r="36" spans="1:16">
      <c r="A36" s="424"/>
      <c r="B36" s="83" t="s">
        <v>51</v>
      </c>
      <c r="C36" s="86" t="s">
        <v>18</v>
      </c>
      <c r="D36" s="86" t="s">
        <v>24</v>
      </c>
      <c r="E36" s="86" t="s">
        <v>18</v>
      </c>
      <c r="F36" s="86" t="s">
        <v>24</v>
      </c>
      <c r="G36" s="90" t="s">
        <v>15</v>
      </c>
      <c r="H36" s="90" t="s">
        <v>15</v>
      </c>
      <c r="I36" s="86" t="s">
        <v>24</v>
      </c>
      <c r="J36" s="86" t="s">
        <v>24</v>
      </c>
      <c r="K36" s="86" t="s">
        <v>24</v>
      </c>
      <c r="L36" s="86" t="s">
        <v>24</v>
      </c>
      <c r="M36" s="90" t="s">
        <v>15</v>
      </c>
      <c r="N36" s="100" t="s">
        <v>15</v>
      </c>
      <c r="O36" s="95" t="s">
        <v>566</v>
      </c>
      <c r="P36" s="285">
        <f>2/8*100</f>
        <v>25</v>
      </c>
    </row>
    <row r="37" spans="1:16">
      <c r="A37" s="424"/>
      <c r="B37" s="83" t="s">
        <v>52</v>
      </c>
      <c r="C37" s="86" t="s">
        <v>18</v>
      </c>
      <c r="D37" s="86" t="s">
        <v>18</v>
      </c>
      <c r="E37" s="86" t="s">
        <v>24</v>
      </c>
      <c r="F37" s="86" t="s">
        <v>24</v>
      </c>
      <c r="G37" s="86" t="s">
        <v>24</v>
      </c>
      <c r="H37" s="86" t="s">
        <v>24</v>
      </c>
      <c r="I37" s="90" t="s">
        <v>15</v>
      </c>
      <c r="J37" s="86" t="s">
        <v>24</v>
      </c>
      <c r="K37" s="90" t="s">
        <v>15</v>
      </c>
      <c r="L37" s="86" t="s">
        <v>18</v>
      </c>
      <c r="M37" s="86" t="s">
        <v>24</v>
      </c>
      <c r="N37" s="100" t="s">
        <v>15</v>
      </c>
      <c r="O37" s="95" t="s">
        <v>528</v>
      </c>
      <c r="P37" s="285">
        <f>3/9*100</f>
        <v>33.333333333333329</v>
      </c>
    </row>
    <row r="38" spans="1:16">
      <c r="A38" s="424"/>
      <c r="B38" s="83" t="s">
        <v>53</v>
      </c>
      <c r="C38" s="86" t="s">
        <v>18</v>
      </c>
      <c r="D38" s="86" t="s">
        <v>24</v>
      </c>
      <c r="E38" s="9" t="s">
        <v>24</v>
      </c>
      <c r="F38" s="86" t="s">
        <v>24</v>
      </c>
      <c r="G38" s="90" t="s">
        <v>15</v>
      </c>
      <c r="H38" s="90" t="s">
        <v>15</v>
      </c>
      <c r="I38" s="90" t="s">
        <v>15</v>
      </c>
      <c r="J38" s="86" t="s">
        <v>24</v>
      </c>
      <c r="K38" s="86" t="s">
        <v>18</v>
      </c>
      <c r="L38" s="86" t="s">
        <v>18</v>
      </c>
      <c r="M38" s="86" t="s">
        <v>24</v>
      </c>
      <c r="N38" s="87" t="s">
        <v>24</v>
      </c>
      <c r="O38" s="95" t="s">
        <v>528</v>
      </c>
      <c r="P38" s="285">
        <f>3/9*100</f>
        <v>33.333333333333329</v>
      </c>
    </row>
    <row r="39" spans="1:16">
      <c r="A39" s="424"/>
      <c r="B39" s="83" t="s">
        <v>181</v>
      </c>
      <c r="C39" s="90" t="s">
        <v>15</v>
      </c>
      <c r="D39" s="5" t="s">
        <v>15</v>
      </c>
      <c r="E39" s="9" t="s">
        <v>24</v>
      </c>
      <c r="F39" s="86" t="s">
        <v>18</v>
      </c>
      <c r="G39" s="90" t="s">
        <v>15</v>
      </c>
      <c r="H39" s="9" t="s">
        <v>24</v>
      </c>
      <c r="I39" s="9" t="s">
        <v>24</v>
      </c>
      <c r="J39" s="5" t="s">
        <v>15</v>
      </c>
      <c r="K39" s="5" t="s">
        <v>15</v>
      </c>
      <c r="L39" s="5" t="s">
        <v>15</v>
      </c>
      <c r="M39" s="9" t="s">
        <v>18</v>
      </c>
      <c r="N39" s="76" t="s">
        <v>15</v>
      </c>
      <c r="O39" s="95" t="s">
        <v>504</v>
      </c>
      <c r="P39" s="285">
        <f>2/5*100</f>
        <v>40</v>
      </c>
    </row>
    <row r="40" spans="1:16">
      <c r="A40" s="424"/>
      <c r="B40" s="83" t="s">
        <v>55</v>
      </c>
      <c r="C40" s="86" t="s">
        <v>24</v>
      </c>
      <c r="D40" s="86" t="s">
        <v>24</v>
      </c>
      <c r="E40" s="86" t="s">
        <v>24</v>
      </c>
      <c r="F40" s="86" t="s">
        <v>24</v>
      </c>
      <c r="G40" s="86" t="s">
        <v>18</v>
      </c>
      <c r="H40" s="5" t="s">
        <v>15</v>
      </c>
      <c r="I40" s="5" t="s">
        <v>15</v>
      </c>
      <c r="J40" s="5" t="s">
        <v>15</v>
      </c>
      <c r="K40" s="9" t="s">
        <v>24</v>
      </c>
      <c r="L40" s="9" t="s">
        <v>24</v>
      </c>
      <c r="M40" s="9" t="s">
        <v>18</v>
      </c>
      <c r="N40" s="76" t="s">
        <v>15</v>
      </c>
      <c r="O40" s="95" t="s">
        <v>566</v>
      </c>
      <c r="P40" s="285">
        <f>2/8*100</f>
        <v>25</v>
      </c>
    </row>
    <row r="41" spans="1:16">
      <c r="A41" s="424"/>
      <c r="B41" s="83" t="s">
        <v>56</v>
      </c>
      <c r="C41" s="86" t="s">
        <v>18</v>
      </c>
      <c r="D41" s="86" t="s">
        <v>24</v>
      </c>
      <c r="E41" s="90" t="s">
        <v>15</v>
      </c>
      <c r="F41" s="86" t="s">
        <v>18</v>
      </c>
      <c r="G41" s="86" t="s">
        <v>24</v>
      </c>
      <c r="H41" s="86" t="s">
        <v>18</v>
      </c>
      <c r="I41" s="90" t="s">
        <v>15</v>
      </c>
      <c r="J41" s="86" t="s">
        <v>24</v>
      </c>
      <c r="K41" s="90" t="s">
        <v>15</v>
      </c>
      <c r="L41" s="90" t="s">
        <v>15</v>
      </c>
      <c r="M41" s="90" t="s">
        <v>15</v>
      </c>
      <c r="N41" s="76" t="s">
        <v>15</v>
      </c>
      <c r="O41" s="95" t="s">
        <v>511</v>
      </c>
      <c r="P41" s="285">
        <f>3/6*100</f>
        <v>50</v>
      </c>
    </row>
    <row r="42" spans="1:16">
      <c r="A42" s="424"/>
      <c r="B42" s="83" t="s">
        <v>57</v>
      </c>
      <c r="C42" s="90" t="s">
        <v>15</v>
      </c>
      <c r="D42" s="5" t="s">
        <v>15</v>
      </c>
      <c r="E42" s="9" t="s">
        <v>24</v>
      </c>
      <c r="F42" s="9" t="s">
        <v>24</v>
      </c>
      <c r="G42" s="9" t="s">
        <v>24</v>
      </c>
      <c r="H42" s="5" t="s">
        <v>15</v>
      </c>
      <c r="I42" s="5" t="s">
        <v>15</v>
      </c>
      <c r="J42" s="5" t="s">
        <v>15</v>
      </c>
      <c r="K42" s="5" t="s">
        <v>15</v>
      </c>
      <c r="L42" s="5" t="s">
        <v>15</v>
      </c>
      <c r="M42" s="5" t="s">
        <v>15</v>
      </c>
      <c r="N42" s="76" t="s">
        <v>15</v>
      </c>
      <c r="O42" s="95" t="s">
        <v>560</v>
      </c>
      <c r="P42" s="285">
        <f>0/3*100</f>
        <v>0</v>
      </c>
    </row>
    <row r="43" spans="1:16">
      <c r="A43" s="424"/>
      <c r="B43" s="83" t="s">
        <v>58</v>
      </c>
      <c r="C43" s="90" t="s">
        <v>15</v>
      </c>
      <c r="D43" s="5" t="s">
        <v>15</v>
      </c>
      <c r="E43" s="9" t="s">
        <v>18</v>
      </c>
      <c r="F43" s="9" t="s">
        <v>18</v>
      </c>
      <c r="G43" s="9" t="s">
        <v>18</v>
      </c>
      <c r="H43" s="5" t="s">
        <v>15</v>
      </c>
      <c r="I43" s="9" t="s">
        <v>18</v>
      </c>
      <c r="J43" s="9" t="s">
        <v>18</v>
      </c>
      <c r="K43" s="9" t="s">
        <v>24</v>
      </c>
      <c r="L43" s="9" t="s">
        <v>18</v>
      </c>
      <c r="M43" s="9" t="s">
        <v>24</v>
      </c>
      <c r="N43" s="105" t="s">
        <v>18</v>
      </c>
      <c r="O43" s="95" t="s">
        <v>561</v>
      </c>
      <c r="P43" s="285">
        <f>6/9*100</f>
        <v>66.666666666666657</v>
      </c>
    </row>
    <row r="44" spans="1:16">
      <c r="A44" s="424"/>
      <c r="B44" s="83" t="s">
        <v>59</v>
      </c>
      <c r="C44" s="90" t="s">
        <v>15</v>
      </c>
      <c r="D44" s="9" t="s">
        <v>24</v>
      </c>
      <c r="E44" s="9" t="s">
        <v>24</v>
      </c>
      <c r="F44" s="9" t="s">
        <v>24</v>
      </c>
      <c r="G44" s="5" t="s">
        <v>15</v>
      </c>
      <c r="H44" s="5" t="s">
        <v>15</v>
      </c>
      <c r="I44" s="5" t="s">
        <v>15</v>
      </c>
      <c r="J44" s="5" t="s">
        <v>15</v>
      </c>
      <c r="K44" s="9" t="s">
        <v>18</v>
      </c>
      <c r="L44" s="9" t="s">
        <v>18</v>
      </c>
      <c r="M44" s="5" t="s">
        <v>15</v>
      </c>
      <c r="N44" s="105" t="s">
        <v>18</v>
      </c>
      <c r="O44" s="95" t="s">
        <v>511</v>
      </c>
      <c r="P44" s="285">
        <f>3/6*100</f>
        <v>50</v>
      </c>
    </row>
    <row r="45" spans="1:16">
      <c r="A45" s="424"/>
      <c r="B45" s="83" t="s">
        <v>60</v>
      </c>
      <c r="C45" s="90" t="s">
        <v>15</v>
      </c>
      <c r="D45" s="9" t="s">
        <v>18</v>
      </c>
      <c r="E45" s="9" t="s">
        <v>18</v>
      </c>
      <c r="F45" s="9" t="s">
        <v>18</v>
      </c>
      <c r="G45" s="9" t="s">
        <v>18</v>
      </c>
      <c r="H45" s="9" t="s">
        <v>24</v>
      </c>
      <c r="I45" s="9" t="s">
        <v>24</v>
      </c>
      <c r="J45" s="5" t="s">
        <v>15</v>
      </c>
      <c r="K45" s="9" t="s">
        <v>18</v>
      </c>
      <c r="L45" s="5" t="s">
        <v>15</v>
      </c>
      <c r="M45" s="9" t="s">
        <v>18</v>
      </c>
      <c r="N45" s="76" t="s">
        <v>15</v>
      </c>
      <c r="O45" s="95" t="s">
        <v>567</v>
      </c>
      <c r="P45" s="285">
        <f>6/8*100</f>
        <v>75</v>
      </c>
    </row>
    <row r="46" spans="1:16">
      <c r="A46" s="424"/>
      <c r="B46" s="83" t="s">
        <v>61</v>
      </c>
      <c r="C46" s="86" t="s">
        <v>18</v>
      </c>
      <c r="D46" s="5" t="s">
        <v>15</v>
      </c>
      <c r="E46" s="5" t="s">
        <v>15</v>
      </c>
      <c r="F46" s="5" t="s">
        <v>15</v>
      </c>
      <c r="G46" s="9" t="s">
        <v>18</v>
      </c>
      <c r="H46" s="5" t="s">
        <v>15</v>
      </c>
      <c r="I46" s="5" t="s">
        <v>15</v>
      </c>
      <c r="J46" s="9" t="s">
        <v>15</v>
      </c>
      <c r="K46" s="9" t="s">
        <v>18</v>
      </c>
      <c r="L46" s="5" t="s">
        <v>15</v>
      </c>
      <c r="M46" s="5" t="s">
        <v>15</v>
      </c>
      <c r="N46" s="76" t="s">
        <v>15</v>
      </c>
      <c r="O46" s="95" t="s">
        <v>524</v>
      </c>
      <c r="P46" s="285">
        <f>3/3*100</f>
        <v>100</v>
      </c>
    </row>
    <row r="47" spans="1:16">
      <c r="A47" s="424"/>
      <c r="B47" s="83" t="s">
        <v>62</v>
      </c>
      <c r="C47" s="86" t="s">
        <v>18</v>
      </c>
      <c r="D47" s="5" t="s">
        <v>15</v>
      </c>
      <c r="E47" s="5" t="s">
        <v>15</v>
      </c>
      <c r="F47" s="5" t="s">
        <v>15</v>
      </c>
      <c r="G47" s="9" t="s">
        <v>18</v>
      </c>
      <c r="H47" s="5" t="s">
        <v>15</v>
      </c>
      <c r="I47" s="5" t="s">
        <v>15</v>
      </c>
      <c r="J47" s="5" t="s">
        <v>15</v>
      </c>
      <c r="K47" s="9" t="s">
        <v>18</v>
      </c>
      <c r="L47" s="9" t="s">
        <v>24</v>
      </c>
      <c r="M47" s="5" t="s">
        <v>15</v>
      </c>
      <c r="N47" s="105" t="s">
        <v>18</v>
      </c>
      <c r="O47" s="95" t="s">
        <v>505</v>
      </c>
      <c r="P47" s="285">
        <f>4/5*100</f>
        <v>80</v>
      </c>
    </row>
    <row r="48" spans="1:16" ht="15.75" thickBot="1">
      <c r="A48" s="424"/>
      <c r="B48" s="83" t="s">
        <v>63</v>
      </c>
      <c r="C48" s="5" t="s">
        <v>15</v>
      </c>
      <c r="D48" s="5" t="s">
        <v>15</v>
      </c>
      <c r="E48" s="5" t="s">
        <v>15</v>
      </c>
      <c r="F48" s="5" t="s">
        <v>15</v>
      </c>
      <c r="G48" s="5" t="s">
        <v>15</v>
      </c>
      <c r="H48" s="75" t="s">
        <v>15</v>
      </c>
      <c r="I48" s="75" t="s">
        <v>15</v>
      </c>
      <c r="J48" s="75" t="s">
        <v>15</v>
      </c>
      <c r="K48" s="75" t="s">
        <v>15</v>
      </c>
      <c r="L48" s="75" t="s">
        <v>15</v>
      </c>
      <c r="M48" s="75" t="s">
        <v>15</v>
      </c>
      <c r="N48" s="104" t="s">
        <v>15</v>
      </c>
      <c r="O48" s="95" t="s">
        <v>514</v>
      </c>
      <c r="P48" s="286">
        <v>0</v>
      </c>
    </row>
    <row r="49" spans="1:16">
      <c r="A49" s="395" t="s">
        <v>238</v>
      </c>
      <c r="B49" s="130" t="s">
        <v>253</v>
      </c>
      <c r="C49" s="98" t="s">
        <v>183</v>
      </c>
      <c r="D49" s="36" t="s">
        <v>184</v>
      </c>
      <c r="E49" s="36" t="s">
        <v>185</v>
      </c>
      <c r="F49" s="36" t="s">
        <v>186</v>
      </c>
      <c r="G49" s="36" t="s">
        <v>187</v>
      </c>
      <c r="H49" s="7" t="s">
        <v>183</v>
      </c>
      <c r="I49" s="7" t="s">
        <v>185</v>
      </c>
      <c r="J49" s="7" t="s">
        <v>187</v>
      </c>
      <c r="K49" s="7" t="s">
        <v>187</v>
      </c>
      <c r="L49" s="7" t="s">
        <v>187</v>
      </c>
      <c r="M49" s="7" t="s">
        <v>187</v>
      </c>
      <c r="N49" s="34" t="s">
        <v>187</v>
      </c>
      <c r="O49" s="66"/>
      <c r="P49" s="152"/>
    </row>
    <row r="50" spans="1:16" ht="18" thickBot="1">
      <c r="A50" s="396"/>
      <c r="B50" s="132" t="s">
        <v>239</v>
      </c>
      <c r="C50" s="61" t="s">
        <v>484</v>
      </c>
      <c r="D50" s="61" t="s">
        <v>483</v>
      </c>
      <c r="E50" s="61" t="s">
        <v>603</v>
      </c>
      <c r="F50" s="61" t="s">
        <v>417</v>
      </c>
      <c r="G50" s="61" t="s">
        <v>487</v>
      </c>
      <c r="H50" s="61" t="s">
        <v>497</v>
      </c>
      <c r="I50" s="61" t="s">
        <v>446</v>
      </c>
      <c r="J50" s="61" t="s">
        <v>447</v>
      </c>
      <c r="K50" s="61" t="s">
        <v>448</v>
      </c>
      <c r="L50" s="61" t="s">
        <v>496</v>
      </c>
      <c r="M50" s="61" t="s">
        <v>486</v>
      </c>
      <c r="N50" s="62" t="s">
        <v>495</v>
      </c>
      <c r="O50" s="66"/>
      <c r="P50" s="251"/>
    </row>
    <row r="51" spans="1:16">
      <c r="A51" s="24"/>
      <c r="B51" s="153"/>
      <c r="C51" s="17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66"/>
      <c r="P51" s="1"/>
    </row>
    <row r="52" spans="1:16">
      <c r="A52" s="24"/>
      <c r="B52" s="153"/>
      <c r="C52" s="249"/>
      <c r="D52" s="7"/>
      <c r="E52" s="7"/>
      <c r="F52" s="7"/>
      <c r="G52" s="249"/>
      <c r="H52" s="249"/>
      <c r="I52" s="249"/>
      <c r="J52" s="249"/>
      <c r="K52" s="267"/>
      <c r="L52" s="249"/>
      <c r="M52" s="249"/>
      <c r="N52" s="249"/>
      <c r="O52" s="66"/>
      <c r="P52" s="1"/>
    </row>
    <row r="53" spans="1:16">
      <c r="A53" s="24"/>
      <c r="B53" s="153"/>
      <c r="C53" s="176"/>
      <c r="D53" s="249"/>
      <c r="E53" s="7"/>
      <c r="F53" s="7"/>
      <c r="G53" s="249"/>
      <c r="H53" s="7"/>
      <c r="I53" s="7"/>
      <c r="J53" s="249"/>
      <c r="K53" s="249"/>
      <c r="L53" s="7"/>
      <c r="M53" s="249"/>
      <c r="N53" s="7"/>
      <c r="O53" s="66"/>
      <c r="P53" s="1"/>
    </row>
    <row r="54" spans="1:16" ht="15.75" thickBot="1">
      <c r="A54" s="1" t="s">
        <v>257</v>
      </c>
      <c r="B54" s="1"/>
      <c r="C54" s="1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66"/>
      <c r="P54" s="1"/>
    </row>
    <row r="55" spans="1:16">
      <c r="A55" s="124" t="s">
        <v>240</v>
      </c>
      <c r="B55" s="125" t="s">
        <v>241</v>
      </c>
      <c r="C55" s="176"/>
      <c r="D55" s="7"/>
      <c r="E55" s="7"/>
      <c r="F55" s="7"/>
      <c r="G55" s="7"/>
      <c r="H55" s="7"/>
      <c r="I55" s="7"/>
      <c r="J55" s="7"/>
      <c r="K55" s="7"/>
      <c r="L55" s="7"/>
      <c r="M55" s="249"/>
      <c r="N55" s="7"/>
      <c r="O55" s="66"/>
      <c r="P55" s="1"/>
    </row>
    <row r="56" spans="1:16">
      <c r="A56" s="126" t="s">
        <v>242</v>
      </c>
      <c r="B56" s="127" t="s">
        <v>243</v>
      </c>
      <c r="C56" s="1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66"/>
      <c r="P56" s="1"/>
    </row>
    <row r="57" spans="1:16">
      <c r="A57" s="126" t="s">
        <v>244</v>
      </c>
      <c r="B57" s="127" t="s">
        <v>245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thickBot="1">
      <c r="A58" s="128" t="s">
        <v>246</v>
      </c>
      <c r="B58" s="129" t="s">
        <v>259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399" t="s">
        <v>689</v>
      </c>
      <c r="B60" s="399"/>
      <c r="C60" s="399"/>
      <c r="D60" s="399"/>
      <c r="E60" s="399"/>
      <c r="F60" s="399"/>
      <c r="G60" s="399"/>
      <c r="H60" s="1"/>
      <c r="I60" s="1"/>
      <c r="J60" s="1"/>
      <c r="K60" s="5"/>
      <c r="L60" s="1"/>
      <c r="M60" s="1"/>
      <c r="N60" s="1"/>
      <c r="O60" s="1"/>
      <c r="P60" s="1"/>
    </row>
    <row r="61" spans="1:16" ht="15.75" thickBot="1">
      <c r="A61" s="1"/>
      <c r="B61" s="1" t="s">
        <v>231</v>
      </c>
      <c r="C61" s="1"/>
      <c r="D61" s="1"/>
      <c r="E61" s="1"/>
      <c r="F61" s="1"/>
      <c r="G61" s="1"/>
      <c r="H61" s="1"/>
      <c r="I61" s="1"/>
      <c r="J61" s="1"/>
      <c r="K61" s="5"/>
      <c r="L61" s="1"/>
      <c r="M61" s="1"/>
      <c r="N61" s="1"/>
      <c r="O61" s="1"/>
      <c r="P61" s="1"/>
    </row>
    <row r="62" spans="1:16" ht="15.75" thickBot="1">
      <c r="A62" s="1"/>
      <c r="B62" s="110" t="s">
        <v>3</v>
      </c>
      <c r="C62" s="422" t="s">
        <v>4</v>
      </c>
      <c r="D62" s="419"/>
      <c r="E62" s="419"/>
      <c r="F62" s="419"/>
      <c r="G62" s="419"/>
      <c r="H62" s="419"/>
      <c r="I62" s="420"/>
      <c r="J62" s="1"/>
      <c r="K62" s="5"/>
      <c r="L62" s="1"/>
      <c r="M62" s="1"/>
      <c r="N62" s="1"/>
      <c r="O62" s="1"/>
      <c r="P62" s="1"/>
    </row>
    <row r="63" spans="1:16">
      <c r="A63" s="1"/>
      <c r="B63" s="64"/>
      <c r="C63" s="70" t="s">
        <v>154</v>
      </c>
      <c r="D63" s="70" t="s">
        <v>156</v>
      </c>
      <c r="E63" s="70" t="s">
        <v>612</v>
      </c>
      <c r="F63" s="70" t="s">
        <v>160</v>
      </c>
      <c r="G63" s="70" t="s">
        <v>161</v>
      </c>
      <c r="H63" s="70" t="s">
        <v>162</v>
      </c>
      <c r="I63" s="72" t="s">
        <v>163</v>
      </c>
      <c r="J63" s="126"/>
      <c r="K63" s="282"/>
      <c r="L63" s="1"/>
      <c r="M63" s="1"/>
      <c r="N63" s="1"/>
      <c r="O63" s="1"/>
      <c r="P63" s="1"/>
    </row>
    <row r="64" spans="1:16">
      <c r="A64" s="1"/>
      <c r="B64" s="67" t="s">
        <v>8</v>
      </c>
      <c r="C64" s="5">
        <v>2</v>
      </c>
      <c r="D64" s="5">
        <v>5</v>
      </c>
      <c r="E64" s="75">
        <v>8</v>
      </c>
      <c r="F64" s="75">
        <v>9</v>
      </c>
      <c r="G64" s="75">
        <v>10</v>
      </c>
      <c r="H64" s="75">
        <v>11</v>
      </c>
      <c r="I64" s="76">
        <v>12</v>
      </c>
      <c r="J64" s="184"/>
      <c r="K64" s="298"/>
      <c r="L64" s="251"/>
      <c r="M64" s="1"/>
      <c r="N64" s="1"/>
      <c r="O64" s="1"/>
      <c r="P64" s="1"/>
    </row>
    <row r="65" spans="1:16">
      <c r="A65" s="1"/>
      <c r="B65" s="106" t="s">
        <v>10</v>
      </c>
      <c r="C65" s="80" t="s">
        <v>11</v>
      </c>
      <c r="D65" s="80" t="s">
        <v>71</v>
      </c>
      <c r="E65" s="5" t="s">
        <v>71</v>
      </c>
      <c r="F65" s="5" t="s">
        <v>71</v>
      </c>
      <c r="G65" s="5" t="s">
        <v>71</v>
      </c>
      <c r="H65" s="5" t="s">
        <v>11</v>
      </c>
      <c r="I65" s="81" t="s">
        <v>11</v>
      </c>
      <c r="J65" s="112" t="s">
        <v>189</v>
      </c>
      <c r="K65" s="283"/>
      <c r="L65" s="251"/>
      <c r="M65" s="1"/>
      <c r="N65" s="1"/>
      <c r="O65" s="1"/>
      <c r="P65" s="1"/>
    </row>
    <row r="66" spans="1:16">
      <c r="A66" s="1"/>
      <c r="B66" s="67" t="s">
        <v>12</v>
      </c>
      <c r="C66" s="5" t="s">
        <v>164</v>
      </c>
      <c r="D66" s="5" t="s">
        <v>165</v>
      </c>
      <c r="E66" s="5" t="s">
        <v>15</v>
      </c>
      <c r="F66" s="5" t="s">
        <v>84</v>
      </c>
      <c r="G66" s="5" t="s">
        <v>87</v>
      </c>
      <c r="H66" s="5" t="s">
        <v>166</v>
      </c>
      <c r="I66" s="76" t="s">
        <v>15</v>
      </c>
      <c r="J66" s="112"/>
      <c r="K66" s="300" t="s">
        <v>594</v>
      </c>
      <c r="L66" s="251"/>
      <c r="M66" s="1"/>
      <c r="N66" s="1"/>
      <c r="O66" s="1"/>
      <c r="P66" s="1"/>
    </row>
    <row r="67" spans="1:16">
      <c r="A67" s="1"/>
      <c r="B67" s="67" t="s">
        <v>17</v>
      </c>
      <c r="C67" s="86" t="s">
        <v>18</v>
      </c>
      <c r="D67" s="86" t="s">
        <v>89</v>
      </c>
      <c r="E67" s="86" t="s">
        <v>18</v>
      </c>
      <c r="F67" s="86" t="s">
        <v>18</v>
      </c>
      <c r="G67" s="86" t="s">
        <v>18</v>
      </c>
      <c r="H67" s="86" t="s">
        <v>18</v>
      </c>
      <c r="I67" s="87" t="s">
        <v>18</v>
      </c>
      <c r="J67" s="113" t="s">
        <v>137</v>
      </c>
      <c r="K67" s="301">
        <f t="shared" ref="K67" si="0">7/7*100</f>
        <v>100</v>
      </c>
      <c r="L67" s="299"/>
      <c r="M67" s="1"/>
      <c r="N67" s="1"/>
      <c r="O67" s="1"/>
      <c r="P67" s="1"/>
    </row>
    <row r="68" spans="1:16">
      <c r="A68" s="1"/>
      <c r="B68" s="67" t="s">
        <v>477</v>
      </c>
      <c r="C68" s="41" t="s">
        <v>15</v>
      </c>
      <c r="D68" s="41" t="s">
        <v>24</v>
      </c>
      <c r="E68" s="41" t="s">
        <v>18</v>
      </c>
      <c r="F68" s="41" t="s">
        <v>15</v>
      </c>
      <c r="G68" s="41" t="s">
        <v>18</v>
      </c>
      <c r="H68" s="41" t="s">
        <v>24</v>
      </c>
      <c r="I68" s="41" t="s">
        <v>24</v>
      </c>
      <c r="J68" s="113" t="s">
        <v>582</v>
      </c>
      <c r="K68" s="301">
        <f>2/5*100</f>
        <v>40</v>
      </c>
      <c r="L68" s="299"/>
      <c r="M68" s="1"/>
      <c r="N68" s="1"/>
      <c r="O68" s="1"/>
      <c r="P68" s="1"/>
    </row>
    <row r="69" spans="1:16">
      <c r="A69" s="1"/>
      <c r="B69" s="67" t="s">
        <v>475</v>
      </c>
      <c r="C69" s="41" t="s">
        <v>18</v>
      </c>
      <c r="D69" s="41" t="s">
        <v>24</v>
      </c>
      <c r="E69" s="41" t="s">
        <v>24</v>
      </c>
      <c r="F69" s="41" t="s">
        <v>24</v>
      </c>
      <c r="G69" s="41" t="s">
        <v>24</v>
      </c>
      <c r="H69" s="41" t="s">
        <v>24</v>
      </c>
      <c r="I69" s="41" t="s">
        <v>24</v>
      </c>
      <c r="J69" s="113" t="s">
        <v>145</v>
      </c>
      <c r="K69" s="301">
        <f>1/7*100</f>
        <v>14.285714285714285</v>
      </c>
      <c r="L69" s="299"/>
      <c r="M69" s="1"/>
      <c r="N69" s="1"/>
      <c r="O69" s="1"/>
      <c r="P69" s="1"/>
    </row>
    <row r="70" spans="1:16">
      <c r="A70" s="1"/>
      <c r="B70" s="67" t="s">
        <v>20</v>
      </c>
      <c r="C70" s="90" t="s">
        <v>15</v>
      </c>
      <c r="D70" s="86" t="s">
        <v>24</v>
      </c>
      <c r="E70" s="90" t="s">
        <v>15</v>
      </c>
      <c r="F70" s="90" t="s">
        <v>15</v>
      </c>
      <c r="G70" s="90" t="s">
        <v>15</v>
      </c>
      <c r="H70" s="90" t="s">
        <v>15</v>
      </c>
      <c r="I70" s="87" t="s">
        <v>18</v>
      </c>
      <c r="J70" s="113" t="s">
        <v>583</v>
      </c>
      <c r="K70" s="301">
        <f>1/2*100</f>
        <v>50</v>
      </c>
      <c r="L70" s="299"/>
      <c r="M70" s="1"/>
      <c r="N70" s="1"/>
      <c r="O70" s="1"/>
      <c r="P70" s="1"/>
    </row>
    <row r="71" spans="1:16">
      <c r="A71" s="1"/>
      <c r="B71" s="73" t="s">
        <v>303</v>
      </c>
      <c r="C71" s="92" t="s">
        <v>15</v>
      </c>
      <c r="D71" s="92" t="s">
        <v>15</v>
      </c>
      <c r="E71" s="92" t="s">
        <v>15</v>
      </c>
      <c r="F71" s="93" t="s">
        <v>24</v>
      </c>
      <c r="G71" s="92" t="s">
        <v>15</v>
      </c>
      <c r="H71" s="92" t="s">
        <v>15</v>
      </c>
      <c r="I71" s="94" t="s">
        <v>15</v>
      </c>
      <c r="J71" s="115" t="s">
        <v>580</v>
      </c>
      <c r="K71" s="301">
        <f>0/1*100</f>
        <v>0</v>
      </c>
      <c r="L71" s="114"/>
      <c r="M71" s="1"/>
      <c r="N71" s="1"/>
      <c r="O71" s="1"/>
      <c r="P71" s="1"/>
    </row>
    <row r="72" spans="1:16">
      <c r="A72" s="1"/>
      <c r="B72" s="106" t="s">
        <v>190</v>
      </c>
      <c r="C72" s="98" t="s">
        <v>15</v>
      </c>
      <c r="D72" s="98" t="s">
        <v>15</v>
      </c>
      <c r="E72" s="90" t="s">
        <v>15</v>
      </c>
      <c r="F72" s="90" t="s">
        <v>15</v>
      </c>
      <c r="G72" s="90" t="s">
        <v>15</v>
      </c>
      <c r="H72" s="86" t="s">
        <v>24</v>
      </c>
      <c r="I72" s="99" t="s">
        <v>18</v>
      </c>
      <c r="J72" s="113" t="s">
        <v>583</v>
      </c>
      <c r="K72" s="301">
        <f>1/2*100</f>
        <v>50</v>
      </c>
      <c r="L72" s="114"/>
      <c r="M72" s="1"/>
      <c r="N72" s="1"/>
      <c r="O72" s="1"/>
      <c r="P72" s="1"/>
    </row>
    <row r="73" spans="1:16">
      <c r="A73" s="1"/>
      <c r="B73" s="67" t="s">
        <v>25</v>
      </c>
      <c r="C73" s="90" t="s">
        <v>15</v>
      </c>
      <c r="D73" s="90" t="s">
        <v>15</v>
      </c>
      <c r="E73" s="90" t="s">
        <v>15</v>
      </c>
      <c r="F73" s="90" t="s">
        <v>15</v>
      </c>
      <c r="G73" s="90" t="s">
        <v>15</v>
      </c>
      <c r="H73" s="86" t="s">
        <v>24</v>
      </c>
      <c r="I73" s="87" t="s">
        <v>18</v>
      </c>
      <c r="J73" s="116" t="s">
        <v>583</v>
      </c>
      <c r="K73" s="301">
        <f>1/2*100</f>
        <v>50</v>
      </c>
      <c r="L73" s="114"/>
      <c r="M73" s="1"/>
      <c r="N73" s="1"/>
      <c r="O73" s="1"/>
      <c r="P73" s="1"/>
    </row>
    <row r="74" spans="1:16">
      <c r="A74" s="1"/>
      <c r="B74" s="67" t="s">
        <v>26</v>
      </c>
      <c r="C74" s="90" t="s">
        <v>15</v>
      </c>
      <c r="D74" s="86" t="s">
        <v>18</v>
      </c>
      <c r="E74" s="86" t="s">
        <v>18</v>
      </c>
      <c r="F74" s="90" t="s">
        <v>15</v>
      </c>
      <c r="G74" s="86" t="s">
        <v>18</v>
      </c>
      <c r="H74" s="86" t="s">
        <v>24</v>
      </c>
      <c r="I74" s="87" t="s">
        <v>24</v>
      </c>
      <c r="J74" s="113" t="s">
        <v>584</v>
      </c>
      <c r="K74" s="301">
        <f>3/5*100</f>
        <v>60</v>
      </c>
      <c r="L74" s="114"/>
      <c r="M74" s="1"/>
      <c r="N74" s="1"/>
      <c r="O74" s="1"/>
      <c r="P74" s="1"/>
    </row>
    <row r="75" spans="1:16">
      <c r="A75" s="1"/>
      <c r="B75" s="67" t="s">
        <v>173</v>
      </c>
      <c r="C75" s="86" t="s">
        <v>18</v>
      </c>
      <c r="D75" s="86" t="s">
        <v>18</v>
      </c>
      <c r="E75" s="86" t="s">
        <v>18</v>
      </c>
      <c r="F75" s="86" t="s">
        <v>18</v>
      </c>
      <c r="G75" s="86" t="s">
        <v>18</v>
      </c>
      <c r="H75" s="86" t="s">
        <v>18</v>
      </c>
      <c r="I75" s="100" t="s">
        <v>15</v>
      </c>
      <c r="J75" s="113" t="s">
        <v>585</v>
      </c>
      <c r="K75" s="301">
        <f>6/6*100</f>
        <v>100</v>
      </c>
      <c r="L75" s="114"/>
      <c r="M75" s="1"/>
      <c r="N75" s="1"/>
      <c r="O75" s="1"/>
      <c r="P75" s="1"/>
    </row>
    <row r="76" spans="1:16">
      <c r="A76" s="1"/>
      <c r="B76" s="67" t="s">
        <v>175</v>
      </c>
      <c r="C76" s="90" t="s">
        <v>15</v>
      </c>
      <c r="D76" s="86" t="s">
        <v>18</v>
      </c>
      <c r="E76" s="90" t="s">
        <v>15</v>
      </c>
      <c r="F76" s="86" t="s">
        <v>18</v>
      </c>
      <c r="G76" s="86" t="s">
        <v>18</v>
      </c>
      <c r="H76" s="86" t="s">
        <v>24</v>
      </c>
      <c r="I76" s="100" t="s">
        <v>15</v>
      </c>
      <c r="J76" s="113" t="s">
        <v>586</v>
      </c>
      <c r="K76" s="301">
        <f>3/4*100</f>
        <v>75</v>
      </c>
      <c r="L76" s="114"/>
      <c r="M76" s="1"/>
      <c r="N76" s="1"/>
      <c r="O76" s="1"/>
      <c r="P76" s="1"/>
    </row>
    <row r="77" spans="1:16">
      <c r="A77" s="1"/>
      <c r="B77" s="67" t="s">
        <v>29</v>
      </c>
      <c r="C77" s="86" t="s">
        <v>18</v>
      </c>
      <c r="D77" s="86" t="s">
        <v>18</v>
      </c>
      <c r="E77" s="86" t="s">
        <v>18</v>
      </c>
      <c r="F77" s="86" t="s">
        <v>18</v>
      </c>
      <c r="G77" s="86" t="s">
        <v>18</v>
      </c>
      <c r="H77" s="86" t="s">
        <v>18</v>
      </c>
      <c r="I77" s="100" t="s">
        <v>15</v>
      </c>
      <c r="J77" s="113" t="s">
        <v>585</v>
      </c>
      <c r="K77" s="301">
        <f>6/6*100</f>
        <v>100</v>
      </c>
      <c r="L77" s="114"/>
      <c r="M77" s="1"/>
      <c r="N77" s="1"/>
      <c r="O77" s="1"/>
      <c r="P77" s="1"/>
    </row>
    <row r="78" spans="1:16">
      <c r="A78" s="1"/>
      <c r="B78" s="67" t="s">
        <v>30</v>
      </c>
      <c r="C78" s="90" t="s">
        <v>15</v>
      </c>
      <c r="D78" s="90" t="s">
        <v>15</v>
      </c>
      <c r="E78" s="90" t="s">
        <v>15</v>
      </c>
      <c r="F78" s="90" t="s">
        <v>15</v>
      </c>
      <c r="G78" s="90" t="s">
        <v>15</v>
      </c>
      <c r="H78" s="86" t="s">
        <v>24</v>
      </c>
      <c r="I78" s="100" t="s">
        <v>15</v>
      </c>
      <c r="J78" s="113" t="s">
        <v>580</v>
      </c>
      <c r="K78" s="301">
        <f>0/1*100</f>
        <v>0</v>
      </c>
      <c r="L78" s="114"/>
      <c r="M78" s="1"/>
      <c r="N78" s="1"/>
      <c r="O78" s="1"/>
      <c r="P78" s="1"/>
    </row>
    <row r="79" spans="1:16">
      <c r="A79" s="1"/>
      <c r="B79" s="73" t="s">
        <v>31</v>
      </c>
      <c r="C79" s="93" t="s">
        <v>18</v>
      </c>
      <c r="D79" s="90" t="s">
        <v>15</v>
      </c>
      <c r="E79" s="92" t="s">
        <v>15</v>
      </c>
      <c r="F79" s="92" t="s">
        <v>15</v>
      </c>
      <c r="G79" s="92" t="s">
        <v>15</v>
      </c>
      <c r="H79" s="93" t="s">
        <v>18</v>
      </c>
      <c r="I79" s="94" t="s">
        <v>15</v>
      </c>
      <c r="J79" s="115" t="s">
        <v>578</v>
      </c>
      <c r="K79" s="301">
        <f>2/2*100</f>
        <v>100</v>
      </c>
      <c r="L79" s="114"/>
      <c r="M79" s="1"/>
      <c r="N79" s="1"/>
      <c r="O79" s="1"/>
      <c r="P79" s="1"/>
    </row>
    <row r="80" spans="1:16">
      <c r="A80" s="1"/>
      <c r="B80" s="106" t="s">
        <v>33</v>
      </c>
      <c r="C80" s="80" t="s">
        <v>15</v>
      </c>
      <c r="D80" s="80" t="s">
        <v>15</v>
      </c>
      <c r="E80" s="5" t="s">
        <v>15</v>
      </c>
      <c r="F80" s="5" t="s">
        <v>15</v>
      </c>
      <c r="G80" s="5" t="s">
        <v>15</v>
      </c>
      <c r="H80" s="5" t="s">
        <v>15</v>
      </c>
      <c r="I80" s="76" t="s">
        <v>15</v>
      </c>
      <c r="J80" s="113" t="s">
        <v>575</v>
      </c>
      <c r="K80" s="301">
        <v>0</v>
      </c>
      <c r="L80" s="114"/>
      <c r="M80" s="1"/>
      <c r="N80" s="1"/>
      <c r="O80" s="1"/>
      <c r="P80" s="1"/>
    </row>
    <row r="81" spans="1:16">
      <c r="A81" s="1"/>
      <c r="B81" s="117" t="s">
        <v>191</v>
      </c>
      <c r="C81" s="90" t="s">
        <v>15</v>
      </c>
      <c r="D81" s="86" t="s">
        <v>18</v>
      </c>
      <c r="E81" s="86" t="s">
        <v>18</v>
      </c>
      <c r="F81" s="90" t="s">
        <v>15</v>
      </c>
      <c r="G81" s="86" t="s">
        <v>18</v>
      </c>
      <c r="H81" s="90" t="s">
        <v>15</v>
      </c>
      <c r="I81" s="100" t="s">
        <v>15</v>
      </c>
      <c r="J81" s="113" t="s">
        <v>573</v>
      </c>
      <c r="K81" s="301">
        <f>3/3*100</f>
        <v>100</v>
      </c>
      <c r="L81" s="114"/>
      <c r="M81" s="1"/>
      <c r="N81" s="1"/>
      <c r="O81" s="1"/>
      <c r="P81" s="1"/>
    </row>
    <row r="82" spans="1:16">
      <c r="A82" s="1"/>
      <c r="B82" s="67" t="s">
        <v>35</v>
      </c>
      <c r="C82" s="90" t="s">
        <v>15</v>
      </c>
      <c r="D82" s="90" t="s">
        <v>15</v>
      </c>
      <c r="E82" s="90" t="s">
        <v>15</v>
      </c>
      <c r="F82" s="90" t="s">
        <v>15</v>
      </c>
      <c r="G82" s="90" t="s">
        <v>15</v>
      </c>
      <c r="H82" s="90" t="s">
        <v>15</v>
      </c>
      <c r="I82" s="100" t="s">
        <v>15</v>
      </c>
      <c r="J82" s="113" t="s">
        <v>575</v>
      </c>
      <c r="K82" s="301">
        <v>0</v>
      </c>
      <c r="L82" s="114"/>
      <c r="M82" s="1"/>
      <c r="N82" s="1"/>
      <c r="O82" s="1"/>
      <c r="P82" s="1"/>
    </row>
    <row r="83" spans="1:16">
      <c r="A83" s="1"/>
      <c r="B83" s="67" t="s">
        <v>177</v>
      </c>
      <c r="C83" s="90" t="s">
        <v>15</v>
      </c>
      <c r="D83" s="86" t="s">
        <v>18</v>
      </c>
      <c r="E83" s="86" t="s">
        <v>18</v>
      </c>
      <c r="F83" s="86" t="s">
        <v>18</v>
      </c>
      <c r="G83" s="86" t="s">
        <v>18</v>
      </c>
      <c r="H83" s="86" t="s">
        <v>18</v>
      </c>
      <c r="I83" s="100" t="s">
        <v>15</v>
      </c>
      <c r="J83" s="113" t="s">
        <v>587</v>
      </c>
      <c r="K83" s="301">
        <f>5/5*100</f>
        <v>100</v>
      </c>
      <c r="L83" s="114"/>
      <c r="M83" s="1"/>
      <c r="N83" s="1"/>
      <c r="O83" s="1"/>
      <c r="P83" s="1"/>
    </row>
    <row r="84" spans="1:16">
      <c r="A84" s="1"/>
      <c r="B84" s="67" t="s">
        <v>37</v>
      </c>
      <c r="C84" s="90" t="s">
        <v>15</v>
      </c>
      <c r="D84" s="90" t="s">
        <v>15</v>
      </c>
      <c r="E84" s="90" t="s">
        <v>15</v>
      </c>
      <c r="F84" s="86" t="s">
        <v>18</v>
      </c>
      <c r="G84" s="90" t="s">
        <v>15</v>
      </c>
      <c r="H84" s="90" t="s">
        <v>15</v>
      </c>
      <c r="I84" s="100" t="s">
        <v>15</v>
      </c>
      <c r="J84" s="116" t="s">
        <v>588</v>
      </c>
      <c r="K84" s="301">
        <f>1/1*100</f>
        <v>100</v>
      </c>
      <c r="L84" s="114"/>
      <c r="M84" s="1"/>
      <c r="N84" s="1"/>
      <c r="O84" s="1"/>
      <c r="P84" s="1"/>
    </row>
    <row r="85" spans="1:16">
      <c r="A85" s="1"/>
      <c r="B85" s="67" t="s">
        <v>192</v>
      </c>
      <c r="C85" s="86" t="s">
        <v>18</v>
      </c>
      <c r="D85" s="9" t="s">
        <v>18</v>
      </c>
      <c r="E85" s="5" t="s">
        <v>15</v>
      </c>
      <c r="F85" s="86" t="s">
        <v>18</v>
      </c>
      <c r="G85" s="86" t="s">
        <v>18</v>
      </c>
      <c r="H85" s="86" t="s">
        <v>18</v>
      </c>
      <c r="I85" s="87" t="s">
        <v>18</v>
      </c>
      <c r="J85" s="113" t="s">
        <v>585</v>
      </c>
      <c r="K85" s="301">
        <f>6/6*100</f>
        <v>100</v>
      </c>
      <c r="L85" s="114"/>
      <c r="M85" s="1"/>
      <c r="N85" s="1"/>
      <c r="O85" s="1"/>
      <c r="P85" s="1"/>
    </row>
    <row r="86" spans="1:16">
      <c r="A86" s="1"/>
      <c r="B86" s="73" t="s">
        <v>39</v>
      </c>
      <c r="C86" s="75" t="s">
        <v>15</v>
      </c>
      <c r="D86" s="75" t="s">
        <v>15</v>
      </c>
      <c r="E86" s="75" t="s">
        <v>15</v>
      </c>
      <c r="F86" s="75" t="s">
        <v>15</v>
      </c>
      <c r="G86" s="75" t="s">
        <v>15</v>
      </c>
      <c r="H86" s="75" t="s">
        <v>15</v>
      </c>
      <c r="I86" s="104" t="s">
        <v>15</v>
      </c>
      <c r="J86" s="115" t="s">
        <v>575</v>
      </c>
      <c r="K86" s="301">
        <v>0</v>
      </c>
      <c r="L86" s="114"/>
      <c r="M86" s="1"/>
      <c r="N86" s="1"/>
      <c r="O86" s="1"/>
      <c r="P86" s="1"/>
    </row>
    <row r="87" spans="1:16">
      <c r="A87" s="1"/>
      <c r="B87" s="106" t="s">
        <v>193</v>
      </c>
      <c r="C87" s="97" t="s">
        <v>18</v>
      </c>
      <c r="D87" s="97" t="s">
        <v>18</v>
      </c>
      <c r="E87" s="86" t="s">
        <v>18</v>
      </c>
      <c r="F87" s="86" t="s">
        <v>24</v>
      </c>
      <c r="G87" s="86" t="s">
        <v>18</v>
      </c>
      <c r="H87" s="86" t="s">
        <v>18</v>
      </c>
      <c r="I87" s="99" t="s">
        <v>18</v>
      </c>
      <c r="J87" s="113" t="s">
        <v>146</v>
      </c>
      <c r="K87" s="301">
        <f>6/7*100</f>
        <v>85.714285714285708</v>
      </c>
      <c r="L87" s="114"/>
      <c r="M87" s="1"/>
      <c r="N87" s="1"/>
      <c r="O87" s="1"/>
      <c r="P87" s="1"/>
    </row>
    <row r="88" spans="1:16">
      <c r="A88" s="1"/>
      <c r="B88" s="67" t="s">
        <v>180</v>
      </c>
      <c r="C88" s="90" t="s">
        <v>15</v>
      </c>
      <c r="D88" s="90" t="s">
        <v>15</v>
      </c>
      <c r="E88" s="90" t="s">
        <v>15</v>
      </c>
      <c r="F88" s="90" t="s">
        <v>15</v>
      </c>
      <c r="G88" s="90" t="s">
        <v>15</v>
      </c>
      <c r="H88" s="90" t="s">
        <v>15</v>
      </c>
      <c r="I88" s="100" t="s">
        <v>15</v>
      </c>
      <c r="J88" s="113" t="s">
        <v>575</v>
      </c>
      <c r="K88" s="301">
        <v>0</v>
      </c>
      <c r="L88" s="114"/>
      <c r="M88" s="1"/>
      <c r="N88" s="1"/>
      <c r="O88" s="1"/>
      <c r="P88" s="1"/>
    </row>
    <row r="89" spans="1:16">
      <c r="A89" s="1"/>
      <c r="B89" s="67" t="s">
        <v>43</v>
      </c>
      <c r="C89" s="90" t="s">
        <v>15</v>
      </c>
      <c r="D89" s="90" t="s">
        <v>15</v>
      </c>
      <c r="E89" s="90" t="s">
        <v>15</v>
      </c>
      <c r="F89" s="90" t="s">
        <v>15</v>
      </c>
      <c r="G89" s="90" t="s">
        <v>15</v>
      </c>
      <c r="H89" s="90" t="s">
        <v>15</v>
      </c>
      <c r="I89" s="100" t="s">
        <v>15</v>
      </c>
      <c r="J89" s="113" t="s">
        <v>575</v>
      </c>
      <c r="K89" s="301">
        <v>0</v>
      </c>
      <c r="L89" s="114"/>
      <c r="M89" s="1"/>
      <c r="N89" s="1"/>
      <c r="O89" s="1"/>
      <c r="P89" s="1"/>
    </row>
    <row r="90" spans="1:16">
      <c r="A90" s="1"/>
      <c r="B90" s="73" t="s">
        <v>194</v>
      </c>
      <c r="C90" s="93" t="s">
        <v>18</v>
      </c>
      <c r="D90" s="93" t="s">
        <v>18</v>
      </c>
      <c r="E90" s="93" t="s">
        <v>18</v>
      </c>
      <c r="F90" s="93" t="s">
        <v>24</v>
      </c>
      <c r="G90" s="92" t="s">
        <v>15</v>
      </c>
      <c r="H90" s="92" t="s">
        <v>15</v>
      </c>
      <c r="I90" s="94" t="s">
        <v>15</v>
      </c>
      <c r="J90" s="115" t="s">
        <v>586</v>
      </c>
      <c r="K90" s="301">
        <f>3/4*100</f>
        <v>75</v>
      </c>
      <c r="L90" s="114"/>
      <c r="M90" s="1"/>
      <c r="N90" s="1"/>
      <c r="O90" s="1"/>
      <c r="P90" s="1"/>
    </row>
    <row r="91" spans="1:16">
      <c r="A91" s="1"/>
      <c r="B91" s="106" t="s">
        <v>46</v>
      </c>
      <c r="C91" s="97" t="s">
        <v>18</v>
      </c>
      <c r="D91" s="97" t="s">
        <v>24</v>
      </c>
      <c r="E91" s="90" t="s">
        <v>15</v>
      </c>
      <c r="F91" s="90" t="s">
        <v>15</v>
      </c>
      <c r="G91" s="90" t="s">
        <v>15</v>
      </c>
      <c r="H91" s="90" t="s">
        <v>15</v>
      </c>
      <c r="I91" s="100" t="s">
        <v>15</v>
      </c>
      <c r="J91" s="113" t="s">
        <v>583</v>
      </c>
      <c r="K91" s="301">
        <f>1/2*100</f>
        <v>50</v>
      </c>
      <c r="L91" s="114"/>
      <c r="M91" s="1"/>
      <c r="N91" s="1"/>
      <c r="O91" s="1"/>
      <c r="P91" s="1"/>
    </row>
    <row r="92" spans="1:16">
      <c r="A92" s="1"/>
      <c r="B92" s="67" t="s">
        <v>47</v>
      </c>
      <c r="C92" s="90" t="s">
        <v>15</v>
      </c>
      <c r="D92" s="86" t="s">
        <v>24</v>
      </c>
      <c r="E92" s="90" t="s">
        <v>15</v>
      </c>
      <c r="F92" s="90" t="s">
        <v>15</v>
      </c>
      <c r="G92" s="90" t="s">
        <v>15</v>
      </c>
      <c r="H92" s="90" t="s">
        <v>15</v>
      </c>
      <c r="I92" s="100" t="s">
        <v>15</v>
      </c>
      <c r="J92" s="113" t="s">
        <v>580</v>
      </c>
      <c r="K92" s="301">
        <f>0/1*100</f>
        <v>0</v>
      </c>
      <c r="L92" s="114"/>
      <c r="M92" s="1"/>
      <c r="N92" s="1"/>
      <c r="O92" s="1"/>
      <c r="P92" s="1"/>
    </row>
    <row r="93" spans="1:16">
      <c r="A93" s="1"/>
      <c r="B93" s="73" t="s">
        <v>48</v>
      </c>
      <c r="C93" s="75" t="s">
        <v>15</v>
      </c>
      <c r="D93" s="103" t="s">
        <v>24</v>
      </c>
      <c r="E93" s="103" t="s">
        <v>18</v>
      </c>
      <c r="F93" s="75" t="s">
        <v>15</v>
      </c>
      <c r="G93" s="75" t="s">
        <v>15</v>
      </c>
      <c r="H93" s="75" t="s">
        <v>15</v>
      </c>
      <c r="I93" s="104" t="s">
        <v>15</v>
      </c>
      <c r="J93" s="115" t="s">
        <v>583</v>
      </c>
      <c r="K93" s="301">
        <f>1/2*100</f>
        <v>50</v>
      </c>
      <c r="L93" s="114"/>
      <c r="M93" s="1"/>
      <c r="N93" s="1"/>
      <c r="O93" s="1"/>
      <c r="P93" s="1"/>
    </row>
    <row r="94" spans="1:16">
      <c r="A94" s="1"/>
      <c r="B94" s="67" t="s">
        <v>50</v>
      </c>
      <c r="C94" s="86" t="s">
        <v>24</v>
      </c>
      <c r="D94" s="90" t="s">
        <v>15</v>
      </c>
      <c r="E94" s="86" t="s">
        <v>24</v>
      </c>
      <c r="F94" s="86" t="s">
        <v>24</v>
      </c>
      <c r="G94" s="86" t="s">
        <v>24</v>
      </c>
      <c r="H94" s="86" t="s">
        <v>24</v>
      </c>
      <c r="I94" s="100" t="s">
        <v>15</v>
      </c>
      <c r="J94" s="113" t="s">
        <v>589</v>
      </c>
      <c r="K94" s="301">
        <f>0/5*100</f>
        <v>0</v>
      </c>
      <c r="L94" s="114"/>
      <c r="M94" s="1"/>
      <c r="N94" s="1"/>
      <c r="O94" s="1"/>
      <c r="P94" s="1"/>
    </row>
    <row r="95" spans="1:16">
      <c r="A95" s="1"/>
      <c r="B95" s="67" t="s">
        <v>51</v>
      </c>
      <c r="C95" s="86" t="s">
        <v>24</v>
      </c>
      <c r="D95" s="90" t="s">
        <v>15</v>
      </c>
      <c r="E95" s="86" t="s">
        <v>24</v>
      </c>
      <c r="F95" s="86" t="s">
        <v>24</v>
      </c>
      <c r="G95" s="86" t="s">
        <v>24</v>
      </c>
      <c r="H95" s="90" t="s">
        <v>15</v>
      </c>
      <c r="I95" s="100" t="s">
        <v>15</v>
      </c>
      <c r="J95" s="113" t="s">
        <v>590</v>
      </c>
      <c r="K95" s="301">
        <f>0/4*100</f>
        <v>0</v>
      </c>
      <c r="L95" s="114"/>
      <c r="M95" s="1"/>
      <c r="N95" s="1"/>
      <c r="O95" s="1"/>
      <c r="P95" s="1"/>
    </row>
    <row r="96" spans="1:16">
      <c r="A96" s="1"/>
      <c r="B96" s="67" t="s">
        <v>52</v>
      </c>
      <c r="C96" s="86" t="s">
        <v>18</v>
      </c>
      <c r="D96" s="86" t="s">
        <v>24</v>
      </c>
      <c r="E96" s="86" t="s">
        <v>24</v>
      </c>
      <c r="F96" s="90" t="s">
        <v>15</v>
      </c>
      <c r="G96" s="86" t="s">
        <v>18</v>
      </c>
      <c r="H96" s="86" t="s">
        <v>24</v>
      </c>
      <c r="I96" s="100" t="s">
        <v>15</v>
      </c>
      <c r="J96" s="113" t="s">
        <v>582</v>
      </c>
      <c r="K96" s="301">
        <f>2/5*100</f>
        <v>40</v>
      </c>
      <c r="L96" s="114"/>
      <c r="M96" s="1"/>
      <c r="N96" s="1"/>
      <c r="O96" s="1"/>
      <c r="P96" s="1"/>
    </row>
    <row r="97" spans="1:16">
      <c r="A97" s="1"/>
      <c r="B97" s="67" t="s">
        <v>53</v>
      </c>
      <c r="C97" s="86" t="s">
        <v>24</v>
      </c>
      <c r="D97" s="90" t="s">
        <v>15</v>
      </c>
      <c r="E97" s="86" t="s">
        <v>24</v>
      </c>
      <c r="F97" s="86" t="s">
        <v>18</v>
      </c>
      <c r="G97" s="86" t="s">
        <v>18</v>
      </c>
      <c r="H97" s="86" t="s">
        <v>24</v>
      </c>
      <c r="I97" s="87" t="s">
        <v>24</v>
      </c>
      <c r="J97" s="113" t="s">
        <v>591</v>
      </c>
      <c r="K97" s="301">
        <f>2/6*100</f>
        <v>33.333333333333329</v>
      </c>
      <c r="L97" s="114"/>
      <c r="M97" s="1"/>
      <c r="N97" s="1"/>
      <c r="O97" s="1"/>
      <c r="P97" s="1"/>
    </row>
    <row r="98" spans="1:16">
      <c r="A98" s="1"/>
      <c r="B98" s="67" t="s">
        <v>181</v>
      </c>
      <c r="C98" s="5" t="s">
        <v>15</v>
      </c>
      <c r="D98" s="90" t="s">
        <v>15</v>
      </c>
      <c r="E98" s="5" t="s">
        <v>15</v>
      </c>
      <c r="F98" s="5" t="s">
        <v>15</v>
      </c>
      <c r="G98" s="5" t="s">
        <v>15</v>
      </c>
      <c r="H98" s="9" t="s">
        <v>18</v>
      </c>
      <c r="I98" s="76" t="s">
        <v>15</v>
      </c>
      <c r="J98" s="113" t="s">
        <v>588</v>
      </c>
      <c r="K98" s="301">
        <f>1/1*100</f>
        <v>100</v>
      </c>
      <c r="L98" s="114"/>
      <c r="M98" s="1"/>
      <c r="N98" s="1"/>
      <c r="O98" s="1"/>
      <c r="P98" s="1"/>
    </row>
    <row r="99" spans="1:16">
      <c r="A99" s="1"/>
      <c r="B99" s="67" t="s">
        <v>55</v>
      </c>
      <c r="C99" s="86" t="s">
        <v>24</v>
      </c>
      <c r="D99" s="86" t="s">
        <v>18</v>
      </c>
      <c r="E99" s="5" t="s">
        <v>15</v>
      </c>
      <c r="F99" s="9" t="s">
        <v>24</v>
      </c>
      <c r="G99" s="9" t="s">
        <v>24</v>
      </c>
      <c r="H99" s="9" t="s">
        <v>18</v>
      </c>
      <c r="I99" s="76" t="s">
        <v>15</v>
      </c>
      <c r="J99" s="113" t="s">
        <v>582</v>
      </c>
      <c r="K99" s="301">
        <f>2/5*100</f>
        <v>40</v>
      </c>
      <c r="L99" s="114"/>
      <c r="M99" s="1"/>
      <c r="N99" s="1"/>
      <c r="O99" s="1"/>
      <c r="P99" s="1"/>
    </row>
    <row r="100" spans="1:16">
      <c r="A100" s="1"/>
      <c r="B100" s="67" t="s">
        <v>188</v>
      </c>
      <c r="C100" s="86" t="s">
        <v>24</v>
      </c>
      <c r="D100" s="86" t="s">
        <v>24</v>
      </c>
      <c r="E100" s="86" t="s">
        <v>24</v>
      </c>
      <c r="F100" s="90" t="s">
        <v>15</v>
      </c>
      <c r="G100" s="90" t="s">
        <v>15</v>
      </c>
      <c r="H100" s="90" t="s">
        <v>15</v>
      </c>
      <c r="I100" s="76" t="s">
        <v>15</v>
      </c>
      <c r="J100" s="113" t="s">
        <v>576</v>
      </c>
      <c r="K100" s="301">
        <f>0/3*100</f>
        <v>0</v>
      </c>
      <c r="L100" s="114"/>
      <c r="M100" s="1"/>
      <c r="N100" s="1"/>
      <c r="O100" s="1"/>
      <c r="P100" s="1"/>
    </row>
    <row r="101" spans="1:16">
      <c r="A101" s="1"/>
      <c r="B101" s="67" t="s">
        <v>57</v>
      </c>
      <c r="C101" s="5" t="s">
        <v>15</v>
      </c>
      <c r="D101" s="9" t="s">
        <v>24</v>
      </c>
      <c r="E101" s="5" t="s">
        <v>15</v>
      </c>
      <c r="F101" s="5" t="s">
        <v>15</v>
      </c>
      <c r="G101" s="5" t="s">
        <v>15</v>
      </c>
      <c r="H101" s="5" t="s">
        <v>15</v>
      </c>
      <c r="I101" s="76" t="s">
        <v>15</v>
      </c>
      <c r="J101" s="113" t="s">
        <v>580</v>
      </c>
      <c r="K101" s="301">
        <f>0/1*100</f>
        <v>0</v>
      </c>
      <c r="L101" s="114"/>
      <c r="M101" s="1"/>
      <c r="N101" s="1"/>
      <c r="O101" s="1"/>
      <c r="P101" s="1"/>
    </row>
    <row r="102" spans="1:16">
      <c r="A102" s="1"/>
      <c r="B102" s="67" t="s">
        <v>58</v>
      </c>
      <c r="C102" s="5" t="s">
        <v>15</v>
      </c>
      <c r="D102" s="9" t="s">
        <v>18</v>
      </c>
      <c r="E102" s="9" t="s">
        <v>18</v>
      </c>
      <c r="F102" s="9" t="s">
        <v>24</v>
      </c>
      <c r="G102" s="9" t="s">
        <v>18</v>
      </c>
      <c r="H102" s="9" t="s">
        <v>24</v>
      </c>
      <c r="I102" s="105" t="s">
        <v>18</v>
      </c>
      <c r="J102" s="113" t="s">
        <v>592</v>
      </c>
      <c r="K102" s="301">
        <f>4/6*100</f>
        <v>66.666666666666657</v>
      </c>
      <c r="L102" s="114"/>
      <c r="M102" s="1"/>
      <c r="N102" s="1"/>
      <c r="O102" s="1"/>
      <c r="P102" s="1"/>
    </row>
    <row r="103" spans="1:16">
      <c r="A103" s="1"/>
      <c r="B103" s="67" t="s">
        <v>59</v>
      </c>
      <c r="C103" s="9" t="s">
        <v>24</v>
      </c>
      <c r="D103" s="5" t="s">
        <v>15</v>
      </c>
      <c r="E103" s="5" t="s">
        <v>15</v>
      </c>
      <c r="F103" s="9" t="s">
        <v>18</v>
      </c>
      <c r="G103" s="9" t="s">
        <v>18</v>
      </c>
      <c r="H103" s="5" t="s">
        <v>15</v>
      </c>
      <c r="I103" s="105" t="s">
        <v>18</v>
      </c>
      <c r="J103" s="113" t="s">
        <v>586</v>
      </c>
      <c r="K103" s="301">
        <f>3/4*100</f>
        <v>75</v>
      </c>
      <c r="L103" s="114"/>
      <c r="M103" s="1"/>
      <c r="N103" s="1"/>
      <c r="O103" s="1"/>
      <c r="P103" s="1"/>
    </row>
    <row r="104" spans="1:16">
      <c r="A104" s="1"/>
      <c r="B104" s="67" t="s">
        <v>60</v>
      </c>
      <c r="C104" s="9" t="s">
        <v>18</v>
      </c>
      <c r="D104" s="9" t="s">
        <v>18</v>
      </c>
      <c r="E104" s="5" t="s">
        <v>15</v>
      </c>
      <c r="F104" s="9" t="s">
        <v>18</v>
      </c>
      <c r="G104" s="5" t="s">
        <v>15</v>
      </c>
      <c r="H104" s="9" t="s">
        <v>18</v>
      </c>
      <c r="I104" s="76" t="s">
        <v>15</v>
      </c>
      <c r="J104" s="113" t="s">
        <v>593</v>
      </c>
      <c r="K104" s="301">
        <f>4/4*100</f>
        <v>100</v>
      </c>
      <c r="L104" s="114"/>
      <c r="M104" s="1"/>
      <c r="N104" s="1"/>
      <c r="O104" s="1"/>
      <c r="P104" s="1"/>
    </row>
    <row r="105" spans="1:16">
      <c r="A105" s="1"/>
      <c r="B105" s="67" t="s">
        <v>61</v>
      </c>
      <c r="C105" s="5" t="s">
        <v>15</v>
      </c>
      <c r="D105" s="9" t="s">
        <v>18</v>
      </c>
      <c r="E105" s="9" t="s">
        <v>15</v>
      </c>
      <c r="F105" s="9" t="s">
        <v>18</v>
      </c>
      <c r="G105" s="5" t="s">
        <v>15</v>
      </c>
      <c r="H105" s="5" t="s">
        <v>15</v>
      </c>
      <c r="I105" s="76" t="s">
        <v>15</v>
      </c>
      <c r="J105" s="113" t="s">
        <v>578</v>
      </c>
      <c r="K105" s="301">
        <f>2/2*100</f>
        <v>100</v>
      </c>
      <c r="L105" s="114"/>
      <c r="M105" s="1"/>
      <c r="N105" s="1"/>
      <c r="O105" s="1"/>
      <c r="P105" s="1"/>
    </row>
    <row r="106" spans="1:16">
      <c r="A106" s="1"/>
      <c r="B106" s="67" t="s">
        <v>62</v>
      </c>
      <c r="C106" s="5" t="s">
        <v>15</v>
      </c>
      <c r="D106" s="9" t="s">
        <v>18</v>
      </c>
      <c r="E106" s="5" t="s">
        <v>15</v>
      </c>
      <c r="F106" s="9" t="s">
        <v>18</v>
      </c>
      <c r="G106" s="9" t="s">
        <v>24</v>
      </c>
      <c r="H106" s="5" t="s">
        <v>15</v>
      </c>
      <c r="I106" s="105" t="s">
        <v>18</v>
      </c>
      <c r="J106" s="113" t="s">
        <v>586</v>
      </c>
      <c r="K106" s="301">
        <f>3/4*100</f>
        <v>75</v>
      </c>
      <c r="L106" s="114"/>
      <c r="M106" s="1"/>
      <c r="N106" s="1"/>
      <c r="O106" s="1"/>
      <c r="P106" s="1"/>
    </row>
    <row r="107" spans="1:16" ht="15.75" thickBot="1">
      <c r="A107" s="1"/>
      <c r="B107" s="67" t="s">
        <v>63</v>
      </c>
      <c r="C107" s="5" t="s">
        <v>15</v>
      </c>
      <c r="D107" s="5" t="s">
        <v>15</v>
      </c>
      <c r="E107" s="75" t="s">
        <v>15</v>
      </c>
      <c r="F107" s="75" t="s">
        <v>15</v>
      </c>
      <c r="G107" s="75" t="s">
        <v>15</v>
      </c>
      <c r="H107" s="75" t="s">
        <v>15</v>
      </c>
      <c r="I107" s="104" t="s">
        <v>15</v>
      </c>
      <c r="J107" s="115" t="s">
        <v>575</v>
      </c>
      <c r="K107" s="302">
        <v>0</v>
      </c>
      <c r="L107" s="114"/>
      <c r="M107" s="1"/>
      <c r="N107" s="1"/>
      <c r="O107" s="1"/>
      <c r="P107" s="1"/>
    </row>
    <row r="108" spans="1:16">
      <c r="A108" s="1"/>
      <c r="B108" s="130" t="s">
        <v>253</v>
      </c>
      <c r="C108" s="36" t="s">
        <v>184</v>
      </c>
      <c r="D108" s="36" t="s">
        <v>187</v>
      </c>
      <c r="E108" s="7" t="s">
        <v>187</v>
      </c>
      <c r="F108" s="7" t="s">
        <v>187</v>
      </c>
      <c r="G108" s="7" t="s">
        <v>187</v>
      </c>
      <c r="H108" s="7" t="s">
        <v>187</v>
      </c>
      <c r="I108" s="34" t="s">
        <v>187</v>
      </c>
      <c r="J108" s="1"/>
      <c r="K108" s="5"/>
      <c r="L108" s="1"/>
      <c r="M108" s="1"/>
      <c r="N108" s="1"/>
      <c r="O108" s="1"/>
      <c r="P108" s="1"/>
    </row>
    <row r="109" spans="1:16" ht="18" thickBot="1">
      <c r="A109" s="1"/>
      <c r="B109" s="132" t="s">
        <v>239</v>
      </c>
      <c r="C109" s="61" t="s">
        <v>443</v>
      </c>
      <c r="D109" s="61" t="s">
        <v>487</v>
      </c>
      <c r="E109" s="61" t="s">
        <v>447</v>
      </c>
      <c r="F109" s="61" t="s">
        <v>448</v>
      </c>
      <c r="G109" s="61" t="s">
        <v>449</v>
      </c>
      <c r="H109" s="61" t="s">
        <v>486</v>
      </c>
      <c r="I109" s="62" t="s">
        <v>495</v>
      </c>
      <c r="J109" s="1"/>
      <c r="K109" s="5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399" t="s">
        <v>690</v>
      </c>
      <c r="B113" s="399"/>
      <c r="C113" s="399"/>
      <c r="D113" s="399"/>
      <c r="E113" s="399"/>
      <c r="F113" s="399"/>
      <c r="G113" s="399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thickBot="1">
      <c r="A114" s="1"/>
      <c r="B114" s="1" t="s">
        <v>232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thickBot="1">
      <c r="A115" s="1"/>
      <c r="B115" s="202" t="s">
        <v>3</v>
      </c>
      <c r="C115" s="419" t="s">
        <v>4</v>
      </c>
      <c r="D115" s="419"/>
      <c r="E115" s="419"/>
      <c r="F115" s="420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30"/>
      <c r="C116" s="421" t="s">
        <v>155</v>
      </c>
      <c r="D116" s="421"/>
      <c r="E116" s="70" t="s">
        <v>157</v>
      </c>
      <c r="F116" s="295" t="s">
        <v>158</v>
      </c>
      <c r="G116" s="296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31" t="s">
        <v>681</v>
      </c>
      <c r="C117" s="5">
        <v>3</v>
      </c>
      <c r="D117" s="5">
        <v>4</v>
      </c>
      <c r="E117" s="75">
        <v>6</v>
      </c>
      <c r="F117" s="222">
        <v>7</v>
      </c>
      <c r="G117" s="75"/>
      <c r="H117" s="25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203" t="s">
        <v>10</v>
      </c>
      <c r="C118" s="80" t="s">
        <v>11</v>
      </c>
      <c r="D118" s="80" t="s">
        <v>11</v>
      </c>
      <c r="E118" s="5" t="s">
        <v>11</v>
      </c>
      <c r="F118" s="121" t="s">
        <v>11</v>
      </c>
      <c r="G118" s="182" t="s">
        <v>233</v>
      </c>
      <c r="H118" s="297"/>
      <c r="I118" s="251"/>
      <c r="J118" s="1"/>
      <c r="K118" s="1"/>
      <c r="L118" s="1"/>
      <c r="M118" s="1"/>
      <c r="N118" s="1"/>
      <c r="O118" s="1"/>
      <c r="P118" s="1"/>
    </row>
    <row r="119" spans="1:16">
      <c r="A119" s="1"/>
      <c r="B119" s="131" t="s">
        <v>12</v>
      </c>
      <c r="C119" s="5" t="s">
        <v>129</v>
      </c>
      <c r="D119" s="5" t="s">
        <v>87</v>
      </c>
      <c r="E119" s="5" t="s">
        <v>15</v>
      </c>
      <c r="F119" s="121" t="s">
        <v>136</v>
      </c>
      <c r="G119" s="121" t="s">
        <v>136</v>
      </c>
      <c r="H119" s="209" t="s">
        <v>7</v>
      </c>
      <c r="I119" s="251"/>
      <c r="J119" s="1"/>
      <c r="K119" s="1"/>
      <c r="L119" s="1"/>
      <c r="M119" s="1"/>
      <c r="N119" s="1"/>
      <c r="O119" s="1"/>
      <c r="P119" s="1"/>
    </row>
    <row r="120" spans="1:16">
      <c r="A120" s="1"/>
      <c r="B120" s="131" t="s">
        <v>17</v>
      </c>
      <c r="C120" s="86" t="s">
        <v>24</v>
      </c>
      <c r="D120" s="86" t="s">
        <v>18</v>
      </c>
      <c r="E120" s="86" t="s">
        <v>18</v>
      </c>
      <c r="F120" s="290" t="s">
        <v>18</v>
      </c>
      <c r="G120" s="122" t="s">
        <v>208</v>
      </c>
      <c r="H120" s="287">
        <v>75</v>
      </c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31" t="s">
        <v>477</v>
      </c>
      <c r="C121" s="41" t="s">
        <v>18</v>
      </c>
      <c r="D121" s="41" t="s">
        <v>18</v>
      </c>
      <c r="E121" s="41" t="s">
        <v>15</v>
      </c>
      <c r="F121" s="291" t="s">
        <v>18</v>
      </c>
      <c r="G121" s="122" t="s">
        <v>573</v>
      </c>
      <c r="H121" s="287">
        <v>100</v>
      </c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31" t="s">
        <v>475</v>
      </c>
      <c r="C122" s="41" t="s">
        <v>24</v>
      </c>
      <c r="D122" s="41" t="s">
        <v>18</v>
      </c>
      <c r="E122" s="41" t="s">
        <v>18</v>
      </c>
      <c r="F122" s="291" t="s">
        <v>24</v>
      </c>
      <c r="G122" s="123" t="s">
        <v>207</v>
      </c>
      <c r="H122" s="287">
        <v>50</v>
      </c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31" t="s">
        <v>20</v>
      </c>
      <c r="C123" s="86" t="s">
        <v>24</v>
      </c>
      <c r="D123" s="86" t="s">
        <v>24</v>
      </c>
      <c r="E123" s="90" t="s">
        <v>15</v>
      </c>
      <c r="F123" s="292" t="s">
        <v>15</v>
      </c>
      <c r="G123" s="123" t="s">
        <v>574</v>
      </c>
      <c r="H123" s="287">
        <v>0</v>
      </c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204" t="s">
        <v>303</v>
      </c>
      <c r="C124" s="92" t="s">
        <v>15</v>
      </c>
      <c r="D124" s="92" t="s">
        <v>15</v>
      </c>
      <c r="E124" s="92" t="s">
        <v>15</v>
      </c>
      <c r="F124" s="293" t="s">
        <v>15</v>
      </c>
      <c r="G124" s="123" t="s">
        <v>575</v>
      </c>
      <c r="H124" s="287">
        <v>0</v>
      </c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203" t="s">
        <v>23</v>
      </c>
      <c r="C125" s="97" t="s">
        <v>24</v>
      </c>
      <c r="D125" s="97" t="s">
        <v>24</v>
      </c>
      <c r="E125" s="90" t="s">
        <v>15</v>
      </c>
      <c r="F125" s="290" t="s">
        <v>24</v>
      </c>
      <c r="G125" s="123" t="s">
        <v>576</v>
      </c>
      <c r="H125" s="287">
        <v>0</v>
      </c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31" t="s">
        <v>25</v>
      </c>
      <c r="C126" s="86" t="s">
        <v>24</v>
      </c>
      <c r="D126" s="86" t="s">
        <v>24</v>
      </c>
      <c r="E126" s="90" t="s">
        <v>15</v>
      </c>
      <c r="F126" s="290" t="s">
        <v>24</v>
      </c>
      <c r="G126" s="123" t="s">
        <v>576</v>
      </c>
      <c r="H126" s="287">
        <v>0</v>
      </c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31" t="s">
        <v>26</v>
      </c>
      <c r="C127" s="86" t="s">
        <v>24</v>
      </c>
      <c r="D127" s="86" t="s">
        <v>24</v>
      </c>
      <c r="E127" s="90" t="s">
        <v>15</v>
      </c>
      <c r="F127" s="290" t="s">
        <v>24</v>
      </c>
      <c r="G127" s="123" t="s">
        <v>576</v>
      </c>
      <c r="H127" s="287">
        <v>0</v>
      </c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31" t="s">
        <v>27</v>
      </c>
      <c r="C128" s="86" t="s">
        <v>24</v>
      </c>
      <c r="D128" s="86" t="s">
        <v>24</v>
      </c>
      <c r="E128" s="90" t="s">
        <v>15</v>
      </c>
      <c r="F128" s="290" t="s">
        <v>24</v>
      </c>
      <c r="G128" s="123" t="s">
        <v>576</v>
      </c>
      <c r="H128" s="287">
        <v>0</v>
      </c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31" t="s">
        <v>175</v>
      </c>
      <c r="C129" s="86" t="s">
        <v>24</v>
      </c>
      <c r="D129" s="86" t="s">
        <v>24</v>
      </c>
      <c r="E129" s="90" t="s">
        <v>15</v>
      </c>
      <c r="F129" s="290" t="s">
        <v>24</v>
      </c>
      <c r="G129" s="123" t="s">
        <v>576</v>
      </c>
      <c r="H129" s="287">
        <v>0</v>
      </c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31" t="s">
        <v>29</v>
      </c>
      <c r="C130" s="86" t="s">
        <v>24</v>
      </c>
      <c r="D130" s="86" t="s">
        <v>18</v>
      </c>
      <c r="E130" s="86" t="s">
        <v>18</v>
      </c>
      <c r="F130" s="290" t="s">
        <v>24</v>
      </c>
      <c r="G130" s="123" t="s">
        <v>207</v>
      </c>
      <c r="H130" s="287">
        <v>50</v>
      </c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31" t="s">
        <v>30</v>
      </c>
      <c r="C131" s="86" t="s">
        <v>24</v>
      </c>
      <c r="D131" s="86" t="s">
        <v>24</v>
      </c>
      <c r="E131" s="90" t="s">
        <v>15</v>
      </c>
      <c r="F131" s="290" t="s">
        <v>24</v>
      </c>
      <c r="G131" s="123" t="s">
        <v>576</v>
      </c>
      <c r="H131" s="287">
        <v>0</v>
      </c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204" t="s">
        <v>31</v>
      </c>
      <c r="C132" s="86" t="s">
        <v>24</v>
      </c>
      <c r="D132" s="86" t="s">
        <v>24</v>
      </c>
      <c r="E132" s="92" t="s">
        <v>15</v>
      </c>
      <c r="F132" s="294" t="s">
        <v>24</v>
      </c>
      <c r="G132" s="123" t="s">
        <v>576</v>
      </c>
      <c r="H132" s="287">
        <v>0</v>
      </c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203" t="s">
        <v>33</v>
      </c>
      <c r="C133" s="101" t="s">
        <v>24</v>
      </c>
      <c r="D133" s="101" t="s">
        <v>24</v>
      </c>
      <c r="E133" s="5" t="s">
        <v>15</v>
      </c>
      <c r="F133" s="123" t="s">
        <v>24</v>
      </c>
      <c r="G133" s="123" t="s">
        <v>576</v>
      </c>
      <c r="H133" s="287">
        <v>0</v>
      </c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81" t="s">
        <v>34</v>
      </c>
      <c r="C134" s="86" t="s">
        <v>24</v>
      </c>
      <c r="D134" s="86" t="s">
        <v>24</v>
      </c>
      <c r="E134" s="90" t="s">
        <v>15</v>
      </c>
      <c r="F134" s="290" t="s">
        <v>24</v>
      </c>
      <c r="G134" s="123" t="s">
        <v>576</v>
      </c>
      <c r="H134" s="287">
        <v>0</v>
      </c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31" t="s">
        <v>35</v>
      </c>
      <c r="C135" s="86" t="s">
        <v>24</v>
      </c>
      <c r="D135" s="86" t="s">
        <v>24</v>
      </c>
      <c r="E135" s="90" t="s">
        <v>15</v>
      </c>
      <c r="F135" s="290" t="s">
        <v>24</v>
      </c>
      <c r="G135" s="123" t="s">
        <v>576</v>
      </c>
      <c r="H135" s="287">
        <v>0</v>
      </c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31" t="s">
        <v>177</v>
      </c>
      <c r="C136" s="86" t="s">
        <v>24</v>
      </c>
      <c r="D136" s="86" t="s">
        <v>24</v>
      </c>
      <c r="E136" s="90" t="s">
        <v>15</v>
      </c>
      <c r="F136" s="290" t="s">
        <v>24</v>
      </c>
      <c r="G136" s="123" t="s">
        <v>576</v>
      </c>
      <c r="H136" s="287">
        <v>0</v>
      </c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31" t="s">
        <v>37</v>
      </c>
      <c r="C137" s="86" t="s">
        <v>24</v>
      </c>
      <c r="D137" s="86" t="s">
        <v>24</v>
      </c>
      <c r="E137" s="86" t="s">
        <v>18</v>
      </c>
      <c r="F137" s="290" t="s">
        <v>24</v>
      </c>
      <c r="G137" s="123" t="s">
        <v>210</v>
      </c>
      <c r="H137" s="287">
        <v>25</v>
      </c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31" t="s">
        <v>38</v>
      </c>
      <c r="C138" s="9" t="s">
        <v>18</v>
      </c>
      <c r="D138" s="5" t="s">
        <v>15</v>
      </c>
      <c r="E138" s="9" t="s">
        <v>18</v>
      </c>
      <c r="F138" s="290" t="s">
        <v>24</v>
      </c>
      <c r="G138" s="123" t="s">
        <v>581</v>
      </c>
      <c r="H138" s="287">
        <f>2/3*100</f>
        <v>66.666666666666657</v>
      </c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204" t="s">
        <v>39</v>
      </c>
      <c r="C139" s="103" t="s">
        <v>24</v>
      </c>
      <c r="D139" s="103" t="s">
        <v>24</v>
      </c>
      <c r="E139" s="75" t="s">
        <v>15</v>
      </c>
      <c r="F139" s="294" t="s">
        <v>24</v>
      </c>
      <c r="G139" s="123" t="s">
        <v>576</v>
      </c>
      <c r="H139" s="287">
        <v>0</v>
      </c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203" t="s">
        <v>41</v>
      </c>
      <c r="C140" s="97" t="s">
        <v>18</v>
      </c>
      <c r="D140" s="97" t="s">
        <v>24</v>
      </c>
      <c r="E140" s="86" t="s">
        <v>18</v>
      </c>
      <c r="F140" s="290" t="s">
        <v>24</v>
      </c>
      <c r="G140" s="123" t="s">
        <v>207</v>
      </c>
      <c r="H140" s="287">
        <v>50</v>
      </c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31" t="s">
        <v>93</v>
      </c>
      <c r="C141" s="86" t="s">
        <v>24</v>
      </c>
      <c r="D141" s="86" t="s">
        <v>24</v>
      </c>
      <c r="E141" s="86" t="s">
        <v>18</v>
      </c>
      <c r="F141" s="290" t="s">
        <v>24</v>
      </c>
      <c r="G141" s="123" t="s">
        <v>210</v>
      </c>
      <c r="H141" s="287">
        <v>25</v>
      </c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31" t="s">
        <v>43</v>
      </c>
      <c r="C142" s="90" t="s">
        <v>15</v>
      </c>
      <c r="D142" s="90" t="s">
        <v>15</v>
      </c>
      <c r="E142" s="90" t="s">
        <v>15</v>
      </c>
      <c r="F142" s="292" t="s">
        <v>15</v>
      </c>
      <c r="G142" s="123" t="s">
        <v>575</v>
      </c>
      <c r="H142" s="287">
        <v>0</v>
      </c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204" t="s">
        <v>44</v>
      </c>
      <c r="C143" s="92" t="s">
        <v>15</v>
      </c>
      <c r="D143" s="92" t="s">
        <v>15</v>
      </c>
      <c r="E143" s="92" t="s">
        <v>15</v>
      </c>
      <c r="F143" s="294" t="s">
        <v>24</v>
      </c>
      <c r="G143" s="123" t="s">
        <v>580</v>
      </c>
      <c r="H143" s="287">
        <v>0</v>
      </c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203" t="s">
        <v>46</v>
      </c>
      <c r="C144" s="97" t="s">
        <v>24</v>
      </c>
      <c r="D144" s="97" t="s">
        <v>24</v>
      </c>
      <c r="E144" s="90" t="s">
        <v>15</v>
      </c>
      <c r="F144" s="292" t="s">
        <v>15</v>
      </c>
      <c r="G144" s="123" t="s">
        <v>574</v>
      </c>
      <c r="H144" s="287">
        <v>0</v>
      </c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31" t="s">
        <v>47</v>
      </c>
      <c r="C145" s="86" t="s">
        <v>24</v>
      </c>
      <c r="D145" s="86" t="s">
        <v>24</v>
      </c>
      <c r="E145" s="90" t="s">
        <v>15</v>
      </c>
      <c r="F145" s="292" t="s">
        <v>15</v>
      </c>
      <c r="G145" s="123" t="s">
        <v>574</v>
      </c>
      <c r="H145" s="287">
        <v>0</v>
      </c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204" t="s">
        <v>48</v>
      </c>
      <c r="C146" s="103" t="s">
        <v>24</v>
      </c>
      <c r="D146" s="103" t="s">
        <v>24</v>
      </c>
      <c r="E146" s="75" t="s">
        <v>15</v>
      </c>
      <c r="F146" s="222" t="s">
        <v>15</v>
      </c>
      <c r="G146" s="123" t="s">
        <v>574</v>
      </c>
      <c r="H146" s="287">
        <v>0</v>
      </c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203" t="s">
        <v>50</v>
      </c>
      <c r="C147" s="90" t="s">
        <v>15</v>
      </c>
      <c r="D147" s="86" t="s">
        <v>24</v>
      </c>
      <c r="E147" s="90" t="s">
        <v>15</v>
      </c>
      <c r="F147" s="290" t="s">
        <v>24</v>
      </c>
      <c r="G147" s="123" t="s">
        <v>574</v>
      </c>
      <c r="H147" s="287">
        <v>0</v>
      </c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131" t="s">
        <v>51</v>
      </c>
      <c r="C148" s="86" t="s">
        <v>18</v>
      </c>
      <c r="D148" s="86" t="s">
        <v>24</v>
      </c>
      <c r="E148" s="90" t="s">
        <v>15</v>
      </c>
      <c r="F148" s="290" t="s">
        <v>24</v>
      </c>
      <c r="G148" s="123" t="s">
        <v>579</v>
      </c>
      <c r="H148" s="287">
        <f>1/3*100</f>
        <v>33.333333333333329</v>
      </c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131" t="s">
        <v>52</v>
      </c>
      <c r="C149" s="86" t="s">
        <v>24</v>
      </c>
      <c r="D149" s="86" t="s">
        <v>24</v>
      </c>
      <c r="E149" s="86" t="s">
        <v>24</v>
      </c>
      <c r="F149" s="292" t="s">
        <v>15</v>
      </c>
      <c r="G149" s="123" t="s">
        <v>576</v>
      </c>
      <c r="H149" s="287">
        <v>0</v>
      </c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131" t="s">
        <v>53</v>
      </c>
      <c r="C150" s="9" t="s">
        <v>24</v>
      </c>
      <c r="D150" s="86" t="s">
        <v>24</v>
      </c>
      <c r="E150" s="90" t="s">
        <v>15</v>
      </c>
      <c r="F150" s="292" t="s">
        <v>15</v>
      </c>
      <c r="G150" s="123" t="s">
        <v>574</v>
      </c>
      <c r="H150" s="287">
        <v>0</v>
      </c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131" t="s">
        <v>181</v>
      </c>
      <c r="C151" s="9" t="s">
        <v>24</v>
      </c>
      <c r="D151" s="86" t="s">
        <v>18</v>
      </c>
      <c r="E151" s="9" t="s">
        <v>24</v>
      </c>
      <c r="F151" s="123" t="s">
        <v>24</v>
      </c>
      <c r="G151" s="123" t="s">
        <v>210</v>
      </c>
      <c r="H151" s="287">
        <v>25</v>
      </c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31" t="s">
        <v>55</v>
      </c>
      <c r="C152" s="86" t="s">
        <v>24</v>
      </c>
      <c r="D152" s="86" t="s">
        <v>24</v>
      </c>
      <c r="E152" s="5" t="s">
        <v>15</v>
      </c>
      <c r="F152" s="121" t="s">
        <v>15</v>
      </c>
      <c r="G152" s="123" t="s">
        <v>574</v>
      </c>
      <c r="H152" s="287">
        <v>0</v>
      </c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31" t="s">
        <v>188</v>
      </c>
      <c r="C153" s="90" t="s">
        <v>15</v>
      </c>
      <c r="D153" s="86" t="s">
        <v>18</v>
      </c>
      <c r="E153" s="86" t="s">
        <v>18</v>
      </c>
      <c r="F153" s="292" t="s">
        <v>15</v>
      </c>
      <c r="G153" s="123" t="s">
        <v>578</v>
      </c>
      <c r="H153" s="287">
        <v>100</v>
      </c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31" t="s">
        <v>57</v>
      </c>
      <c r="C154" s="9" t="s">
        <v>24</v>
      </c>
      <c r="D154" s="9" t="s">
        <v>24</v>
      </c>
      <c r="E154" s="5" t="s">
        <v>15</v>
      </c>
      <c r="F154" s="121" t="s">
        <v>15</v>
      </c>
      <c r="G154" s="123" t="s">
        <v>574</v>
      </c>
      <c r="H154" s="287">
        <v>0</v>
      </c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31" t="s">
        <v>58</v>
      </c>
      <c r="C155" s="9" t="s">
        <v>18</v>
      </c>
      <c r="D155" s="9" t="s">
        <v>18</v>
      </c>
      <c r="E155" s="5" t="s">
        <v>15</v>
      </c>
      <c r="F155" s="123" t="s">
        <v>18</v>
      </c>
      <c r="G155" s="123" t="s">
        <v>573</v>
      </c>
      <c r="H155" s="287">
        <v>100</v>
      </c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31" t="s">
        <v>59</v>
      </c>
      <c r="C156" s="9" t="s">
        <v>24</v>
      </c>
      <c r="D156" s="9" t="s">
        <v>24</v>
      </c>
      <c r="E156" s="5" t="s">
        <v>15</v>
      </c>
      <c r="F156" s="121" t="s">
        <v>15</v>
      </c>
      <c r="G156" s="123" t="s">
        <v>574</v>
      </c>
      <c r="H156" s="287">
        <v>0</v>
      </c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31" t="s">
        <v>60</v>
      </c>
      <c r="C157" s="9" t="s">
        <v>18</v>
      </c>
      <c r="D157" s="9" t="s">
        <v>18</v>
      </c>
      <c r="E157" s="9" t="s">
        <v>24</v>
      </c>
      <c r="F157" s="123" t="s">
        <v>24</v>
      </c>
      <c r="G157" s="123" t="s">
        <v>577</v>
      </c>
      <c r="H157" s="287">
        <v>50</v>
      </c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31" t="s">
        <v>61</v>
      </c>
      <c r="C158" s="5" t="s">
        <v>15</v>
      </c>
      <c r="D158" s="5" t="s">
        <v>15</v>
      </c>
      <c r="E158" s="5" t="s">
        <v>15</v>
      </c>
      <c r="F158" s="121" t="s">
        <v>15</v>
      </c>
      <c r="G158" s="123" t="s">
        <v>575</v>
      </c>
      <c r="H158" s="287">
        <v>0</v>
      </c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31" t="s">
        <v>62</v>
      </c>
      <c r="C159" s="5" t="s">
        <v>15</v>
      </c>
      <c r="D159" s="5" t="s">
        <v>15</v>
      </c>
      <c r="E159" s="5" t="s">
        <v>15</v>
      </c>
      <c r="F159" s="121" t="s">
        <v>15</v>
      </c>
      <c r="G159" s="123" t="s">
        <v>575</v>
      </c>
      <c r="H159" s="287">
        <v>0</v>
      </c>
      <c r="I159" s="1"/>
      <c r="J159" s="1"/>
      <c r="K159" s="1"/>
      <c r="L159" s="1"/>
      <c r="M159" s="1"/>
      <c r="N159" s="1"/>
      <c r="O159" s="1"/>
      <c r="P159" s="1"/>
    </row>
    <row r="160" spans="1:16" ht="15.75" thickBot="1">
      <c r="A160" s="1"/>
      <c r="B160" s="204" t="s">
        <v>63</v>
      </c>
      <c r="C160" s="5" t="s">
        <v>15</v>
      </c>
      <c r="D160" s="5" t="s">
        <v>15</v>
      </c>
      <c r="E160" s="75" t="s">
        <v>15</v>
      </c>
      <c r="F160" s="222" t="s">
        <v>15</v>
      </c>
      <c r="G160" s="174" t="s">
        <v>575</v>
      </c>
      <c r="H160" s="288">
        <v>0</v>
      </c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30" t="s">
        <v>253</v>
      </c>
      <c r="C161" s="36" t="s">
        <v>185</v>
      </c>
      <c r="D161" s="36" t="s">
        <v>186</v>
      </c>
      <c r="E161" s="7" t="s">
        <v>183</v>
      </c>
      <c r="F161" s="135" t="s">
        <v>185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8" thickBot="1">
      <c r="A162" s="1"/>
      <c r="B162" s="132" t="s">
        <v>239</v>
      </c>
      <c r="C162" s="61" t="s">
        <v>416</v>
      </c>
      <c r="D162" s="61" t="s">
        <v>417</v>
      </c>
      <c r="E162" s="61" t="s">
        <v>445</v>
      </c>
      <c r="F162" s="289" t="s">
        <v>446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</row>
  </sheetData>
  <mergeCells count="15">
    <mergeCell ref="A113:G113"/>
    <mergeCell ref="C115:F115"/>
    <mergeCell ref="C116:D116"/>
    <mergeCell ref="A1:G1"/>
    <mergeCell ref="C62:I62"/>
    <mergeCell ref="A32:A34"/>
    <mergeCell ref="A35:A48"/>
    <mergeCell ref="A7:A12"/>
    <mergeCell ref="A13:A20"/>
    <mergeCell ref="A21:A27"/>
    <mergeCell ref="A28:A31"/>
    <mergeCell ref="E5:F5"/>
    <mergeCell ref="A49:A50"/>
    <mergeCell ref="A60:G60"/>
    <mergeCell ref="C4:N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M23" sqref="M23"/>
    </sheetView>
  </sheetViews>
  <sheetFormatPr defaultRowHeight="15"/>
  <sheetData>
    <row r="1" spans="1:10" ht="38.25">
      <c r="A1" s="374" t="s">
        <v>691</v>
      </c>
      <c r="B1" s="375" t="s">
        <v>692</v>
      </c>
      <c r="C1" s="375" t="s">
        <v>693</v>
      </c>
      <c r="D1" s="375" t="s">
        <v>694</v>
      </c>
      <c r="E1" s="375" t="s">
        <v>695</v>
      </c>
      <c r="F1" s="375" t="s">
        <v>696</v>
      </c>
      <c r="G1" s="375" t="s">
        <v>697</v>
      </c>
      <c r="H1" s="376" t="s">
        <v>698</v>
      </c>
      <c r="I1" s="376" t="s">
        <v>699</v>
      </c>
      <c r="J1" s="376" t="s">
        <v>700</v>
      </c>
    </row>
    <row r="2" spans="1:10">
      <c r="A2" s="377" t="s">
        <v>701</v>
      </c>
      <c r="B2" s="377" t="s">
        <v>702</v>
      </c>
      <c r="C2" s="377" t="s">
        <v>703</v>
      </c>
      <c r="D2" s="377" t="s">
        <v>704</v>
      </c>
      <c r="E2" s="377" t="s">
        <v>705</v>
      </c>
      <c r="F2" s="377">
        <v>22955616</v>
      </c>
      <c r="G2" s="378" t="s">
        <v>706</v>
      </c>
      <c r="H2" s="377" t="s">
        <v>707</v>
      </c>
      <c r="I2" s="377" t="s">
        <v>708</v>
      </c>
      <c r="J2" s="429" t="s">
        <v>709</v>
      </c>
    </row>
    <row r="3" spans="1:10">
      <c r="A3" s="377" t="s">
        <v>710</v>
      </c>
      <c r="B3" s="377" t="s">
        <v>702</v>
      </c>
      <c r="C3" s="377" t="s">
        <v>711</v>
      </c>
      <c r="D3" s="377" t="s">
        <v>712</v>
      </c>
      <c r="E3" s="377" t="s">
        <v>705</v>
      </c>
      <c r="F3" s="377">
        <v>22955616</v>
      </c>
      <c r="G3" s="378" t="s">
        <v>706</v>
      </c>
      <c r="H3" s="377" t="s">
        <v>713</v>
      </c>
      <c r="I3" s="377" t="s">
        <v>714</v>
      </c>
      <c r="J3" s="429"/>
    </row>
    <row r="4" spans="1:10">
      <c r="A4" s="377" t="s">
        <v>715</v>
      </c>
      <c r="B4" s="377" t="s">
        <v>716</v>
      </c>
      <c r="C4" s="377" t="s">
        <v>717</v>
      </c>
      <c r="D4" s="377" t="s">
        <v>718</v>
      </c>
      <c r="E4" s="377" t="s">
        <v>705</v>
      </c>
      <c r="F4" s="377">
        <v>22955616</v>
      </c>
      <c r="G4" s="378" t="s">
        <v>706</v>
      </c>
      <c r="H4" s="377" t="s">
        <v>719</v>
      </c>
      <c r="I4" s="377" t="s">
        <v>720</v>
      </c>
      <c r="J4" s="430" t="s">
        <v>721</v>
      </c>
    </row>
    <row r="5" spans="1:10">
      <c r="A5" s="377" t="s">
        <v>722</v>
      </c>
      <c r="B5" s="377" t="s">
        <v>716</v>
      </c>
      <c r="C5" s="377" t="s">
        <v>723</v>
      </c>
      <c r="D5" s="377" t="s">
        <v>724</v>
      </c>
      <c r="E5" s="377" t="s">
        <v>705</v>
      </c>
      <c r="F5" s="377">
        <v>22955616</v>
      </c>
      <c r="G5" s="378" t="s">
        <v>706</v>
      </c>
      <c r="H5" s="377" t="s">
        <v>725</v>
      </c>
      <c r="I5" s="377" t="s">
        <v>726</v>
      </c>
      <c r="J5" s="430"/>
    </row>
    <row r="6" spans="1:10">
      <c r="A6" s="377" t="s">
        <v>715</v>
      </c>
      <c r="B6" s="377" t="s">
        <v>727</v>
      </c>
      <c r="C6" s="377" t="s">
        <v>728</v>
      </c>
      <c r="D6" s="377" t="s">
        <v>729</v>
      </c>
      <c r="E6" s="377" t="s">
        <v>705</v>
      </c>
      <c r="F6" s="377">
        <v>22955616</v>
      </c>
      <c r="G6" s="378" t="s">
        <v>706</v>
      </c>
      <c r="H6" s="377" t="s">
        <v>719</v>
      </c>
      <c r="I6" s="377" t="s">
        <v>730</v>
      </c>
      <c r="J6" s="431" t="s">
        <v>731</v>
      </c>
    </row>
    <row r="7" spans="1:10">
      <c r="A7" s="377" t="s">
        <v>732</v>
      </c>
      <c r="B7" s="377" t="s">
        <v>727</v>
      </c>
      <c r="C7" s="377" t="s">
        <v>733</v>
      </c>
      <c r="D7" s="377" t="s">
        <v>734</v>
      </c>
      <c r="E7" s="377" t="s">
        <v>705</v>
      </c>
      <c r="F7" s="377">
        <v>22955616</v>
      </c>
      <c r="G7" s="378" t="s">
        <v>706</v>
      </c>
      <c r="H7" s="379" t="s">
        <v>735</v>
      </c>
      <c r="I7" s="377" t="s">
        <v>736</v>
      </c>
      <c r="J7" s="431"/>
    </row>
    <row r="8" spans="1:10">
      <c r="A8" s="377" t="s">
        <v>722</v>
      </c>
      <c r="B8" s="377" t="s">
        <v>737</v>
      </c>
      <c r="C8" s="377" t="s">
        <v>738</v>
      </c>
      <c r="D8" s="377" t="s">
        <v>739</v>
      </c>
      <c r="E8" s="377" t="s">
        <v>705</v>
      </c>
      <c r="F8" s="377">
        <v>22955616</v>
      </c>
      <c r="G8" s="378" t="s">
        <v>706</v>
      </c>
      <c r="H8" s="377" t="s">
        <v>725</v>
      </c>
      <c r="I8" s="377" t="s">
        <v>740</v>
      </c>
      <c r="J8" s="432" t="s">
        <v>741</v>
      </c>
    </row>
    <row r="9" spans="1:10">
      <c r="A9" s="377" t="s">
        <v>732</v>
      </c>
      <c r="B9" s="377" t="s">
        <v>737</v>
      </c>
      <c r="C9" s="377" t="s">
        <v>742</v>
      </c>
      <c r="D9" s="377" t="s">
        <v>743</v>
      </c>
      <c r="E9" s="377" t="s">
        <v>705</v>
      </c>
      <c r="F9" s="377">
        <v>22955616</v>
      </c>
      <c r="G9" s="378" t="s">
        <v>706</v>
      </c>
      <c r="H9" s="379" t="s">
        <v>735</v>
      </c>
      <c r="I9" s="377" t="s">
        <v>744</v>
      </c>
      <c r="J9" s="432"/>
    </row>
    <row r="10" spans="1:10">
      <c r="A10" s="377" t="s">
        <v>722</v>
      </c>
      <c r="B10" s="377" t="s">
        <v>745</v>
      </c>
      <c r="C10" s="377" t="s">
        <v>746</v>
      </c>
      <c r="D10" s="377" t="s">
        <v>747</v>
      </c>
      <c r="E10" s="377" t="s">
        <v>705</v>
      </c>
      <c r="F10" s="377">
        <v>22955616</v>
      </c>
      <c r="G10" s="378" t="s">
        <v>706</v>
      </c>
      <c r="H10" s="377" t="s">
        <v>725</v>
      </c>
      <c r="I10" s="377" t="s">
        <v>748</v>
      </c>
      <c r="J10" s="433" t="s">
        <v>749</v>
      </c>
    </row>
    <row r="11" spans="1:10">
      <c r="A11" s="377" t="s">
        <v>732</v>
      </c>
      <c r="B11" s="377" t="s">
        <v>745</v>
      </c>
      <c r="C11" s="377" t="s">
        <v>750</v>
      </c>
      <c r="D11" s="377" t="s">
        <v>751</v>
      </c>
      <c r="E11" s="377" t="s">
        <v>705</v>
      </c>
      <c r="F11" s="377">
        <v>22955616</v>
      </c>
      <c r="G11" s="378" t="s">
        <v>706</v>
      </c>
      <c r="H11" s="379" t="s">
        <v>735</v>
      </c>
      <c r="I11" s="377" t="s">
        <v>752</v>
      </c>
      <c r="J11" s="433"/>
    </row>
    <row r="12" spans="1:10">
      <c r="A12" s="377" t="s">
        <v>710</v>
      </c>
      <c r="B12" s="377" t="s">
        <v>753</v>
      </c>
      <c r="C12" s="377" t="s">
        <v>754</v>
      </c>
      <c r="D12" s="377" t="s">
        <v>755</v>
      </c>
      <c r="E12" s="377" t="s">
        <v>705</v>
      </c>
      <c r="F12" s="377">
        <v>22955616</v>
      </c>
      <c r="G12" s="378" t="s">
        <v>706</v>
      </c>
      <c r="H12" s="377" t="s">
        <v>713</v>
      </c>
      <c r="I12" s="377" t="s">
        <v>756</v>
      </c>
      <c r="J12" s="434" t="s">
        <v>757</v>
      </c>
    </row>
    <row r="13" spans="1:10">
      <c r="A13" s="377" t="s">
        <v>722</v>
      </c>
      <c r="B13" s="377" t="s">
        <v>753</v>
      </c>
      <c r="C13" s="377" t="s">
        <v>758</v>
      </c>
      <c r="D13" s="377" t="s">
        <v>759</v>
      </c>
      <c r="E13" s="377" t="s">
        <v>705</v>
      </c>
      <c r="F13" s="377">
        <v>22955616</v>
      </c>
      <c r="G13" s="378" t="s">
        <v>706</v>
      </c>
      <c r="H13" s="377" t="s">
        <v>725</v>
      </c>
      <c r="I13" s="377" t="s">
        <v>760</v>
      </c>
      <c r="J13" s="434"/>
    </row>
    <row r="14" spans="1:10">
      <c r="A14" s="377" t="s">
        <v>761</v>
      </c>
      <c r="B14" s="377" t="s">
        <v>762</v>
      </c>
      <c r="C14" s="377" t="s">
        <v>763</v>
      </c>
      <c r="D14" s="377" t="s">
        <v>764</v>
      </c>
      <c r="E14" s="377" t="s">
        <v>705</v>
      </c>
      <c r="F14" s="377">
        <v>22955616</v>
      </c>
      <c r="G14" s="378" t="s">
        <v>706</v>
      </c>
      <c r="H14" s="377" t="s">
        <v>765</v>
      </c>
      <c r="I14" s="377" t="s">
        <v>766</v>
      </c>
      <c r="J14" s="427" t="s">
        <v>767</v>
      </c>
    </row>
    <row r="15" spans="1:10">
      <c r="A15" s="377" t="s">
        <v>768</v>
      </c>
      <c r="B15" s="377" t="s">
        <v>762</v>
      </c>
      <c r="C15" s="377" t="s">
        <v>769</v>
      </c>
      <c r="D15" s="380" t="s">
        <v>770</v>
      </c>
      <c r="E15" s="377" t="s">
        <v>705</v>
      </c>
      <c r="F15" s="377">
        <v>22955616</v>
      </c>
      <c r="G15" s="378" t="s">
        <v>706</v>
      </c>
      <c r="H15" s="377" t="s">
        <v>771</v>
      </c>
      <c r="I15" s="377" t="s">
        <v>772</v>
      </c>
      <c r="J15" s="427"/>
    </row>
    <row r="16" spans="1:10">
      <c r="A16" s="377" t="s">
        <v>715</v>
      </c>
      <c r="B16" s="377" t="s">
        <v>773</v>
      </c>
      <c r="C16" s="377" t="s">
        <v>774</v>
      </c>
      <c r="D16" s="377" t="s">
        <v>775</v>
      </c>
      <c r="E16" s="377" t="s">
        <v>705</v>
      </c>
      <c r="F16" s="377">
        <v>22955616</v>
      </c>
      <c r="G16" s="378" t="s">
        <v>706</v>
      </c>
      <c r="H16" s="377" t="s">
        <v>719</v>
      </c>
      <c r="I16" s="377" t="s">
        <v>776</v>
      </c>
      <c r="J16" s="428" t="s">
        <v>777</v>
      </c>
    </row>
    <row r="17" spans="1:10">
      <c r="A17" s="377" t="s">
        <v>722</v>
      </c>
      <c r="B17" s="377" t="s">
        <v>773</v>
      </c>
      <c r="C17" s="377" t="s">
        <v>778</v>
      </c>
      <c r="D17" s="377" t="s">
        <v>779</v>
      </c>
      <c r="E17" s="377" t="s">
        <v>705</v>
      </c>
      <c r="F17" s="377">
        <v>22955616</v>
      </c>
      <c r="G17" s="378" t="s">
        <v>706</v>
      </c>
      <c r="H17" s="377" t="s">
        <v>725</v>
      </c>
      <c r="I17" s="377" t="s">
        <v>780</v>
      </c>
      <c r="J17" s="428"/>
    </row>
    <row r="18" spans="1:10">
      <c r="A18" s="377" t="s">
        <v>715</v>
      </c>
      <c r="B18" s="377" t="s">
        <v>781</v>
      </c>
      <c r="C18" s="377" t="s">
        <v>782</v>
      </c>
      <c r="D18" s="377" t="s">
        <v>783</v>
      </c>
      <c r="E18" s="377" t="s">
        <v>705</v>
      </c>
      <c r="F18" s="377">
        <v>22955616</v>
      </c>
      <c r="G18" s="378" t="s">
        <v>706</v>
      </c>
      <c r="H18" s="377" t="s">
        <v>719</v>
      </c>
      <c r="I18" s="377" t="s">
        <v>784</v>
      </c>
      <c r="J18" s="428"/>
    </row>
    <row r="19" spans="1:10">
      <c r="A19" s="377" t="s">
        <v>732</v>
      </c>
      <c r="B19" s="377" t="s">
        <v>781</v>
      </c>
      <c r="C19" s="377" t="s">
        <v>785</v>
      </c>
      <c r="D19" s="380" t="s">
        <v>786</v>
      </c>
      <c r="E19" s="377" t="s">
        <v>705</v>
      </c>
      <c r="F19" s="377">
        <v>22955616</v>
      </c>
      <c r="G19" s="378" t="s">
        <v>706</v>
      </c>
      <c r="H19" s="379" t="s">
        <v>735</v>
      </c>
      <c r="I19" s="377" t="s">
        <v>787</v>
      </c>
      <c r="J19" s="428"/>
    </row>
    <row r="20" spans="1:10">
      <c r="A20" s="377" t="s">
        <v>722</v>
      </c>
      <c r="B20" s="377" t="s">
        <v>788</v>
      </c>
      <c r="C20" s="377" t="s">
        <v>789</v>
      </c>
      <c r="D20" s="377" t="s">
        <v>790</v>
      </c>
      <c r="E20" s="377" t="s">
        <v>705</v>
      </c>
      <c r="F20" s="377">
        <v>22955616</v>
      </c>
      <c r="G20" s="378" t="s">
        <v>706</v>
      </c>
      <c r="H20" s="377" t="s">
        <v>725</v>
      </c>
      <c r="I20" s="377" t="s">
        <v>791</v>
      </c>
      <c r="J20" s="428"/>
    </row>
    <row r="21" spans="1:10">
      <c r="A21" s="377" t="s">
        <v>732</v>
      </c>
      <c r="B21" s="377" t="s">
        <v>788</v>
      </c>
      <c r="C21" s="377" t="s">
        <v>792</v>
      </c>
      <c r="D21" s="377" t="s">
        <v>793</v>
      </c>
      <c r="E21" s="377" t="s">
        <v>705</v>
      </c>
      <c r="F21" s="377">
        <v>22955616</v>
      </c>
      <c r="G21" s="378" t="s">
        <v>706</v>
      </c>
      <c r="H21" s="379" t="s">
        <v>735</v>
      </c>
      <c r="I21" s="377" t="s">
        <v>794</v>
      </c>
      <c r="J21" s="428"/>
    </row>
    <row r="22" spans="1:10">
      <c r="A22" s="377" t="s">
        <v>715</v>
      </c>
      <c r="B22" s="377" t="s">
        <v>795</v>
      </c>
      <c r="C22" s="377" t="s">
        <v>796</v>
      </c>
      <c r="D22" s="377" t="s">
        <v>797</v>
      </c>
      <c r="E22" s="377" t="s">
        <v>705</v>
      </c>
      <c r="F22" s="377">
        <v>22955616</v>
      </c>
      <c r="G22" s="378" t="s">
        <v>706</v>
      </c>
      <c r="H22" s="377" t="s">
        <v>719</v>
      </c>
      <c r="I22" s="377" t="s">
        <v>798</v>
      </c>
      <c r="J22" s="428"/>
    </row>
    <row r="23" spans="1:10">
      <c r="A23" s="377" t="s">
        <v>722</v>
      </c>
      <c r="B23" s="377" t="s">
        <v>795</v>
      </c>
      <c r="C23" s="377" t="s">
        <v>799</v>
      </c>
      <c r="D23" s="377" t="s">
        <v>800</v>
      </c>
      <c r="E23" s="377" t="s">
        <v>705</v>
      </c>
      <c r="F23" s="377">
        <v>22955616</v>
      </c>
      <c r="G23" s="378" t="s">
        <v>706</v>
      </c>
      <c r="H23" s="377" t="s">
        <v>725</v>
      </c>
      <c r="I23" s="377" t="s">
        <v>801</v>
      </c>
      <c r="J23" s="428"/>
    </row>
    <row r="24" spans="1:10">
      <c r="A24" s="377" t="s">
        <v>802</v>
      </c>
      <c r="B24" s="377" t="s">
        <v>803</v>
      </c>
      <c r="C24" s="377" t="s">
        <v>804</v>
      </c>
      <c r="D24" s="377" t="s">
        <v>805</v>
      </c>
      <c r="E24" s="377" t="s">
        <v>705</v>
      </c>
      <c r="F24" s="377">
        <v>22955616</v>
      </c>
      <c r="G24" s="378" t="s">
        <v>706</v>
      </c>
      <c r="H24" s="377" t="s">
        <v>806</v>
      </c>
      <c r="I24" s="377" t="s">
        <v>807</v>
      </c>
      <c r="J24" s="428"/>
    </row>
    <row r="25" spans="1:10">
      <c r="A25" s="377" t="s">
        <v>710</v>
      </c>
      <c r="B25" s="377" t="s">
        <v>803</v>
      </c>
      <c r="C25" s="377" t="s">
        <v>808</v>
      </c>
      <c r="D25" s="377" t="s">
        <v>809</v>
      </c>
      <c r="E25" s="377" t="s">
        <v>705</v>
      </c>
      <c r="F25" s="377">
        <v>22955616</v>
      </c>
      <c r="G25" s="378" t="s">
        <v>706</v>
      </c>
      <c r="H25" s="377" t="s">
        <v>713</v>
      </c>
      <c r="I25" s="377" t="s">
        <v>810</v>
      </c>
      <c r="J25" s="428"/>
    </row>
    <row r="26" spans="1:10">
      <c r="A26" s="377" t="s">
        <v>715</v>
      </c>
      <c r="B26" s="377" t="s">
        <v>811</v>
      </c>
      <c r="C26" s="377" t="s">
        <v>812</v>
      </c>
      <c r="D26" s="377" t="s">
        <v>813</v>
      </c>
      <c r="E26" s="377" t="s">
        <v>705</v>
      </c>
      <c r="F26" s="377">
        <v>22955616</v>
      </c>
      <c r="G26" s="378" t="s">
        <v>706</v>
      </c>
      <c r="H26" s="377" t="s">
        <v>719</v>
      </c>
      <c r="I26" s="377" t="s">
        <v>814</v>
      </c>
      <c r="J26" s="428"/>
    </row>
    <row r="27" spans="1:10">
      <c r="A27" s="377" t="s">
        <v>722</v>
      </c>
      <c r="B27" s="377" t="s">
        <v>811</v>
      </c>
      <c r="C27" s="377" t="s">
        <v>815</v>
      </c>
      <c r="D27" s="377" t="s">
        <v>816</v>
      </c>
      <c r="E27" s="377" t="s">
        <v>705</v>
      </c>
      <c r="F27" s="377">
        <v>22955616</v>
      </c>
      <c r="G27" s="378" t="s">
        <v>706</v>
      </c>
      <c r="H27" s="377" t="s">
        <v>725</v>
      </c>
      <c r="I27" s="377" t="s">
        <v>817</v>
      </c>
      <c r="J27" s="428"/>
    </row>
  </sheetData>
  <mergeCells count="8">
    <mergeCell ref="J14:J15"/>
    <mergeCell ref="J16:J27"/>
    <mergeCell ref="J2:J3"/>
    <mergeCell ref="J4:J5"/>
    <mergeCell ref="J6:J7"/>
    <mergeCell ref="J8:J9"/>
    <mergeCell ref="J10:J11"/>
    <mergeCell ref="J12:J13"/>
  </mergeCells>
  <hyperlinks>
    <hyperlink ref="D22" r:id="rId1" tooltip="https://trace.ncbi.nlm.nih.gov/Traces/sra/?run=SRR3192432"/>
    <hyperlink ref="D23" r:id="rId2" tooltip="https://trace.ncbi.nlm.nih.gov/Traces/sra/?run=SRR31924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Supplementary Table 1 </vt:lpstr>
      <vt:lpstr>Supplementary Table 2 </vt:lpstr>
      <vt:lpstr>Supplementary Table 3 </vt:lpstr>
      <vt:lpstr>Supplementary Table 4 </vt:lpstr>
      <vt:lpstr>Supplementary Table 5</vt:lpstr>
      <vt:lpstr>Supplementary Table 6</vt:lpstr>
      <vt:lpstr>Supplementary Table 4</vt:lpstr>
      <vt:lpstr>Supplementary Table 7</vt:lpstr>
      <vt:lpstr>Supplementary Table 8</vt:lpstr>
      <vt:lpstr>Supplementary Table 4.3, 4.4</vt:lpstr>
    </vt:vector>
  </TitlesOfParts>
  <Company>UMC St Radboud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Melysia McCalman</dc:creator>
  <cp:lastModifiedBy>T.S. Barakat</cp:lastModifiedBy>
  <cp:lastPrinted>2018-11-07T10:28:04Z</cp:lastPrinted>
  <dcterms:created xsi:type="dcterms:W3CDTF">2018-09-06T08:24:46Z</dcterms:created>
  <dcterms:modified xsi:type="dcterms:W3CDTF">2021-06-26T09:18:13Z</dcterms:modified>
</cp:coreProperties>
</file>