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E:\Thesis Indoor Mapping\Collected Data\7 buildings\Adelheidstr 13A\"/>
    </mc:Choice>
  </mc:AlternateContent>
  <bookViews>
    <workbookView xWindow="0" yWindow="0" windowWidth="23040" windowHeight="9108" activeTab="4"/>
  </bookViews>
  <sheets>
    <sheet name="FUSION1" sheetId="1" r:id="rId1"/>
    <sheet name="FUSION2" sheetId="13" r:id="rId2"/>
    <sheet name="FUSION3" sheetId="14" r:id="rId3"/>
    <sheet name="FUSION4" sheetId="15" r:id="rId4"/>
    <sheet name="Total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6" l="1"/>
  <c r="H11" i="6"/>
  <c r="I10" i="6"/>
  <c r="H10" i="6"/>
  <c r="H12" i="15"/>
  <c r="G12" i="15"/>
  <c r="H11" i="15"/>
  <c r="G11" i="15"/>
  <c r="F18" i="15" l="1"/>
  <c r="I12" i="15"/>
  <c r="H13" i="15"/>
  <c r="F17" i="15"/>
  <c r="H12" i="14"/>
  <c r="G12" i="14"/>
  <c r="H11" i="14"/>
  <c r="G11" i="14"/>
  <c r="F17" i="14" s="1"/>
  <c r="H12" i="13"/>
  <c r="F18" i="13" s="1"/>
  <c r="G12" i="13"/>
  <c r="H11" i="13"/>
  <c r="G11" i="13"/>
  <c r="G13" i="13" s="1"/>
  <c r="H12" i="1"/>
  <c r="G12" i="1"/>
  <c r="H11" i="1"/>
  <c r="G11" i="1"/>
  <c r="G13" i="15" l="1"/>
  <c r="H15" i="15" s="1"/>
  <c r="I11" i="15"/>
  <c r="L11" i="15" s="1"/>
  <c r="F20" i="15" s="1"/>
  <c r="H13" i="14"/>
  <c r="F18" i="14"/>
  <c r="I12" i="14"/>
  <c r="G13" i="14"/>
  <c r="I11" i="14"/>
  <c r="H13" i="13"/>
  <c r="H15" i="13" s="1"/>
  <c r="I12" i="13"/>
  <c r="F19" i="13"/>
  <c r="I11" i="13"/>
  <c r="F17" i="13"/>
  <c r="F21" i="13" s="1"/>
  <c r="G17" i="6"/>
  <c r="F19" i="15" l="1"/>
  <c r="F21" i="15" s="1"/>
  <c r="L11" i="14"/>
  <c r="F20" i="14" s="1"/>
  <c r="H15" i="14"/>
  <c r="F19" i="14"/>
  <c r="F21" i="14" s="1"/>
  <c r="L11" i="13"/>
  <c r="F20" i="13" s="1"/>
  <c r="I12" i="6"/>
  <c r="G16" i="6"/>
  <c r="J11" i="6"/>
  <c r="J10" i="6"/>
  <c r="H12" i="6"/>
  <c r="F18" i="1"/>
  <c r="I14" i="6" l="1"/>
  <c r="M10" i="6"/>
  <c r="G19" i="6" s="1"/>
  <c r="G18" i="6"/>
  <c r="G20" i="6" s="1"/>
  <c r="F17" i="1"/>
  <c r="H13" i="1"/>
  <c r="I12" i="1"/>
  <c r="G13" i="1" l="1"/>
  <c r="I11" i="1"/>
  <c r="L11" i="1" s="1"/>
  <c r="F20" i="1" s="1"/>
  <c r="H15" i="1" l="1"/>
  <c r="F19" i="1"/>
  <c r="F21" i="1" s="1"/>
</calcChain>
</file>

<file path=xl/sharedStrings.xml><?xml version="1.0" encoding="utf-8"?>
<sst xmlns="http://schemas.openxmlformats.org/spreadsheetml/2006/main" count="155" uniqueCount="35">
  <si>
    <t>Raw</t>
  </si>
  <si>
    <t>Building name:</t>
  </si>
  <si>
    <t>Adelheid Str 13 A</t>
  </si>
  <si>
    <t>outdoor</t>
  </si>
  <si>
    <t>indoor</t>
  </si>
  <si>
    <t>T</t>
  </si>
  <si>
    <t>F</t>
  </si>
  <si>
    <t>SUM</t>
  </si>
  <si>
    <t>sum</t>
  </si>
  <si>
    <t>TN</t>
  </si>
  <si>
    <t>Precision</t>
  </si>
  <si>
    <t>Accuracy</t>
  </si>
  <si>
    <t>F Score</t>
  </si>
  <si>
    <t>TP or (Recall)</t>
  </si>
  <si>
    <t>Ground truth:</t>
  </si>
  <si>
    <t>Total</t>
  </si>
  <si>
    <t xml:space="preserve">n= </t>
  </si>
  <si>
    <t>flags</t>
  </si>
  <si>
    <t>Magnetic</t>
  </si>
  <si>
    <t>Binary classification result</t>
  </si>
  <si>
    <t>GPS Eval.</t>
  </si>
  <si>
    <t>large edges of GPS at entrances.</t>
  </si>
  <si>
    <t>Ground Truth</t>
  </si>
  <si>
    <t>Binary Classification</t>
  </si>
  <si>
    <t>Adel13A_1</t>
  </si>
  <si>
    <t>Fusion Result: Light edges as ground truth</t>
  </si>
  <si>
    <t>n= 565563</t>
  </si>
  <si>
    <t xml:space="preserve">Note: We interpolated all the datasets over data collection time interval, then fused them </t>
  </si>
  <si>
    <t>n=560179</t>
  </si>
  <si>
    <t>Adel13A_2</t>
  </si>
  <si>
    <t>Adel13A_3</t>
  </si>
  <si>
    <t>n=442741</t>
  </si>
  <si>
    <t>Adel13A_4</t>
  </si>
  <si>
    <t>Fusion Result: GPS edges as ground truth since light was from night and not reliable</t>
  </si>
  <si>
    <t>n=644406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</si>
</sst>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4" borderId="0" xfId="0" applyFill="1"/>
    <xf numFmtId="0" fontId="1" fillId="0" borderId="0" xfId="0" applyFont="1"/>
    <xf numFmtId="0" fontId="3" fillId="0" borderId="0" xfId="0" applyFont="1"/>
    <xf numFmtId="0" fontId="0" fillId="0" borderId="2" xfId="0" applyBorder="1"/>
    <xf numFmtId="0" fontId="0" fillId="5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4" borderId="0" xfId="0" applyFont="1" applyFill="1"/>
    <xf numFmtId="0" fontId="2" fillId="0" borderId="0" xfId="0" applyFont="1"/>
    <xf numFmtId="0" fontId="2" fillId="3" borderId="2" xfId="0" applyFont="1" applyFill="1" applyBorder="1"/>
    <xf numFmtId="0" fontId="0" fillId="3" borderId="2" xfId="0" applyFill="1" applyBorder="1"/>
    <xf numFmtId="0" fontId="2" fillId="0" borderId="2" xfId="0" applyFont="1" applyBorder="1"/>
    <xf numFmtId="0" fontId="0" fillId="6" borderId="0" xfId="0" applyFill="1"/>
    <xf numFmtId="0" fontId="0" fillId="0" borderId="0" xfId="0" applyAlignment="1">
      <alignment horizontal="center"/>
    </xf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2" fillId="3" borderId="0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5</xdr:row>
      <xdr:rowOff>108888</xdr:rowOff>
    </xdr:from>
    <xdr:to>
      <xdr:col>21</xdr:col>
      <xdr:colOff>53340</xdr:colOff>
      <xdr:row>22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6A1D3A-4929-4D5D-9039-F4428499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52960" y="1023288"/>
          <a:ext cx="5920740" cy="3000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358140</xdr:colOff>
      <xdr:row>8</xdr:row>
      <xdr:rowOff>11094</xdr:rowOff>
    </xdr:from>
    <xdr:to>
      <xdr:col>24</xdr:col>
      <xdr:colOff>541020</xdr:colOff>
      <xdr:row>28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1F171-6449-4CBA-9409-600FD9F710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3340" y="1474134"/>
          <a:ext cx="7498080" cy="3730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160020</xdr:colOff>
      <xdr:row>8</xdr:row>
      <xdr:rowOff>161362</xdr:rowOff>
    </xdr:from>
    <xdr:to>
      <xdr:col>23</xdr:col>
      <xdr:colOff>76200</xdr:colOff>
      <xdr:row>26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150DD1-3681-4923-80D1-B4060CF6D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75220" y="1624402"/>
          <a:ext cx="6621780" cy="32219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7</xdr:row>
      <xdr:rowOff>60842</xdr:rowOff>
    </xdr:from>
    <xdr:to>
      <xdr:col>22</xdr:col>
      <xdr:colOff>83820</xdr:colOff>
      <xdr:row>23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79B017-3CBC-4234-A681-1F70B3CCE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6660" y="1341002"/>
          <a:ext cx="5928360" cy="2979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K15" sqref="K15"/>
    </sheetView>
  </sheetViews>
  <sheetFormatPr defaultRowHeight="14.4" x14ac:dyDescent="0.3"/>
  <cols>
    <col min="1" max="1" width="31" style="18" customWidth="1"/>
    <col min="2" max="2" width="17.109375" style="15" customWidth="1"/>
    <col min="3" max="3" width="7.77734375" customWidth="1"/>
    <col min="4" max="4" width="25.77734375" customWidth="1"/>
    <col min="5" max="5" width="18.44140625" customWidth="1"/>
    <col min="6" max="6" width="11.88671875" customWidth="1"/>
    <col min="9" max="9" width="13.6640625" customWidth="1"/>
    <col min="13" max="13" width="16.6640625" customWidth="1"/>
  </cols>
  <sheetData>
    <row r="1" spans="1:15" x14ac:dyDescent="0.3">
      <c r="A1" s="20" t="s">
        <v>23</v>
      </c>
      <c r="D1" s="14" t="s">
        <v>24</v>
      </c>
      <c r="F1" s="16">
        <v>0</v>
      </c>
      <c r="G1" s="16">
        <v>1</v>
      </c>
      <c r="I1" s="1" t="s">
        <v>20</v>
      </c>
      <c r="J1" s="2"/>
      <c r="K1" s="2" t="s">
        <v>1</v>
      </c>
      <c r="L1" s="9" t="s">
        <v>2</v>
      </c>
      <c r="M1" s="2"/>
    </row>
    <row r="2" spans="1:15" x14ac:dyDescent="0.3">
      <c r="F2" s="17" t="s">
        <v>3</v>
      </c>
      <c r="G2" s="17" t="s">
        <v>4</v>
      </c>
    </row>
    <row r="3" spans="1:15" x14ac:dyDescent="0.3">
      <c r="I3" s="3"/>
    </row>
    <row r="4" spans="1:15" x14ac:dyDescent="0.3">
      <c r="E4" s="3" t="s">
        <v>27</v>
      </c>
      <c r="F4" s="3"/>
      <c r="G4" s="3"/>
      <c r="H4" s="3"/>
      <c r="I4" s="3"/>
    </row>
    <row r="5" spans="1:15" x14ac:dyDescent="0.3">
      <c r="E5" s="12" t="s">
        <v>0</v>
      </c>
      <c r="F5" t="s">
        <v>18</v>
      </c>
      <c r="O5" t="s">
        <v>25</v>
      </c>
    </row>
    <row r="6" spans="1:15" x14ac:dyDescent="0.3">
      <c r="E6" s="12" t="s">
        <v>17</v>
      </c>
      <c r="F6" t="s">
        <v>19</v>
      </c>
      <c r="I6" s="4"/>
    </row>
    <row r="7" spans="1:15" x14ac:dyDescent="0.3">
      <c r="I7" s="4"/>
    </row>
    <row r="9" spans="1:15" x14ac:dyDescent="0.3">
      <c r="E9" s="5" t="s">
        <v>26</v>
      </c>
      <c r="F9" s="5"/>
      <c r="G9" s="13" t="s">
        <v>4</v>
      </c>
      <c r="H9" s="13" t="s">
        <v>3</v>
      </c>
      <c r="I9" s="5" t="s">
        <v>7</v>
      </c>
    </row>
    <row r="10" spans="1:15" x14ac:dyDescent="0.3">
      <c r="E10" s="6"/>
      <c r="F10" s="7"/>
      <c r="G10" s="7" t="s">
        <v>5</v>
      </c>
      <c r="H10" s="7" t="s">
        <v>6</v>
      </c>
      <c r="I10" s="5"/>
    </row>
    <row r="11" spans="1:15" x14ac:dyDescent="0.3">
      <c r="E11" s="13" t="s">
        <v>4</v>
      </c>
      <c r="F11" s="8" t="s">
        <v>5</v>
      </c>
      <c r="G11" s="11">
        <f>483500-175501</f>
        <v>307999</v>
      </c>
      <c r="H11" s="11">
        <f>485813-483500</f>
        <v>2313</v>
      </c>
      <c r="I11" s="5">
        <f>G11+H11</f>
        <v>310312</v>
      </c>
      <c r="K11" s="5" t="s">
        <v>8</v>
      </c>
      <c r="L11" s="19">
        <f>I11+I12</f>
        <v>565563</v>
      </c>
    </row>
    <row r="12" spans="1:15" x14ac:dyDescent="0.3">
      <c r="E12" s="13" t="s">
        <v>3</v>
      </c>
      <c r="F12" s="8" t="s">
        <v>6</v>
      </c>
      <c r="G12" s="12">
        <f>0</f>
        <v>0</v>
      </c>
      <c r="H12" s="12">
        <f>175501+565563-485813</f>
        <v>255251</v>
      </c>
      <c r="I12" s="5">
        <f>G12+H12</f>
        <v>255251</v>
      </c>
    </row>
    <row r="13" spans="1:15" x14ac:dyDescent="0.3">
      <c r="E13" s="5" t="s">
        <v>7</v>
      </c>
      <c r="F13" s="5"/>
      <c r="G13" s="5">
        <f>G11+G12</f>
        <v>307999</v>
      </c>
      <c r="H13" s="5">
        <f>H11+H12</f>
        <v>257564</v>
      </c>
      <c r="I13" s="5"/>
    </row>
    <row r="15" spans="1:15" x14ac:dyDescent="0.3">
      <c r="G15" s="5" t="s">
        <v>8</v>
      </c>
      <c r="H15" s="5">
        <f>G13+H13</f>
        <v>565563</v>
      </c>
    </row>
    <row r="17" spans="4:11" x14ac:dyDescent="0.3">
      <c r="D17" s="10"/>
      <c r="E17" s="11" t="s">
        <v>13</v>
      </c>
      <c r="F17" s="5">
        <f>G11/(G11+H11)</f>
        <v>0.99254621155482226</v>
      </c>
    </row>
    <row r="18" spans="4:11" x14ac:dyDescent="0.3">
      <c r="E18" s="11" t="s">
        <v>9</v>
      </c>
      <c r="F18" s="5">
        <f>H12/(G12+H12)</f>
        <v>1</v>
      </c>
    </row>
    <row r="19" spans="4:11" x14ac:dyDescent="0.3">
      <c r="E19" s="11" t="s">
        <v>10</v>
      </c>
      <c r="F19" s="5">
        <f>G11/G13</f>
        <v>1</v>
      </c>
      <c r="J19" t="s">
        <v>22</v>
      </c>
    </row>
    <row r="20" spans="4:11" x14ac:dyDescent="0.3">
      <c r="E20" s="11" t="s">
        <v>11</v>
      </c>
      <c r="F20" s="5">
        <f>(G11+H12)/L11</f>
        <v>0.99591026994340148</v>
      </c>
      <c r="J20">
        <v>175501</v>
      </c>
      <c r="K20">
        <v>485813</v>
      </c>
    </row>
    <row r="21" spans="4:11" x14ac:dyDescent="0.3">
      <c r="E21" s="11" t="s">
        <v>12</v>
      </c>
      <c r="F21" s="5">
        <f>2*(1/(1/F17+1/F19))</f>
        <v>0.99625916407762438</v>
      </c>
    </row>
    <row r="24" spans="4:11" x14ac:dyDescent="0.3">
      <c r="E24" s="21" t="s">
        <v>14</v>
      </c>
      <c r="F24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R29"/>
    </sheetView>
  </sheetViews>
  <sheetFormatPr defaultRowHeight="14.4" x14ac:dyDescent="0.3"/>
  <sheetData>
    <row r="1" spans="1:15" x14ac:dyDescent="0.3">
      <c r="A1" s="20" t="s">
        <v>23</v>
      </c>
      <c r="B1" s="15"/>
      <c r="D1" s="14" t="s">
        <v>29</v>
      </c>
      <c r="F1" s="16">
        <v>0</v>
      </c>
      <c r="G1" s="16">
        <v>1</v>
      </c>
      <c r="I1" s="1" t="s">
        <v>20</v>
      </c>
      <c r="J1" s="2"/>
      <c r="K1" s="2" t="s">
        <v>1</v>
      </c>
      <c r="L1" s="9" t="s">
        <v>2</v>
      </c>
      <c r="M1" s="2"/>
    </row>
    <row r="2" spans="1:15" x14ac:dyDescent="0.3">
      <c r="A2" s="18"/>
      <c r="B2" s="15"/>
      <c r="F2" s="17" t="s">
        <v>3</v>
      </c>
      <c r="G2" s="17" t="s">
        <v>4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27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18</v>
      </c>
      <c r="O5" t="s">
        <v>25</v>
      </c>
    </row>
    <row r="6" spans="1:15" x14ac:dyDescent="0.3">
      <c r="A6" s="18"/>
      <c r="B6" s="15"/>
      <c r="E6" s="12" t="s">
        <v>17</v>
      </c>
      <c r="F6" t="s">
        <v>19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28</v>
      </c>
      <c r="F9" s="5"/>
      <c r="G9" s="13" t="s">
        <v>4</v>
      </c>
      <c r="H9" s="13" t="s">
        <v>3</v>
      </c>
      <c r="I9" s="5" t="s">
        <v>7</v>
      </c>
    </row>
    <row r="10" spans="1:15" x14ac:dyDescent="0.3">
      <c r="A10" s="18"/>
      <c r="B10" s="15"/>
      <c r="E10" s="6"/>
      <c r="F10" s="7"/>
      <c r="G10" s="7" t="s">
        <v>5</v>
      </c>
      <c r="H10" s="7" t="s">
        <v>6</v>
      </c>
      <c r="I10" s="5"/>
    </row>
    <row r="11" spans="1:15" x14ac:dyDescent="0.3">
      <c r="A11" s="18"/>
      <c r="B11" s="15"/>
      <c r="E11" s="13" t="s">
        <v>4</v>
      </c>
      <c r="F11" s="8" t="s">
        <v>5</v>
      </c>
      <c r="G11" s="11">
        <f>455688-98736</f>
        <v>356952</v>
      </c>
      <c r="H11" s="11">
        <f>98736-92719+460415-455688</f>
        <v>10744</v>
      </c>
      <c r="I11" s="5">
        <f>G11+H11</f>
        <v>367696</v>
      </c>
      <c r="K11" s="5" t="s">
        <v>8</v>
      </c>
      <c r="L11" s="19">
        <f>I11+I12</f>
        <v>560179</v>
      </c>
    </row>
    <row r="12" spans="1:15" x14ac:dyDescent="0.3">
      <c r="A12" s="18"/>
      <c r="B12" s="15"/>
      <c r="E12" s="13" t="s">
        <v>3</v>
      </c>
      <c r="F12" s="8" t="s">
        <v>6</v>
      </c>
      <c r="G12" s="12">
        <f>0</f>
        <v>0</v>
      </c>
      <c r="H12" s="12">
        <f>92719+560179-460415</f>
        <v>192483</v>
      </c>
      <c r="I12" s="5">
        <f>G12+H12</f>
        <v>192483</v>
      </c>
    </row>
    <row r="13" spans="1:15" x14ac:dyDescent="0.3">
      <c r="A13" s="18"/>
      <c r="B13" s="15"/>
      <c r="E13" s="5" t="s">
        <v>7</v>
      </c>
      <c r="F13" s="5"/>
      <c r="G13" s="5">
        <f>G11+G12</f>
        <v>356952</v>
      </c>
      <c r="H13" s="5">
        <f>H11+H12</f>
        <v>203227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8</v>
      </c>
      <c r="H15" s="5">
        <f>G13+H13</f>
        <v>560179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13</v>
      </c>
      <c r="F17" s="5">
        <f>G11/(G11+H11)</f>
        <v>0.97078020973847956</v>
      </c>
    </row>
    <row r="18" spans="1:11" x14ac:dyDescent="0.3">
      <c r="A18" s="18"/>
      <c r="B18" s="15"/>
      <c r="E18" s="11" t="s">
        <v>9</v>
      </c>
      <c r="F18" s="5">
        <f>H12/(G12+H12)</f>
        <v>1</v>
      </c>
    </row>
    <row r="19" spans="1:11" x14ac:dyDescent="0.3">
      <c r="A19" s="18"/>
      <c r="B19" s="15"/>
      <c r="E19" s="11" t="s">
        <v>10</v>
      </c>
      <c r="F19" s="5">
        <f>G11/G13</f>
        <v>1</v>
      </c>
      <c r="J19" t="s">
        <v>22</v>
      </c>
    </row>
    <row r="20" spans="1:11" x14ac:dyDescent="0.3">
      <c r="A20" s="18"/>
      <c r="B20" s="15"/>
      <c r="E20" s="11" t="s">
        <v>11</v>
      </c>
      <c r="F20" s="5">
        <f>(G11+H12)/L11</f>
        <v>0.98082041633120842</v>
      </c>
      <c r="J20">
        <v>92719</v>
      </c>
      <c r="K20">
        <v>460415</v>
      </c>
    </row>
    <row r="21" spans="1:11" x14ac:dyDescent="0.3">
      <c r="A21" s="18"/>
      <c r="B21" s="15"/>
      <c r="E21" s="11" t="s">
        <v>12</v>
      </c>
      <c r="F21" s="5">
        <f>2*(1/(1/F17+1/F19))</f>
        <v>0.98517349112948638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14</v>
      </c>
      <c r="F24" t="s">
        <v>21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sqref="A1:S27"/>
    </sheetView>
  </sheetViews>
  <sheetFormatPr defaultRowHeight="14.4" x14ac:dyDescent="0.3"/>
  <sheetData>
    <row r="1" spans="1:15" x14ac:dyDescent="0.3">
      <c r="A1" s="20" t="s">
        <v>23</v>
      </c>
      <c r="B1" s="15"/>
      <c r="D1" s="14" t="s">
        <v>30</v>
      </c>
      <c r="F1" s="16">
        <v>0</v>
      </c>
      <c r="G1" s="16">
        <v>1</v>
      </c>
      <c r="I1" s="1" t="s">
        <v>20</v>
      </c>
      <c r="J1" s="2"/>
      <c r="K1" s="2" t="s">
        <v>1</v>
      </c>
      <c r="L1" s="9" t="s">
        <v>2</v>
      </c>
      <c r="M1" s="2"/>
    </row>
    <row r="2" spans="1:15" x14ac:dyDescent="0.3">
      <c r="A2" s="18"/>
      <c r="B2" s="15"/>
      <c r="F2" s="17" t="s">
        <v>3</v>
      </c>
      <c r="G2" s="17" t="s">
        <v>4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27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18</v>
      </c>
      <c r="O5" t="s">
        <v>25</v>
      </c>
    </row>
    <row r="6" spans="1:15" x14ac:dyDescent="0.3">
      <c r="A6" s="18"/>
      <c r="B6" s="15"/>
      <c r="E6" s="12" t="s">
        <v>17</v>
      </c>
      <c r="F6" t="s">
        <v>19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31</v>
      </c>
      <c r="F9" s="5"/>
      <c r="G9" s="13" t="s">
        <v>4</v>
      </c>
      <c r="H9" s="13" t="s">
        <v>3</v>
      </c>
      <c r="I9" s="5" t="s">
        <v>7</v>
      </c>
    </row>
    <row r="10" spans="1:15" x14ac:dyDescent="0.3">
      <c r="A10" s="18"/>
      <c r="B10" s="15"/>
      <c r="E10" s="6"/>
      <c r="F10" s="7"/>
      <c r="G10" s="7" t="s">
        <v>5</v>
      </c>
      <c r="H10" s="7" t="s">
        <v>6</v>
      </c>
      <c r="I10" s="5"/>
    </row>
    <row r="11" spans="1:15" x14ac:dyDescent="0.3">
      <c r="A11" s="18"/>
      <c r="B11" s="15"/>
      <c r="E11" s="13" t="s">
        <v>4</v>
      </c>
      <c r="F11" s="8" t="s">
        <v>5</v>
      </c>
      <c r="G11" s="11">
        <f>377748-82950</f>
        <v>294798</v>
      </c>
      <c r="H11" s="11">
        <f>0</f>
        <v>0</v>
      </c>
      <c r="I11" s="5">
        <f>G11+H11</f>
        <v>294798</v>
      </c>
      <c r="K11" s="5" t="s">
        <v>8</v>
      </c>
      <c r="L11" s="19">
        <f>I11+I12</f>
        <v>442741</v>
      </c>
    </row>
    <row r="12" spans="1:15" x14ac:dyDescent="0.3">
      <c r="A12" s="18"/>
      <c r="B12" s="15"/>
      <c r="E12" s="13" t="s">
        <v>3</v>
      </c>
      <c r="F12" s="8" t="s">
        <v>6</v>
      </c>
      <c r="G12" s="12">
        <f>386753-377748</f>
        <v>9005</v>
      </c>
      <c r="H12" s="12">
        <f>82950+442741-386753</f>
        <v>138938</v>
      </c>
      <c r="I12" s="5">
        <f>G12+H12</f>
        <v>147943</v>
      </c>
    </row>
    <row r="13" spans="1:15" x14ac:dyDescent="0.3">
      <c r="A13" s="18"/>
      <c r="B13" s="15"/>
      <c r="E13" s="5" t="s">
        <v>7</v>
      </c>
      <c r="F13" s="5"/>
      <c r="G13" s="5">
        <f>G11+G12</f>
        <v>303803</v>
      </c>
      <c r="H13" s="5">
        <f>H11+H12</f>
        <v>138938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8</v>
      </c>
      <c r="H15" s="5">
        <f>G13+H13</f>
        <v>442741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13</v>
      </c>
      <c r="F17" s="5">
        <f>G11/(G11+H11)</f>
        <v>1</v>
      </c>
    </row>
    <row r="18" spans="1:11" x14ac:dyDescent="0.3">
      <c r="A18" s="18"/>
      <c r="B18" s="15"/>
      <c r="E18" s="11" t="s">
        <v>9</v>
      </c>
      <c r="F18" s="5">
        <f>H12/(G12+H12)</f>
        <v>0.93913196298574453</v>
      </c>
    </row>
    <row r="19" spans="1:11" x14ac:dyDescent="0.3">
      <c r="A19" s="18"/>
      <c r="B19" s="15"/>
      <c r="E19" s="11" t="s">
        <v>10</v>
      </c>
      <c r="F19" s="5">
        <f>G11/G13</f>
        <v>0.97035908137839322</v>
      </c>
      <c r="J19" t="s">
        <v>22</v>
      </c>
    </row>
    <row r="20" spans="1:11" x14ac:dyDescent="0.3">
      <c r="A20" s="18"/>
      <c r="B20" s="15"/>
      <c r="E20" s="11" t="s">
        <v>11</v>
      </c>
      <c r="F20" s="5">
        <f>(G11+H12)/L11</f>
        <v>0.97966079491169777</v>
      </c>
      <c r="J20">
        <v>82950</v>
      </c>
      <c r="K20">
        <v>377748</v>
      </c>
    </row>
    <row r="21" spans="1:11" x14ac:dyDescent="0.3">
      <c r="A21" s="18"/>
      <c r="B21" s="15"/>
      <c r="E21" s="11" t="s">
        <v>12</v>
      </c>
      <c r="F21" s="5">
        <f>2*(1/(1/F17+1/F19))</f>
        <v>0.98495659045006589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14</v>
      </c>
      <c r="F24" t="s">
        <v>21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2" workbookViewId="0">
      <selection activeCell="H20" sqref="H20"/>
    </sheetView>
  </sheetViews>
  <sheetFormatPr defaultRowHeight="14.4" x14ac:dyDescent="0.3"/>
  <sheetData>
    <row r="1" spans="1:15" x14ac:dyDescent="0.3">
      <c r="A1" s="20" t="s">
        <v>23</v>
      </c>
      <c r="B1" s="15"/>
      <c r="D1" s="14" t="s">
        <v>32</v>
      </c>
      <c r="F1" s="16">
        <v>0</v>
      </c>
      <c r="G1" s="16">
        <v>1</v>
      </c>
      <c r="I1" s="1" t="s">
        <v>20</v>
      </c>
      <c r="J1" s="2"/>
      <c r="K1" s="2" t="s">
        <v>1</v>
      </c>
      <c r="L1" s="9" t="s">
        <v>2</v>
      </c>
      <c r="M1" s="2"/>
    </row>
    <row r="2" spans="1:15" x14ac:dyDescent="0.3">
      <c r="A2" s="18"/>
      <c r="B2" s="15"/>
      <c r="F2" s="17" t="s">
        <v>3</v>
      </c>
      <c r="G2" s="17" t="s">
        <v>4</v>
      </c>
    </row>
    <row r="3" spans="1:15" x14ac:dyDescent="0.3">
      <c r="A3" s="18"/>
      <c r="B3" s="15"/>
      <c r="I3" s="3"/>
    </row>
    <row r="4" spans="1:15" x14ac:dyDescent="0.3">
      <c r="A4" s="18"/>
      <c r="B4" s="15"/>
      <c r="E4" s="3" t="s">
        <v>27</v>
      </c>
      <c r="F4" s="3"/>
      <c r="G4" s="3"/>
      <c r="H4" s="3"/>
      <c r="I4" s="3"/>
    </row>
    <row r="5" spans="1:15" x14ac:dyDescent="0.3">
      <c r="A5" s="18"/>
      <c r="B5" s="15"/>
      <c r="E5" s="12" t="s">
        <v>0</v>
      </c>
      <c r="F5" t="s">
        <v>18</v>
      </c>
      <c r="O5" t="s">
        <v>33</v>
      </c>
    </row>
    <row r="6" spans="1:15" x14ac:dyDescent="0.3">
      <c r="A6" s="18"/>
      <c r="B6" s="15"/>
      <c r="E6" s="12" t="s">
        <v>17</v>
      </c>
      <c r="F6" t="s">
        <v>19</v>
      </c>
      <c r="I6" s="4"/>
    </row>
    <row r="7" spans="1:15" x14ac:dyDescent="0.3">
      <c r="A7" s="18"/>
      <c r="B7" s="15"/>
      <c r="I7" s="4"/>
    </row>
    <row r="8" spans="1:15" x14ac:dyDescent="0.3">
      <c r="A8" s="18"/>
      <c r="B8" s="15"/>
    </row>
    <row r="9" spans="1:15" x14ac:dyDescent="0.3">
      <c r="A9" s="18"/>
      <c r="B9" s="15"/>
      <c r="E9" s="5" t="s">
        <v>34</v>
      </c>
      <c r="F9" s="5"/>
      <c r="G9" s="13" t="s">
        <v>4</v>
      </c>
      <c r="H9" s="13" t="s">
        <v>3</v>
      </c>
      <c r="I9" s="5" t="s">
        <v>7</v>
      </c>
    </row>
    <row r="10" spans="1:15" x14ac:dyDescent="0.3">
      <c r="A10" s="18"/>
      <c r="B10" s="15"/>
      <c r="E10" s="6"/>
      <c r="F10" s="7"/>
      <c r="G10" s="7" t="s">
        <v>5</v>
      </c>
      <c r="H10" s="7" t="s">
        <v>6</v>
      </c>
      <c r="I10" s="5"/>
    </row>
    <row r="11" spans="1:15" x14ac:dyDescent="0.3">
      <c r="A11" s="18"/>
      <c r="B11" s="15"/>
      <c r="E11" s="13" t="s">
        <v>4</v>
      </c>
      <c r="F11" s="8" t="s">
        <v>5</v>
      </c>
      <c r="G11" s="11">
        <f>593296-255399+112774-103296</f>
        <v>347375</v>
      </c>
      <c r="H11" s="11">
        <f>255399-112774</f>
        <v>142625</v>
      </c>
      <c r="I11" s="5">
        <f>G11+H11</f>
        <v>490000</v>
      </c>
      <c r="K11" s="5" t="s">
        <v>8</v>
      </c>
      <c r="L11" s="19">
        <f>I11+I12</f>
        <v>644406</v>
      </c>
    </row>
    <row r="12" spans="1:15" x14ac:dyDescent="0.3">
      <c r="A12" s="18"/>
      <c r="B12" s="15"/>
      <c r="E12" s="13" t="s">
        <v>3</v>
      </c>
      <c r="F12" s="8" t="s">
        <v>6</v>
      </c>
      <c r="G12" s="12">
        <f>0</f>
        <v>0</v>
      </c>
      <c r="H12" s="12">
        <f>103296+644406-593296</f>
        <v>154406</v>
      </c>
      <c r="I12" s="5">
        <f>G12+H12</f>
        <v>154406</v>
      </c>
    </row>
    <row r="13" spans="1:15" x14ac:dyDescent="0.3">
      <c r="A13" s="18"/>
      <c r="B13" s="15"/>
      <c r="E13" s="5" t="s">
        <v>7</v>
      </c>
      <c r="F13" s="5"/>
      <c r="G13" s="5">
        <f>G11+G12</f>
        <v>347375</v>
      </c>
      <c r="H13" s="5">
        <f>H11+H12</f>
        <v>297031</v>
      </c>
      <c r="I13" s="5"/>
    </row>
    <row r="14" spans="1:15" x14ac:dyDescent="0.3">
      <c r="A14" s="18"/>
      <c r="B14" s="15"/>
    </row>
    <row r="15" spans="1:15" x14ac:dyDescent="0.3">
      <c r="A15" s="18"/>
      <c r="B15" s="15"/>
      <c r="G15" s="5" t="s">
        <v>8</v>
      </c>
      <c r="H15" s="5">
        <f>G13+H13</f>
        <v>644406</v>
      </c>
    </row>
    <row r="16" spans="1:15" x14ac:dyDescent="0.3">
      <c r="A16" s="18"/>
      <c r="B16" s="15"/>
    </row>
    <row r="17" spans="1:11" x14ac:dyDescent="0.3">
      <c r="A17" s="18"/>
      <c r="B17" s="15"/>
      <c r="D17" s="10"/>
      <c r="E17" s="11" t="s">
        <v>13</v>
      </c>
      <c r="F17" s="5">
        <f>G11/(G11+H11)</f>
        <v>0.70892857142857146</v>
      </c>
    </row>
    <row r="18" spans="1:11" x14ac:dyDescent="0.3">
      <c r="A18" s="18"/>
      <c r="B18" s="15"/>
      <c r="E18" s="11" t="s">
        <v>9</v>
      </c>
      <c r="F18" s="5">
        <f>H12/(G12+H12)</f>
        <v>1</v>
      </c>
    </row>
    <row r="19" spans="1:11" x14ac:dyDescent="0.3">
      <c r="A19" s="18"/>
      <c r="B19" s="15"/>
      <c r="E19" s="11" t="s">
        <v>10</v>
      </c>
      <c r="F19" s="5">
        <f>G11/G13</f>
        <v>1</v>
      </c>
      <c r="J19" t="s">
        <v>22</v>
      </c>
    </row>
    <row r="20" spans="1:11" x14ac:dyDescent="0.3">
      <c r="A20" s="18"/>
      <c r="B20" s="15"/>
      <c r="E20" s="11" t="s">
        <v>11</v>
      </c>
      <c r="F20" s="5">
        <f>(G11+H12)/L11</f>
        <v>0.77867214147602604</v>
      </c>
      <c r="J20">
        <v>103296</v>
      </c>
      <c r="K20">
        <v>593296</v>
      </c>
    </row>
    <row r="21" spans="1:11" x14ac:dyDescent="0.3">
      <c r="A21" s="18"/>
      <c r="B21" s="15"/>
      <c r="E21" s="11" t="s">
        <v>12</v>
      </c>
      <c r="F21" s="5">
        <f>2*(1/(1/F17+1/F19))</f>
        <v>0.82967607105538144</v>
      </c>
    </row>
    <row r="22" spans="1:11" x14ac:dyDescent="0.3">
      <c r="A22" s="18"/>
      <c r="B22" s="15"/>
    </row>
    <row r="23" spans="1:11" x14ac:dyDescent="0.3">
      <c r="A23" s="18"/>
      <c r="B23" s="15"/>
    </row>
    <row r="24" spans="1:11" x14ac:dyDescent="0.3">
      <c r="A24" s="18"/>
      <c r="B24" s="15"/>
      <c r="E24" s="21" t="s">
        <v>14</v>
      </c>
      <c r="F24" t="s">
        <v>21</v>
      </c>
    </row>
    <row r="25" spans="1:11" x14ac:dyDescent="0.3">
      <c r="A25" s="18"/>
      <c r="B25" s="15"/>
    </row>
    <row r="26" spans="1:11" x14ac:dyDescent="0.3">
      <c r="A26" s="18"/>
      <c r="B26" s="1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M20"/>
  <sheetViews>
    <sheetView tabSelected="1" workbookViewId="0">
      <selection activeCell="P13" sqref="P13"/>
    </sheetView>
  </sheetViews>
  <sheetFormatPr defaultRowHeight="14.4" x14ac:dyDescent="0.3"/>
  <cols>
    <col min="6" max="6" width="15" customWidth="1"/>
    <col min="17" max="17" width="19.5546875" customWidth="1"/>
  </cols>
  <sheetData>
    <row r="8" spans="6:13" x14ac:dyDescent="0.3">
      <c r="F8" s="5" t="s">
        <v>16</v>
      </c>
      <c r="G8" s="5"/>
      <c r="H8" s="13" t="s">
        <v>4</v>
      </c>
      <c r="I8" s="13" t="s">
        <v>3</v>
      </c>
      <c r="J8" s="5" t="s">
        <v>7</v>
      </c>
    </row>
    <row r="9" spans="6:13" x14ac:dyDescent="0.3">
      <c r="F9" s="6"/>
      <c r="G9" s="7"/>
      <c r="H9" s="7" t="s">
        <v>5</v>
      </c>
      <c r="I9" s="7" t="s">
        <v>6</v>
      </c>
      <c r="J9" s="5"/>
    </row>
    <row r="10" spans="6:13" x14ac:dyDescent="0.3">
      <c r="F10" s="13" t="s">
        <v>4</v>
      </c>
      <c r="G10" s="8" t="s">
        <v>5</v>
      </c>
      <c r="H10" s="11">
        <f>FUSION1!G11+FUSION2!G11+FUSION3!G11+FUSION4!G11</f>
        <v>1307124</v>
      </c>
      <c r="I10" s="11">
        <f>FUSION1!H11+FUSION2!H11+FUSION3!H11+FUSION4!H11</f>
        <v>155682</v>
      </c>
      <c r="J10" s="5">
        <f>H10+I10</f>
        <v>1462806</v>
      </c>
      <c r="L10" s="5" t="s">
        <v>8</v>
      </c>
      <c r="M10" s="19">
        <f>J10+J11</f>
        <v>2212889</v>
      </c>
    </row>
    <row r="11" spans="6:13" x14ac:dyDescent="0.3">
      <c r="F11" s="13" t="s">
        <v>3</v>
      </c>
      <c r="G11" s="8" t="s">
        <v>6</v>
      </c>
      <c r="H11" s="12">
        <f>FUSION1!G12+FUSION2!G12+FUSION3!G12+FUSION4!G12</f>
        <v>9005</v>
      </c>
      <c r="I11" s="12">
        <f>FUSION1!H12+FUSION2!H12+FUSION3!H12+FUSION4!H12</f>
        <v>741078</v>
      </c>
      <c r="J11" s="5">
        <f>H11+I11</f>
        <v>750083</v>
      </c>
    </row>
    <row r="12" spans="6:13" x14ac:dyDescent="0.3">
      <c r="F12" s="5" t="s">
        <v>7</v>
      </c>
      <c r="G12" s="5"/>
      <c r="H12" s="5">
        <f>H10+H11</f>
        <v>1316129</v>
      </c>
      <c r="I12" s="5">
        <f>I10+I11</f>
        <v>896760</v>
      </c>
      <c r="J12" s="5"/>
    </row>
    <row r="14" spans="6:13" x14ac:dyDescent="0.3">
      <c r="H14" s="5" t="s">
        <v>8</v>
      </c>
      <c r="I14" s="5">
        <f>H12+I12</f>
        <v>2212889</v>
      </c>
    </row>
    <row r="16" spans="6:13" x14ac:dyDescent="0.3">
      <c r="F16" s="11" t="s">
        <v>13</v>
      </c>
      <c r="G16" s="5">
        <f>H10/(H10+I10)</f>
        <v>0.89357303702609914</v>
      </c>
    </row>
    <row r="17" spans="4:7" x14ac:dyDescent="0.3">
      <c r="D17" t="s">
        <v>15</v>
      </c>
      <c r="F17" s="11" t="s">
        <v>9</v>
      </c>
      <c r="G17" s="5">
        <f>I11/(H11+I11)</f>
        <v>0.98799466192408036</v>
      </c>
    </row>
    <row r="18" spans="4:7" x14ac:dyDescent="0.3">
      <c r="F18" s="11" t="s">
        <v>10</v>
      </c>
      <c r="G18" s="5">
        <f>H10/H12</f>
        <v>0.9931579655185776</v>
      </c>
    </row>
    <row r="19" spans="4:7" x14ac:dyDescent="0.3">
      <c r="F19" s="11" t="s">
        <v>11</v>
      </c>
      <c r="G19" s="5">
        <f>(H10+I11)/M10</f>
        <v>0.92557828250761787</v>
      </c>
    </row>
    <row r="20" spans="4:7" x14ac:dyDescent="0.3">
      <c r="F20" s="11" t="s">
        <v>12</v>
      </c>
      <c r="G20" s="5">
        <f>2*(1/(1/G16+1/G18))</f>
        <v>0.94073736881215286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FUSION1</vt:lpstr>
      <vt:lpstr>FUSION2</vt:lpstr>
      <vt:lpstr>FUSION3</vt:lpstr>
      <vt:lpstr>FUSION4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Omid</dc:creator>
  <cp:lastModifiedBy>Omid</cp:lastModifiedBy>
  <dcterms:created xsi:type="dcterms:W3CDTF">2017-05-10T15:33:12Z</dcterms:created>
  <dcterms:modified xsi:type="dcterms:W3CDTF">2018-01-19T14:51:57Z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a4387d2b-8345-49c3-aef4-ddcc4682f4e8</vt:lpwstr>
  </property>
</Properties>
</file>