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7 buildings\AO\"/>
    </mc:Choice>
  </mc:AlternateContent>
  <bookViews>
    <workbookView xWindow="0" yWindow="0" windowWidth="23040" windowHeight="9108" activeTab="4"/>
  </bookViews>
  <sheets>
    <sheet name="FUSION1" sheetId="1" r:id="rId1"/>
    <sheet name="FUSION2" sheetId="13" r:id="rId2"/>
    <sheet name="FUSION3" sheetId="14" r:id="rId3"/>
    <sheet name="FUSION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G11" i="15"/>
  <c r="G12" i="14"/>
  <c r="G11" i="14"/>
  <c r="G11" i="13"/>
  <c r="H12" i="1"/>
  <c r="G12" i="1"/>
  <c r="H11" i="1"/>
  <c r="G11" i="1"/>
  <c r="F18" i="15" l="1"/>
  <c r="I12" i="15"/>
  <c r="H13" i="15"/>
  <c r="F17" i="15"/>
  <c r="F17" i="14"/>
  <c r="F18" i="13"/>
  <c r="G13" i="13"/>
  <c r="G13" i="15" l="1"/>
  <c r="H15" i="15" s="1"/>
  <c r="I11" i="15"/>
  <c r="L11" i="15" s="1"/>
  <c r="F20" i="15" s="1"/>
  <c r="H13" i="14"/>
  <c r="F18" i="14"/>
  <c r="I12" i="14"/>
  <c r="G13" i="14"/>
  <c r="I11" i="14"/>
  <c r="H13" i="13"/>
  <c r="H15" i="13" s="1"/>
  <c r="I12" i="13"/>
  <c r="F19" i="13"/>
  <c r="I11" i="13"/>
  <c r="F17" i="13"/>
  <c r="F21" i="13" s="1"/>
  <c r="G17" i="6"/>
  <c r="F19" i="15" l="1"/>
  <c r="F21" i="15" s="1"/>
  <c r="L11" i="14"/>
  <c r="F20" i="14" s="1"/>
  <c r="H15" i="14"/>
  <c r="F19" i="14"/>
  <c r="F21" i="14" s="1"/>
  <c r="L11" i="13"/>
  <c r="F20" i="13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<sst xmlns="http://schemas.openxmlformats.org/spreadsheetml/2006/main" count="155" uniqueCount="31">
  <si>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</si>
  <si>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</si>
  <si>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</si>
  <si>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</si>
  <si>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</si>
  <si>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</si>
  <si>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</si>
  <si>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</si>
  <si>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</si>
  <si>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</si>
  <si>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</si>
  <si>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</si>
  <si>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</si>
  <si>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</si>
  <si>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</si>
  <si>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</si>
  <si>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t>flags</t>
  </si>
  <si>
    <t>Magnetic</t>
  </si>
  <si>
    <t>Binary classification result</t>
  </si>
  <si>
    <t>Ground Truth</t>
  </si>
  <si>
    <t>Binary Classification</t>
  </si>
  <si>
    <t>Fusion Result: Light edges as ground truth</t>
  </si>
  <si>
    <t xml:space="preserve">Note: We interpolated all the datasets over data collection time interval, then fused them </t>
  </si>
  <si>
    <t>Fusion Result: GPS edges as ground truth since light was from night and not reliable</t>
  </si>
  <si>
    <t>Fusion Eval.</t>
  </si>
  <si>
    <t>large edges of light or gps at entrances.</t>
  </si>
  <si>
    <t>AO</t>
  </si>
  <si>
    <t>n= 296763</t>
  </si>
  <si>
    <t>n=666520</t>
  </si>
  <si>
    <t>n=705048</t>
  </si>
  <si>
    <t>n=617356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</si>
</sst>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350520</xdr:colOff>
      <xdr:row>8</xdr:row>
      <xdr:rowOff>74930</xdr:rowOff>
    </xdr:from>
    <xdr:to>
      <xdr:col>22</xdr:col>
      <xdr:colOff>160020</xdr:colOff>
      <xdr:row>26</xdr:row>
      <xdr:rowOff>121919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603F2-0174-4216-B43D-51505B06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16740" y="1537970"/>
          <a:ext cx="6438900" cy="3338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205740</xdr:colOff>
      <xdr:row>8</xdr:row>
      <xdr:rowOff>69860</xdr:rowOff>
    </xdr:from>
    <xdr:to>
      <xdr:col>22</xdr:col>
      <xdr:colOff>289560</xdr:colOff>
      <xdr:row>26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D773B-EC3B-4EEF-863D-CA8884936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1532900"/>
          <a:ext cx="6179820" cy="322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259080</xdr:colOff>
      <xdr:row>8</xdr:row>
      <xdr:rowOff>33478</xdr:rowOff>
    </xdr:from>
    <xdr:to>
      <xdr:col>22</xdr:col>
      <xdr:colOff>129540</xdr:colOff>
      <xdr:row>24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AF4999-C474-4017-9B6A-1EB4DB7C4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4280" y="1496518"/>
          <a:ext cx="5966460" cy="3029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259080</xdr:colOff>
      <xdr:row>6</xdr:row>
      <xdr:rowOff>120350</xdr:rowOff>
    </xdr:from>
    <xdr:to>
      <xdr:col>22</xdr:col>
      <xdr:colOff>354646</xdr:colOff>
      <xdr:row>23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759D95-A4D3-4808-B819-DA6F5DDDA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4280" y="1217630"/>
          <a:ext cx="6191566" cy="308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H27" sqref="H27"/>
    </sheetView>
  </sheetViews>
  <sheetFormatPr defaultRowHeight="14.4" x14ac:dyDescent="0.3"/>
  <cols>
    <col min="1" max="1" width="31" style="18" customWidth="1"/>
    <col min="2" max="2" width="17.10937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0" t="s">
        <v>20</v>
      </c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F2" s="17" t="s">
        <v>2</v>
      </c>
      <c r="G2" s="17" t="s">
        <v>3</v>
      </c>
    </row>
    <row r="3" spans="1:15" x14ac:dyDescent="0.3">
      <c r="I3" s="3"/>
    </row>
    <row r="4" spans="1:15" x14ac:dyDescent="0.3">
      <c r="E4" s="3" t="s">
        <v>22</v>
      </c>
      <c r="F4" s="3"/>
      <c r="G4" s="3"/>
      <c r="H4" s="3"/>
      <c r="I4" s="3"/>
    </row>
    <row r="5" spans="1:15" x14ac:dyDescent="0.3">
      <c r="E5" s="12" t="s">
        <v>0</v>
      </c>
      <c r="F5" t="s">
        <v>17</v>
      </c>
      <c r="O5" t="s">
        <v>21</v>
      </c>
    </row>
    <row r="6" spans="1:15" x14ac:dyDescent="0.3">
      <c r="E6" s="12" t="s">
        <v>16</v>
      </c>
      <c r="F6" t="s">
        <v>18</v>
      </c>
      <c r="I6" s="4"/>
    </row>
    <row r="7" spans="1:15" x14ac:dyDescent="0.3">
      <c r="I7" s="4"/>
    </row>
    <row r="9" spans="1:15" x14ac:dyDescent="0.3">
      <c r="E9" s="5" t="s">
        <v>27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E10" s="6"/>
      <c r="F10" s="7"/>
      <c r="G10" s="7" t="s">
        <v>4</v>
      </c>
      <c r="H10" s="7" t="s">
        <v>5</v>
      </c>
      <c r="I10" s="5"/>
    </row>
    <row r="11" spans="1:15" x14ac:dyDescent="0.3">
      <c r="E11" s="13" t="s">
        <v>3</v>
      </c>
      <c r="F11" s="8" t="s">
        <v>4</v>
      </c>
      <c r="G11" s="11">
        <f>142000-120147+248678-177645+296763-257524</f>
        <v>132125</v>
      </c>
      <c r="H11" s="11">
        <f>120147-93876+177645-142000+257524-248678</f>
        <v>70762</v>
      </c>
      <c r="I11" s="5">
        <f>G11+H11</f>
        <v>202887</v>
      </c>
      <c r="K11" s="5" t="s">
        <v>7</v>
      </c>
      <c r="L11" s="19">
        <f>I11+I12</f>
        <v>296763</v>
      </c>
    </row>
    <row r="12" spans="1:15" x14ac:dyDescent="0.3">
      <c r="E12" s="13" t="s">
        <v>2</v>
      </c>
      <c r="F12" s="8" t="s">
        <v>5</v>
      </c>
      <c r="G12" s="12">
        <f>0</f>
        <v>0</v>
      </c>
      <c r="H12" s="12">
        <f>93876</f>
        <v>93876</v>
      </c>
      <c r="I12" s="5">
        <f>G12+H12</f>
        <v>93876</v>
      </c>
    </row>
    <row r="13" spans="1:15" x14ac:dyDescent="0.3">
      <c r="E13" s="5" t="s">
        <v>6</v>
      </c>
      <c r="F13" s="5"/>
      <c r="G13" s="5">
        <f>G11+G12</f>
        <v>132125</v>
      </c>
      <c r="H13" s="5">
        <f>H11+H12</f>
        <v>164638</v>
      </c>
      <c r="I13" s="5"/>
    </row>
    <row r="15" spans="1:15" x14ac:dyDescent="0.3">
      <c r="G15" s="5" t="s">
        <v>7</v>
      </c>
      <c r="H15" s="5">
        <f>G13+H13</f>
        <v>296763</v>
      </c>
    </row>
    <row r="17" spans="4:10" x14ac:dyDescent="0.3">
      <c r="D17" s="10"/>
      <c r="E17" s="11" t="s">
        <v>12</v>
      </c>
      <c r="F17" s="5">
        <f>G11/(G11+H11)</f>
        <v>0.65122457328463623</v>
      </c>
    </row>
    <row r="18" spans="4:10" x14ac:dyDescent="0.3">
      <c r="E18" s="11" t="s">
        <v>8</v>
      </c>
      <c r="F18" s="5">
        <f>H12/(G12+H12)</f>
        <v>1</v>
      </c>
    </row>
    <row r="19" spans="4:10" x14ac:dyDescent="0.3">
      <c r="E19" s="11" t="s">
        <v>9</v>
      </c>
      <c r="F19" s="5">
        <f>G11/G13</f>
        <v>1</v>
      </c>
      <c r="J19" t="s">
        <v>19</v>
      </c>
    </row>
    <row r="20" spans="4:10" x14ac:dyDescent="0.3">
      <c r="E20" s="11" t="s">
        <v>10</v>
      </c>
      <c r="F20" s="5">
        <f>(G11+H12)/L11</f>
        <v>0.76155383251955266</v>
      </c>
      <c r="J20">
        <v>93876</v>
      </c>
    </row>
    <row r="21" spans="4:10" x14ac:dyDescent="0.3">
      <c r="E21" s="11" t="s">
        <v>11</v>
      </c>
      <c r="F21" s="5">
        <f>2*(1/(1/F17+1/F19))</f>
        <v>0.78877771542511899</v>
      </c>
    </row>
    <row r="24" spans="4:10" x14ac:dyDescent="0.3">
      <c r="E24" s="21" t="s">
        <v>13</v>
      </c>
      <c r="F24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4" workbookViewId="0">
      <selection activeCell="K15" sqref="K15"/>
    </sheetView>
  </sheetViews>
  <sheetFormatPr defaultRowHeight="14.4" x14ac:dyDescent="0.3"/>
  <cols>
    <col min="5" max="5" width="15.88671875" customWidth="1"/>
  </cols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666520-389954</f>
        <v>276566</v>
      </c>
      <c r="H11" s="11">
        <v>0</v>
      </c>
      <c r="I11" s="5">
        <f>G11+H11</f>
        <v>276566</v>
      </c>
      <c r="K11" s="5" t="s">
        <v>7</v>
      </c>
      <c r="L11" s="19">
        <f>I11+I12</f>
        <v>666520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v>0</v>
      </c>
      <c r="H12" s="12">
        <v>389954</v>
      </c>
      <c r="I12" s="5">
        <f>G12+H12</f>
        <v>389954</v>
      </c>
    </row>
    <row r="13" spans="1:15" x14ac:dyDescent="0.3">
      <c r="A13" s="18"/>
      <c r="B13" s="15"/>
      <c r="E13" s="5" t="s">
        <v>6</v>
      </c>
      <c r="F13" s="5"/>
      <c r="G13" s="5">
        <f>G11+G12</f>
        <v>276566</v>
      </c>
      <c r="H13" s="5">
        <f>H11+H12</f>
        <v>389954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666520</v>
      </c>
    </row>
    <row r="16" spans="1:15" x14ac:dyDescent="0.3">
      <c r="A16" s="18"/>
      <c r="B16" s="15"/>
    </row>
    <row r="17" spans="1:10" x14ac:dyDescent="0.3">
      <c r="A17" s="18"/>
      <c r="B17" s="15"/>
      <c r="D17" s="10"/>
      <c r="E17" s="11" t="s">
        <v>12</v>
      </c>
      <c r="F17" s="5">
        <f>G11/(G11+H11)</f>
        <v>1</v>
      </c>
    </row>
    <row r="18" spans="1:10" x14ac:dyDescent="0.3">
      <c r="A18" s="18"/>
      <c r="B18" s="15"/>
      <c r="E18" s="11" t="s">
        <v>8</v>
      </c>
      <c r="F18" s="5">
        <f>H12/(G12+H12)</f>
        <v>1</v>
      </c>
    </row>
    <row r="19" spans="1:10" x14ac:dyDescent="0.3">
      <c r="A19" s="18"/>
      <c r="B19" s="15"/>
      <c r="E19" s="11" t="s">
        <v>9</v>
      </c>
      <c r="F19" s="5">
        <f>G11/G13</f>
        <v>1</v>
      </c>
      <c r="J19" t="s">
        <v>19</v>
      </c>
    </row>
    <row r="20" spans="1:10" x14ac:dyDescent="0.3">
      <c r="A20" s="18"/>
      <c r="B20" s="15"/>
      <c r="E20" s="11" t="s">
        <v>10</v>
      </c>
      <c r="F20" s="5">
        <f>(G11+H12)/L11</f>
        <v>1</v>
      </c>
      <c r="J20">
        <v>389954</v>
      </c>
    </row>
    <row r="21" spans="1:10" x14ac:dyDescent="0.3">
      <c r="A21" s="18"/>
      <c r="B21" s="15"/>
      <c r="E21" s="11" t="s">
        <v>11</v>
      </c>
      <c r="F21" s="5">
        <f>2*(1/(1/F17+1/F19))</f>
        <v>1</v>
      </c>
    </row>
    <row r="22" spans="1:10" x14ac:dyDescent="0.3">
      <c r="A22" s="18"/>
      <c r="B22" s="15"/>
    </row>
    <row r="23" spans="1:10" x14ac:dyDescent="0.3">
      <c r="A23" s="18"/>
      <c r="B23" s="15"/>
    </row>
    <row r="24" spans="1:10" x14ac:dyDescent="0.3">
      <c r="A24" s="18"/>
      <c r="B24" s="15"/>
      <c r="E24" s="21" t="s">
        <v>13</v>
      </c>
      <c r="F24" t="s">
        <v>25</v>
      </c>
    </row>
    <row r="25" spans="1:10" x14ac:dyDescent="0.3">
      <c r="A25" s="18"/>
      <c r="B25" s="15"/>
    </row>
    <row r="26" spans="1:10" x14ac:dyDescent="0.3">
      <c r="A26" s="18"/>
      <c r="B26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6" sqref="H26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29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705048-355240</f>
        <v>349808</v>
      </c>
      <c r="H11" s="11">
        <v>0</v>
      </c>
      <c r="I11" s="5">
        <f>G11+H11</f>
        <v>349808</v>
      </c>
      <c r="K11" s="5" t="s">
        <v>7</v>
      </c>
      <c r="L11" s="19">
        <f>I11+I12</f>
        <v>705048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f>355240-354015</f>
        <v>1225</v>
      </c>
      <c r="H12" s="12">
        <v>354015</v>
      </c>
      <c r="I12" s="5">
        <f>G12+H12</f>
        <v>355240</v>
      </c>
    </row>
    <row r="13" spans="1:15" x14ac:dyDescent="0.3">
      <c r="A13" s="18"/>
      <c r="B13" s="15"/>
      <c r="E13" s="5" t="s">
        <v>6</v>
      </c>
      <c r="F13" s="5"/>
      <c r="G13" s="5">
        <f>G11+G12</f>
        <v>351033</v>
      </c>
      <c r="H13" s="5">
        <f>H11+H12</f>
        <v>354015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705048</v>
      </c>
    </row>
    <row r="16" spans="1:15" x14ac:dyDescent="0.3">
      <c r="A16" s="18"/>
      <c r="B16" s="15"/>
    </row>
    <row r="17" spans="1:10" x14ac:dyDescent="0.3">
      <c r="A17" s="18"/>
      <c r="B17" s="15"/>
      <c r="D17" s="10"/>
      <c r="E17" s="11" t="s">
        <v>12</v>
      </c>
      <c r="F17" s="5">
        <f>G11/(G11+H11)</f>
        <v>1</v>
      </c>
    </row>
    <row r="18" spans="1:10" x14ac:dyDescent="0.3">
      <c r="A18" s="18"/>
      <c r="B18" s="15"/>
      <c r="E18" s="11" t="s">
        <v>8</v>
      </c>
      <c r="F18" s="5">
        <f>H12/(G12+H12)</f>
        <v>0.99655162706902378</v>
      </c>
    </row>
    <row r="19" spans="1:10" x14ac:dyDescent="0.3">
      <c r="A19" s="18"/>
      <c r="B19" s="15"/>
      <c r="E19" s="11" t="s">
        <v>9</v>
      </c>
      <c r="F19" s="5">
        <f>G11/G13</f>
        <v>0.99651029960146198</v>
      </c>
      <c r="J19" t="s">
        <v>19</v>
      </c>
    </row>
    <row r="20" spans="1:10" x14ac:dyDescent="0.3">
      <c r="A20" s="18"/>
      <c r="B20" s="15"/>
      <c r="E20" s="11" t="s">
        <v>10</v>
      </c>
      <c r="F20" s="5">
        <f>(G11+H12)/L11</f>
        <v>0.99826252964337181</v>
      </c>
      <c r="J20">
        <v>355240</v>
      </c>
    </row>
    <row r="21" spans="1:10" x14ac:dyDescent="0.3">
      <c r="A21" s="18"/>
      <c r="B21" s="15"/>
      <c r="E21" s="11" t="s">
        <v>11</v>
      </c>
      <c r="F21" s="5">
        <f>2*(1/(1/F17+1/F19))</f>
        <v>0.9982520999770278</v>
      </c>
    </row>
    <row r="22" spans="1:10" x14ac:dyDescent="0.3">
      <c r="A22" s="18"/>
      <c r="B22" s="15"/>
    </row>
    <row r="23" spans="1:10" x14ac:dyDescent="0.3">
      <c r="A23" s="18"/>
      <c r="B23" s="15"/>
    </row>
    <row r="24" spans="1:10" x14ac:dyDescent="0.3">
      <c r="A24" s="18"/>
      <c r="B24" s="15"/>
      <c r="E24" s="21" t="s">
        <v>13</v>
      </c>
      <c r="F24" t="s">
        <v>25</v>
      </c>
    </row>
    <row r="25" spans="1:10" x14ac:dyDescent="0.3">
      <c r="A25" s="18"/>
      <c r="B25" s="15"/>
    </row>
    <row r="26" spans="1:10" x14ac:dyDescent="0.3">
      <c r="A26" s="18"/>
      <c r="B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K25" sqref="K25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23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617356-382799</f>
        <v>234557</v>
      </c>
      <c r="H11" s="11">
        <v>0</v>
      </c>
      <c r="I11" s="5">
        <f>G11+H11</f>
        <v>234557</v>
      </c>
      <c r="K11" s="5" t="s">
        <v>7</v>
      </c>
      <c r="L11" s="19">
        <f>I11+I12</f>
        <v>617356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v>0</v>
      </c>
      <c r="H12" s="12">
        <v>382799</v>
      </c>
      <c r="I12" s="5">
        <f>G12+H12</f>
        <v>382799</v>
      </c>
    </row>
    <row r="13" spans="1:15" x14ac:dyDescent="0.3">
      <c r="A13" s="18"/>
      <c r="B13" s="15"/>
      <c r="E13" s="5" t="s">
        <v>6</v>
      </c>
      <c r="F13" s="5"/>
      <c r="G13" s="5">
        <f>G11+G12</f>
        <v>234557</v>
      </c>
      <c r="H13" s="5">
        <f>H11+H12</f>
        <v>382799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617356</v>
      </c>
    </row>
    <row r="16" spans="1:15" x14ac:dyDescent="0.3">
      <c r="A16" s="18"/>
      <c r="B16" s="15"/>
    </row>
    <row r="17" spans="1:10" x14ac:dyDescent="0.3">
      <c r="A17" s="18"/>
      <c r="B17" s="15"/>
      <c r="D17" s="10"/>
      <c r="E17" s="11" t="s">
        <v>12</v>
      </c>
      <c r="F17" s="5">
        <f>G11/(G11+H11)</f>
        <v>1</v>
      </c>
    </row>
    <row r="18" spans="1:10" x14ac:dyDescent="0.3">
      <c r="A18" s="18"/>
      <c r="B18" s="15"/>
      <c r="E18" s="11" t="s">
        <v>8</v>
      </c>
      <c r="F18" s="5">
        <f>H12/(G12+H12)</f>
        <v>1</v>
      </c>
    </row>
    <row r="19" spans="1:10" x14ac:dyDescent="0.3">
      <c r="A19" s="18"/>
      <c r="B19" s="15"/>
      <c r="E19" s="11" t="s">
        <v>9</v>
      </c>
      <c r="F19" s="5">
        <f>G11/G13</f>
        <v>1</v>
      </c>
      <c r="J19" t="s">
        <v>19</v>
      </c>
    </row>
    <row r="20" spans="1:10" x14ac:dyDescent="0.3">
      <c r="A20" s="18"/>
      <c r="B20" s="15"/>
      <c r="E20" s="11" t="s">
        <v>10</v>
      </c>
      <c r="F20" s="5">
        <f>(G11+H12)/L11</f>
        <v>1</v>
      </c>
      <c r="J20">
        <v>382799</v>
      </c>
    </row>
    <row r="21" spans="1:10" x14ac:dyDescent="0.3">
      <c r="A21" s="18"/>
      <c r="B21" s="15"/>
      <c r="E21" s="11" t="s">
        <v>11</v>
      </c>
      <c r="F21" s="5">
        <f>2*(1/(1/F17+1/F19))</f>
        <v>1</v>
      </c>
    </row>
    <row r="22" spans="1:10" x14ac:dyDescent="0.3">
      <c r="A22" s="18"/>
      <c r="B22" s="15"/>
    </row>
    <row r="23" spans="1:10" x14ac:dyDescent="0.3">
      <c r="A23" s="18"/>
      <c r="B23" s="15"/>
    </row>
    <row r="24" spans="1:10" x14ac:dyDescent="0.3">
      <c r="A24" s="18"/>
      <c r="B24" s="15"/>
      <c r="E24" s="21" t="s">
        <v>13</v>
      </c>
      <c r="F24" t="s">
        <v>25</v>
      </c>
    </row>
    <row r="25" spans="1:10" x14ac:dyDescent="0.3">
      <c r="A25" s="18"/>
      <c r="B25" s="15"/>
    </row>
    <row r="26" spans="1:10" x14ac:dyDescent="0.3">
      <c r="A26" s="18"/>
      <c r="B2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0"/>
  <sheetViews>
    <sheetView tabSelected="1" workbookViewId="0">
      <selection activeCell="N20" sqref="N20"/>
    </sheetView>
  </sheetViews>
  <sheetFormatPr defaultRowHeight="14.4" x14ac:dyDescent="0.3"/>
  <cols>
    <col min="6" max="6" width="15" customWidth="1"/>
    <col min="17" max="17" width="19.5546875" customWidth="1"/>
  </cols>
  <sheetData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FUSION1!G11+FUSION2!G11+FUSION3!G11+FUSION4!G11</f>
        <v>993056</v>
      </c>
      <c r="I10" s="11">
        <f>FUSION1!H11+FUSION2!H11+FUSION3!H11+FUSION4!H11</f>
        <v>70762</v>
      </c>
      <c r="J10" s="5">
        <f>H10+I10</f>
        <v>1063818</v>
      </c>
      <c r="L10" s="5" t="s">
        <v>7</v>
      </c>
      <c r="M10" s="19">
        <f>J10+J11</f>
        <v>2285687</v>
      </c>
    </row>
    <row r="11" spans="6:13" x14ac:dyDescent="0.3">
      <c r="F11" s="13" t="s">
        <v>2</v>
      </c>
      <c r="G11" s="8" t="s">
        <v>5</v>
      </c>
      <c r="H11" s="12">
        <f>FUSION1!G12+FUSION2!G12+FUSION3!G12+FUSION4!G12</f>
        <v>1225</v>
      </c>
      <c r="I11" s="12">
        <f>FUSION1!H12+FUSION2!H12+FUSION3!H12+FUSION4!H12</f>
        <v>1220644</v>
      </c>
      <c r="J11" s="5">
        <f>H11+I11</f>
        <v>1221869</v>
      </c>
    </row>
    <row r="12" spans="6:13" x14ac:dyDescent="0.3">
      <c r="F12" s="5" t="s">
        <v>6</v>
      </c>
      <c r="G12" s="5"/>
      <c r="H12" s="5">
        <f>H10+H11</f>
        <v>994281</v>
      </c>
      <c r="I12" s="5">
        <f>I10+I11</f>
        <v>1291406</v>
      </c>
      <c r="J12" s="5"/>
    </row>
    <row r="14" spans="6:13" x14ac:dyDescent="0.3">
      <c r="H14" s="5" t="s">
        <v>7</v>
      </c>
      <c r="I14" s="5">
        <f>H12+I12</f>
        <v>2285687</v>
      </c>
    </row>
    <row r="16" spans="6:13" x14ac:dyDescent="0.3">
      <c r="F16" s="11" t="s">
        <v>12</v>
      </c>
      <c r="G16" s="5">
        <f>H10/(H10+I10)</f>
        <v>0.93348298299145149</v>
      </c>
    </row>
    <row r="17" spans="4:7" x14ac:dyDescent="0.3">
      <c r="D17" t="s">
        <v>14</v>
      </c>
      <c r="F17" s="11" t="s">
        <v>8</v>
      </c>
      <c r="G17" s="5">
        <f>I11/(H11+I11)</f>
        <v>0.99899743753217407</v>
      </c>
    </row>
    <row r="18" spans="4:7" x14ac:dyDescent="0.3">
      <c r="F18" s="11" t="s">
        <v>9</v>
      </c>
      <c r="G18" s="5">
        <f>H10/H12</f>
        <v>0.99876795392851714</v>
      </c>
    </row>
    <row r="19" spans="4:7" x14ac:dyDescent="0.3">
      <c r="F19" s="11" t="s">
        <v>10</v>
      </c>
      <c r="G19" s="5">
        <f>(H10+I11)/M10</f>
        <v>0.96850531153215647</v>
      </c>
    </row>
    <row r="20" spans="4:7" x14ac:dyDescent="0.3">
      <c r="F20" s="11" t="s">
        <v>11</v>
      </c>
      <c r="G20" s="5">
        <f>2*(1/(1/G16+1/G18))</f>
        <v>0.96502257665933466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FUSION1</vt:lpstr>
      <vt:lpstr>FUSION2</vt:lpstr>
      <vt:lpstr>FUSION3</vt:lpstr>
      <vt:lpstr>FUSION4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2018-01-20T00:27:30Z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