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7 buildings\N5_TUM\"/>
    </mc:Choice>
  </mc:AlternateContent>
  <bookViews>
    <workbookView xWindow="0" yWindow="0" windowWidth="23040" windowHeight="9108" activeTab="4"/>
  </bookViews>
  <sheets>
    <sheet name="FUSION1" sheetId="1" r:id="rId1"/>
    <sheet name="FUSION2" sheetId="13" r:id="rId2"/>
    <sheet name="FUSION3" sheetId="14" r:id="rId3"/>
    <sheet name="FUSION4" sheetId="15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2" i="15"/>
  <c r="G12" i="15"/>
  <c r="H11" i="15"/>
  <c r="G11" i="15"/>
  <c r="H12" i="14"/>
  <c r="G12" i="14"/>
  <c r="H11" i="14"/>
  <c r="G11" i="14"/>
  <c r="H12" i="1" l="1"/>
  <c r="G12" i="1"/>
  <c r="H11" i="1"/>
  <c r="G11" i="1"/>
  <c r="F18" i="15" l="1"/>
  <c r="I12" i="15"/>
  <c r="H13" i="15"/>
  <c r="F17" i="15"/>
  <c r="F17" i="14"/>
  <c r="F18" i="13"/>
  <c r="G13" i="13"/>
  <c r="G13" i="15" l="1"/>
  <c r="H15" i="15" s="1"/>
  <c r="I11" i="15"/>
  <c r="L11" i="15" s="1"/>
  <c r="F20" i="15" s="1"/>
  <c r="H13" i="14"/>
  <c r="F18" i="14"/>
  <c r="I12" i="14"/>
  <c r="G13" i="14"/>
  <c r="I11" i="14"/>
  <c r="H13" i="13"/>
  <c r="H15" i="13" s="1"/>
  <c r="I12" i="13"/>
  <c r="F19" i="13"/>
  <c r="I11" i="13"/>
  <c r="F17" i="13"/>
  <c r="G17" i="6"/>
  <c r="F21" i="13" l="1"/>
  <c r="F19" i="15"/>
  <c r="F21" i="15" s="1"/>
  <c r="L11" i="14"/>
  <c r="F20" i="14" s="1"/>
  <c r="H15" i="14"/>
  <c r="F19" i="14"/>
  <c r="F21" i="14" s="1"/>
  <c r="L11" i="13"/>
  <c r="F20" i="13" s="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<sst xmlns="http://schemas.openxmlformats.org/spreadsheetml/2006/main" count="140" uniqueCount="29">
  <si>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</si>
  <si>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</si>
  <si>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</si>
  <si>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</si>
  <si>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</si>
  <si>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</si>
  <si>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</si>
  <si>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</si>
  <si>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</si>
  <si>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</si>
  <si>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</si>
  <si>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</si>
  <si>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</si>
  <si>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</si>
  <si>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</si>
  <si>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t>Ground Truth</t>
  </si>
  <si>
    <t>Binary Classification</t>
  </si>
  <si>
    <t>Fusion Result: Light edges as ground truth</t>
  </si>
  <si>
    <t xml:space="preserve">Note: We interpolated all the datasets over data collection time interval, then fused them </t>
  </si>
  <si>
    <t>Fusion Result: GPS edges as ground truth since light was from night and not reliable</t>
  </si>
  <si>
    <t>Fusion Eval.</t>
  </si>
  <si>
    <t>large edges of light or gps at entrances.</t>
  </si>
  <si>
    <t>N5_TUM</t>
  </si>
  <si>
    <t>N5</t>
  </si>
  <si>
    <t>n=</t>
  </si>
  <si>
    <t>n= 488496</t>
  </si>
  <si>
    <t>Not Possible due to  some bugs in the time samples of needed  datasets</t>
  </si>
  <si>
    <t>n=302519</t>
  </si>
  <si>
    <t>n=268354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</si>
</sst>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175260</xdr:colOff>
      <xdr:row>7</xdr:row>
      <xdr:rowOff>90543</xdr:rowOff>
    </xdr:from>
    <xdr:to>
      <xdr:col>20</xdr:col>
      <xdr:colOff>213360</xdr:colOff>
      <xdr:row>23</xdr:row>
      <xdr:rowOff>30479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A4A21E-67AC-4D52-A386-71A15B364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1480" y="1370703"/>
          <a:ext cx="5448300" cy="286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</xdr:colOff>
      <xdr:row>6</xdr:row>
      <xdr:rowOff>175260</xdr:rowOff>
    </xdr:from>
    <xdr:to>
      <xdr:col>22</xdr:col>
      <xdr:colOff>441481</xdr:colOff>
      <xdr:row>22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BABC39-FB7B-4FE1-97AF-B52F0B6DF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2420" y="1272540"/>
          <a:ext cx="5920261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60960</xdr:colOff>
      <xdr:row>6</xdr:row>
      <xdr:rowOff>106680</xdr:rowOff>
    </xdr:from>
    <xdr:to>
      <xdr:col>21</xdr:col>
      <xdr:colOff>431244</xdr:colOff>
      <xdr:row>21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1FE6F-1192-4BDE-8306-801D2D082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1203960"/>
          <a:ext cx="5247084" cy="2796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H13" sqref="H13"/>
    </sheetView>
  </sheetViews>
  <sheetFormatPr defaultRowHeight="14.4" x14ac:dyDescent="0.3"/>
  <cols>
    <col min="1" max="1" width="31" style="18" customWidth="1"/>
    <col min="2" max="2" width="17.109375" style="15" customWidth="1"/>
    <col min="3" max="3" width="7.77734375" customWidth="1"/>
    <col min="4" max="4" width="25.777343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5" x14ac:dyDescent="0.3">
      <c r="A1" s="20" t="s">
        <v>16</v>
      </c>
      <c r="D1" s="14" t="s">
        <v>23</v>
      </c>
      <c r="F1" s="16">
        <v>0</v>
      </c>
      <c r="G1" s="16">
        <v>1</v>
      </c>
      <c r="I1" s="1" t="s">
        <v>20</v>
      </c>
      <c r="J1" s="2"/>
      <c r="K1" s="2" t="s">
        <v>0</v>
      </c>
      <c r="L1" s="9" t="s">
        <v>22</v>
      </c>
      <c r="M1" s="2"/>
    </row>
    <row r="2" spans="1:15" x14ac:dyDescent="0.3">
      <c r="F2" s="17" t="s">
        <v>1</v>
      </c>
      <c r="G2" s="17" t="s">
        <v>2</v>
      </c>
    </row>
    <row r="3" spans="1:15" x14ac:dyDescent="0.3">
      <c r="I3" s="3"/>
    </row>
    <row r="4" spans="1:15" x14ac:dyDescent="0.3">
      <c r="E4" s="3" t="s">
        <v>18</v>
      </c>
      <c r="F4" s="3"/>
      <c r="G4" s="3"/>
      <c r="H4" s="3"/>
      <c r="I4" s="3"/>
    </row>
    <row r="5" spans="1:15" x14ac:dyDescent="0.3">
      <c r="E5" s="12"/>
      <c r="O5" t="s">
        <v>17</v>
      </c>
    </row>
    <row r="6" spans="1:15" x14ac:dyDescent="0.3">
      <c r="E6" s="12"/>
      <c r="I6" s="4"/>
    </row>
    <row r="7" spans="1:15" x14ac:dyDescent="0.3">
      <c r="I7" s="4"/>
    </row>
    <row r="9" spans="1:15" x14ac:dyDescent="0.3">
      <c r="E9" s="5" t="s">
        <v>25</v>
      </c>
      <c r="F9" s="5"/>
      <c r="G9" s="13" t="s">
        <v>2</v>
      </c>
      <c r="H9" s="13" t="s">
        <v>1</v>
      </c>
      <c r="I9" s="5" t="s">
        <v>5</v>
      </c>
    </row>
    <row r="10" spans="1:15" x14ac:dyDescent="0.3">
      <c r="E10" s="6"/>
      <c r="F10" s="7"/>
      <c r="G10" s="7" t="s">
        <v>3</v>
      </c>
      <c r="H10" s="7" t="s">
        <v>4</v>
      </c>
      <c r="I10" s="5"/>
    </row>
    <row r="11" spans="1:15" x14ac:dyDescent="0.3">
      <c r="E11" s="13" t="s">
        <v>2</v>
      </c>
      <c r="F11" s="8" t="s">
        <v>3</v>
      </c>
      <c r="G11" s="11">
        <f>430228-292182</f>
        <v>138046</v>
      </c>
      <c r="H11" s="11">
        <f>292182-287369</f>
        <v>4813</v>
      </c>
      <c r="I11" s="5">
        <f>G11+H11</f>
        <v>142859</v>
      </c>
      <c r="K11" s="5" t="s">
        <v>6</v>
      </c>
      <c r="L11" s="19">
        <f>I11+I12</f>
        <v>488496</v>
      </c>
    </row>
    <row r="12" spans="1:15" x14ac:dyDescent="0.3">
      <c r="E12" s="13" t="s">
        <v>1</v>
      </c>
      <c r="F12" s="8" t="s">
        <v>4</v>
      </c>
      <c r="G12" s="12">
        <f>437182-430228</f>
        <v>6954</v>
      </c>
      <c r="H12" s="12">
        <f>287369+488496-437182</f>
        <v>338683</v>
      </c>
      <c r="I12" s="5">
        <f>G12+H12</f>
        <v>345637</v>
      </c>
    </row>
    <row r="13" spans="1:15" x14ac:dyDescent="0.3">
      <c r="E13" s="5" t="s">
        <v>5</v>
      </c>
      <c r="F13" s="5"/>
      <c r="G13" s="5">
        <f>G11+G12</f>
        <v>145000</v>
      </c>
      <c r="H13" s="5">
        <f>H11+H12</f>
        <v>343496</v>
      </c>
      <c r="I13" s="5"/>
    </row>
    <row r="15" spans="1:15" x14ac:dyDescent="0.3">
      <c r="G15" s="5" t="s">
        <v>6</v>
      </c>
      <c r="H15" s="5">
        <f>G13+H13</f>
        <v>488496</v>
      </c>
    </row>
    <row r="17" spans="4:11" x14ac:dyDescent="0.3">
      <c r="D17" s="10"/>
      <c r="E17" s="11" t="s">
        <v>11</v>
      </c>
      <c r="F17" s="5">
        <f>G11/(G11+H11)</f>
        <v>0.96630943797730628</v>
      </c>
    </row>
    <row r="18" spans="4:11" x14ac:dyDescent="0.3">
      <c r="E18" s="11" t="s">
        <v>7</v>
      </c>
      <c r="F18" s="5">
        <f>H12/(G12+H12)</f>
        <v>0.97988062620610639</v>
      </c>
    </row>
    <row r="19" spans="4:11" x14ac:dyDescent="0.3">
      <c r="E19" s="11" t="s">
        <v>8</v>
      </c>
      <c r="F19" s="5">
        <f>G11/G13</f>
        <v>0.95204137931034483</v>
      </c>
      <c r="J19" t="s">
        <v>15</v>
      </c>
    </row>
    <row r="20" spans="4:11" x14ac:dyDescent="0.3">
      <c r="E20" s="11" t="s">
        <v>9</v>
      </c>
      <c r="F20" s="5">
        <f>(G11+H12)/L11</f>
        <v>0.97591177819265662</v>
      </c>
      <c r="J20">
        <v>287369</v>
      </c>
      <c r="K20">
        <v>430228</v>
      </c>
    </row>
    <row r="21" spans="4:11" x14ac:dyDescent="0.3">
      <c r="E21" s="11" t="s">
        <v>10</v>
      </c>
      <c r="F21" s="5">
        <f>2*(1/(1/F17+1/F19))</f>
        <v>0.95912234809403218</v>
      </c>
    </row>
    <row r="24" spans="4:11" x14ac:dyDescent="0.3">
      <c r="E24" s="21" t="s">
        <v>12</v>
      </c>
      <c r="F24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M26" sqref="M26"/>
    </sheetView>
  </sheetViews>
  <sheetFormatPr defaultRowHeight="14.4" x14ac:dyDescent="0.3"/>
  <cols>
    <col min="5" max="5" width="15.88671875" customWidth="1"/>
  </cols>
  <sheetData>
    <row r="1" spans="1:15" x14ac:dyDescent="0.3">
      <c r="A1" s="20" t="s">
        <v>16</v>
      </c>
      <c r="B1" s="15"/>
      <c r="D1" s="14" t="s">
        <v>23</v>
      </c>
      <c r="F1" s="16">
        <v>0</v>
      </c>
      <c r="G1" s="16">
        <v>1</v>
      </c>
      <c r="I1" s="1" t="s">
        <v>20</v>
      </c>
      <c r="J1" s="2"/>
      <c r="K1" s="2" t="s">
        <v>0</v>
      </c>
      <c r="L1" s="9" t="s">
        <v>22</v>
      </c>
      <c r="M1" s="2"/>
    </row>
    <row r="2" spans="1:15" x14ac:dyDescent="0.3">
      <c r="A2" s="18"/>
      <c r="B2" s="15"/>
      <c r="F2" s="17" t="s">
        <v>1</v>
      </c>
      <c r="G2" s="17" t="s">
        <v>2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18</v>
      </c>
      <c r="F4" s="3"/>
      <c r="G4" s="3"/>
      <c r="H4" s="3"/>
      <c r="I4" s="3"/>
    </row>
    <row r="5" spans="1:15" x14ac:dyDescent="0.3">
      <c r="A5" s="18"/>
      <c r="B5" s="15"/>
      <c r="E5" s="12"/>
      <c r="O5" t="s">
        <v>17</v>
      </c>
    </row>
    <row r="6" spans="1:15" x14ac:dyDescent="0.3">
      <c r="A6" s="18"/>
      <c r="B6" s="15"/>
      <c r="E6" s="12"/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24</v>
      </c>
      <c r="F9" s="5"/>
      <c r="G9" s="13" t="s">
        <v>2</v>
      </c>
      <c r="H9" s="13" t="s">
        <v>1</v>
      </c>
      <c r="I9" s="5" t="s">
        <v>5</v>
      </c>
    </row>
    <row r="10" spans="1:15" x14ac:dyDescent="0.3">
      <c r="A10" s="18"/>
      <c r="B10" s="15"/>
      <c r="E10" s="6"/>
      <c r="F10" s="7"/>
      <c r="G10" s="7" t="s">
        <v>3</v>
      </c>
      <c r="H10" s="7" t="s">
        <v>4</v>
      </c>
      <c r="I10" s="5"/>
    </row>
    <row r="11" spans="1:15" x14ac:dyDescent="0.3">
      <c r="A11" s="18"/>
      <c r="B11" s="15"/>
      <c r="E11" s="13" t="s">
        <v>2</v>
      </c>
      <c r="F11" s="8" t="s">
        <v>3</v>
      </c>
      <c r="G11" s="11"/>
      <c r="H11" s="11"/>
      <c r="I11" s="5">
        <f>G11+H11</f>
        <v>0</v>
      </c>
      <c r="K11" s="5" t="s">
        <v>6</v>
      </c>
      <c r="L11" s="19">
        <f>I11+I12</f>
        <v>0</v>
      </c>
    </row>
    <row r="12" spans="1:15" x14ac:dyDescent="0.3">
      <c r="A12" s="18"/>
      <c r="B12" s="15"/>
      <c r="E12" s="13" t="s">
        <v>1</v>
      </c>
      <c r="F12" s="8" t="s">
        <v>4</v>
      </c>
      <c r="G12" s="12"/>
      <c r="H12" s="12"/>
      <c r="I12" s="5">
        <f>G12+H12</f>
        <v>0</v>
      </c>
    </row>
    <row r="13" spans="1:15" x14ac:dyDescent="0.3">
      <c r="A13" s="18"/>
      <c r="B13" s="15"/>
      <c r="E13" s="5" t="s">
        <v>5</v>
      </c>
      <c r="F13" s="5"/>
      <c r="G13" s="5">
        <f>G11+G12</f>
        <v>0</v>
      </c>
      <c r="H13" s="5">
        <f>H11+H12</f>
        <v>0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6</v>
      </c>
      <c r="H15" s="5">
        <f>G13+H13</f>
        <v>0</v>
      </c>
    </row>
    <row r="16" spans="1:15" x14ac:dyDescent="0.3">
      <c r="A16" s="18"/>
      <c r="B16" s="15"/>
    </row>
    <row r="17" spans="1:17" x14ac:dyDescent="0.3">
      <c r="A17" s="18"/>
      <c r="B17" s="15"/>
      <c r="D17" s="10"/>
      <c r="E17" s="11" t="s">
        <v>11</v>
      </c>
      <c r="F17" s="5" t="e">
        <f>G11/(G11+H11)</f>
        <v>#DIV/0!</v>
      </c>
    </row>
    <row r="18" spans="1:17" x14ac:dyDescent="0.3">
      <c r="A18" s="18"/>
      <c r="B18" s="15"/>
      <c r="E18" s="11" t="s">
        <v>7</v>
      </c>
      <c r="F18" s="5" t="e">
        <f>H12/(G12+H12)</f>
        <v>#DIV/0!</v>
      </c>
    </row>
    <row r="19" spans="1:17" ht="18" x14ac:dyDescent="0.35">
      <c r="A19" s="18"/>
      <c r="B19" s="15"/>
      <c r="E19" s="11" t="s">
        <v>8</v>
      </c>
      <c r="F19" s="5" t="e">
        <f>G11/G13</f>
        <v>#DIV/0!</v>
      </c>
      <c r="J19" t="s">
        <v>15</v>
      </c>
      <c r="L19" s="22" t="s">
        <v>26</v>
      </c>
      <c r="M19" s="22"/>
      <c r="N19" s="22"/>
      <c r="O19" s="22"/>
      <c r="P19" s="22"/>
      <c r="Q19" s="22"/>
    </row>
    <row r="20" spans="1:17" x14ac:dyDescent="0.3">
      <c r="A20" s="18"/>
      <c r="B20" s="15"/>
      <c r="E20" s="11" t="s">
        <v>9</v>
      </c>
      <c r="F20" s="5" t="e">
        <f>(G11+H12)/L11</f>
        <v>#DIV/0!</v>
      </c>
    </row>
    <row r="21" spans="1:17" x14ac:dyDescent="0.3">
      <c r="A21" s="18"/>
      <c r="B21" s="15"/>
      <c r="E21" s="11" t="s">
        <v>10</v>
      </c>
      <c r="F21" s="5" t="e">
        <f>2*(1/(1/F17+1/F19))</f>
        <v>#DIV/0!</v>
      </c>
    </row>
    <row r="22" spans="1:17" x14ac:dyDescent="0.3">
      <c r="A22" s="18"/>
      <c r="B22" s="15"/>
    </row>
    <row r="23" spans="1:17" x14ac:dyDescent="0.3">
      <c r="A23" s="18"/>
      <c r="B23" s="15"/>
    </row>
    <row r="24" spans="1:17" x14ac:dyDescent="0.3">
      <c r="A24" s="18"/>
      <c r="B24" s="15"/>
      <c r="E24" s="21" t="s">
        <v>12</v>
      </c>
      <c r="F24" t="s">
        <v>21</v>
      </c>
    </row>
    <row r="25" spans="1:17" x14ac:dyDescent="0.3">
      <c r="A25" s="18"/>
      <c r="B25" s="15"/>
    </row>
    <row r="26" spans="1:17" x14ac:dyDescent="0.3">
      <c r="A26" s="18"/>
      <c r="B2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K26" sqref="K26"/>
    </sheetView>
  </sheetViews>
  <sheetFormatPr defaultRowHeight="14.4" x14ac:dyDescent="0.3"/>
  <sheetData>
    <row r="1" spans="1:15" x14ac:dyDescent="0.3">
      <c r="A1" s="20" t="s">
        <v>16</v>
      </c>
      <c r="B1" s="15"/>
      <c r="D1" s="14" t="s">
        <v>23</v>
      </c>
      <c r="F1" s="16">
        <v>0</v>
      </c>
      <c r="G1" s="16">
        <v>1</v>
      </c>
      <c r="I1" s="1" t="s">
        <v>20</v>
      </c>
      <c r="J1" s="2"/>
      <c r="K1" s="2" t="s">
        <v>0</v>
      </c>
      <c r="L1" s="9" t="s">
        <v>22</v>
      </c>
      <c r="M1" s="2"/>
    </row>
    <row r="2" spans="1:15" x14ac:dyDescent="0.3">
      <c r="A2" s="18"/>
      <c r="B2" s="15"/>
      <c r="F2" s="17" t="s">
        <v>1</v>
      </c>
      <c r="G2" s="17" t="s">
        <v>2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18</v>
      </c>
      <c r="F4" s="3"/>
      <c r="G4" s="3"/>
      <c r="H4" s="3"/>
      <c r="I4" s="3"/>
    </row>
    <row r="5" spans="1:15" x14ac:dyDescent="0.3">
      <c r="A5" s="18"/>
      <c r="B5" s="15"/>
      <c r="E5" s="12"/>
      <c r="O5" t="s">
        <v>17</v>
      </c>
    </row>
    <row r="6" spans="1:15" x14ac:dyDescent="0.3">
      <c r="A6" s="18"/>
      <c r="B6" s="15"/>
      <c r="E6" s="12"/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27</v>
      </c>
      <c r="F9" s="5"/>
      <c r="G9" s="13" t="s">
        <v>2</v>
      </c>
      <c r="H9" s="13" t="s">
        <v>1</v>
      </c>
      <c r="I9" s="5" t="s">
        <v>5</v>
      </c>
    </row>
    <row r="10" spans="1:15" x14ac:dyDescent="0.3">
      <c r="A10" s="18"/>
      <c r="B10" s="15"/>
      <c r="E10" s="6"/>
      <c r="F10" s="7"/>
      <c r="G10" s="7" t="s">
        <v>3</v>
      </c>
      <c r="H10" s="7" t="s">
        <v>4</v>
      </c>
      <c r="I10" s="5"/>
    </row>
    <row r="11" spans="1:15" x14ac:dyDescent="0.3">
      <c r="A11" s="18"/>
      <c r="B11" s="15"/>
      <c r="E11" s="13" t="s">
        <v>2</v>
      </c>
      <c r="F11" s="8" t="s">
        <v>3</v>
      </c>
      <c r="G11" s="11">
        <f>184343-99603</f>
        <v>84740</v>
      </c>
      <c r="H11" s="11">
        <f>207909-184343+99603-91535</f>
        <v>31634</v>
      </c>
      <c r="I11" s="5">
        <f>G11+H11</f>
        <v>116374</v>
      </c>
      <c r="K11" s="5" t="s">
        <v>6</v>
      </c>
      <c r="L11" s="19">
        <f>I11+I12</f>
        <v>302519</v>
      </c>
    </row>
    <row r="12" spans="1:15" x14ac:dyDescent="0.3">
      <c r="A12" s="18"/>
      <c r="B12" s="15"/>
      <c r="E12" s="13" t="s">
        <v>1</v>
      </c>
      <c r="F12" s="8" t="s">
        <v>4</v>
      </c>
      <c r="G12" s="12">
        <f>7590</f>
        <v>7590</v>
      </c>
      <c r="H12" s="12">
        <f>91535-7590+302519-207909</f>
        <v>178555</v>
      </c>
      <c r="I12" s="5">
        <f>G12+H12</f>
        <v>186145</v>
      </c>
    </row>
    <row r="13" spans="1:15" x14ac:dyDescent="0.3">
      <c r="A13" s="18"/>
      <c r="B13" s="15"/>
      <c r="E13" s="5" t="s">
        <v>5</v>
      </c>
      <c r="F13" s="5"/>
      <c r="G13" s="5">
        <f>G11+G12</f>
        <v>92330</v>
      </c>
      <c r="H13" s="5">
        <f>H11+H12</f>
        <v>210189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6</v>
      </c>
      <c r="H15" s="5">
        <f>G13+H13</f>
        <v>302519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11</v>
      </c>
      <c r="F17" s="5">
        <f>G11/(G11+H11)</f>
        <v>0.72816952240191113</v>
      </c>
    </row>
    <row r="18" spans="1:11" x14ac:dyDescent="0.3">
      <c r="A18" s="18"/>
      <c r="B18" s="15"/>
      <c r="E18" s="11" t="s">
        <v>7</v>
      </c>
      <c r="F18" s="5">
        <f>H12/(G12+H12)</f>
        <v>0.95922533508823771</v>
      </c>
    </row>
    <row r="19" spans="1:11" x14ac:dyDescent="0.3">
      <c r="A19" s="18"/>
      <c r="B19" s="15"/>
      <c r="E19" s="11" t="s">
        <v>8</v>
      </c>
      <c r="F19" s="5">
        <f>G11/G13</f>
        <v>0.91779486624065854</v>
      </c>
      <c r="J19" t="s">
        <v>15</v>
      </c>
    </row>
    <row r="20" spans="1:11" x14ac:dyDescent="0.3">
      <c r="A20" s="18"/>
      <c r="B20" s="15"/>
      <c r="E20" s="11" t="s">
        <v>9</v>
      </c>
      <c r="F20" s="5">
        <f>(G11+H12)/L11</f>
        <v>0.87034202810401995</v>
      </c>
      <c r="J20">
        <v>91535</v>
      </c>
      <c r="K20">
        <v>207909</v>
      </c>
    </row>
    <row r="21" spans="1:11" x14ac:dyDescent="0.3">
      <c r="A21" s="18"/>
      <c r="B21" s="15"/>
      <c r="E21" s="11" t="s">
        <v>10</v>
      </c>
      <c r="F21" s="5">
        <f>2*(1/(1/F17+1/F19))</f>
        <v>0.81205918429929469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12</v>
      </c>
      <c r="F24" t="s">
        <v>21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3" sqref="H13"/>
    </sheetView>
  </sheetViews>
  <sheetFormatPr defaultRowHeight="14.4" x14ac:dyDescent="0.3"/>
  <sheetData>
    <row r="1" spans="1:15" x14ac:dyDescent="0.3">
      <c r="A1" s="20" t="s">
        <v>16</v>
      </c>
      <c r="B1" s="15"/>
      <c r="D1" s="14" t="s">
        <v>23</v>
      </c>
      <c r="F1" s="16">
        <v>0</v>
      </c>
      <c r="G1" s="16">
        <v>1</v>
      </c>
      <c r="I1" s="1" t="s">
        <v>20</v>
      </c>
      <c r="J1" s="2"/>
      <c r="K1" s="2" t="s">
        <v>0</v>
      </c>
      <c r="L1" s="9" t="s">
        <v>22</v>
      </c>
      <c r="M1" s="2"/>
    </row>
    <row r="2" spans="1:15" x14ac:dyDescent="0.3">
      <c r="A2" s="18"/>
      <c r="B2" s="15"/>
      <c r="F2" s="17" t="s">
        <v>1</v>
      </c>
      <c r="G2" s="17" t="s">
        <v>2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18</v>
      </c>
      <c r="F4" s="3"/>
      <c r="G4" s="3"/>
      <c r="H4" s="3"/>
      <c r="I4" s="3"/>
    </row>
    <row r="5" spans="1:15" x14ac:dyDescent="0.3">
      <c r="A5" s="18"/>
      <c r="B5" s="15"/>
      <c r="E5" s="12"/>
      <c r="O5" t="s">
        <v>19</v>
      </c>
    </row>
    <row r="6" spans="1:15" x14ac:dyDescent="0.3">
      <c r="A6" s="18"/>
      <c r="B6" s="15"/>
      <c r="E6" s="12"/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28</v>
      </c>
      <c r="F9" s="5"/>
      <c r="G9" s="13" t="s">
        <v>2</v>
      </c>
      <c r="H9" s="13" t="s">
        <v>1</v>
      </c>
      <c r="I9" s="5" t="s">
        <v>5</v>
      </c>
    </row>
    <row r="10" spans="1:15" x14ac:dyDescent="0.3">
      <c r="A10" s="18"/>
      <c r="B10" s="15"/>
      <c r="E10" s="6"/>
      <c r="F10" s="7"/>
      <c r="G10" s="7" t="s">
        <v>3</v>
      </c>
      <c r="H10" s="7" t="s">
        <v>4</v>
      </c>
      <c r="I10" s="5"/>
    </row>
    <row r="11" spans="1:15" x14ac:dyDescent="0.3">
      <c r="A11" s="18"/>
      <c r="B11" s="15"/>
      <c r="E11" s="13" t="s">
        <v>2</v>
      </c>
      <c r="F11" s="8" t="s">
        <v>3</v>
      </c>
      <c r="G11" s="11">
        <f>188172-80854</f>
        <v>107318</v>
      </c>
      <c r="H11" s="11">
        <f>80854-78352</f>
        <v>2502</v>
      </c>
      <c r="I11" s="5">
        <f>G11+H11</f>
        <v>109820</v>
      </c>
      <c r="K11" s="5" t="s">
        <v>6</v>
      </c>
      <c r="L11" s="19">
        <f>I11+I12</f>
        <v>268354</v>
      </c>
    </row>
    <row r="12" spans="1:15" x14ac:dyDescent="0.3">
      <c r="A12" s="18"/>
      <c r="B12" s="15"/>
      <c r="E12" s="13" t="s">
        <v>1</v>
      </c>
      <c r="F12" s="8" t="s">
        <v>4</v>
      </c>
      <c r="G12" s="12">
        <f>196854-188172</f>
        <v>8682</v>
      </c>
      <c r="H12" s="12">
        <f>78352+268354-196854</f>
        <v>149852</v>
      </c>
      <c r="I12" s="5">
        <f>G12+H12</f>
        <v>158534</v>
      </c>
    </row>
    <row r="13" spans="1:15" x14ac:dyDescent="0.3">
      <c r="A13" s="18"/>
      <c r="B13" s="15"/>
      <c r="E13" s="5" t="s">
        <v>5</v>
      </c>
      <c r="F13" s="5"/>
      <c r="G13" s="5">
        <f>G11+G12</f>
        <v>116000</v>
      </c>
      <c r="H13" s="5">
        <f>H11+H12</f>
        <v>152354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6</v>
      </c>
      <c r="H15" s="5">
        <f>G13+H13</f>
        <v>268354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11</v>
      </c>
      <c r="F17" s="5">
        <f>G11/(G11+H11)</f>
        <v>0.97721726461482428</v>
      </c>
    </row>
    <row r="18" spans="1:11" x14ac:dyDescent="0.3">
      <c r="A18" s="18"/>
      <c r="B18" s="15"/>
      <c r="E18" s="11" t="s">
        <v>7</v>
      </c>
      <c r="F18" s="5">
        <f>H12/(G12+H12)</f>
        <v>0.94523572230562525</v>
      </c>
    </row>
    <row r="19" spans="1:11" x14ac:dyDescent="0.3">
      <c r="A19" s="18"/>
      <c r="B19" s="15"/>
      <c r="E19" s="11" t="s">
        <v>8</v>
      </c>
      <c r="F19" s="5">
        <f>G11/G13</f>
        <v>0.92515517241379308</v>
      </c>
      <c r="J19" t="s">
        <v>15</v>
      </c>
    </row>
    <row r="20" spans="1:11" x14ac:dyDescent="0.3">
      <c r="A20" s="18"/>
      <c r="B20" s="15"/>
      <c r="E20" s="11" t="s">
        <v>9</v>
      </c>
      <c r="F20" s="5">
        <f>(G11+H12)/L11</f>
        <v>0.95832370674556744</v>
      </c>
      <c r="J20">
        <v>78352</v>
      </c>
      <c r="K20">
        <v>188172</v>
      </c>
    </row>
    <row r="21" spans="1:11" x14ac:dyDescent="0.3">
      <c r="A21" s="18"/>
      <c r="B21" s="15"/>
      <c r="E21" s="11" t="s">
        <v>10</v>
      </c>
      <c r="F21" s="5">
        <f>2*(1/(1/F17+1/F19))</f>
        <v>0.95047382871313446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12</v>
      </c>
      <c r="F24" t="s">
        <v>21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M20"/>
  <sheetViews>
    <sheetView tabSelected="1" workbookViewId="0">
      <selection activeCell="K21" sqref="K21"/>
    </sheetView>
  </sheetViews>
  <sheetFormatPr defaultRowHeight="14.4" x14ac:dyDescent="0.3"/>
  <cols>
    <col min="6" max="6" width="15" customWidth="1"/>
    <col min="17" max="17" width="19.5546875" customWidth="1"/>
  </cols>
  <sheetData>
    <row r="8" spans="6:13" x14ac:dyDescent="0.3">
      <c r="F8" s="5" t="s">
        <v>14</v>
      </c>
      <c r="G8" s="5"/>
      <c r="H8" s="13" t="s">
        <v>2</v>
      </c>
      <c r="I8" s="13" t="s">
        <v>1</v>
      </c>
      <c r="J8" s="5" t="s">
        <v>5</v>
      </c>
    </row>
    <row r="9" spans="6:13" x14ac:dyDescent="0.3">
      <c r="F9" s="6"/>
      <c r="G9" s="7"/>
      <c r="H9" s="7" t="s">
        <v>3</v>
      </c>
      <c r="I9" s="7" t="s">
        <v>4</v>
      </c>
      <c r="J9" s="5"/>
    </row>
    <row r="10" spans="6:13" x14ac:dyDescent="0.3">
      <c r="F10" s="13" t="s">
        <v>2</v>
      </c>
      <c r="G10" s="8" t="s">
        <v>3</v>
      </c>
      <c r="H10" s="11">
        <f>FUSION1!G11+FUSION3!G11+FUSION4!G11</f>
        <v>330104</v>
      </c>
      <c r="I10" s="11">
        <f>FUSION1!H11+FUSION3!H11+FUSION4!H11</f>
        <v>38949</v>
      </c>
      <c r="J10" s="5">
        <f>H10+I10</f>
        <v>369053</v>
      </c>
      <c r="L10" s="5" t="s">
        <v>6</v>
      </c>
      <c r="M10" s="19">
        <f>J10+J11</f>
        <v>1059369</v>
      </c>
    </row>
    <row r="11" spans="6:13" x14ac:dyDescent="0.3">
      <c r="F11" s="13" t="s">
        <v>1</v>
      </c>
      <c r="G11" s="8" t="s">
        <v>4</v>
      </c>
      <c r="H11" s="12">
        <f>FUSION1!G12+FUSION3!G12+FUSION4!G12</f>
        <v>23226</v>
      </c>
      <c r="I11" s="12">
        <f>FUSION1!H12+FUSION3!H12+FUSION4!H12</f>
        <v>667090</v>
      </c>
      <c r="J11" s="5">
        <f>H11+I11</f>
        <v>690316</v>
      </c>
    </row>
    <row r="12" spans="6:13" x14ac:dyDescent="0.3">
      <c r="F12" s="5" t="s">
        <v>5</v>
      </c>
      <c r="G12" s="5"/>
      <c r="H12" s="5">
        <f>H10+H11</f>
        <v>353330</v>
      </c>
      <c r="I12" s="5">
        <f>I10+I11</f>
        <v>706039</v>
      </c>
      <c r="J12" s="5"/>
    </row>
    <row r="14" spans="6:13" x14ac:dyDescent="0.3">
      <c r="H14" s="5" t="s">
        <v>6</v>
      </c>
      <c r="I14" s="5">
        <f>H12+I12</f>
        <v>1059369</v>
      </c>
    </row>
    <row r="16" spans="6:13" x14ac:dyDescent="0.3">
      <c r="F16" s="11" t="s">
        <v>11</v>
      </c>
      <c r="G16" s="5">
        <f>H10/(H10+I10)</f>
        <v>0.89446231300111367</v>
      </c>
    </row>
    <row r="17" spans="4:7" x14ac:dyDescent="0.3">
      <c r="D17" t="s">
        <v>13</v>
      </c>
      <c r="F17" s="11" t="s">
        <v>7</v>
      </c>
      <c r="G17" s="5">
        <f>I11/(H11+I11)</f>
        <v>0.96635453908065294</v>
      </c>
    </row>
    <row r="18" spans="4:7" x14ac:dyDescent="0.3">
      <c r="F18" s="11" t="s">
        <v>8</v>
      </c>
      <c r="G18" s="5">
        <f>H10/H12</f>
        <v>0.93426541759827919</v>
      </c>
    </row>
    <row r="19" spans="4:7" x14ac:dyDescent="0.3">
      <c r="F19" s="11" t="s">
        <v>9</v>
      </c>
      <c r="G19" s="5">
        <f>(H10+I11)/M10</f>
        <v>0.94130940210634817</v>
      </c>
    </row>
    <row r="20" spans="4:7" x14ac:dyDescent="0.3">
      <c r="F20" s="11" t="s">
        <v>10</v>
      </c>
      <c r="G20" s="5">
        <f>2*(1/(1/G16+1/G18))</f>
        <v>0.91393069881212607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FUSION1</vt:lpstr>
      <vt:lpstr>FUSION2</vt:lpstr>
      <vt:lpstr>FUSION3</vt:lpstr>
      <vt:lpstr>FUSION4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2018-01-20T03:25:06Z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