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Thesis Latex\thesis_1\Figures\new_Sep_29\OITransition-Eval\"/>
    </mc:Choice>
  </mc:AlternateContent>
  <bookViews>
    <workbookView xWindow="0" yWindow="0" windowWidth="23040" windowHeight="9108"/>
  </bookViews>
  <sheets>
    <sheet name="Adel_1" sheetId="1" r:id="rId1"/>
    <sheet name="Adel_2" sheetId="2" r:id="rId2"/>
    <sheet name="Adel_3" sheetId="3" r:id="rId3"/>
    <sheet name="Adel_4" sheetId="4" r:id="rId4"/>
    <sheet name="Adel_fina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N5" i="5"/>
  <c r="O4" i="5"/>
  <c r="N4" i="5"/>
  <c r="D4" i="5"/>
  <c r="C4" i="5"/>
  <c r="D3" i="5"/>
  <c r="C3" i="5"/>
  <c r="O4" i="4"/>
  <c r="P4" i="4" s="1"/>
  <c r="P16" i="4" s="1"/>
  <c r="O3" i="4"/>
  <c r="N3" i="4"/>
  <c r="N5" i="4" s="1"/>
  <c r="C3" i="4"/>
  <c r="D3" i="4"/>
  <c r="D4" i="4"/>
  <c r="C4" i="4"/>
  <c r="E4" i="4"/>
  <c r="G17" i="4" s="1"/>
  <c r="O4" i="3"/>
  <c r="O5" i="3" s="1"/>
  <c r="N4" i="3"/>
  <c r="N3" i="3"/>
  <c r="P3" i="3" s="1"/>
  <c r="D4" i="3"/>
  <c r="C4" i="3"/>
  <c r="D3" i="3"/>
  <c r="D5" i="3" s="1"/>
  <c r="C3" i="3"/>
  <c r="N5" i="3"/>
  <c r="O4" i="2"/>
  <c r="O3" i="2"/>
  <c r="N3" i="2"/>
  <c r="D4" i="2"/>
  <c r="D3" i="2"/>
  <c r="C3" i="2"/>
  <c r="O6" i="5" l="1"/>
  <c r="P5" i="5"/>
  <c r="P17" i="5" s="1"/>
  <c r="P4" i="5"/>
  <c r="S6" i="5" s="1"/>
  <c r="P13" i="5" s="1"/>
  <c r="N6" i="5"/>
  <c r="D5" i="5"/>
  <c r="E4" i="5"/>
  <c r="E16" i="5" s="1"/>
  <c r="C5" i="5"/>
  <c r="E3" i="5"/>
  <c r="H5" i="5" s="1"/>
  <c r="E12" i="5" s="1"/>
  <c r="O5" i="4"/>
  <c r="P9" i="4" s="1"/>
  <c r="D5" i="4"/>
  <c r="P3" i="4"/>
  <c r="S5" i="4" s="1"/>
  <c r="P12" i="4" s="1"/>
  <c r="P17" i="4"/>
  <c r="C5" i="4"/>
  <c r="E8" i="4" s="1"/>
  <c r="G13" i="4" s="1"/>
  <c r="E3" i="4"/>
  <c r="H3" i="4" s="1"/>
  <c r="P4" i="3"/>
  <c r="P16" i="3" s="1"/>
  <c r="S5" i="3"/>
  <c r="P12" i="3" s="1"/>
  <c r="P9" i="3"/>
  <c r="E4" i="3"/>
  <c r="G17" i="3" s="1"/>
  <c r="E3" i="3"/>
  <c r="C5" i="3"/>
  <c r="E8" i="3" s="1"/>
  <c r="G13" i="3" s="1"/>
  <c r="P15" i="3"/>
  <c r="P17" i="3"/>
  <c r="G16" i="3"/>
  <c r="N5" i="2"/>
  <c r="P17" i="2" s="1"/>
  <c r="E4" i="2"/>
  <c r="P3" i="2"/>
  <c r="E3" i="2"/>
  <c r="D5" i="2"/>
  <c r="P17" i="1"/>
  <c r="G18" i="1"/>
  <c r="P16" i="1"/>
  <c r="G17" i="1"/>
  <c r="P15" i="1"/>
  <c r="G16" i="1"/>
  <c r="G13" i="1"/>
  <c r="P12" i="1"/>
  <c r="P9" i="1"/>
  <c r="S5" i="1"/>
  <c r="O4" i="1"/>
  <c r="P4" i="1" s="1"/>
  <c r="O3" i="1"/>
  <c r="N3" i="1"/>
  <c r="N5" i="1" s="1"/>
  <c r="O5" i="1"/>
  <c r="D4" i="1"/>
  <c r="C4" i="1"/>
  <c r="D3" i="1"/>
  <c r="D5" i="1" s="1"/>
  <c r="C3" i="1"/>
  <c r="P10" i="5" l="1"/>
  <c r="P16" i="5"/>
  <c r="P18" i="5"/>
  <c r="E9" i="5"/>
  <c r="E17" i="5"/>
  <c r="E15" i="5"/>
  <c r="P15" i="4"/>
  <c r="G16" i="4"/>
  <c r="G18" i="4"/>
  <c r="H3" i="3"/>
  <c r="G18" i="3"/>
  <c r="H3" i="2"/>
  <c r="G16" i="2"/>
  <c r="P4" i="2"/>
  <c r="P16" i="2" s="1"/>
  <c r="O5" i="2"/>
  <c r="P9" i="2" s="1"/>
  <c r="C5" i="2"/>
  <c r="G17" i="2"/>
  <c r="P15" i="2"/>
  <c r="P3" i="1"/>
  <c r="E4" i="1"/>
  <c r="C5" i="1"/>
  <c r="E3" i="1"/>
  <c r="S5" i="2" l="1"/>
  <c r="P12" i="2" s="1"/>
  <c r="E8" i="2"/>
  <c r="G13" i="2" s="1"/>
  <c r="G18" i="2"/>
  <c r="H3" i="1"/>
  <c r="E8" i="1"/>
</calcChain>
</file>

<file path=xl/sharedStrings.xml><?xml version="1.0" encoding="utf-8"?>
<sst xmlns="http://schemas.openxmlformats.org/spreadsheetml/2006/main" count="194" uniqueCount="24">
  <si>
    <t>indoor</t>
  </si>
  <si>
    <t>outdoor</t>
  </si>
  <si>
    <t>SUM</t>
  </si>
  <si>
    <t>T</t>
  </si>
  <si>
    <t>F</t>
  </si>
  <si>
    <t>n=</t>
  </si>
  <si>
    <t>sum</t>
  </si>
  <si>
    <t>n=7377</t>
  </si>
  <si>
    <t>Accuracy</t>
  </si>
  <si>
    <t>TP</t>
  </si>
  <si>
    <t>FP</t>
  </si>
  <si>
    <t>Precision</t>
  </si>
  <si>
    <t>recall</t>
  </si>
  <si>
    <t>MAG</t>
  </si>
  <si>
    <t>FUSION</t>
  </si>
  <si>
    <t>n=565563</t>
  </si>
  <si>
    <t>n=12947</t>
  </si>
  <si>
    <t>n=560179</t>
  </si>
  <si>
    <t>n=10459</t>
  </si>
  <si>
    <t>n=442741</t>
  </si>
  <si>
    <t>n=14864</t>
  </si>
  <si>
    <t>Night</t>
  </si>
  <si>
    <t>DAY</t>
  </si>
  <si>
    <t>Only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</si>
</sst>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T19" sqref="T19"/>
    </sheetView>
  </sheetViews>
  <sheetFormatPr defaultRowHeight="14.4" x14ac:dyDescent="0.3"/>
  <sheetData>
    <row r="1" spans="1:19" x14ac:dyDescent="0.3">
      <c r="A1" s="1" t="s">
        <v>7</v>
      </c>
      <c r="B1" s="1"/>
      <c r="C1" s="2" t="s">
        <v>0</v>
      </c>
      <c r="D1" s="2" t="s">
        <v>1</v>
      </c>
      <c r="E1" s="1" t="s">
        <v>2</v>
      </c>
      <c r="J1" s="8"/>
      <c r="L1" s="1" t="s">
        <v>15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6322-2340</f>
        <v>3982</v>
      </c>
      <c r="D3" s="6">
        <f>6382-6322</f>
        <v>60</v>
      </c>
      <c r="E3" s="1">
        <f>C3+D3</f>
        <v>4042</v>
      </c>
      <c r="G3" t="s">
        <v>6</v>
      </c>
      <c r="H3">
        <f>E3+E4</f>
        <v>7377</v>
      </c>
      <c r="J3" s="8"/>
      <c r="L3" s="2" t="s">
        <v>0</v>
      </c>
      <c r="M3" s="5" t="s">
        <v>3</v>
      </c>
      <c r="N3" s="6">
        <f>481230-180803</f>
        <v>300427</v>
      </c>
      <c r="O3" s="6">
        <f>(180803-174004)+(486902-481230)</f>
        <v>12471</v>
      </c>
      <c r="P3" s="1">
        <f>N3+O3</f>
        <v>312898</v>
      </c>
    </row>
    <row r="4" spans="1:19" x14ac:dyDescent="0.3">
      <c r="A4" s="2" t="s">
        <v>1</v>
      </c>
      <c r="B4" s="5" t="s">
        <v>4</v>
      </c>
      <c r="C4" s="7">
        <f>2340-2236</f>
        <v>104</v>
      </c>
      <c r="D4" s="7">
        <f>7377-6382+2236</f>
        <v>3231</v>
      </c>
      <c r="E4" s="1">
        <f>C4+D4</f>
        <v>3335</v>
      </c>
      <c r="J4" s="8"/>
      <c r="L4" s="2" t="s">
        <v>1</v>
      </c>
      <c r="M4" s="5" t="s">
        <v>4</v>
      </c>
      <c r="N4" s="7">
        <v>0</v>
      </c>
      <c r="O4" s="7">
        <f>174004+(565563-486902)</f>
        <v>252665</v>
      </c>
      <c r="P4" s="1">
        <f>N4+O4</f>
        <v>252665</v>
      </c>
    </row>
    <row r="5" spans="1:19" x14ac:dyDescent="0.3">
      <c r="A5" s="1" t="s">
        <v>2</v>
      </c>
      <c r="B5" s="1"/>
      <c r="C5" s="1">
        <f>C3+C4</f>
        <v>4086</v>
      </c>
      <c r="D5" s="1">
        <f>D3+D4</f>
        <v>3291</v>
      </c>
      <c r="E5" s="1"/>
      <c r="J5" s="8"/>
      <c r="L5" s="1" t="s">
        <v>2</v>
      </c>
      <c r="M5" s="1"/>
      <c r="N5" s="1">
        <f>N3+N4</f>
        <v>300427</v>
      </c>
      <c r="O5" s="1">
        <f>O3+O4</f>
        <v>265136</v>
      </c>
      <c r="P5" s="1"/>
      <c r="R5" t="s">
        <v>6</v>
      </c>
      <c r="S5">
        <f>P3+P4</f>
        <v>565563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7377</v>
      </c>
      <c r="J8" s="8"/>
    </row>
    <row r="9" spans="1:19" x14ac:dyDescent="0.3">
      <c r="J9" s="8"/>
      <c r="O9" t="s">
        <v>6</v>
      </c>
      <c r="P9">
        <f>N5+O5</f>
        <v>565563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0.97794940616695225</v>
      </c>
    </row>
    <row r="13" spans="1:19" x14ac:dyDescent="0.3">
      <c r="F13" t="s">
        <v>8</v>
      </c>
      <c r="G13">
        <f>(C3+D4)/E8</f>
        <v>0.97776874068049346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0.96014356116050603</v>
      </c>
    </row>
    <row r="16" spans="1:19" x14ac:dyDescent="0.3">
      <c r="E16" t="s">
        <v>12</v>
      </c>
      <c r="F16" t="s">
        <v>9</v>
      </c>
      <c r="G16">
        <f>(C3)/E3</f>
        <v>0.98515586343394357</v>
      </c>
      <c r="J16" s="8"/>
      <c r="O16" t="s">
        <v>10</v>
      </c>
      <c r="P16">
        <f>N4/P4</f>
        <v>0</v>
      </c>
    </row>
    <row r="17" spans="5:16" x14ac:dyDescent="0.3">
      <c r="F17" t="s">
        <v>10</v>
      </c>
      <c r="G17">
        <f>C4/E4</f>
        <v>3.1184407796101949E-2</v>
      </c>
      <c r="J17" s="8"/>
      <c r="O17" t="s">
        <v>11</v>
      </c>
      <c r="P17">
        <f>N3/N5</f>
        <v>1</v>
      </c>
    </row>
    <row r="18" spans="5:16" x14ac:dyDescent="0.3">
      <c r="F18" t="s">
        <v>11</v>
      </c>
      <c r="G18">
        <f>C3/C5</f>
        <v>0.97454723445912872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L22" sqref="L22"/>
    </sheetView>
  </sheetViews>
  <sheetFormatPr defaultRowHeight="14.4" x14ac:dyDescent="0.3"/>
  <sheetData>
    <row r="1" spans="1:19" x14ac:dyDescent="0.3">
      <c r="A1" s="1" t="s">
        <v>16</v>
      </c>
      <c r="B1" s="1"/>
      <c r="C1" s="2" t="s">
        <v>0</v>
      </c>
      <c r="D1" s="2" t="s">
        <v>1</v>
      </c>
      <c r="E1" s="1" t="s">
        <v>2</v>
      </c>
      <c r="J1" s="8"/>
      <c r="L1" s="1" t="s">
        <v>17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(7598-2438)+(9960-8606)</f>
        <v>6514</v>
      </c>
      <c r="D3" s="6">
        <f>(8606-7598)+(2452-2328)+(10467-9960)</f>
        <v>1639</v>
      </c>
      <c r="E3" s="1">
        <f>C3+D3</f>
        <v>8153</v>
      </c>
      <c r="G3" t="s">
        <v>6</v>
      </c>
      <c r="H3">
        <f>E3+E4</f>
        <v>12947</v>
      </c>
      <c r="J3" s="8"/>
      <c r="L3" s="2" t="s">
        <v>0</v>
      </c>
      <c r="M3" s="5" t="s">
        <v>3</v>
      </c>
      <c r="N3" s="6">
        <f>455508-98916</f>
        <v>356592</v>
      </c>
      <c r="O3" s="6">
        <f>(98916-90445)+(463073-455508)</f>
        <v>16036</v>
      </c>
      <c r="P3" s="1">
        <f>N3+O3</f>
        <v>372628</v>
      </c>
    </row>
    <row r="4" spans="1:19" x14ac:dyDescent="0.3">
      <c r="A4" s="2" t="s">
        <v>1</v>
      </c>
      <c r="B4" s="5" t="s">
        <v>4</v>
      </c>
      <c r="C4" s="7">
        <v>0</v>
      </c>
      <c r="D4" s="7">
        <f>(2320)+(12947-10473)</f>
        <v>4794</v>
      </c>
      <c r="E4" s="1">
        <f>C4+D4</f>
        <v>4794</v>
      </c>
      <c r="J4" s="8"/>
      <c r="L4" s="2" t="s">
        <v>1</v>
      </c>
      <c r="M4" s="5" t="s">
        <v>4</v>
      </c>
      <c r="N4" s="7">
        <v>0</v>
      </c>
      <c r="O4" s="7">
        <f xml:space="preserve"> (560179-463073)+(90445)</f>
        <v>187551</v>
      </c>
      <c r="P4" s="1">
        <f>N4+O4</f>
        <v>187551</v>
      </c>
    </row>
    <row r="5" spans="1:19" x14ac:dyDescent="0.3">
      <c r="A5" s="1" t="s">
        <v>2</v>
      </c>
      <c r="B5" s="1"/>
      <c r="C5" s="1">
        <f>C3+C4</f>
        <v>6514</v>
      </c>
      <c r="D5" s="1">
        <f>D3+D4</f>
        <v>6433</v>
      </c>
      <c r="E5" s="1"/>
      <c r="J5" s="8"/>
      <c r="L5" s="1" t="s">
        <v>2</v>
      </c>
      <c r="M5" s="1"/>
      <c r="N5" s="1">
        <f>N3+N4</f>
        <v>356592</v>
      </c>
      <c r="O5" s="1">
        <f>O3+O4</f>
        <v>203587</v>
      </c>
      <c r="P5" s="1"/>
      <c r="R5" t="s">
        <v>6</v>
      </c>
      <c r="S5">
        <f>P3+P4</f>
        <v>560179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12947</v>
      </c>
      <c r="J8" s="8"/>
    </row>
    <row r="9" spans="1:19" x14ac:dyDescent="0.3">
      <c r="J9" s="8"/>
      <c r="O9" t="s">
        <v>6</v>
      </c>
      <c r="P9">
        <f>N5+O5</f>
        <v>560179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0.97137343599099568</v>
      </c>
    </row>
    <row r="13" spans="1:19" x14ac:dyDescent="0.3">
      <c r="F13" t="s">
        <v>8</v>
      </c>
      <c r="G13">
        <f>(C3+D4)/E8</f>
        <v>0.87340696686491082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0.95696512339384054</v>
      </c>
    </row>
    <row r="16" spans="1:19" x14ac:dyDescent="0.3">
      <c r="E16" t="s">
        <v>12</v>
      </c>
      <c r="F16" t="s">
        <v>9</v>
      </c>
      <c r="G16">
        <f>(C3)/E3</f>
        <v>0.79896970440328718</v>
      </c>
      <c r="J16" s="8"/>
      <c r="O16" t="s">
        <v>10</v>
      </c>
      <c r="P16">
        <f>N4/P4</f>
        <v>0</v>
      </c>
    </row>
    <row r="17" spans="5:16" x14ac:dyDescent="0.3">
      <c r="F17" t="s">
        <v>10</v>
      </c>
      <c r="G17">
        <f>C4/E4</f>
        <v>0</v>
      </c>
      <c r="J17" s="8"/>
      <c r="O17" t="s">
        <v>11</v>
      </c>
      <c r="P17">
        <f>N3/N5</f>
        <v>1</v>
      </c>
    </row>
    <row r="18" spans="5:16" x14ac:dyDescent="0.3">
      <c r="F18" t="s">
        <v>11</v>
      </c>
      <c r="G18">
        <f>C3/C5</f>
        <v>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M22" sqref="M22"/>
    </sheetView>
  </sheetViews>
  <sheetFormatPr defaultRowHeight="14.4" x14ac:dyDescent="0.3"/>
  <sheetData>
    <row r="1" spans="1:19" x14ac:dyDescent="0.3">
      <c r="A1" s="1" t="s">
        <v>18</v>
      </c>
      <c r="B1" s="1"/>
      <c r="C1" s="2" t="s">
        <v>0</v>
      </c>
      <c r="D1" s="2" t="s">
        <v>1</v>
      </c>
      <c r="E1" s="1" t="s">
        <v>2</v>
      </c>
      <c r="J1" s="8"/>
      <c r="L1" s="1" t="s">
        <v>19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6538-1975+(8943-8085)</f>
        <v>5421</v>
      </c>
      <c r="D3" s="6">
        <f xml:space="preserve"> (8085-6539)</f>
        <v>1546</v>
      </c>
      <c r="E3" s="1">
        <f>C3+D3</f>
        <v>6967</v>
      </c>
      <c r="G3" t="s">
        <v>6</v>
      </c>
      <c r="H3">
        <f>E3+E4</f>
        <v>10459</v>
      </c>
      <c r="J3" s="8"/>
      <c r="L3" s="2" t="s">
        <v>0</v>
      </c>
      <c r="M3" s="5" t="s">
        <v>3</v>
      </c>
      <c r="N3" s="6">
        <f>378681-82928</f>
        <v>295753</v>
      </c>
      <c r="O3" s="6">
        <v>0</v>
      </c>
      <c r="P3" s="1">
        <f>N3+O3</f>
        <v>295753</v>
      </c>
    </row>
    <row r="4" spans="1:19" x14ac:dyDescent="0.3">
      <c r="A4" s="2" t="s">
        <v>1</v>
      </c>
      <c r="B4" s="5" t="s">
        <v>4</v>
      </c>
      <c r="C4" s="7">
        <f>2+(9097-8943)</f>
        <v>156</v>
      </c>
      <c r="D4" s="7">
        <f>10456-9097+(1977)</f>
        <v>3336</v>
      </c>
      <c r="E4" s="1">
        <f>C4+D4</f>
        <v>3492</v>
      </c>
      <c r="J4" s="8"/>
      <c r="L4" s="2" t="s">
        <v>1</v>
      </c>
      <c r="M4" s="5" t="s">
        <v>4</v>
      </c>
      <c r="N4" s="7">
        <f>380010-378681</f>
        <v>1329</v>
      </c>
      <c r="O4" s="7">
        <f>442741-380010+82928</f>
        <v>145659</v>
      </c>
      <c r="P4" s="1">
        <f>N4+O4</f>
        <v>146988</v>
      </c>
    </row>
    <row r="5" spans="1:19" x14ac:dyDescent="0.3">
      <c r="A5" s="1" t="s">
        <v>2</v>
      </c>
      <c r="B5" s="1"/>
      <c r="C5" s="1">
        <f>C3+C4</f>
        <v>5577</v>
      </c>
      <c r="D5" s="1">
        <f>D3+D4</f>
        <v>4882</v>
      </c>
      <c r="E5" s="1"/>
      <c r="J5" s="8"/>
      <c r="L5" s="1" t="s">
        <v>2</v>
      </c>
      <c r="M5" s="1"/>
      <c r="N5" s="1">
        <f>N3+N4</f>
        <v>297082</v>
      </c>
      <c r="O5" s="1">
        <f>O3+O4</f>
        <v>145659</v>
      </c>
      <c r="P5" s="1"/>
      <c r="R5" t="s">
        <v>6</v>
      </c>
      <c r="S5">
        <f>P3+P4</f>
        <v>442741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10459</v>
      </c>
      <c r="J8" s="8"/>
    </row>
    <row r="9" spans="1:19" x14ac:dyDescent="0.3">
      <c r="J9" s="8"/>
      <c r="O9" t="s">
        <v>6</v>
      </c>
      <c r="P9">
        <f>N5+O5</f>
        <v>442741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0.99699824502361423</v>
      </c>
    </row>
    <row r="13" spans="1:19" x14ac:dyDescent="0.3">
      <c r="F13" t="s">
        <v>8</v>
      </c>
      <c r="G13">
        <f>(C3+D4)/E8</f>
        <v>0.83726933741275456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1</v>
      </c>
    </row>
    <row r="16" spans="1:19" x14ac:dyDescent="0.3">
      <c r="E16" t="s">
        <v>12</v>
      </c>
      <c r="F16" t="s">
        <v>9</v>
      </c>
      <c r="G16">
        <f>(C3)/E3</f>
        <v>0.77809674178268984</v>
      </c>
      <c r="J16" s="8"/>
      <c r="O16" t="s">
        <v>10</v>
      </c>
      <c r="P16">
        <f>N4/P4</f>
        <v>9.0415544126051101E-3</v>
      </c>
    </row>
    <row r="17" spans="5:16" x14ac:dyDescent="0.3">
      <c r="F17" t="s">
        <v>10</v>
      </c>
      <c r="G17">
        <f>C4/E4</f>
        <v>4.4673539518900345E-2</v>
      </c>
      <c r="J17" s="8"/>
      <c r="O17" t="s">
        <v>11</v>
      </c>
      <c r="P17">
        <f>N3/N5</f>
        <v>0.99552648763641016</v>
      </c>
    </row>
    <row r="18" spans="5:16" x14ac:dyDescent="0.3">
      <c r="F18" t="s">
        <v>11</v>
      </c>
      <c r="G18">
        <f>C3/C5</f>
        <v>0.97202797202797198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B1" workbookViewId="0">
      <selection activeCell="L21" sqref="L21"/>
    </sheetView>
  </sheetViews>
  <sheetFormatPr defaultRowHeight="14.4" x14ac:dyDescent="0.3"/>
  <sheetData>
    <row r="1" spans="1:19" x14ac:dyDescent="0.3">
      <c r="A1" s="1" t="s">
        <v>20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10752-6128+(13065-11612)+(2717-2551)</f>
        <v>6243</v>
      </c>
      <c r="D3" s="6">
        <f>11612-10752+(6128-2717)+13571-13065</f>
        <v>4777</v>
      </c>
      <c r="E3" s="1">
        <f>C3+D3</f>
        <v>11020</v>
      </c>
      <c r="G3" t="s">
        <v>6</v>
      </c>
      <c r="H3">
        <f>E3+E4</f>
        <v>14864</v>
      </c>
      <c r="J3" s="8"/>
      <c r="L3" s="2" t="s">
        <v>0</v>
      </c>
      <c r="M3" s="5" t="s">
        <v>3</v>
      </c>
      <c r="N3" s="6">
        <f>556293-413009+(410128-343886)</f>
        <v>209526</v>
      </c>
      <c r="O3" s="6">
        <f>343886-105795+(413009-410128)+(589083-556293)</f>
        <v>273762</v>
      </c>
      <c r="P3" s="1">
        <f>N3+O3</f>
        <v>483288</v>
      </c>
    </row>
    <row r="4" spans="1:19" x14ac:dyDescent="0.3">
      <c r="A4" s="2" t="s">
        <v>1</v>
      </c>
      <c r="B4" s="5" t="s">
        <v>4</v>
      </c>
      <c r="C4" s="7">
        <f>2551-2165</f>
        <v>386</v>
      </c>
      <c r="D4" s="7">
        <f>2165+14864-13571</f>
        <v>3458</v>
      </c>
      <c r="E4" s="1">
        <f>C4+D4</f>
        <v>3844</v>
      </c>
      <c r="J4" s="8"/>
      <c r="L4" s="2" t="s">
        <v>1</v>
      </c>
      <c r="M4" s="5" t="s">
        <v>4</v>
      </c>
      <c r="N4" s="7">
        <v>0</v>
      </c>
      <c r="O4" s="7">
        <f>644406-589083+(105795)</f>
        <v>161118</v>
      </c>
      <c r="P4" s="1">
        <f>N4+O4</f>
        <v>161118</v>
      </c>
    </row>
    <row r="5" spans="1:19" x14ac:dyDescent="0.3">
      <c r="A5" s="1" t="s">
        <v>2</v>
      </c>
      <c r="B5" s="1"/>
      <c r="C5" s="1">
        <f>C3+C4</f>
        <v>6629</v>
      </c>
      <c r="D5" s="1">
        <f>D3+D4</f>
        <v>8235</v>
      </c>
      <c r="E5" s="1"/>
      <c r="J5" s="8"/>
      <c r="L5" s="1" t="s">
        <v>2</v>
      </c>
      <c r="M5" s="1"/>
      <c r="N5" s="1">
        <f>N3+N4</f>
        <v>209526</v>
      </c>
      <c r="O5" s="1">
        <f>O3+O4</f>
        <v>434880</v>
      </c>
      <c r="P5" s="1"/>
      <c r="R5" t="s">
        <v>6</v>
      </c>
      <c r="S5">
        <f>P3+P4</f>
        <v>644406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14864</v>
      </c>
      <c r="J8" s="8"/>
    </row>
    <row r="9" spans="1:19" x14ac:dyDescent="0.3">
      <c r="J9" s="8"/>
      <c r="O9" t="s">
        <v>6</v>
      </c>
      <c r="P9">
        <f>N5+O5</f>
        <v>644406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0.57517155333749215</v>
      </c>
    </row>
    <row r="13" spans="1:19" x14ac:dyDescent="0.3">
      <c r="F13" t="s">
        <v>8</v>
      </c>
      <c r="G13">
        <f>(C3+D4)/E8</f>
        <v>0.65265069967707212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0.43354273228385559</v>
      </c>
    </row>
    <row r="16" spans="1:19" x14ac:dyDescent="0.3">
      <c r="E16" t="s">
        <v>12</v>
      </c>
      <c r="F16" t="s">
        <v>9</v>
      </c>
      <c r="G16">
        <f>(C3)/E3</f>
        <v>0.56651542649727771</v>
      </c>
      <c r="J16" s="8"/>
      <c r="O16" t="s">
        <v>10</v>
      </c>
      <c r="P16">
        <f>N4/P4</f>
        <v>0</v>
      </c>
    </row>
    <row r="17" spans="5:16" x14ac:dyDescent="0.3">
      <c r="F17" t="s">
        <v>10</v>
      </c>
      <c r="G17">
        <f>C4/E4</f>
        <v>0.1004162330905307</v>
      </c>
      <c r="J17" s="8"/>
      <c r="O17" t="s">
        <v>11</v>
      </c>
      <c r="P17">
        <f>N3/N5</f>
        <v>1</v>
      </c>
    </row>
    <row r="18" spans="5:16" x14ac:dyDescent="0.3">
      <c r="F18" t="s">
        <v>11</v>
      </c>
      <c r="G18">
        <f>C3/C5</f>
        <v>0.94177100618494491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T18" sqref="T18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1" t="s">
        <v>5</v>
      </c>
      <c r="M2" s="1"/>
      <c r="N2" s="2" t="s">
        <v>0</v>
      </c>
      <c r="O2" s="2" t="s">
        <v>1</v>
      </c>
      <c r="P2" s="1" t="s">
        <v>2</v>
      </c>
    </row>
    <row r="3" spans="1:19" x14ac:dyDescent="0.3">
      <c r="A3" s="2" t="s">
        <v>0</v>
      </c>
      <c r="B3" s="5" t="s">
        <v>3</v>
      </c>
      <c r="C3" s="6">
        <f>Adel_1!C3+Adel_2!C3+Adel_3!C3+Adel_4!C3</f>
        <v>22160</v>
      </c>
      <c r="D3" s="6">
        <f>Adel_1!D3+Adel_2!D3+Adel_3!D3+Adel_4!D3</f>
        <v>8022</v>
      </c>
      <c r="E3" s="1">
        <f>C3+D3</f>
        <v>30182</v>
      </c>
      <c r="J3" s="8"/>
      <c r="L3" s="3"/>
      <c r="M3" s="4"/>
      <c r="N3" s="4" t="s">
        <v>3</v>
      </c>
      <c r="O3" s="4" t="s">
        <v>4</v>
      </c>
      <c r="P3" s="1"/>
    </row>
    <row r="4" spans="1:19" x14ac:dyDescent="0.3">
      <c r="A4" s="2" t="s">
        <v>1</v>
      </c>
      <c r="B4" s="5" t="s">
        <v>4</v>
      </c>
      <c r="C4" s="7">
        <f>Adel_1!C4+Adel_2!C4+Adel_3!C4+Adel_4!C4</f>
        <v>646</v>
      </c>
      <c r="D4" s="7">
        <f>Adel_1!D4+Adel_2!D4+Adel_3!D4+Adel_4!D4</f>
        <v>14819</v>
      </c>
      <c r="E4" s="1">
        <f>C4+D4</f>
        <v>15465</v>
      </c>
      <c r="J4" s="8"/>
      <c r="L4" s="2" t="s">
        <v>0</v>
      </c>
      <c r="M4" s="5" t="s">
        <v>3</v>
      </c>
      <c r="N4" s="6">
        <f>Adel_1!N3+Adel_2!N3+Adel_3!N3+Adel_4!N3</f>
        <v>1162298</v>
      </c>
      <c r="O4" s="6">
        <f>Adel_1!O3+Adel_2!O3+Adel_3!O3+Adel_4!O3</f>
        <v>302269</v>
      </c>
      <c r="P4" s="1">
        <f>N4+O4</f>
        <v>1464567</v>
      </c>
    </row>
    <row r="5" spans="1:19" x14ac:dyDescent="0.3">
      <c r="A5" s="1" t="s">
        <v>2</v>
      </c>
      <c r="B5" s="1"/>
      <c r="C5" s="1">
        <f>C3+C4</f>
        <v>22806</v>
      </c>
      <c r="D5" s="1">
        <f>D3+D4</f>
        <v>22841</v>
      </c>
      <c r="E5" s="1"/>
      <c r="G5" t="s">
        <v>6</v>
      </c>
      <c r="H5">
        <f>E3+E4</f>
        <v>45647</v>
      </c>
      <c r="J5" s="8"/>
      <c r="L5" s="2" t="s">
        <v>1</v>
      </c>
      <c r="M5" s="5" t="s">
        <v>4</v>
      </c>
      <c r="N5" s="7">
        <f>Adel_1!N4+Adel_2!N4+Adel_3!N4+Adel_4!N4</f>
        <v>1329</v>
      </c>
      <c r="O5" s="7">
        <f>Adel_1!O4+Adel_2!O4+Adel_3!O4+Adel_4!O4</f>
        <v>746993</v>
      </c>
      <c r="P5" s="1">
        <f>N5+O5</f>
        <v>748322</v>
      </c>
    </row>
    <row r="6" spans="1:19" x14ac:dyDescent="0.3">
      <c r="J6" s="8"/>
      <c r="L6" s="1" t="s">
        <v>2</v>
      </c>
      <c r="M6" s="1"/>
      <c r="N6" s="1">
        <f>N4+N5</f>
        <v>1163627</v>
      </c>
      <c r="O6" s="1">
        <f>O4+O5</f>
        <v>1049262</v>
      </c>
      <c r="P6" s="1"/>
      <c r="R6" t="s">
        <v>6</v>
      </c>
      <c r="S6">
        <f>P4+P5</f>
        <v>2212889</v>
      </c>
    </row>
    <row r="7" spans="1:19" x14ac:dyDescent="0.3">
      <c r="J7" s="8"/>
    </row>
    <row r="8" spans="1:19" x14ac:dyDescent="0.3">
      <c r="J8" s="8"/>
    </row>
    <row r="9" spans="1:19" x14ac:dyDescent="0.3">
      <c r="D9" t="s">
        <v>6</v>
      </c>
      <c r="E9">
        <f>C5+D5</f>
        <v>45647</v>
      </c>
      <c r="J9" s="8"/>
    </row>
    <row r="10" spans="1:19" x14ac:dyDescent="0.3">
      <c r="J10" s="8"/>
      <c r="O10" t="s">
        <v>6</v>
      </c>
      <c r="P10">
        <f>N6+O6</f>
        <v>2212889</v>
      </c>
    </row>
    <row r="11" spans="1:19" x14ac:dyDescent="0.3">
      <c r="J11" s="8"/>
    </row>
    <row r="12" spans="1:19" x14ac:dyDescent="0.3">
      <c r="D12" t="s">
        <v>8</v>
      </c>
      <c r="E12">
        <f>(C3+D4)/H5</f>
        <v>0.8101080027164983</v>
      </c>
      <c r="J12" s="8"/>
    </row>
    <row r="13" spans="1:19" x14ac:dyDescent="0.3">
      <c r="J13" s="8"/>
      <c r="O13" t="s">
        <v>8</v>
      </c>
      <c r="P13">
        <f>(N4+O5)/S6</f>
        <v>0.86280468654324727</v>
      </c>
    </row>
    <row r="14" spans="1:19" x14ac:dyDescent="0.3">
      <c r="J14" s="8"/>
    </row>
    <row r="15" spans="1:19" x14ac:dyDescent="0.3">
      <c r="C15" t="s">
        <v>12</v>
      </c>
      <c r="D15" t="s">
        <v>9</v>
      </c>
      <c r="E15">
        <f>(C3)/E3</f>
        <v>0.73421244450334633</v>
      </c>
      <c r="J15" s="8"/>
    </row>
    <row r="16" spans="1:19" x14ac:dyDescent="0.3">
      <c r="D16" t="s">
        <v>10</v>
      </c>
      <c r="E16">
        <f>C4/E4</f>
        <v>4.1771742644681538E-2</v>
      </c>
      <c r="J16" s="8"/>
      <c r="N16" t="s">
        <v>12</v>
      </c>
      <c r="O16" t="s">
        <v>9</v>
      </c>
      <c r="P16">
        <f>(N4)/P4</f>
        <v>0.79361203686823478</v>
      </c>
    </row>
    <row r="17" spans="3:16" x14ac:dyDescent="0.3">
      <c r="D17" t="s">
        <v>11</v>
      </c>
      <c r="E17">
        <f>C3/C5</f>
        <v>0.97167412084539151</v>
      </c>
      <c r="J17" s="8"/>
      <c r="O17" t="s">
        <v>10</v>
      </c>
      <c r="P17">
        <f>N5/P5</f>
        <v>1.7759734445866886E-3</v>
      </c>
    </row>
    <row r="18" spans="3:16" x14ac:dyDescent="0.3">
      <c r="J18" s="8"/>
      <c r="O18" t="s">
        <v>11</v>
      </c>
      <c r="P18">
        <f>N4/N6</f>
        <v>0.9988578814345147</v>
      </c>
    </row>
    <row r="19" spans="3:16" x14ac:dyDescent="0.3">
      <c r="J19" s="8"/>
    </row>
    <row r="20" spans="3:16" x14ac:dyDescent="0.3">
      <c r="J20" s="8"/>
    </row>
    <row r="21" spans="3:16" x14ac:dyDescent="0.3">
      <c r="J21" s="8"/>
    </row>
    <row r="22" spans="3:16" x14ac:dyDescent="0.3">
      <c r="C22" t="s">
        <v>23</v>
      </c>
      <c r="J22" s="8"/>
    </row>
    <row r="23" spans="3:16" x14ac:dyDescent="0.3">
      <c r="J23" s="8"/>
    </row>
    <row r="24" spans="3:16" x14ac:dyDescent="0.3">
      <c r="J24" s="8"/>
      <c r="O24" t="s">
        <v>14</v>
      </c>
    </row>
    <row r="25" spans="3:16" x14ac:dyDescent="0.3">
      <c r="J25" s="8"/>
    </row>
    <row r="26" spans="3:16" x14ac:dyDescent="0.3">
      <c r="J26" s="8"/>
    </row>
    <row r="27" spans="3:16" x14ac:dyDescent="0.3">
      <c r="J27" s="8"/>
    </row>
    <row r="28" spans="3:16" x14ac:dyDescent="0.3">
      <c r="J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Adel_1</vt:lpstr>
      <vt:lpstr>Adel_2</vt:lpstr>
      <vt:lpstr>Adel_3</vt:lpstr>
      <vt:lpstr>Adel_4</vt:lpstr>
      <vt:lpstr>Adel_final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2017-09-08T19:13:47Z</dcterms:created>
  <dcterms:modified xsi:type="dcterms:W3CDTF">2017-11-22T23:03:09Z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41965ccb-639b-4e61-81eb-d8936b6e96c6</vt:lpwstr>
  </property>
</Properties>
</file>