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7 buildings\Agness 35\"/>
    </mc:Choice>
  </mc:AlternateContent>
  <bookViews>
    <workbookView xWindow="0" yWindow="0" windowWidth="23040" windowHeight="9108" activeTab="4"/>
  </bookViews>
  <sheets>
    <sheet name="FUSION1" sheetId="1" r:id="rId1"/>
    <sheet name="FUSION2" sheetId="13" r:id="rId2"/>
    <sheet name="FUSION3" sheetId="14" r:id="rId3"/>
    <sheet name="FUSION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5"/>
  <c r="G12" i="15"/>
  <c r="G11" i="15"/>
  <c r="H12" i="14"/>
  <c r="G11" i="14"/>
  <c r="G11" i="13"/>
  <c r="H12" i="13"/>
  <c r="H11" i="13"/>
  <c r="H12" i="1"/>
  <c r="G12" i="1"/>
  <c r="H11" i="1"/>
  <c r="G11" i="1"/>
  <c r="F18" i="15" l="1"/>
  <c r="I12" i="15"/>
  <c r="H13" i="15"/>
  <c r="F17" i="15"/>
  <c r="F17" i="14"/>
  <c r="F18" i="13"/>
  <c r="G13" i="13"/>
  <c r="G13" i="15" l="1"/>
  <c r="H15" i="15" s="1"/>
  <c r="I11" i="15"/>
  <c r="L11" i="15" s="1"/>
  <c r="F20" i="15" s="1"/>
  <c r="H13" i="14"/>
  <c r="F18" i="14"/>
  <c r="I12" i="14"/>
  <c r="G13" i="14"/>
  <c r="I11" i="14"/>
  <c r="H13" i="13"/>
  <c r="H15" i="13" s="1"/>
  <c r="I12" i="13"/>
  <c r="F19" i="13"/>
  <c r="I11" i="13"/>
  <c r="F17" i="13"/>
  <c r="F21" i="13" s="1"/>
  <c r="G17" i="6"/>
  <c r="F19" i="15" l="1"/>
  <c r="F21" i="15" s="1"/>
  <c r="L11" i="14"/>
  <c r="F20" i="14" s="1"/>
  <c r="H15" i="14"/>
  <c r="F19" i="14"/>
  <c r="F21" i="14" s="1"/>
  <c r="L11" i="13"/>
  <c r="F20" i="13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<sst xmlns="http://schemas.openxmlformats.org/spreadsheetml/2006/main" count="155" uniqueCount="31">
  <si>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</si>
  <si>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</si>
  <si>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</si>
  <si>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</si>
  <si>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</si>
  <si>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</si>
  <si>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</si>
  <si>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</si>
  <si>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</si>
  <si>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</si>
  <si>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</si>
  <si>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</si>
  <si>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</si>
  <si>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</si>
  <si>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</si>
  <si>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</si>
  <si>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t>flags</t>
  </si>
  <si>
    <t>Magnetic</t>
  </si>
  <si>
    <t>Binary classification result</t>
  </si>
  <si>
    <t>Ground Truth</t>
  </si>
  <si>
    <t>Binary Classification</t>
  </si>
  <si>
    <t>Fusion Result: Light edges as ground truth</t>
  </si>
  <si>
    <t xml:space="preserve">Note: We interpolated all the datasets over data collection time interval, then fused them </t>
  </si>
  <si>
    <t>Fusion Result: GPS edges as ground truth since light was from night and not reliable</t>
  </si>
  <si>
    <t>Fusion Eval.</t>
  </si>
  <si>
    <t>large edges of light or gps at entrances.</t>
  </si>
  <si>
    <t>Agness35</t>
  </si>
  <si>
    <t>n= 545224</t>
  </si>
  <si>
    <t>n=600263</t>
  </si>
  <si>
    <t>n=486926</t>
  </si>
  <si>
    <t>n=533875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</si>
</sst>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7</xdr:row>
      <xdr:rowOff>22082</xdr:rowOff>
    </xdr:from>
    <xdr:to>
      <xdr:col>21</xdr:col>
      <xdr:colOff>556260</xdr:colOff>
      <xdr:row>25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917641-8555-4CA6-94BF-9AAFDB705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8620" y="1302242"/>
          <a:ext cx="6423660" cy="3277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68580</xdr:colOff>
      <xdr:row>6</xdr:row>
      <xdr:rowOff>122526</xdr:rowOff>
    </xdr:from>
    <xdr:to>
      <xdr:col>21</xdr:col>
      <xdr:colOff>594360</xdr:colOff>
      <xdr:row>21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12669F-F179-4BFA-A3E2-6B5DF900E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3440" y="1219806"/>
          <a:ext cx="5402580" cy="278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220980</xdr:colOff>
      <xdr:row>10</xdr:row>
      <xdr:rowOff>163382</xdr:rowOff>
    </xdr:from>
    <xdr:to>
      <xdr:col>22</xdr:col>
      <xdr:colOff>167640</xdr:colOff>
      <xdr:row>27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9AD5D3-221D-4EA5-965D-E6467C9CE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6180" y="1992182"/>
          <a:ext cx="6042660" cy="3097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7</xdr:row>
      <xdr:rowOff>182656</xdr:rowOff>
    </xdr:from>
    <xdr:to>
      <xdr:col>20</xdr:col>
      <xdr:colOff>487680</xdr:colOff>
      <xdr:row>22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B1A0F-5EBF-4CF8-A5ED-514CEE897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462816"/>
          <a:ext cx="5059680" cy="2575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H13" sqref="H13"/>
    </sheetView>
  </sheetViews>
  <sheetFormatPr defaultRowHeight="14.4" x14ac:dyDescent="0.3"/>
  <cols>
    <col min="1" max="1" width="31" style="18" customWidth="1"/>
    <col min="2" max="2" width="17.10937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0" t="s">
        <v>20</v>
      </c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F2" s="17" t="s">
        <v>2</v>
      </c>
      <c r="G2" s="17" t="s">
        <v>3</v>
      </c>
    </row>
    <row r="3" spans="1:15" x14ac:dyDescent="0.3">
      <c r="I3" s="3"/>
    </row>
    <row r="4" spans="1:15" x14ac:dyDescent="0.3">
      <c r="E4" s="3" t="s">
        <v>22</v>
      </c>
      <c r="F4" s="3"/>
      <c r="G4" s="3"/>
      <c r="H4" s="3"/>
      <c r="I4" s="3"/>
    </row>
    <row r="5" spans="1:15" x14ac:dyDescent="0.3">
      <c r="E5" s="12" t="s">
        <v>0</v>
      </c>
      <c r="F5" t="s">
        <v>17</v>
      </c>
      <c r="O5" t="s">
        <v>21</v>
      </c>
    </row>
    <row r="6" spans="1:15" x14ac:dyDescent="0.3">
      <c r="E6" s="12" t="s">
        <v>16</v>
      </c>
      <c r="F6" t="s">
        <v>18</v>
      </c>
      <c r="I6" s="4"/>
    </row>
    <row r="7" spans="1:15" x14ac:dyDescent="0.3">
      <c r="I7" s="4"/>
    </row>
    <row r="9" spans="1:15" x14ac:dyDescent="0.3">
      <c r="E9" s="5" t="s">
        <v>27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E10" s="6"/>
      <c r="F10" s="7"/>
      <c r="G10" s="7" t="s">
        <v>4</v>
      </c>
      <c r="H10" s="7" t="s">
        <v>5</v>
      </c>
      <c r="I10" s="5"/>
    </row>
    <row r="11" spans="1:15" x14ac:dyDescent="0.3">
      <c r="E11" s="13" t="s">
        <v>3</v>
      </c>
      <c r="F11" s="8" t="s">
        <v>4</v>
      </c>
      <c r="G11" s="11">
        <f>418412-119240</f>
        <v>299172</v>
      </c>
      <c r="H11" s="11">
        <f>119240-112578+424921-418412</f>
        <v>13171</v>
      </c>
      <c r="I11" s="5">
        <f>G11+H11</f>
        <v>312343</v>
      </c>
      <c r="K11" s="5" t="s">
        <v>7</v>
      </c>
      <c r="L11" s="19">
        <f>I11+I12</f>
        <v>545224</v>
      </c>
    </row>
    <row r="12" spans="1:15" x14ac:dyDescent="0.3">
      <c r="E12" s="13" t="s">
        <v>2</v>
      </c>
      <c r="F12" s="8" t="s">
        <v>5</v>
      </c>
      <c r="G12" s="12">
        <f>0</f>
        <v>0</v>
      </c>
      <c r="H12" s="12">
        <f>112578+545224-424921</f>
        <v>232881</v>
      </c>
      <c r="I12" s="5">
        <f>G12+H12</f>
        <v>232881</v>
      </c>
    </row>
    <row r="13" spans="1:15" x14ac:dyDescent="0.3">
      <c r="E13" s="5" t="s">
        <v>6</v>
      </c>
      <c r="F13" s="5"/>
      <c r="G13" s="5">
        <f>G11+G12</f>
        <v>299172</v>
      </c>
      <c r="H13" s="5">
        <f>H11+H12</f>
        <v>246052</v>
      </c>
      <c r="I13" s="5"/>
    </row>
    <row r="15" spans="1:15" x14ac:dyDescent="0.3">
      <c r="G15" s="5" t="s">
        <v>7</v>
      </c>
      <c r="H15" s="5">
        <f>G13+H13</f>
        <v>545224</v>
      </c>
    </row>
    <row r="17" spans="4:11" x14ac:dyDescent="0.3">
      <c r="D17" s="10"/>
      <c r="E17" s="11" t="s">
        <v>12</v>
      </c>
      <c r="F17" s="5">
        <f>G11/(G11+H11)</f>
        <v>0.95783161460317667</v>
      </c>
    </row>
    <row r="18" spans="4:11" x14ac:dyDescent="0.3">
      <c r="E18" s="11" t="s">
        <v>8</v>
      </c>
      <c r="F18" s="5">
        <f>H12/(G12+H12)</f>
        <v>1</v>
      </c>
    </row>
    <row r="19" spans="4:11" x14ac:dyDescent="0.3">
      <c r="E19" s="11" t="s">
        <v>9</v>
      </c>
      <c r="F19" s="5">
        <f>G11/G13</f>
        <v>1</v>
      </c>
      <c r="J19" t="s">
        <v>19</v>
      </c>
    </row>
    <row r="20" spans="4:11" x14ac:dyDescent="0.3">
      <c r="E20" s="11" t="s">
        <v>10</v>
      </c>
      <c r="F20" s="5">
        <f>(G11+H12)/L11</f>
        <v>0.975842956289525</v>
      </c>
      <c r="J20">
        <v>112578</v>
      </c>
      <c r="K20">
        <v>424921</v>
      </c>
    </row>
    <row r="21" spans="4:11" x14ac:dyDescent="0.3">
      <c r="E21" s="11" t="s">
        <v>11</v>
      </c>
      <c r="F21" s="5">
        <f>2*(1/(1/F17+1/F19))</f>
        <v>0.97846168941072587</v>
      </c>
    </row>
    <row r="24" spans="4:11" x14ac:dyDescent="0.3">
      <c r="E24" s="21" t="s">
        <v>13</v>
      </c>
      <c r="F24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6" sqref="L26"/>
    </sheetView>
  </sheetViews>
  <sheetFormatPr defaultRowHeight="14.4" x14ac:dyDescent="0.3"/>
  <cols>
    <col min="5" max="5" width="15.88671875" customWidth="1"/>
  </cols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28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469801-165052</f>
        <v>304749</v>
      </c>
      <c r="H11" s="11">
        <f>165052-157887+475911-469801</f>
        <v>13275</v>
      </c>
      <c r="I11" s="5">
        <f>G11+H11</f>
        <v>318024</v>
      </c>
      <c r="K11" s="5" t="s">
        <v>7</v>
      </c>
      <c r="L11" s="19">
        <f>I11+I12</f>
        <v>600263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v>16328</v>
      </c>
      <c r="H12" s="12">
        <f>157887-16328+600263-475911</f>
        <v>265911</v>
      </c>
      <c r="I12" s="5">
        <f>G12+H12</f>
        <v>282239</v>
      </c>
    </row>
    <row r="13" spans="1:15" x14ac:dyDescent="0.3">
      <c r="A13" s="18"/>
      <c r="B13" s="15"/>
      <c r="E13" s="5" t="s">
        <v>6</v>
      </c>
      <c r="F13" s="5"/>
      <c r="G13" s="5">
        <f>G11+G12</f>
        <v>321077</v>
      </c>
      <c r="H13" s="5">
        <f>H11+H12</f>
        <v>279186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600263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0.95825786733076745</v>
      </c>
    </row>
    <row r="18" spans="1:11" x14ac:dyDescent="0.3">
      <c r="A18" s="18"/>
      <c r="B18" s="15"/>
      <c r="E18" s="11" t="s">
        <v>8</v>
      </c>
      <c r="F18" s="5">
        <f>H12/(G12+H12)</f>
        <v>0.94214832110374536</v>
      </c>
    </row>
    <row r="19" spans="1:11" x14ac:dyDescent="0.3">
      <c r="A19" s="18"/>
      <c r="B19" s="15"/>
      <c r="E19" s="11" t="s">
        <v>9</v>
      </c>
      <c r="F19" s="5">
        <f>G11/G13</f>
        <v>0.94914615497217181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0.95068328382725575</v>
      </c>
      <c r="J20">
        <v>157887</v>
      </c>
      <c r="K20">
        <v>475911</v>
      </c>
    </row>
    <row r="21" spans="1:11" x14ac:dyDescent="0.3">
      <c r="A21" s="18"/>
      <c r="B21" s="15"/>
      <c r="E21" s="11" t="s">
        <v>11</v>
      </c>
      <c r="F21" s="5">
        <f>2*(1/(1/F17+1/F19))</f>
        <v>0.95368024772297333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25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T10" sqref="T10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21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29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358130-97046</f>
        <v>261084</v>
      </c>
      <c r="H11" s="11">
        <v>0</v>
      </c>
      <c r="I11" s="5">
        <f>G11+H11</f>
        <v>261084</v>
      </c>
      <c r="K11" s="5" t="s">
        <v>7</v>
      </c>
      <c r="L11" s="19">
        <f>I11+I12</f>
        <v>486926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v>0</v>
      </c>
      <c r="H12" s="12">
        <f>97046+486926-358130</f>
        <v>225842</v>
      </c>
      <c r="I12" s="5">
        <f>G12+H12</f>
        <v>225842</v>
      </c>
    </row>
    <row r="13" spans="1:15" x14ac:dyDescent="0.3">
      <c r="A13" s="18"/>
      <c r="B13" s="15"/>
      <c r="E13" s="5" t="s">
        <v>6</v>
      </c>
      <c r="F13" s="5"/>
      <c r="G13" s="5">
        <f>G11+G12</f>
        <v>261084</v>
      </c>
      <c r="H13" s="5">
        <f>H11+H12</f>
        <v>225842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486926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1</v>
      </c>
    </row>
    <row r="18" spans="1:11" x14ac:dyDescent="0.3">
      <c r="A18" s="18"/>
      <c r="B18" s="15"/>
      <c r="E18" s="11" t="s">
        <v>8</v>
      </c>
      <c r="F18" s="5">
        <f>H12/(G12+H12)</f>
        <v>1</v>
      </c>
    </row>
    <row r="19" spans="1:11" x14ac:dyDescent="0.3">
      <c r="A19" s="18"/>
      <c r="B19" s="15"/>
      <c r="E19" s="11" t="s">
        <v>9</v>
      </c>
      <c r="F19" s="5">
        <f>G11/G13</f>
        <v>1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1</v>
      </c>
      <c r="J20">
        <v>97046</v>
      </c>
      <c r="K20">
        <v>358130</v>
      </c>
    </row>
    <row r="21" spans="1:11" x14ac:dyDescent="0.3">
      <c r="A21" s="18"/>
      <c r="B21" s="15"/>
      <c r="E21" s="11" t="s">
        <v>11</v>
      </c>
      <c r="F21" s="5">
        <f>2*(1/(1/F17+1/F19))</f>
        <v>1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25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P25" sqref="P25"/>
    </sheetView>
  </sheetViews>
  <sheetFormatPr defaultRowHeight="14.4" x14ac:dyDescent="0.3"/>
  <sheetData>
    <row r="1" spans="1:15" x14ac:dyDescent="0.3">
      <c r="A1" s="20" t="s">
        <v>20</v>
      </c>
      <c r="B1" s="15"/>
      <c r="D1" s="14" t="s">
        <v>26</v>
      </c>
      <c r="F1" s="16">
        <v>0</v>
      </c>
      <c r="G1" s="16">
        <v>1</v>
      </c>
      <c r="I1" s="1" t="s">
        <v>24</v>
      </c>
      <c r="J1" s="2"/>
      <c r="K1" s="2" t="s">
        <v>1</v>
      </c>
      <c r="L1" s="9" t="s">
        <v>26</v>
      </c>
      <c r="M1" s="2"/>
    </row>
    <row r="2" spans="1:15" x14ac:dyDescent="0.3">
      <c r="A2" s="18"/>
      <c r="B2" s="15"/>
      <c r="F2" s="17" t="s">
        <v>2</v>
      </c>
      <c r="G2" s="17" t="s">
        <v>3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22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17</v>
      </c>
      <c r="O5" t="s">
        <v>23</v>
      </c>
    </row>
    <row r="6" spans="1:15" x14ac:dyDescent="0.3">
      <c r="A6" s="18"/>
      <c r="B6" s="15"/>
      <c r="E6" s="12" t="s">
        <v>16</v>
      </c>
      <c r="F6" t="s">
        <v>18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5" x14ac:dyDescent="0.3">
      <c r="A10" s="18"/>
      <c r="B10" s="15"/>
      <c r="E10" s="6"/>
      <c r="F10" s="7"/>
      <c r="G10" s="7" t="s">
        <v>4</v>
      </c>
      <c r="H10" s="7" t="s">
        <v>5</v>
      </c>
      <c r="I10" s="5"/>
    </row>
    <row r="11" spans="1:15" x14ac:dyDescent="0.3">
      <c r="A11" s="18"/>
      <c r="B11" s="15"/>
      <c r="E11" s="13" t="s">
        <v>3</v>
      </c>
      <c r="F11" s="8" t="s">
        <v>4</v>
      </c>
      <c r="G11" s="11">
        <f>406661-92013</f>
        <v>314648</v>
      </c>
      <c r="H11" s="11">
        <v>0</v>
      </c>
      <c r="I11" s="5">
        <f>G11+H11</f>
        <v>314648</v>
      </c>
      <c r="K11" s="5" t="s">
        <v>7</v>
      </c>
      <c r="L11" s="19">
        <f>I11+I12</f>
        <v>533875</v>
      </c>
    </row>
    <row r="12" spans="1:15" x14ac:dyDescent="0.3">
      <c r="A12" s="18"/>
      <c r="B12" s="15"/>
      <c r="E12" s="13" t="s">
        <v>2</v>
      </c>
      <c r="F12" s="8" t="s">
        <v>5</v>
      </c>
      <c r="G12" s="12">
        <f>410382-406661+92013-90382</f>
        <v>5352</v>
      </c>
      <c r="H12" s="12">
        <f>90382+533875-410382</f>
        <v>213875</v>
      </c>
      <c r="I12" s="5">
        <f>G12+H12</f>
        <v>219227</v>
      </c>
    </row>
    <row r="13" spans="1:15" x14ac:dyDescent="0.3">
      <c r="A13" s="18"/>
      <c r="B13" s="15"/>
      <c r="E13" s="5" t="s">
        <v>6</v>
      </c>
      <c r="F13" s="5"/>
      <c r="G13" s="5">
        <f>G11+G12</f>
        <v>320000</v>
      </c>
      <c r="H13" s="5">
        <f>H11+H12</f>
        <v>213875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7</v>
      </c>
      <c r="H15" s="5">
        <f>G13+H13</f>
        <v>533875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12</v>
      </c>
      <c r="F17" s="5">
        <f>G11/(G11+H11)</f>
        <v>1</v>
      </c>
    </row>
    <row r="18" spans="1:11" x14ac:dyDescent="0.3">
      <c r="A18" s="18"/>
      <c r="B18" s="15"/>
      <c r="E18" s="11" t="s">
        <v>8</v>
      </c>
      <c r="F18" s="5">
        <f>H12/(G12+H12)</f>
        <v>0.97558694868788975</v>
      </c>
    </row>
    <row r="19" spans="1:11" x14ac:dyDescent="0.3">
      <c r="A19" s="18"/>
      <c r="B19" s="15"/>
      <c r="E19" s="11" t="s">
        <v>9</v>
      </c>
      <c r="F19" s="5">
        <f>G11/G13</f>
        <v>0.98327500000000001</v>
      </c>
      <c r="J19" t="s">
        <v>19</v>
      </c>
    </row>
    <row r="20" spans="1:11" x14ac:dyDescent="0.3">
      <c r="A20" s="18"/>
      <c r="B20" s="15"/>
      <c r="E20" s="11" t="s">
        <v>10</v>
      </c>
      <c r="F20" s="5">
        <f>(G11+H12)/L11</f>
        <v>0.98997518145633345</v>
      </c>
      <c r="J20">
        <v>92013</v>
      </c>
      <c r="K20">
        <v>406661</v>
      </c>
    </row>
    <row r="21" spans="1:11" x14ac:dyDescent="0.3">
      <c r="A21" s="18"/>
      <c r="B21" s="15"/>
      <c r="E21" s="11" t="s">
        <v>11</v>
      </c>
      <c r="F21" s="5">
        <f>2*(1/(1/F17+1/F19))</f>
        <v>0.99156697886072287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13</v>
      </c>
      <c r="F24" t="s">
        <v>25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0"/>
  <sheetViews>
    <sheetView tabSelected="1" workbookViewId="0">
      <selection activeCell="M16" sqref="M16"/>
    </sheetView>
  </sheetViews>
  <sheetFormatPr defaultRowHeight="14.4" x14ac:dyDescent="0.3"/>
  <cols>
    <col min="6" max="6" width="15" customWidth="1"/>
    <col min="17" max="17" width="19.5546875" customWidth="1"/>
  </cols>
  <sheetData>
    <row r="8" spans="6:13" x14ac:dyDescent="0.3">
      <c r="F8" s="5" t="s">
        <v>15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FUSION1!G11+FUSION2!G11+FUSION3!G11+FUSION4!G11</f>
        <v>1179653</v>
      </c>
      <c r="I10" s="11">
        <f>FUSION1!H11+FUSION2!H11+FUSION3!H11+FUSION4!H11</f>
        <v>26446</v>
      </c>
      <c r="J10" s="5">
        <f>H10+I10</f>
        <v>1206099</v>
      </c>
      <c r="L10" s="5" t="s">
        <v>7</v>
      </c>
      <c r="M10" s="19">
        <f>J10+J11</f>
        <v>2166288</v>
      </c>
    </row>
    <row r="11" spans="6:13" x14ac:dyDescent="0.3">
      <c r="F11" s="13" t="s">
        <v>2</v>
      </c>
      <c r="G11" s="8" t="s">
        <v>5</v>
      </c>
      <c r="H11" s="12">
        <f>FUSION1!G12+FUSION2!G12+FUSION3!G12+FUSION4!G12</f>
        <v>21680</v>
      </c>
      <c r="I11" s="12">
        <f>FUSION1!H12+FUSION2!H12+FUSION3!H12+FUSION4!H12</f>
        <v>938509</v>
      </c>
      <c r="J11" s="5">
        <f>H11+I11</f>
        <v>960189</v>
      </c>
    </row>
    <row r="12" spans="6:13" x14ac:dyDescent="0.3">
      <c r="F12" s="5" t="s">
        <v>6</v>
      </c>
      <c r="G12" s="5"/>
      <c r="H12" s="5">
        <f>H10+H11</f>
        <v>1201333</v>
      </c>
      <c r="I12" s="5">
        <f>I10+I11</f>
        <v>964955</v>
      </c>
      <c r="J12" s="5"/>
    </row>
    <row r="14" spans="6:13" x14ac:dyDescent="0.3">
      <c r="H14" s="5" t="s">
        <v>7</v>
      </c>
      <c r="I14" s="5">
        <f>H12+I12</f>
        <v>2166288</v>
      </c>
    </row>
    <row r="16" spans="6:13" x14ac:dyDescent="0.3">
      <c r="F16" s="11" t="s">
        <v>12</v>
      </c>
      <c r="G16" s="5">
        <f>H10/(H10+I10)</f>
        <v>0.97807311008466136</v>
      </c>
    </row>
    <row r="17" spans="4:7" x14ac:dyDescent="0.3">
      <c r="D17" t="s">
        <v>14</v>
      </c>
      <c r="F17" s="11" t="s">
        <v>8</v>
      </c>
      <c r="G17" s="5">
        <f>I11/(H11+I11)</f>
        <v>0.97742111188526426</v>
      </c>
    </row>
    <row r="18" spans="4:7" x14ac:dyDescent="0.3">
      <c r="F18" s="11" t="s">
        <v>9</v>
      </c>
      <c r="G18" s="5">
        <f>H10/H12</f>
        <v>0.9819533801202498</v>
      </c>
    </row>
    <row r="19" spans="4:7" x14ac:dyDescent="0.3">
      <c r="F19" s="11" t="s">
        <v>10</v>
      </c>
      <c r="G19" s="5">
        <f>(H10+I11)/M10</f>
        <v>0.97778411734727788</v>
      </c>
    </row>
    <row r="20" spans="4:7" x14ac:dyDescent="0.3">
      <c r="F20" s="11" t="s">
        <v>11</v>
      </c>
      <c r="G20" s="5">
        <f>2*(1/(1/G16+1/G18))</f>
        <v>0.98000940421162452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FUSION1</vt:lpstr>
      <vt:lpstr>FUSION2</vt:lpstr>
      <vt:lpstr>FUSION3</vt:lpstr>
      <vt:lpstr>FUSION4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2018-01-19T23:43:14Z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