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5\"/>
    </mc:Choice>
  </mc:AlternateContent>
  <bookViews>
    <workbookView xWindow="0" yWindow="0" windowWidth="23040" windowHeight="9108" activeTab="5"/>
  </bookViews>
  <sheets>
    <sheet name="Agn35_1" sheetId="1" r:id="rId1"/>
    <sheet name="Agn35 _2" sheetId="2" r:id="rId2"/>
    <sheet name="Agn35_3" sheetId="3" r:id="rId3"/>
    <sheet name="Agn35_4" sheetId="4" r:id="rId4"/>
    <sheet name="Agn35_final" sheetId="5" r:id="rId5"/>
    <sheet name="all buildings" sheetId="6" r:id="rId6"/>
  </sheets>
  <externalReferences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  <c r="N4" i="6"/>
  <c r="O3" i="6"/>
  <c r="N3" i="6"/>
  <c r="D4" i="6"/>
  <c r="C4" i="6"/>
  <c r="D3" i="6"/>
  <c r="C3" i="6"/>
  <c r="O5" i="6" l="1"/>
  <c r="P4" i="6"/>
  <c r="P16" i="6" s="1"/>
  <c r="N5" i="6"/>
  <c r="P17" i="6" s="1"/>
  <c r="D5" i="6"/>
  <c r="E4" i="6"/>
  <c r="G17" i="6" s="1"/>
  <c r="C5" i="6"/>
  <c r="E3" i="6"/>
  <c r="P3" i="6"/>
  <c r="S5" i="6" s="1"/>
  <c r="P12" i="6" s="1"/>
  <c r="O4" i="5"/>
  <c r="N4" i="5"/>
  <c r="O3" i="5"/>
  <c r="N3" i="5"/>
  <c r="D4" i="5"/>
  <c r="C4" i="5"/>
  <c r="D3" i="5"/>
  <c r="C3" i="5"/>
  <c r="N3" i="4"/>
  <c r="O4" i="4"/>
  <c r="D4" i="4"/>
  <c r="D3" i="4"/>
  <c r="C3" i="4"/>
  <c r="O4" i="3"/>
  <c r="O3" i="3"/>
  <c r="N3" i="3"/>
  <c r="D4" i="3"/>
  <c r="D3" i="3"/>
  <c r="C3" i="3"/>
  <c r="O4" i="2"/>
  <c r="N4" i="2"/>
  <c r="O3" i="2"/>
  <c r="N3" i="2"/>
  <c r="D4" i="2"/>
  <c r="D3" i="2"/>
  <c r="C3" i="2"/>
  <c r="O4" i="1"/>
  <c r="O3" i="1"/>
  <c r="N3" i="1"/>
  <c r="D4" i="1"/>
  <c r="C4" i="1"/>
  <c r="D3" i="1"/>
  <c r="C3" i="1"/>
  <c r="P9" i="6" l="1"/>
  <c r="H3" i="6"/>
  <c r="E8" i="6"/>
  <c r="G13" i="6" s="1"/>
  <c r="G16" i="6"/>
  <c r="P15" i="6"/>
  <c r="O20" i="6" s="1"/>
  <c r="G18" i="6"/>
  <c r="F20" i="6" s="1"/>
  <c r="O5" i="5"/>
  <c r="P4" i="5"/>
  <c r="P16" i="5" s="1"/>
  <c r="N5" i="5"/>
  <c r="P17" i="5" s="1"/>
  <c r="D5" i="5"/>
  <c r="E4" i="5"/>
  <c r="G17" i="5" s="1"/>
  <c r="C5" i="5"/>
  <c r="E8" i="5" s="1"/>
  <c r="G13" i="5" s="1"/>
  <c r="E3" i="5"/>
  <c r="G16" i="5" s="1"/>
  <c r="P3" i="5"/>
  <c r="P4" i="4"/>
  <c r="P16" i="4" s="1"/>
  <c r="N5" i="4"/>
  <c r="E4" i="4"/>
  <c r="G17" i="4" s="1"/>
  <c r="O5" i="3"/>
  <c r="P3" i="3"/>
  <c r="D5" i="3"/>
  <c r="N5" i="3"/>
  <c r="S5" i="5" l="1"/>
  <c r="P12" i="5" s="1"/>
  <c r="P9" i="5"/>
  <c r="P15" i="5"/>
  <c r="H3" i="5"/>
  <c r="G18" i="5"/>
  <c r="O5" i="4"/>
  <c r="P9" i="4" s="1"/>
  <c r="D5" i="4"/>
  <c r="P3" i="4"/>
  <c r="S5" i="4" s="1"/>
  <c r="P12" i="4" s="1"/>
  <c r="P17" i="4"/>
  <c r="C5" i="4"/>
  <c r="E3" i="4"/>
  <c r="H3" i="4" s="1"/>
  <c r="P4" i="3"/>
  <c r="P16" i="3" s="1"/>
  <c r="P9" i="3"/>
  <c r="E4" i="3"/>
  <c r="G17" i="3" s="1"/>
  <c r="E3" i="3"/>
  <c r="G16" i="3" s="1"/>
  <c r="C5" i="3"/>
  <c r="E8" i="3" s="1"/>
  <c r="G13" i="3" s="1"/>
  <c r="P15" i="3"/>
  <c r="P17" i="3"/>
  <c r="N5" i="2"/>
  <c r="P17" i="2" s="1"/>
  <c r="E4" i="2"/>
  <c r="P3" i="2"/>
  <c r="E3" i="2"/>
  <c r="D5" i="2"/>
  <c r="P4" i="1"/>
  <c r="P16" i="1" s="1"/>
  <c r="N5" i="1"/>
  <c r="P17" i="1" s="1"/>
  <c r="O5" i="1"/>
  <c r="D5" i="1"/>
  <c r="S5" i="3" l="1"/>
  <c r="P12" i="3" s="1"/>
  <c r="E8" i="4"/>
  <c r="G13" i="4" s="1"/>
  <c r="P9" i="1"/>
  <c r="P15" i="4"/>
  <c r="G16" i="4"/>
  <c r="G18" i="4"/>
  <c r="H3" i="3"/>
  <c r="G18" i="3"/>
  <c r="H3" i="2"/>
  <c r="G16" i="2"/>
  <c r="P4" i="2"/>
  <c r="P16" i="2" s="1"/>
  <c r="O5" i="2"/>
  <c r="P9" i="2" s="1"/>
  <c r="C5" i="2"/>
  <c r="G17" i="2"/>
  <c r="P15" i="2"/>
  <c r="P3" i="1"/>
  <c r="E4" i="1"/>
  <c r="G17" i="1" s="1"/>
  <c r="C5" i="1"/>
  <c r="G18" i="1" s="1"/>
  <c r="E3" i="1"/>
  <c r="G16" i="1" s="1"/>
  <c r="S5" i="1" l="1"/>
  <c r="P12" i="1" s="1"/>
  <c r="P15" i="1"/>
  <c r="S5" i="2"/>
  <c r="P12" i="2" s="1"/>
  <c r="E8" i="2"/>
  <c r="G13" i="2" s="1"/>
  <c r="G18" i="2"/>
  <c r="H3" i="1"/>
  <c r="E8" i="1"/>
  <c r="G13" i="1" s="1"/>
</calcChain>
</file>

<file path=xl/sharedStrings.xml><?xml version="1.0" encoding="utf-8"?>
<sst xmlns="http://schemas.openxmlformats.org/spreadsheetml/2006/main" count="234" uniqueCount="19">
  <si>
    <t>indoor</t>
  </si>
  <si>
    <t>outdoor</t>
  </si>
  <si>
    <t>SUM</t>
  </si>
  <si>
    <t>T</t>
  </si>
  <si>
    <t>F</t>
  </si>
  <si>
    <t>n=</t>
  </si>
  <si>
    <t>sum</t>
  </si>
  <si>
    <t>Accuracy</t>
  </si>
  <si>
    <t>TP</t>
  </si>
  <si>
    <t>FP</t>
  </si>
  <si>
    <t>Precision</t>
  </si>
  <si>
    <t>recall</t>
  </si>
  <si>
    <t>MAG</t>
  </si>
  <si>
    <t>FUSION</t>
  </si>
  <si>
    <t>Night</t>
  </si>
  <si>
    <t>DAY</t>
  </si>
  <si>
    <t>n=14063</t>
  </si>
  <si>
    <t>Fscore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</si>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</sst>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Collected%20Data/4%20buildings/Adelheidstr%2013A/Adel_13_A_MAG_and_fu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Collected%20Data/4%20buildings/Agness%2033/Agness33_MAG_and_fu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el_1"/>
      <sheetName val="Adel_2"/>
      <sheetName val="Adel_3"/>
      <sheetName val="Adel_4"/>
      <sheetName val="Adel_final"/>
    </sheetNames>
    <sheetDataSet>
      <sheetData sheetId="0"/>
      <sheetData sheetId="1"/>
      <sheetData sheetId="2"/>
      <sheetData sheetId="3"/>
      <sheetData sheetId="4">
        <row r="3">
          <cell r="C3">
            <v>22160</v>
          </cell>
          <cell r="D3">
            <v>8022</v>
          </cell>
        </row>
        <row r="4">
          <cell r="C4">
            <v>646</v>
          </cell>
          <cell r="D4">
            <v>14819</v>
          </cell>
          <cell r="N4">
            <v>1162298</v>
          </cell>
          <cell r="O4">
            <v>302269</v>
          </cell>
        </row>
        <row r="5">
          <cell r="N5">
            <v>1329</v>
          </cell>
          <cell r="O5">
            <v>746993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n_1"/>
      <sheetName val="Agn _2"/>
      <sheetName val="Agn_3"/>
      <sheetName val="Agn_4"/>
      <sheetName val="Agn_final"/>
    </sheetNames>
    <sheetDataSet>
      <sheetData sheetId="0"/>
      <sheetData sheetId="1"/>
      <sheetData sheetId="2"/>
      <sheetData sheetId="3"/>
      <sheetData sheetId="4">
        <row r="3">
          <cell r="C3">
            <v>16972</v>
          </cell>
          <cell r="D3">
            <v>1657</v>
          </cell>
          <cell r="N3">
            <v>1228507</v>
          </cell>
          <cell r="O3">
            <v>25114</v>
          </cell>
        </row>
        <row r="4">
          <cell r="C4">
            <v>1772</v>
          </cell>
          <cell r="D4">
            <v>11008</v>
          </cell>
          <cell r="N4">
            <v>6915</v>
          </cell>
          <cell r="O4">
            <v>820470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O4" sqref="O4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9154-3176</f>
        <v>5978</v>
      </c>
      <c r="D3" s="6">
        <f>9190-9154+3176-2726</f>
        <v>486</v>
      </c>
      <c r="E3" s="1">
        <f>C3+D3</f>
        <v>6464</v>
      </c>
      <c r="G3" t="s">
        <v>6</v>
      </c>
      <c r="H3">
        <f>E3+E4</f>
        <v>12866</v>
      </c>
      <c r="J3" s="8"/>
      <c r="L3" s="2" t="s">
        <v>0</v>
      </c>
      <c r="M3" s="5" t="s">
        <v>3</v>
      </c>
      <c r="N3" s="6">
        <f>419850-117260</f>
        <v>302590</v>
      </c>
      <c r="O3" s="6">
        <f>426152-419850+117260-111476</f>
        <v>12086</v>
      </c>
      <c r="P3" s="1">
        <f>N3+O3</f>
        <v>314676</v>
      </c>
    </row>
    <row r="4" spans="1:19" x14ac:dyDescent="0.3">
      <c r="A4" s="2" t="s">
        <v>1</v>
      </c>
      <c r="B4" s="5" t="s">
        <v>4</v>
      </c>
      <c r="C4" s="7">
        <f>0</f>
        <v>0</v>
      </c>
      <c r="D4" s="7">
        <f>12866-9190+2726</f>
        <v>6402</v>
      </c>
      <c r="E4" s="1">
        <f>C4+D4</f>
        <v>6402</v>
      </c>
      <c r="J4" s="8"/>
      <c r="L4" s="2" t="s">
        <v>1</v>
      </c>
      <c r="M4" s="5" t="s">
        <v>4</v>
      </c>
      <c r="N4" s="7">
        <v>0</v>
      </c>
      <c r="O4" s="7">
        <f>111476+545224-426152</f>
        <v>230548</v>
      </c>
      <c r="P4" s="1">
        <f>N4+O4</f>
        <v>230548</v>
      </c>
    </row>
    <row r="5" spans="1:19" x14ac:dyDescent="0.3">
      <c r="A5" s="1" t="s">
        <v>2</v>
      </c>
      <c r="B5" s="1"/>
      <c r="C5" s="1">
        <f>C3+C4</f>
        <v>5978</v>
      </c>
      <c r="D5" s="1">
        <f>D3+D4</f>
        <v>6888</v>
      </c>
      <c r="E5" s="1"/>
      <c r="J5" s="8"/>
      <c r="L5" s="1" t="s">
        <v>2</v>
      </c>
      <c r="M5" s="1"/>
      <c r="N5" s="1">
        <f>N3+N4</f>
        <v>302590</v>
      </c>
      <c r="O5" s="1">
        <f>O3+O4</f>
        <v>242634</v>
      </c>
      <c r="P5" s="1"/>
      <c r="R5" t="s">
        <v>6</v>
      </c>
      <c r="S5">
        <f>P3+P4</f>
        <v>545224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12866</v>
      </c>
      <c r="J8" s="8"/>
    </row>
    <row r="9" spans="1:19" x14ac:dyDescent="0.3">
      <c r="J9" s="8"/>
      <c r="O9" t="s">
        <v>6</v>
      </c>
      <c r="P9">
        <f>N5+O5</f>
        <v>545224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0.97783296406614528</v>
      </c>
    </row>
    <row r="13" spans="1:19" x14ac:dyDescent="0.3">
      <c r="F13" t="s">
        <v>7</v>
      </c>
      <c r="G13">
        <f>(C3+D4)/E8</f>
        <v>0.96222602207368257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0.96159224090810869</v>
      </c>
    </row>
    <row r="16" spans="1:19" x14ac:dyDescent="0.3">
      <c r="E16" t="s">
        <v>11</v>
      </c>
      <c r="F16" t="s">
        <v>8</v>
      </c>
      <c r="G16">
        <f>(C3)/E3</f>
        <v>0.92481435643564358</v>
      </c>
      <c r="J16" s="8"/>
      <c r="O16" t="s">
        <v>9</v>
      </c>
      <c r="P16">
        <f>N4/P4</f>
        <v>0</v>
      </c>
    </row>
    <row r="17" spans="5:16" x14ac:dyDescent="0.3">
      <c r="F17" t="s">
        <v>9</v>
      </c>
      <c r="G17">
        <f>C4/E4</f>
        <v>0</v>
      </c>
      <c r="J17" s="8"/>
      <c r="O17" t="s">
        <v>10</v>
      </c>
      <c r="P17">
        <f>N3/N5</f>
        <v>1</v>
      </c>
    </row>
    <row r="18" spans="5:16" x14ac:dyDescent="0.3">
      <c r="F18" t="s">
        <v>10</v>
      </c>
      <c r="G18">
        <f>C3/C5</f>
        <v>1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s="8"/>
    </row>
    <row r="30" spans="5:16" x14ac:dyDescent="0.3">
      <c r="J3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N22" sqref="N22"/>
    </sheetView>
  </sheetViews>
  <sheetFormatPr defaultRowHeight="14.4" x14ac:dyDescent="0.3"/>
  <sheetData>
    <row r="1" spans="1:19" x14ac:dyDescent="0.3">
      <c r="A1" s="1" t="s">
        <v>16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10530-4054</f>
        <v>6476</v>
      </c>
      <c r="D3" s="6">
        <f>4054-3772+(11117-10530)</f>
        <v>869</v>
      </c>
      <c r="E3" s="1">
        <f>C3+D3</f>
        <v>7345</v>
      </c>
      <c r="G3" t="s">
        <v>6</v>
      </c>
      <c r="H3">
        <f>E3+E4</f>
        <v>14063</v>
      </c>
      <c r="J3" s="8"/>
      <c r="L3" s="2" t="s">
        <v>0</v>
      </c>
      <c r="M3" s="5" t="s">
        <v>3</v>
      </c>
      <c r="N3" s="6">
        <f>470341-164332</f>
        <v>306009</v>
      </c>
      <c r="O3" s="6">
        <f>164332-156466+477180-470341</f>
        <v>14705</v>
      </c>
      <c r="P3" s="1">
        <f>N3+O3</f>
        <v>320714</v>
      </c>
    </row>
    <row r="4" spans="1:19" x14ac:dyDescent="0.3">
      <c r="A4" s="2" t="s">
        <v>1</v>
      </c>
      <c r="B4" s="5" t="s">
        <v>4</v>
      </c>
      <c r="C4" s="7">
        <v>382</v>
      </c>
      <c r="D4" s="7">
        <f>3772-382+14063-11117</f>
        <v>6336</v>
      </c>
      <c r="E4" s="1">
        <f>C4+D4</f>
        <v>6718</v>
      </c>
      <c r="J4" s="8"/>
      <c r="L4" s="2" t="s">
        <v>1</v>
      </c>
      <c r="M4" s="5" t="s">
        <v>4</v>
      </c>
      <c r="N4" s="7">
        <f>16301-2781</f>
        <v>13520</v>
      </c>
      <c r="O4" s="7">
        <f>2781+156466-16301+600263-477180</f>
        <v>266029</v>
      </c>
      <c r="P4" s="1">
        <f>N4+O4</f>
        <v>279549</v>
      </c>
    </row>
    <row r="5" spans="1:19" x14ac:dyDescent="0.3">
      <c r="A5" s="1" t="s">
        <v>2</v>
      </c>
      <c r="B5" s="1"/>
      <c r="C5" s="1">
        <f>C3+C4</f>
        <v>6858</v>
      </c>
      <c r="D5" s="1">
        <f>D3+D4</f>
        <v>7205</v>
      </c>
      <c r="E5" s="1"/>
      <c r="J5" s="8"/>
      <c r="L5" s="1" t="s">
        <v>2</v>
      </c>
      <c r="M5" s="1"/>
      <c r="N5" s="1">
        <f>N3+N4</f>
        <v>319529</v>
      </c>
      <c r="O5" s="1">
        <f>O3+O4</f>
        <v>280734</v>
      </c>
      <c r="P5" s="1"/>
      <c r="R5" t="s">
        <v>6</v>
      </c>
      <c r="S5">
        <f>P3+P4</f>
        <v>600263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14063</v>
      </c>
      <c r="J8" s="8"/>
    </row>
    <row r="9" spans="1:19" x14ac:dyDescent="0.3">
      <c r="J9" s="8"/>
      <c r="O9" t="s">
        <v>6</v>
      </c>
      <c r="P9">
        <f>N5+O5</f>
        <v>600263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0.95297894422944607</v>
      </c>
    </row>
    <row r="13" spans="1:19" x14ac:dyDescent="0.3">
      <c r="F13" t="s">
        <v>7</v>
      </c>
      <c r="G13">
        <f>(C3+D4)/E8</f>
        <v>0.91104316290976317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0.95414917964292179</v>
      </c>
    </row>
    <row r="16" spans="1:19" x14ac:dyDescent="0.3">
      <c r="E16" t="s">
        <v>11</v>
      </c>
      <c r="F16" t="s">
        <v>8</v>
      </c>
      <c r="G16">
        <f>(C3)/E3</f>
        <v>0.8816882232811436</v>
      </c>
      <c r="J16" s="8"/>
      <c r="O16" t="s">
        <v>9</v>
      </c>
      <c r="P16">
        <f>N4/P4</f>
        <v>4.8363614250095686E-2</v>
      </c>
    </row>
    <row r="17" spans="5:16" x14ac:dyDescent="0.3">
      <c r="F17" t="s">
        <v>9</v>
      </c>
      <c r="G17">
        <f>C4/E4</f>
        <v>5.6862161357546889E-2</v>
      </c>
      <c r="J17" s="8"/>
      <c r="O17" t="s">
        <v>10</v>
      </c>
      <c r="P17">
        <f>N3/N5</f>
        <v>0.9576877216152524</v>
      </c>
    </row>
    <row r="18" spans="5:16" x14ac:dyDescent="0.3">
      <c r="F18" t="s">
        <v>10</v>
      </c>
      <c r="G18">
        <f>C3/C5</f>
        <v>0.94429862933799946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s="8"/>
    </row>
    <row r="30" spans="5:16" x14ac:dyDescent="0.3">
      <c r="J3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T20" sqref="T20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7496-2282</f>
        <v>5214</v>
      </c>
      <c r="D3" s="6">
        <f>2282-2168+8367-7496</f>
        <v>985</v>
      </c>
      <c r="E3" s="1">
        <f>C3+D3</f>
        <v>6199</v>
      </c>
      <c r="G3" t="s">
        <v>6</v>
      </c>
      <c r="H3">
        <f>E3+E4</f>
        <v>11284</v>
      </c>
      <c r="J3" s="8"/>
      <c r="L3" s="2" t="s">
        <v>0</v>
      </c>
      <c r="M3" s="5" t="s">
        <v>3</v>
      </c>
      <c r="N3" s="6">
        <f>356869-97024</f>
        <v>259845</v>
      </c>
      <c r="O3" s="6">
        <f>364523-356869+97024-90373</f>
        <v>14305</v>
      </c>
      <c r="P3" s="1">
        <f>N3+O3</f>
        <v>274150</v>
      </c>
    </row>
    <row r="4" spans="1:19" x14ac:dyDescent="0.3">
      <c r="A4" s="2" t="s">
        <v>1</v>
      </c>
      <c r="B4" s="5" t="s">
        <v>4</v>
      </c>
      <c r="C4" s="7">
        <v>53</v>
      </c>
      <c r="D4" s="7">
        <f>2168-53+11284-8367</f>
        <v>5032</v>
      </c>
      <c r="E4" s="1">
        <f>C4+D4</f>
        <v>5085</v>
      </c>
      <c r="J4" s="8"/>
      <c r="L4" s="2" t="s">
        <v>1</v>
      </c>
      <c r="M4" s="5" t="s">
        <v>4</v>
      </c>
      <c r="N4" s="7">
        <v>0</v>
      </c>
      <c r="O4" s="7">
        <f>90373+486926-364523</f>
        <v>212776</v>
      </c>
      <c r="P4" s="1">
        <f>N4+O4</f>
        <v>212776</v>
      </c>
    </row>
    <row r="5" spans="1:19" x14ac:dyDescent="0.3">
      <c r="A5" s="1" t="s">
        <v>2</v>
      </c>
      <c r="B5" s="1"/>
      <c r="C5" s="1">
        <f>C3+C4</f>
        <v>5267</v>
      </c>
      <c r="D5" s="1">
        <f>D3+D4</f>
        <v>6017</v>
      </c>
      <c r="E5" s="1"/>
      <c r="J5" s="8"/>
      <c r="L5" s="1" t="s">
        <v>2</v>
      </c>
      <c r="M5" s="1"/>
      <c r="N5" s="1">
        <f>N3+N4</f>
        <v>259845</v>
      </c>
      <c r="O5" s="1">
        <f>O3+O4</f>
        <v>227081</v>
      </c>
      <c r="P5" s="1"/>
      <c r="R5" t="s">
        <v>6</v>
      </c>
      <c r="S5">
        <f>P3+P4</f>
        <v>486926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11284</v>
      </c>
      <c r="J8" s="8"/>
    </row>
    <row r="9" spans="1:19" x14ac:dyDescent="0.3">
      <c r="J9" s="8"/>
      <c r="O9" t="s">
        <v>6</v>
      </c>
      <c r="P9">
        <f>N5+O5</f>
        <v>486926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0.97062181933189029</v>
      </c>
    </row>
    <row r="13" spans="1:19" x14ac:dyDescent="0.3">
      <c r="F13" t="s">
        <v>7</v>
      </c>
      <c r="G13">
        <f>(C3+D4)/E8</f>
        <v>0.90801134349521451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0.94782053620280871</v>
      </c>
    </row>
    <row r="16" spans="1:19" x14ac:dyDescent="0.3">
      <c r="E16" t="s">
        <v>11</v>
      </c>
      <c r="F16" t="s">
        <v>8</v>
      </c>
      <c r="G16">
        <f>(C3)/E3</f>
        <v>0.84110340377480242</v>
      </c>
      <c r="J16" s="8"/>
      <c r="O16" t="s">
        <v>9</v>
      </c>
      <c r="P16">
        <f>N4/P4</f>
        <v>0</v>
      </c>
    </row>
    <row r="17" spans="5:16" x14ac:dyDescent="0.3">
      <c r="F17" t="s">
        <v>9</v>
      </c>
      <c r="G17">
        <f>C4/E4</f>
        <v>1.0422812192723696E-2</v>
      </c>
      <c r="J17" s="8"/>
      <c r="O17" t="s">
        <v>10</v>
      </c>
      <c r="P17">
        <f>N3/N5</f>
        <v>1</v>
      </c>
    </row>
    <row r="18" spans="5:16" x14ac:dyDescent="0.3">
      <c r="F18" t="s">
        <v>10</v>
      </c>
      <c r="G18">
        <f>C3/C5</f>
        <v>0.9899373457376115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T13" sqref="T13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9279-2346</f>
        <v>6933</v>
      </c>
      <c r="D3" s="6">
        <f>9468-9279+2346-2093</f>
        <v>442</v>
      </c>
      <c r="E3" s="1">
        <f>C3+D3</f>
        <v>7375</v>
      </c>
      <c r="G3" t="s">
        <v>6</v>
      </c>
      <c r="H3">
        <f>E3+E4</f>
        <v>12407</v>
      </c>
      <c r="J3" s="8"/>
      <c r="L3" s="2" t="s">
        <v>0</v>
      </c>
      <c r="M3" s="5" t="s">
        <v>3</v>
      </c>
      <c r="N3" s="6">
        <f>409583-90793-450</f>
        <v>318340</v>
      </c>
      <c r="O3" s="6">
        <v>450</v>
      </c>
      <c r="P3" s="1">
        <f>N3+O3</f>
        <v>318790</v>
      </c>
    </row>
    <row r="4" spans="1:19" x14ac:dyDescent="0.3">
      <c r="A4" s="2" t="s">
        <v>1</v>
      </c>
      <c r="B4" s="5" t="s">
        <v>4</v>
      </c>
      <c r="C4" s="7">
        <v>0</v>
      </c>
      <c r="D4" s="7">
        <f>2093+12407-9468</f>
        <v>5032</v>
      </c>
      <c r="E4" s="1">
        <f>C4+D4</f>
        <v>5032</v>
      </c>
      <c r="J4" s="8"/>
      <c r="L4" s="2" t="s">
        <v>1</v>
      </c>
      <c r="M4" s="5" t="s">
        <v>4</v>
      </c>
      <c r="N4" s="7">
        <v>180</v>
      </c>
      <c r="O4" s="7">
        <f>533875-409583+90793-180</f>
        <v>214905</v>
      </c>
      <c r="P4" s="1">
        <f>N4+O4</f>
        <v>215085</v>
      </c>
    </row>
    <row r="5" spans="1:19" x14ac:dyDescent="0.3">
      <c r="A5" s="1" t="s">
        <v>2</v>
      </c>
      <c r="B5" s="1"/>
      <c r="C5" s="1">
        <f>C3+C4</f>
        <v>6933</v>
      </c>
      <c r="D5" s="1">
        <f>D3+D4</f>
        <v>5474</v>
      </c>
      <c r="E5" s="1"/>
      <c r="J5" s="8"/>
      <c r="L5" s="1" t="s">
        <v>2</v>
      </c>
      <c r="M5" s="1"/>
      <c r="N5" s="1">
        <f>N3+N4</f>
        <v>318520</v>
      </c>
      <c r="O5" s="1">
        <f>O3+O4</f>
        <v>215355</v>
      </c>
      <c r="P5" s="1"/>
      <c r="R5" t="s">
        <v>6</v>
      </c>
      <c r="S5">
        <f>P3+P4</f>
        <v>533875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12407</v>
      </c>
      <c r="J8" s="8"/>
    </row>
    <row r="9" spans="1:19" x14ac:dyDescent="0.3">
      <c r="J9" s="8"/>
      <c r="O9" t="s">
        <v>6</v>
      </c>
      <c r="P9">
        <f>N5+O5</f>
        <v>533875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0.99881994848981503</v>
      </c>
    </row>
    <row r="13" spans="1:19" x14ac:dyDescent="0.3">
      <c r="F13" t="s">
        <v>7</v>
      </c>
      <c r="G13">
        <f>(C3+D4)/E8</f>
        <v>0.96437494962521153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0.99858841243451801</v>
      </c>
    </row>
    <row r="16" spans="1:19" x14ac:dyDescent="0.3">
      <c r="E16" t="s">
        <v>11</v>
      </c>
      <c r="F16" t="s">
        <v>8</v>
      </c>
      <c r="G16">
        <f>(C3)/E3</f>
        <v>0.94006779661016948</v>
      </c>
      <c r="J16" s="8"/>
      <c r="O16" t="s">
        <v>9</v>
      </c>
      <c r="P16">
        <f>N4/P4</f>
        <v>8.3687844340609525E-4</v>
      </c>
    </row>
    <row r="17" spans="5:16" x14ac:dyDescent="0.3">
      <c r="F17" t="s">
        <v>9</v>
      </c>
      <c r="G17">
        <f>C4/E4</f>
        <v>0</v>
      </c>
      <c r="J17" s="8"/>
      <c r="O17" t="s">
        <v>10</v>
      </c>
      <c r="P17">
        <f>N3/N5</f>
        <v>0.99943488634936584</v>
      </c>
    </row>
    <row r="18" spans="5:16" x14ac:dyDescent="0.3">
      <c r="F18" t="s">
        <v>10</v>
      </c>
      <c r="G18">
        <f>C3/C5</f>
        <v>1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O21" sqref="O21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Agn35_1!C3+'Agn35 _2'!C3+Agn35_3!C3+Agn35_4!C3</f>
        <v>24601</v>
      </c>
      <c r="D3" s="6">
        <f>Agn35_1!D3+'Agn35 _2'!D3+Agn35_3!D3+Agn35_4!D3</f>
        <v>2782</v>
      </c>
      <c r="E3" s="1">
        <f>C3+D3</f>
        <v>27383</v>
      </c>
      <c r="G3" t="s">
        <v>6</v>
      </c>
      <c r="H3">
        <f>E3+E4</f>
        <v>50620</v>
      </c>
      <c r="J3" s="8"/>
      <c r="L3" s="2" t="s">
        <v>0</v>
      </c>
      <c r="M3" s="5" t="s">
        <v>3</v>
      </c>
      <c r="N3" s="6">
        <f>Agn35_1!N3+'Agn35 _2'!N3+Agn35_3!N3+Agn35_4!N3</f>
        <v>1186784</v>
      </c>
      <c r="O3" s="6">
        <f>Agn35_1!O3+'Agn35 _2'!O3+Agn35_3!O3+Agn35_4!O3</f>
        <v>41546</v>
      </c>
      <c r="P3" s="1">
        <f>N3+O3</f>
        <v>1228330</v>
      </c>
    </row>
    <row r="4" spans="1:19" x14ac:dyDescent="0.3">
      <c r="A4" s="2" t="s">
        <v>1</v>
      </c>
      <c r="B4" s="5" t="s">
        <v>4</v>
      </c>
      <c r="C4" s="7">
        <f>Agn35_1!C4+'Agn35 _2'!C4+Agn35_3!C4+Agn35_4!C4</f>
        <v>435</v>
      </c>
      <c r="D4" s="7">
        <f>Agn35_1!D4+'Agn35 _2'!D4+Agn35_3!D4+Agn35_4!D4</f>
        <v>22802</v>
      </c>
      <c r="E4" s="1">
        <f>C4+D4</f>
        <v>23237</v>
      </c>
      <c r="J4" s="8"/>
      <c r="L4" s="2" t="s">
        <v>1</v>
      </c>
      <c r="M4" s="5" t="s">
        <v>4</v>
      </c>
      <c r="N4" s="7">
        <f>Agn35_1!N4+'Agn35 _2'!N4+Agn35_3!N4+Agn35_4!N4</f>
        <v>13700</v>
      </c>
      <c r="O4" s="7">
        <f>Agn35_1!O4+'Agn35 _2'!O4+Agn35_3!O4+Agn35_4!O4</f>
        <v>924258</v>
      </c>
      <c r="P4" s="1">
        <f>N4+O4</f>
        <v>937958</v>
      </c>
    </row>
    <row r="5" spans="1:19" x14ac:dyDescent="0.3">
      <c r="A5" s="1" t="s">
        <v>2</v>
      </c>
      <c r="B5" s="1"/>
      <c r="C5" s="1">
        <f>C3+C4</f>
        <v>25036</v>
      </c>
      <c r="D5" s="1">
        <f>D3+D4</f>
        <v>25584</v>
      </c>
      <c r="E5" s="1"/>
      <c r="J5" s="8"/>
      <c r="L5" s="1" t="s">
        <v>2</v>
      </c>
      <c r="M5" s="1"/>
      <c r="N5" s="1">
        <f>N3+N4</f>
        <v>1200484</v>
      </c>
      <c r="O5" s="1">
        <f>O3+O4</f>
        <v>965804</v>
      </c>
      <c r="P5" s="1"/>
      <c r="R5" t="s">
        <v>6</v>
      </c>
      <c r="S5">
        <f>P3+P4</f>
        <v>2166288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50620</v>
      </c>
      <c r="J8" s="8"/>
    </row>
    <row r="9" spans="1:19" x14ac:dyDescent="0.3">
      <c r="J9" s="8"/>
      <c r="O9" t="s">
        <v>6</v>
      </c>
      <c r="P9">
        <f>N5+O5</f>
        <v>2166288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0.97449738908215344</v>
      </c>
    </row>
    <row r="13" spans="1:19" x14ac:dyDescent="0.3">
      <c r="F13" t="s">
        <v>7</v>
      </c>
      <c r="G13">
        <f>(C3+D4)/E8</f>
        <v>0.93644804425128403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0.96617684172820006</v>
      </c>
    </row>
    <row r="16" spans="1:19" x14ac:dyDescent="0.3">
      <c r="E16" t="s">
        <v>11</v>
      </c>
      <c r="F16" t="s">
        <v>8</v>
      </c>
      <c r="G16">
        <f>(C3)/E3</f>
        <v>0.89840411934411857</v>
      </c>
      <c r="J16" s="8"/>
      <c r="O16" t="s">
        <v>9</v>
      </c>
      <c r="P16">
        <f>N4/P4</f>
        <v>1.4606197718874406E-2</v>
      </c>
    </row>
    <row r="17" spans="5:16" x14ac:dyDescent="0.3">
      <c r="F17" t="s">
        <v>9</v>
      </c>
      <c r="G17">
        <f>C4/E4</f>
        <v>1.8720144596978957E-2</v>
      </c>
      <c r="J17" s="8"/>
      <c r="O17" t="s">
        <v>10</v>
      </c>
      <c r="P17">
        <f>N3/N5</f>
        <v>0.98858793619906637</v>
      </c>
    </row>
    <row r="18" spans="5:16" x14ac:dyDescent="0.3">
      <c r="F18" t="s">
        <v>10</v>
      </c>
      <c r="G18">
        <f>C3/C5</f>
        <v>0.98262501997124141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G27" sqref="G27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[1]Adel_final!$C$3+[2]Agn_final!$C$3+Agn35_final!C3</f>
        <v>63733</v>
      </c>
      <c r="D3" s="6">
        <f>[1]Adel_final!$D$3+[2]Agn_final!$D$3+Agn35_final!D3</f>
        <v>12461</v>
      </c>
      <c r="E3" s="1">
        <f>C3+D3</f>
        <v>76194</v>
      </c>
      <c r="G3" t="s">
        <v>6</v>
      </c>
      <c r="H3">
        <f>E3+E4</f>
        <v>127676</v>
      </c>
      <c r="J3" s="8"/>
      <c r="L3" s="2" t="s">
        <v>0</v>
      </c>
      <c r="M3" s="5" t="s">
        <v>3</v>
      </c>
      <c r="N3" s="6">
        <f>[1]Adel_final!$N$4+[2]Agn_final!$N$3+Agn35_final!N3</f>
        <v>3577589</v>
      </c>
      <c r="O3" s="6">
        <f>[1]Adel_final!$O$4+[2]Agn_final!$O$3+Agn35_final!O3</f>
        <v>368929</v>
      </c>
      <c r="P3" s="1">
        <f>N3+O3</f>
        <v>3946518</v>
      </c>
    </row>
    <row r="4" spans="1:19" x14ac:dyDescent="0.3">
      <c r="A4" s="2" t="s">
        <v>1</v>
      </c>
      <c r="B4" s="5" t="s">
        <v>4</v>
      </c>
      <c r="C4" s="7">
        <f>[1]Adel_final!$C$4+[2]Agn_final!$C$4+Agn35_final!C4</f>
        <v>2853</v>
      </c>
      <c r="D4" s="7">
        <f>[1]Adel_final!$D$4+[2]Agn_final!$D$4+Agn35_final!D4</f>
        <v>48629</v>
      </c>
      <c r="E4" s="1">
        <f>C4+D4</f>
        <v>51482</v>
      </c>
      <c r="J4" s="8"/>
      <c r="L4" s="2" t="s">
        <v>1</v>
      </c>
      <c r="M4" s="5" t="s">
        <v>4</v>
      </c>
      <c r="N4" s="7">
        <f>[1]Adel_final!$N$5+[2]Agn_final!$N$4+Agn35_final!N4</f>
        <v>21944</v>
      </c>
      <c r="O4" s="7">
        <f>[1]Adel_final!$O$5+[2]Agn_final!$O$4+Agn35_final!O4</f>
        <v>2491721</v>
      </c>
      <c r="P4" s="1">
        <f>N4+O4</f>
        <v>2513665</v>
      </c>
    </row>
    <row r="5" spans="1:19" x14ac:dyDescent="0.3">
      <c r="A5" s="1" t="s">
        <v>2</v>
      </c>
      <c r="B5" s="1"/>
      <c r="C5" s="1">
        <f>C3+C4</f>
        <v>66586</v>
      </c>
      <c r="D5" s="1">
        <f>D3+D4</f>
        <v>61090</v>
      </c>
      <c r="E5" s="1"/>
      <c r="J5" s="8"/>
      <c r="L5" s="1" t="s">
        <v>2</v>
      </c>
      <c r="M5" s="1"/>
      <c r="N5" s="1">
        <f>N3+N4</f>
        <v>3599533</v>
      </c>
      <c r="O5" s="1">
        <f>O3+O4</f>
        <v>2860650</v>
      </c>
      <c r="P5" s="1"/>
      <c r="R5" t="s">
        <v>6</v>
      </c>
      <c r="S5">
        <f>P3+P4</f>
        <v>6460183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127676</v>
      </c>
      <c r="J8" s="8"/>
    </row>
    <row r="9" spans="1:19" x14ac:dyDescent="0.3">
      <c r="J9" s="8"/>
      <c r="O9" t="s">
        <v>6</v>
      </c>
      <c r="P9">
        <f>N5+O5</f>
        <v>6460183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7</v>
      </c>
      <c r="P12">
        <f>(N3+O4)/S5</f>
        <v>0.93949505764774777</v>
      </c>
    </row>
    <row r="13" spans="1:19" x14ac:dyDescent="0.3">
      <c r="F13" t="s">
        <v>7</v>
      </c>
      <c r="G13">
        <f>(C3+D4)/E8</f>
        <v>0.88005576615808767</v>
      </c>
      <c r="J13" s="8"/>
    </row>
    <row r="14" spans="1:19" x14ac:dyDescent="0.3">
      <c r="J14" s="8"/>
    </row>
    <row r="15" spans="1:19" x14ac:dyDescent="0.3">
      <c r="J15" s="8"/>
      <c r="N15" t="s">
        <v>11</v>
      </c>
      <c r="O15" t="s">
        <v>8</v>
      </c>
      <c r="P15">
        <f>(N3)/P3</f>
        <v>0.90651784687159664</v>
      </c>
    </row>
    <row r="16" spans="1:19" x14ac:dyDescent="0.3">
      <c r="E16" t="s">
        <v>11</v>
      </c>
      <c r="F16" t="s">
        <v>8</v>
      </c>
      <c r="G16">
        <f>(C3)/E3</f>
        <v>0.83645693886657746</v>
      </c>
      <c r="J16" s="8"/>
      <c r="O16" t="s">
        <v>9</v>
      </c>
      <c r="P16">
        <f>N4/P4</f>
        <v>8.729882462460193E-3</v>
      </c>
    </row>
    <row r="17" spans="5:16" x14ac:dyDescent="0.3">
      <c r="F17" t="s">
        <v>9</v>
      </c>
      <c r="G17">
        <f>C4/E4</f>
        <v>5.5417427450371003E-2</v>
      </c>
      <c r="J17" s="8"/>
      <c r="O17" t="s">
        <v>10</v>
      </c>
      <c r="P17">
        <f>N3/N5</f>
        <v>0.99390365361284372</v>
      </c>
    </row>
    <row r="18" spans="5:16" x14ac:dyDescent="0.3">
      <c r="F18" t="s">
        <v>10</v>
      </c>
      <c r="G18">
        <f>C3/C5</f>
        <v>0.95715315531793466</v>
      </c>
      <c r="J18" s="8"/>
    </row>
    <row r="19" spans="5:16" x14ac:dyDescent="0.3">
      <c r="J19" s="8"/>
    </row>
    <row r="20" spans="5:16" x14ac:dyDescent="0.3">
      <c r="E20" t="s">
        <v>17</v>
      </c>
      <c r="F20">
        <f>2*(G18*G16)/(G18+G16)</f>
        <v>0.89274408180417419</v>
      </c>
      <c r="J20" s="8"/>
      <c r="N20" t="s">
        <v>18</v>
      </c>
      <c r="O20">
        <f>2*(P17*P15)/(P17+P15)</f>
        <v>0.94820164878291968</v>
      </c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13</v>
      </c>
    </row>
    <row r="24" spans="5:16" x14ac:dyDescent="0.3">
      <c r="E24" t="s">
        <v>12</v>
      </c>
      <c r="J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Agn35_1</vt:lpstr>
      <vt:lpstr>Agn35 _2</vt:lpstr>
      <vt:lpstr>Agn35_3</vt:lpstr>
      <vt:lpstr>Agn35_4</vt:lpstr>
      <vt:lpstr>Agn35_final</vt:lpstr>
      <vt:lpstr>all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2017-09-08T19:13:47Z</dcterms:created>
  <dcterms:modified xsi:type="dcterms:W3CDTF">2017-11-22T23:14:44Z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41965ccb-639b-4e61-81eb-d8936b6e96c6</vt:lpwstr>
  </property>
</Properties>
</file>