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7 buildings\Agness 33\"/>
    </mc:Choice>
  </mc:AlternateContent>
  <bookViews>
    <workbookView xWindow="0" yWindow="0" windowWidth="23040" windowHeight="9108" activeTab="4"/>
  </bookViews>
  <sheets>
    <sheet name="FUSION1" sheetId="1" r:id="rId1"/>
    <sheet name="FUSION2" sheetId="13" r:id="rId2"/>
    <sheet name="FUSION3" sheetId="14" r:id="rId3"/>
    <sheet name="FUSION4" sheetId="15" r:id="rId4"/>
    <sheet name="Total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H11" i="6"/>
  <c r="I10" i="6"/>
  <c r="H10" i="6"/>
  <c r="H12" i="15"/>
  <c r="G12" i="15"/>
  <c r="H11" i="15"/>
  <c r="G11" i="15"/>
  <c r="H12" i="14"/>
  <c r="G12" i="14"/>
  <c r="H11" i="14"/>
  <c r="G11" i="14"/>
  <c r="H12" i="13"/>
  <c r="G12" i="13"/>
  <c r="H11" i="13"/>
  <c r="G11" i="13"/>
  <c r="H12" i="1"/>
  <c r="G12" i="1"/>
  <c r="H11" i="1"/>
  <c r="G11" i="1"/>
  <c r="F18" i="15" l="1"/>
  <c r="I12" i="15"/>
  <c r="H13" i="15"/>
  <c r="F17" i="15"/>
  <c r="F17" i="14"/>
  <c r="F18" i="13"/>
  <c r="G13" i="13"/>
  <c r="G13" i="15" l="1"/>
  <c r="H15" i="15" s="1"/>
  <c r="I11" i="15"/>
  <c r="L11" i="15" s="1"/>
  <c r="F20" i="15" s="1"/>
  <c r="H13" i="14"/>
  <c r="F18" i="14"/>
  <c r="I12" i="14"/>
  <c r="G13" i="14"/>
  <c r="I11" i="14"/>
  <c r="H13" i="13"/>
  <c r="H15" i="13" s="1"/>
  <c r="I12" i="13"/>
  <c r="F19" i="13"/>
  <c r="I11" i="13"/>
  <c r="F17" i="13"/>
  <c r="F21" i="13" s="1"/>
  <c r="G17" i="6"/>
  <c r="F19" i="15" l="1"/>
  <c r="F21" i="15" s="1"/>
  <c r="L11" i="14"/>
  <c r="F20" i="14" s="1"/>
  <c r="H15" i="14"/>
  <c r="F19" i="14"/>
  <c r="F21" i="14" s="1"/>
  <c r="L11" i="13"/>
  <c r="F20" i="13" s="1"/>
  <c r="I12" i="6"/>
  <c r="G16" i="6"/>
  <c r="J11" i="6"/>
  <c r="J10" i="6"/>
  <c r="H12" i="6"/>
  <c r="F18" i="1"/>
  <c r="I14" i="6" l="1"/>
  <c r="M10" i="6"/>
  <c r="G19" i="6" s="1"/>
  <c r="G18" i="6"/>
  <c r="G20" i="6" s="1"/>
  <c r="F17" i="1"/>
  <c r="H13" i="1"/>
  <c r="I12" i="1"/>
  <c r="G13" i="1" l="1"/>
  <c r="I11" i="1"/>
  <c r="L11" i="1" s="1"/>
  <c r="F20" i="1" s="1"/>
  <c r="H15" i="1" l="1"/>
  <c r="F19" i="1"/>
  <c r="F21" i="1" s="1"/>
</calcChain>
</file>

<file path=xl/sharedStrings.xml><?xml version="1.0" encoding="utf-8"?>
<sst xmlns="http://schemas.openxmlformats.org/spreadsheetml/2006/main" count="155" uniqueCount="31">
  <si>
    <t>Raw</t>
  </si>
  <si>
    <t>Building name:</t>
  </si>
  <si>
    <t>outdoor</t>
  </si>
  <si>
    <t>indoor</t>
  </si>
  <si>
    <t>T</t>
  </si>
  <si>
    <t>F</t>
  </si>
  <si>
    <t>SUM</t>
  </si>
  <si>
    <t>sum</t>
  </si>
  <si>
    <t>TN</t>
  </si>
  <si>
    <t>Precision</t>
  </si>
  <si>
    <t>Accuracy</t>
  </si>
  <si>
    <t>F Score</t>
  </si>
  <si>
    <t>TP or (Recall)</t>
  </si>
  <si>
    <t>Ground truth:</t>
  </si>
  <si>
    <t>Total</t>
  </si>
  <si>
    <t xml:space="preserve">n= </t>
  </si>
  <si>
    <t>flags</t>
  </si>
  <si>
    <t>Magnetic</t>
  </si>
  <si>
    <t>Binary classification result</t>
  </si>
  <si>
    <t>Ground Truth</t>
  </si>
  <si>
    <t>Binary Classification</t>
  </si>
  <si>
    <t>Fusion Result: Light edges as ground truth</t>
  </si>
  <si>
    <t xml:space="preserve">Note: We interpolated all the datasets over data collection time interval, then fused them </t>
  </si>
  <si>
    <t>Fusion Result: GPS edges as ground truth since light was from night and not reliable</t>
  </si>
  <si>
    <t>n= 565964</t>
  </si>
  <si>
    <t>Fusion Eval.</t>
  </si>
  <si>
    <t>Agness33</t>
  </si>
  <si>
    <t>large edges of light or gps at entrances.</t>
  </si>
  <si>
    <t>n=473696</t>
  </si>
  <si>
    <t>n=541134</t>
  </si>
  <si>
    <t>n=500212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</si>
</sst>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11</xdr:row>
      <xdr:rowOff>176314</xdr:rowOff>
    </xdr:from>
    <xdr:to>
      <xdr:col>19</xdr:col>
      <xdr:colOff>251460</xdr:colOff>
      <xdr:row>27</xdr:row>
      <xdr:rowOff>60959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A4E4D6-524B-4489-85B4-AAB348EA3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47120" y="2187994"/>
          <a:ext cx="5471160" cy="281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396240</xdr:colOff>
      <xdr:row>7</xdr:row>
      <xdr:rowOff>125074</xdr:rowOff>
    </xdr:from>
    <xdr:to>
      <xdr:col>20</xdr:col>
      <xdr:colOff>472440</xdr:colOff>
      <xdr:row>21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9AD133-B3BB-4C57-B442-1834F89E6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1440" y="1405234"/>
          <a:ext cx="4953000" cy="256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198120</xdr:colOff>
      <xdr:row>7</xdr:row>
      <xdr:rowOff>15240</xdr:rowOff>
    </xdr:from>
    <xdr:to>
      <xdr:col>21</xdr:col>
      <xdr:colOff>25394</xdr:colOff>
      <xdr:row>22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6EAF4D-D6DC-4A03-B15F-1BBBEFF73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3320" y="1295400"/>
          <a:ext cx="5313674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7</xdr:row>
      <xdr:rowOff>68580</xdr:rowOff>
    </xdr:from>
    <xdr:to>
      <xdr:col>22</xdr:col>
      <xdr:colOff>121920</xdr:colOff>
      <xdr:row>22</xdr:row>
      <xdr:rowOff>54420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F46BFE-931E-47DE-AB01-56B4262B5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9160" y="1348740"/>
          <a:ext cx="5013960" cy="272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C1" workbookViewId="0">
      <selection activeCell="G28" sqref="G28"/>
    </sheetView>
  </sheetViews>
  <sheetFormatPr defaultRowHeight="14.4" x14ac:dyDescent="0.3"/>
  <cols>
    <col min="1" max="1" width="31" style="18" customWidth="1"/>
    <col min="2" max="2" width="17.109375" style="15" customWidth="1"/>
    <col min="3" max="3" width="7.77734375" customWidth="1"/>
    <col min="4" max="4" width="25.77734375" customWidth="1"/>
    <col min="5" max="5" width="18.44140625" customWidth="1"/>
    <col min="6" max="6" width="11.88671875" customWidth="1"/>
    <col min="9" max="9" width="13.6640625" customWidth="1"/>
    <col min="13" max="13" width="16.6640625" customWidth="1"/>
  </cols>
  <sheetData>
    <row r="1" spans="1:15" x14ac:dyDescent="0.3">
      <c r="A1" s="20" t="s">
        <v>20</v>
      </c>
      <c r="D1" s="14" t="s">
        <v>26</v>
      </c>
      <c r="F1" s="16">
        <v>0</v>
      </c>
      <c r="G1" s="16">
        <v>1</v>
      </c>
      <c r="I1" s="1" t="s">
        <v>25</v>
      </c>
      <c r="J1" s="2"/>
      <c r="K1" s="2" t="s">
        <v>1</v>
      </c>
      <c r="L1" s="9" t="s">
        <v>26</v>
      </c>
      <c r="M1" s="2"/>
    </row>
    <row r="2" spans="1:15" x14ac:dyDescent="0.3">
      <c r="F2" s="17" t="s">
        <v>2</v>
      </c>
      <c r="G2" s="17" t="s">
        <v>3</v>
      </c>
    </row>
    <row r="3" spans="1:15" x14ac:dyDescent="0.3">
      <c r="I3" s="3"/>
    </row>
    <row r="4" spans="1:15" x14ac:dyDescent="0.3">
      <c r="E4" s="3" t="s">
        <v>22</v>
      </c>
      <c r="F4" s="3"/>
      <c r="G4" s="3"/>
      <c r="H4" s="3"/>
      <c r="I4" s="3"/>
    </row>
    <row r="5" spans="1:15" x14ac:dyDescent="0.3">
      <c r="E5" s="12" t="s">
        <v>0</v>
      </c>
      <c r="F5" t="s">
        <v>17</v>
      </c>
      <c r="O5" t="s">
        <v>21</v>
      </c>
    </row>
    <row r="6" spans="1:15" x14ac:dyDescent="0.3">
      <c r="E6" s="12" t="s">
        <v>16</v>
      </c>
      <c r="F6" t="s">
        <v>18</v>
      </c>
      <c r="I6" s="4"/>
    </row>
    <row r="7" spans="1:15" x14ac:dyDescent="0.3">
      <c r="I7" s="4"/>
    </row>
    <row r="9" spans="1:15" x14ac:dyDescent="0.3">
      <c r="E9" s="5" t="s">
        <v>24</v>
      </c>
      <c r="F9" s="5"/>
      <c r="G9" s="13" t="s">
        <v>3</v>
      </c>
      <c r="H9" s="13" t="s">
        <v>2</v>
      </c>
      <c r="I9" s="5" t="s">
        <v>6</v>
      </c>
    </row>
    <row r="10" spans="1:15" x14ac:dyDescent="0.3">
      <c r="E10" s="6"/>
      <c r="F10" s="7"/>
      <c r="G10" s="7" t="s">
        <v>4</v>
      </c>
      <c r="H10" s="7" t="s">
        <v>5</v>
      </c>
      <c r="I10" s="5"/>
    </row>
    <row r="11" spans="1:15" x14ac:dyDescent="0.3">
      <c r="E11" s="13" t="s">
        <v>3</v>
      </c>
      <c r="F11" s="8" t="s">
        <v>4</v>
      </c>
      <c r="G11" s="11">
        <f>442032-118501</f>
        <v>323531</v>
      </c>
      <c r="H11" s="11">
        <f>449787-442032</f>
        <v>7755</v>
      </c>
      <c r="I11" s="5">
        <f>G11+H11</f>
        <v>331286</v>
      </c>
      <c r="K11" s="5" t="s">
        <v>7</v>
      </c>
      <c r="L11" s="19">
        <f>I11+I12</f>
        <v>565964</v>
      </c>
    </row>
    <row r="12" spans="1:15" x14ac:dyDescent="0.3">
      <c r="E12" s="13" t="s">
        <v>2</v>
      </c>
      <c r="F12" s="8" t="s">
        <v>5</v>
      </c>
      <c r="G12" s="12">
        <f>0</f>
        <v>0</v>
      </c>
      <c r="H12" s="12">
        <f>118501+565964-449787</f>
        <v>234678</v>
      </c>
      <c r="I12" s="5">
        <f>G12+H12</f>
        <v>234678</v>
      </c>
    </row>
    <row r="13" spans="1:15" x14ac:dyDescent="0.3">
      <c r="E13" s="5" t="s">
        <v>6</v>
      </c>
      <c r="F13" s="5"/>
      <c r="G13" s="5">
        <f>G11+G12</f>
        <v>323531</v>
      </c>
      <c r="H13" s="5">
        <f>H11+H12</f>
        <v>242433</v>
      </c>
      <c r="I13" s="5"/>
    </row>
    <row r="15" spans="1:15" x14ac:dyDescent="0.3">
      <c r="G15" s="5" t="s">
        <v>7</v>
      </c>
      <c r="H15" s="5">
        <f>G13+H13</f>
        <v>565964</v>
      </c>
    </row>
    <row r="17" spans="4:11" x14ac:dyDescent="0.3">
      <c r="D17" s="10"/>
      <c r="E17" s="11" t="s">
        <v>12</v>
      </c>
      <c r="F17" s="5">
        <f>G11/(G11+H11)</f>
        <v>0.97659122329346848</v>
      </c>
    </row>
    <row r="18" spans="4:11" x14ac:dyDescent="0.3">
      <c r="E18" s="11" t="s">
        <v>8</v>
      </c>
      <c r="F18" s="5">
        <f>H12/(G12+H12)</f>
        <v>1</v>
      </c>
    </row>
    <row r="19" spans="4:11" x14ac:dyDescent="0.3">
      <c r="E19" s="11" t="s">
        <v>9</v>
      </c>
      <c r="F19" s="5">
        <f>G11/G13</f>
        <v>1</v>
      </c>
      <c r="J19" t="s">
        <v>19</v>
      </c>
    </row>
    <row r="20" spans="4:11" x14ac:dyDescent="0.3">
      <c r="E20" s="11" t="s">
        <v>10</v>
      </c>
      <c r="F20" s="5">
        <f>(G11+H12)/L11</f>
        <v>0.98629771504901376</v>
      </c>
      <c r="J20">
        <v>118501</v>
      </c>
      <c r="K20">
        <v>449787</v>
      </c>
    </row>
    <row r="21" spans="4:11" x14ac:dyDescent="0.3">
      <c r="E21" s="11" t="s">
        <v>11</v>
      </c>
      <c r="F21" s="5">
        <f>2*(1/(1/F17+1/F19))</f>
        <v>0.98815699653490974</v>
      </c>
    </row>
    <row r="24" spans="4:11" x14ac:dyDescent="0.3">
      <c r="E24" s="21" t="s">
        <v>13</v>
      </c>
      <c r="F24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H13" sqref="H13"/>
    </sheetView>
  </sheetViews>
  <sheetFormatPr defaultRowHeight="14.4" x14ac:dyDescent="0.3"/>
  <cols>
    <col min="5" max="5" width="15.88671875" customWidth="1"/>
  </cols>
  <sheetData>
    <row r="1" spans="1:15" x14ac:dyDescent="0.3">
      <c r="A1" s="20" t="s">
        <v>20</v>
      </c>
      <c r="B1" s="15"/>
      <c r="D1" s="14" t="s">
        <v>26</v>
      </c>
      <c r="F1" s="16">
        <v>0</v>
      </c>
      <c r="G1" s="16">
        <v>1</v>
      </c>
      <c r="I1" s="1" t="s">
        <v>25</v>
      </c>
      <c r="J1" s="2"/>
      <c r="K1" s="2" t="s">
        <v>1</v>
      </c>
      <c r="L1" s="9" t="s">
        <v>26</v>
      </c>
      <c r="M1" s="2"/>
    </row>
    <row r="2" spans="1:15" x14ac:dyDescent="0.3">
      <c r="A2" s="18"/>
      <c r="B2" s="15"/>
      <c r="F2" s="17" t="s">
        <v>2</v>
      </c>
      <c r="G2" s="17" t="s">
        <v>3</v>
      </c>
    </row>
    <row r="3" spans="1:15" x14ac:dyDescent="0.3">
      <c r="A3" s="18"/>
      <c r="B3" s="15"/>
      <c r="I3" s="3"/>
    </row>
    <row r="4" spans="1:15" x14ac:dyDescent="0.3">
      <c r="A4" s="18"/>
      <c r="B4" s="15"/>
      <c r="E4" s="3" t="s">
        <v>22</v>
      </c>
      <c r="F4" s="3"/>
      <c r="G4" s="3"/>
      <c r="H4" s="3"/>
      <c r="I4" s="3"/>
    </row>
    <row r="5" spans="1:15" x14ac:dyDescent="0.3">
      <c r="A5" s="18"/>
      <c r="B5" s="15"/>
      <c r="E5" s="12" t="s">
        <v>0</v>
      </c>
      <c r="F5" t="s">
        <v>17</v>
      </c>
      <c r="O5" t="s">
        <v>21</v>
      </c>
    </row>
    <row r="6" spans="1:15" x14ac:dyDescent="0.3">
      <c r="A6" s="18"/>
      <c r="B6" s="15"/>
      <c r="E6" s="12" t="s">
        <v>16</v>
      </c>
      <c r="F6" t="s">
        <v>18</v>
      </c>
      <c r="I6" s="4"/>
    </row>
    <row r="7" spans="1:15" x14ac:dyDescent="0.3">
      <c r="A7" s="18"/>
      <c r="B7" s="15"/>
      <c r="I7" s="4"/>
    </row>
    <row r="8" spans="1:15" x14ac:dyDescent="0.3">
      <c r="A8" s="18"/>
      <c r="B8" s="15"/>
    </row>
    <row r="9" spans="1:15" x14ac:dyDescent="0.3">
      <c r="A9" s="18"/>
      <c r="B9" s="15"/>
      <c r="E9" s="5" t="s">
        <v>28</v>
      </c>
      <c r="F9" s="5"/>
      <c r="G9" s="13" t="s">
        <v>3</v>
      </c>
      <c r="H9" s="13" t="s">
        <v>2</v>
      </c>
      <c r="I9" s="5" t="s">
        <v>6</v>
      </c>
    </row>
    <row r="10" spans="1:15" x14ac:dyDescent="0.3">
      <c r="A10" s="18"/>
      <c r="B10" s="15"/>
      <c r="E10" s="6"/>
      <c r="F10" s="7"/>
      <c r="G10" s="7" t="s">
        <v>4</v>
      </c>
      <c r="H10" s="7" t="s">
        <v>5</v>
      </c>
      <c r="I10" s="5"/>
    </row>
    <row r="11" spans="1:15" x14ac:dyDescent="0.3">
      <c r="A11" s="18"/>
      <c r="B11" s="15"/>
      <c r="E11" s="13" t="s">
        <v>3</v>
      </c>
      <c r="F11" s="8" t="s">
        <v>4</v>
      </c>
      <c r="G11" s="11">
        <f>376935-100088</f>
        <v>276847</v>
      </c>
      <c r="H11" s="11">
        <f>100088-94372-376935+383207</f>
        <v>11988</v>
      </c>
      <c r="I11" s="5">
        <f>G11+H11</f>
        <v>288835</v>
      </c>
      <c r="K11" s="5" t="s">
        <v>7</v>
      </c>
      <c r="L11" s="19">
        <f>I11+I12</f>
        <v>473696</v>
      </c>
    </row>
    <row r="12" spans="1:15" x14ac:dyDescent="0.3">
      <c r="A12" s="18"/>
      <c r="B12" s="15"/>
      <c r="E12" s="13" t="s">
        <v>2</v>
      </c>
      <c r="F12" s="8" t="s">
        <v>5</v>
      </c>
      <c r="G12" s="12">
        <f>0</f>
        <v>0</v>
      </c>
      <c r="H12" s="12">
        <f>94372+473696-383207</f>
        <v>184861</v>
      </c>
      <c r="I12" s="5">
        <f>G12+H12</f>
        <v>184861</v>
      </c>
    </row>
    <row r="13" spans="1:15" x14ac:dyDescent="0.3">
      <c r="A13" s="18"/>
      <c r="B13" s="15"/>
      <c r="E13" s="5" t="s">
        <v>6</v>
      </c>
      <c r="F13" s="5"/>
      <c r="G13" s="5">
        <f>G11+G12</f>
        <v>276847</v>
      </c>
      <c r="H13" s="5">
        <f>H11+H12</f>
        <v>196849</v>
      </c>
      <c r="I13" s="5"/>
    </row>
    <row r="14" spans="1:15" x14ac:dyDescent="0.3">
      <c r="A14" s="18"/>
      <c r="B14" s="15"/>
    </row>
    <row r="15" spans="1:15" x14ac:dyDescent="0.3">
      <c r="A15" s="18"/>
      <c r="B15" s="15"/>
      <c r="G15" s="5" t="s">
        <v>7</v>
      </c>
      <c r="H15" s="5">
        <f>G13+H13</f>
        <v>473696</v>
      </c>
    </row>
    <row r="16" spans="1:15" x14ac:dyDescent="0.3">
      <c r="A16" s="18"/>
      <c r="B16" s="15"/>
    </row>
    <row r="17" spans="1:11" x14ac:dyDescent="0.3">
      <c r="A17" s="18"/>
      <c r="B17" s="15"/>
      <c r="D17" s="10"/>
      <c r="E17" s="11" t="s">
        <v>12</v>
      </c>
      <c r="F17" s="5">
        <f>G11/(G11+H11)</f>
        <v>0.95849533470666648</v>
      </c>
    </row>
    <row r="18" spans="1:11" x14ac:dyDescent="0.3">
      <c r="A18" s="18"/>
      <c r="B18" s="15"/>
      <c r="E18" s="11" t="s">
        <v>8</v>
      </c>
      <c r="F18" s="5">
        <f>H12/(G12+H12)</f>
        <v>1</v>
      </c>
    </row>
    <row r="19" spans="1:11" x14ac:dyDescent="0.3">
      <c r="A19" s="18"/>
      <c r="B19" s="15"/>
      <c r="E19" s="11" t="s">
        <v>9</v>
      </c>
      <c r="F19" s="5">
        <f>G11/G13</f>
        <v>1</v>
      </c>
      <c r="J19" t="s">
        <v>19</v>
      </c>
    </row>
    <row r="20" spans="1:11" x14ac:dyDescent="0.3">
      <c r="A20" s="18"/>
      <c r="B20" s="15"/>
      <c r="E20" s="11" t="s">
        <v>10</v>
      </c>
      <c r="F20" s="5">
        <f>(G11+H12)/L11</f>
        <v>0.97469262987232319</v>
      </c>
      <c r="J20">
        <v>94372</v>
      </c>
      <c r="K20">
        <v>383207</v>
      </c>
    </row>
    <row r="21" spans="1:11" x14ac:dyDescent="0.3">
      <c r="A21" s="18"/>
      <c r="B21" s="15"/>
      <c r="E21" s="11" t="s">
        <v>11</v>
      </c>
      <c r="F21" s="5">
        <f>2*(1/(1/F17+1/F19))</f>
        <v>0.97880788145990161</v>
      </c>
    </row>
    <row r="22" spans="1:11" x14ac:dyDescent="0.3">
      <c r="A22" s="18"/>
      <c r="B22" s="15"/>
    </row>
    <row r="23" spans="1:11" x14ac:dyDescent="0.3">
      <c r="A23" s="18"/>
      <c r="B23" s="15"/>
    </row>
    <row r="24" spans="1:11" x14ac:dyDescent="0.3">
      <c r="A24" s="18"/>
      <c r="B24" s="15"/>
      <c r="E24" s="21" t="s">
        <v>13</v>
      </c>
      <c r="F24" t="s">
        <v>27</v>
      </c>
    </row>
    <row r="25" spans="1:11" x14ac:dyDescent="0.3">
      <c r="A25" s="18"/>
      <c r="B25" s="15"/>
    </row>
    <row r="26" spans="1:11" x14ac:dyDescent="0.3">
      <c r="A26" s="18"/>
      <c r="B26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Q25" sqref="Q25"/>
    </sheetView>
  </sheetViews>
  <sheetFormatPr defaultRowHeight="14.4" x14ac:dyDescent="0.3"/>
  <sheetData>
    <row r="1" spans="1:15" x14ac:dyDescent="0.3">
      <c r="A1" s="20" t="s">
        <v>20</v>
      </c>
      <c r="B1" s="15"/>
      <c r="D1" s="14" t="s">
        <v>26</v>
      </c>
      <c r="F1" s="16">
        <v>0</v>
      </c>
      <c r="G1" s="16">
        <v>1</v>
      </c>
      <c r="I1" s="1" t="s">
        <v>25</v>
      </c>
      <c r="J1" s="2"/>
      <c r="K1" s="2" t="s">
        <v>1</v>
      </c>
      <c r="L1" s="9" t="s">
        <v>26</v>
      </c>
      <c r="M1" s="2"/>
    </row>
    <row r="2" spans="1:15" x14ac:dyDescent="0.3">
      <c r="A2" s="18"/>
      <c r="B2" s="15"/>
      <c r="F2" s="17" t="s">
        <v>2</v>
      </c>
      <c r="G2" s="17" t="s">
        <v>3</v>
      </c>
    </row>
    <row r="3" spans="1:15" x14ac:dyDescent="0.3">
      <c r="A3" s="18"/>
      <c r="B3" s="15"/>
      <c r="I3" s="3"/>
    </row>
    <row r="4" spans="1:15" x14ac:dyDescent="0.3">
      <c r="A4" s="18"/>
      <c r="B4" s="15"/>
      <c r="E4" s="3" t="s">
        <v>22</v>
      </c>
      <c r="F4" s="3"/>
      <c r="G4" s="3"/>
      <c r="H4" s="3"/>
      <c r="I4" s="3"/>
    </row>
    <row r="5" spans="1:15" x14ac:dyDescent="0.3">
      <c r="A5" s="18"/>
      <c r="B5" s="15"/>
      <c r="E5" s="12" t="s">
        <v>0</v>
      </c>
      <c r="F5" t="s">
        <v>17</v>
      </c>
      <c r="O5" t="s">
        <v>21</v>
      </c>
    </row>
    <row r="6" spans="1:15" x14ac:dyDescent="0.3">
      <c r="A6" s="18"/>
      <c r="B6" s="15"/>
      <c r="E6" s="12" t="s">
        <v>16</v>
      </c>
      <c r="F6" t="s">
        <v>18</v>
      </c>
      <c r="I6" s="4"/>
    </row>
    <row r="7" spans="1:15" x14ac:dyDescent="0.3">
      <c r="A7" s="18"/>
      <c r="B7" s="15"/>
      <c r="I7" s="4"/>
    </row>
    <row r="8" spans="1:15" x14ac:dyDescent="0.3">
      <c r="A8" s="18"/>
      <c r="B8" s="15"/>
    </row>
    <row r="9" spans="1:15" x14ac:dyDescent="0.3">
      <c r="A9" s="18"/>
      <c r="B9" s="15"/>
      <c r="E9" s="5" t="s">
        <v>29</v>
      </c>
      <c r="F9" s="5"/>
      <c r="G9" s="13" t="s">
        <v>3</v>
      </c>
      <c r="H9" s="13" t="s">
        <v>2</v>
      </c>
      <c r="I9" s="5" t="s">
        <v>6</v>
      </c>
    </row>
    <row r="10" spans="1:15" x14ac:dyDescent="0.3">
      <c r="A10" s="18"/>
      <c r="B10" s="15"/>
      <c r="E10" s="6"/>
      <c r="F10" s="7"/>
      <c r="G10" s="7" t="s">
        <v>4</v>
      </c>
      <c r="H10" s="7" t="s">
        <v>5</v>
      </c>
      <c r="I10" s="5"/>
    </row>
    <row r="11" spans="1:15" x14ac:dyDescent="0.3">
      <c r="A11" s="18"/>
      <c r="B11" s="15"/>
      <c r="E11" s="13" t="s">
        <v>3</v>
      </c>
      <c r="F11" s="8" t="s">
        <v>4</v>
      </c>
      <c r="G11" s="11">
        <f>429595-107608</f>
        <v>321987</v>
      </c>
      <c r="H11" s="11">
        <f>107608-105241</f>
        <v>2367</v>
      </c>
      <c r="I11" s="5">
        <f>G11+H11</f>
        <v>324354</v>
      </c>
      <c r="K11" s="5" t="s">
        <v>7</v>
      </c>
      <c r="L11" s="19">
        <f>I11+I12</f>
        <v>541134</v>
      </c>
    </row>
    <row r="12" spans="1:15" x14ac:dyDescent="0.3">
      <c r="A12" s="18"/>
      <c r="B12" s="15"/>
      <c r="E12" s="13" t="s">
        <v>2</v>
      </c>
      <c r="F12" s="8" t="s">
        <v>5</v>
      </c>
      <c r="G12" s="12">
        <f>449897-429595</f>
        <v>20302</v>
      </c>
      <c r="H12" s="12">
        <f>105241+541134-449897</f>
        <v>196478</v>
      </c>
      <c r="I12" s="5">
        <f>G12+H12</f>
        <v>216780</v>
      </c>
    </row>
    <row r="13" spans="1:15" x14ac:dyDescent="0.3">
      <c r="A13" s="18"/>
      <c r="B13" s="15"/>
      <c r="E13" s="5" t="s">
        <v>6</v>
      </c>
      <c r="F13" s="5"/>
      <c r="G13" s="5">
        <f>G11+G12</f>
        <v>342289</v>
      </c>
      <c r="H13" s="5">
        <f>H11+H12</f>
        <v>198845</v>
      </c>
      <c r="I13" s="5"/>
    </row>
    <row r="14" spans="1:15" x14ac:dyDescent="0.3">
      <c r="A14" s="18"/>
      <c r="B14" s="15"/>
    </row>
    <row r="15" spans="1:15" x14ac:dyDescent="0.3">
      <c r="A15" s="18"/>
      <c r="B15" s="15"/>
      <c r="G15" s="5" t="s">
        <v>7</v>
      </c>
      <c r="H15" s="5">
        <f>G13+H13</f>
        <v>541134</v>
      </c>
    </row>
    <row r="16" spans="1:15" x14ac:dyDescent="0.3">
      <c r="A16" s="18"/>
      <c r="B16" s="15"/>
    </row>
    <row r="17" spans="1:11" x14ac:dyDescent="0.3">
      <c r="A17" s="18"/>
      <c r="B17" s="15"/>
      <c r="D17" s="10"/>
      <c r="E17" s="11" t="s">
        <v>12</v>
      </c>
      <c r="F17" s="5">
        <f>G11/(G11+H11)</f>
        <v>0.99270241772877776</v>
      </c>
    </row>
    <row r="18" spans="1:11" x14ac:dyDescent="0.3">
      <c r="A18" s="18"/>
      <c r="B18" s="15"/>
      <c r="E18" s="11" t="s">
        <v>8</v>
      </c>
      <c r="F18" s="5">
        <f>H12/(G12+H12)</f>
        <v>0.90634744902666298</v>
      </c>
    </row>
    <row r="19" spans="1:11" x14ac:dyDescent="0.3">
      <c r="A19" s="18"/>
      <c r="B19" s="15"/>
      <c r="E19" s="11" t="s">
        <v>9</v>
      </c>
      <c r="F19" s="5">
        <f>G11/G13</f>
        <v>0.94068754765709683</v>
      </c>
      <c r="J19" t="s">
        <v>19</v>
      </c>
    </row>
    <row r="20" spans="1:11" x14ac:dyDescent="0.3">
      <c r="A20" s="18"/>
      <c r="B20" s="15"/>
      <c r="E20" s="11" t="s">
        <v>10</v>
      </c>
      <c r="F20" s="5">
        <f>(G11+H12)/L11</f>
        <v>0.9581083428503846</v>
      </c>
      <c r="J20">
        <v>105241</v>
      </c>
      <c r="K20">
        <v>429595</v>
      </c>
    </row>
    <row r="21" spans="1:11" x14ac:dyDescent="0.3">
      <c r="A21" s="18"/>
      <c r="B21" s="15"/>
      <c r="E21" s="11" t="s">
        <v>11</v>
      </c>
      <c r="F21" s="5">
        <f>2*(1/(1/F17+1/F19))</f>
        <v>0.96599529283289554</v>
      </c>
    </row>
    <row r="22" spans="1:11" x14ac:dyDescent="0.3">
      <c r="A22" s="18"/>
      <c r="B22" s="15"/>
    </row>
    <row r="23" spans="1:11" x14ac:dyDescent="0.3">
      <c r="A23" s="18"/>
      <c r="B23" s="15"/>
    </row>
    <row r="24" spans="1:11" x14ac:dyDescent="0.3">
      <c r="A24" s="18"/>
      <c r="B24" s="15"/>
      <c r="E24" s="21" t="s">
        <v>13</v>
      </c>
      <c r="F24" t="s">
        <v>27</v>
      </c>
    </row>
    <row r="25" spans="1:11" x14ac:dyDescent="0.3">
      <c r="A25" s="18"/>
      <c r="B25" s="15"/>
    </row>
    <row r="26" spans="1:11" x14ac:dyDescent="0.3">
      <c r="A26" s="18"/>
      <c r="B26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H13" sqref="H13"/>
    </sheetView>
  </sheetViews>
  <sheetFormatPr defaultRowHeight="14.4" x14ac:dyDescent="0.3"/>
  <sheetData>
    <row r="1" spans="1:15" x14ac:dyDescent="0.3">
      <c r="A1" s="20" t="s">
        <v>20</v>
      </c>
      <c r="B1" s="15"/>
      <c r="D1" s="14" t="s">
        <v>26</v>
      </c>
      <c r="F1" s="16">
        <v>0</v>
      </c>
      <c r="G1" s="16">
        <v>1</v>
      </c>
      <c r="I1" s="1" t="s">
        <v>25</v>
      </c>
      <c r="J1" s="2"/>
      <c r="K1" s="2" t="s">
        <v>1</v>
      </c>
      <c r="L1" s="9" t="s">
        <v>26</v>
      </c>
      <c r="M1" s="2"/>
    </row>
    <row r="2" spans="1:15" x14ac:dyDescent="0.3">
      <c r="A2" s="18"/>
      <c r="B2" s="15"/>
      <c r="F2" s="17" t="s">
        <v>2</v>
      </c>
      <c r="G2" s="17" t="s">
        <v>3</v>
      </c>
    </row>
    <row r="3" spans="1:15" x14ac:dyDescent="0.3">
      <c r="A3" s="18"/>
      <c r="B3" s="15"/>
      <c r="I3" s="3"/>
    </row>
    <row r="4" spans="1:15" x14ac:dyDescent="0.3">
      <c r="A4" s="18"/>
      <c r="B4" s="15"/>
      <c r="E4" s="3" t="s">
        <v>22</v>
      </c>
      <c r="F4" s="3"/>
      <c r="G4" s="3"/>
      <c r="H4" s="3"/>
      <c r="I4" s="3"/>
    </row>
    <row r="5" spans="1:15" x14ac:dyDescent="0.3">
      <c r="A5" s="18"/>
      <c r="B5" s="15"/>
      <c r="E5" s="12" t="s">
        <v>0</v>
      </c>
      <c r="F5" t="s">
        <v>17</v>
      </c>
      <c r="O5" t="s">
        <v>23</v>
      </c>
    </row>
    <row r="6" spans="1:15" x14ac:dyDescent="0.3">
      <c r="A6" s="18"/>
      <c r="B6" s="15"/>
      <c r="E6" s="12" t="s">
        <v>16</v>
      </c>
      <c r="F6" t="s">
        <v>18</v>
      </c>
      <c r="I6" s="4"/>
    </row>
    <row r="7" spans="1:15" x14ac:dyDescent="0.3">
      <c r="A7" s="18"/>
      <c r="B7" s="15"/>
      <c r="I7" s="4"/>
    </row>
    <row r="8" spans="1:15" x14ac:dyDescent="0.3">
      <c r="A8" s="18"/>
      <c r="B8" s="15"/>
    </row>
    <row r="9" spans="1:15" x14ac:dyDescent="0.3">
      <c r="A9" s="18"/>
      <c r="B9" s="15"/>
      <c r="E9" s="5" t="s">
        <v>30</v>
      </c>
      <c r="F9" s="5"/>
      <c r="G9" s="13" t="s">
        <v>3</v>
      </c>
      <c r="H9" s="13" t="s">
        <v>2</v>
      </c>
      <c r="I9" s="5" t="s">
        <v>6</v>
      </c>
    </row>
    <row r="10" spans="1:15" x14ac:dyDescent="0.3">
      <c r="A10" s="18"/>
      <c r="B10" s="15"/>
      <c r="E10" s="6"/>
      <c r="F10" s="7"/>
      <c r="G10" s="7" t="s">
        <v>4</v>
      </c>
      <c r="H10" s="7" t="s">
        <v>5</v>
      </c>
      <c r="I10" s="5"/>
    </row>
    <row r="11" spans="1:15" x14ac:dyDescent="0.3">
      <c r="A11" s="18"/>
      <c r="B11" s="15"/>
      <c r="E11" s="13" t="s">
        <v>3</v>
      </c>
      <c r="F11" s="8" t="s">
        <v>4</v>
      </c>
      <c r="G11" s="11">
        <f>382843-95501</f>
        <v>287342</v>
      </c>
      <c r="H11" s="11">
        <f>95501-91640</f>
        <v>3861</v>
      </c>
      <c r="I11" s="5">
        <f>G11+H11</f>
        <v>291203</v>
      </c>
      <c r="K11" s="5" t="s">
        <v>7</v>
      </c>
      <c r="L11" s="19">
        <f>I11+I12</f>
        <v>500212</v>
      </c>
    </row>
    <row r="12" spans="1:15" x14ac:dyDescent="0.3">
      <c r="A12" s="18"/>
      <c r="B12" s="15"/>
      <c r="E12" s="13" t="s">
        <v>2</v>
      </c>
      <c r="F12" s="8" t="s">
        <v>5</v>
      </c>
      <c r="G12" s="12">
        <f>404501-382843</f>
        <v>21658</v>
      </c>
      <c r="H12" s="12">
        <f>91640+500212-404501</f>
        <v>187351</v>
      </c>
      <c r="I12" s="5">
        <f>G12+H12</f>
        <v>209009</v>
      </c>
    </row>
    <row r="13" spans="1:15" x14ac:dyDescent="0.3">
      <c r="A13" s="18"/>
      <c r="B13" s="15"/>
      <c r="E13" s="5" t="s">
        <v>6</v>
      </c>
      <c r="F13" s="5"/>
      <c r="G13" s="5">
        <f>G11+G12</f>
        <v>309000</v>
      </c>
      <c r="H13" s="5">
        <f>H11+H12</f>
        <v>191212</v>
      </c>
      <c r="I13" s="5"/>
    </row>
    <row r="14" spans="1:15" x14ac:dyDescent="0.3">
      <c r="A14" s="18"/>
      <c r="B14" s="15"/>
    </row>
    <row r="15" spans="1:15" x14ac:dyDescent="0.3">
      <c r="A15" s="18"/>
      <c r="B15" s="15"/>
      <c r="G15" s="5" t="s">
        <v>7</v>
      </c>
      <c r="H15" s="5">
        <f>G13+H13</f>
        <v>500212</v>
      </c>
    </row>
    <row r="16" spans="1:15" x14ac:dyDescent="0.3">
      <c r="A16" s="18"/>
      <c r="B16" s="15"/>
    </row>
    <row r="17" spans="1:11" x14ac:dyDescent="0.3">
      <c r="A17" s="18"/>
      <c r="B17" s="15"/>
      <c r="D17" s="10"/>
      <c r="E17" s="11" t="s">
        <v>12</v>
      </c>
      <c r="F17" s="5">
        <f>G11/(G11+H11)</f>
        <v>0.98674120802326903</v>
      </c>
    </row>
    <row r="18" spans="1:11" x14ac:dyDescent="0.3">
      <c r="A18" s="18"/>
      <c r="B18" s="15"/>
      <c r="E18" s="11" t="s">
        <v>8</v>
      </c>
      <c r="F18" s="5">
        <f>H12/(G12+H12)</f>
        <v>0.89637766794731333</v>
      </c>
    </row>
    <row r="19" spans="1:11" x14ac:dyDescent="0.3">
      <c r="A19" s="18"/>
      <c r="B19" s="15"/>
      <c r="E19" s="11" t="s">
        <v>9</v>
      </c>
      <c r="F19" s="5">
        <f>G11/G13</f>
        <v>0.92990938511326859</v>
      </c>
      <c r="J19" t="s">
        <v>19</v>
      </c>
    </row>
    <row r="20" spans="1:11" x14ac:dyDescent="0.3">
      <c r="A20" s="18"/>
      <c r="B20" s="15"/>
      <c r="E20" s="11" t="s">
        <v>10</v>
      </c>
      <c r="F20" s="5">
        <f>(G11+H12)/L11</f>
        <v>0.94898363094048122</v>
      </c>
      <c r="J20">
        <v>91640</v>
      </c>
      <c r="K20">
        <v>382843</v>
      </c>
    </row>
    <row r="21" spans="1:11" x14ac:dyDescent="0.3">
      <c r="A21" s="18"/>
      <c r="B21" s="15"/>
      <c r="E21" s="11" t="s">
        <v>11</v>
      </c>
      <c r="F21" s="5">
        <f>2*(1/(1/F17+1/F19))</f>
        <v>0.95748271834695942</v>
      </c>
    </row>
    <row r="22" spans="1:11" x14ac:dyDescent="0.3">
      <c r="A22" s="18"/>
      <c r="B22" s="15"/>
    </row>
    <row r="23" spans="1:11" x14ac:dyDescent="0.3">
      <c r="A23" s="18"/>
      <c r="B23" s="15"/>
    </row>
    <row r="24" spans="1:11" x14ac:dyDescent="0.3">
      <c r="A24" s="18"/>
      <c r="B24" s="15"/>
      <c r="E24" s="21" t="s">
        <v>13</v>
      </c>
      <c r="F24" t="s">
        <v>27</v>
      </c>
    </row>
    <row r="25" spans="1:11" x14ac:dyDescent="0.3">
      <c r="A25" s="18"/>
      <c r="B25" s="15"/>
    </row>
    <row r="26" spans="1:11" x14ac:dyDescent="0.3">
      <c r="A26" s="18"/>
      <c r="B26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M20"/>
  <sheetViews>
    <sheetView tabSelected="1" workbookViewId="0">
      <selection activeCell="K16" sqref="K16"/>
    </sheetView>
  </sheetViews>
  <sheetFormatPr defaultRowHeight="14.4" x14ac:dyDescent="0.3"/>
  <cols>
    <col min="6" max="6" width="15" customWidth="1"/>
    <col min="17" max="17" width="19.5546875" customWidth="1"/>
  </cols>
  <sheetData>
    <row r="8" spans="6:13" x14ac:dyDescent="0.3">
      <c r="F8" s="5" t="s">
        <v>15</v>
      </c>
      <c r="G8" s="5"/>
      <c r="H8" s="13" t="s">
        <v>3</v>
      </c>
      <c r="I8" s="13" t="s">
        <v>2</v>
      </c>
      <c r="J8" s="5" t="s">
        <v>6</v>
      </c>
    </row>
    <row r="9" spans="6:13" x14ac:dyDescent="0.3">
      <c r="F9" s="6"/>
      <c r="G9" s="7"/>
      <c r="H9" s="7" t="s">
        <v>4</v>
      </c>
      <c r="I9" s="7" t="s">
        <v>5</v>
      </c>
      <c r="J9" s="5"/>
    </row>
    <row r="10" spans="6:13" x14ac:dyDescent="0.3">
      <c r="F10" s="13" t="s">
        <v>3</v>
      </c>
      <c r="G10" s="8" t="s">
        <v>4</v>
      </c>
      <c r="H10" s="11">
        <f>FUSION1!G11+FUSION2!G11+FUSION3!G11+FUSION4!G11</f>
        <v>1209707</v>
      </c>
      <c r="I10" s="11">
        <f>FUSION1!H11+FUSION2!H11+FUSION3!H11+FUSION4!H11</f>
        <v>25971</v>
      </c>
      <c r="J10" s="5">
        <f>H10+I10</f>
        <v>1235678</v>
      </c>
      <c r="L10" s="5" t="s">
        <v>7</v>
      </c>
      <c r="M10" s="19">
        <f>J10+J11</f>
        <v>2081006</v>
      </c>
    </row>
    <row r="11" spans="6:13" x14ac:dyDescent="0.3">
      <c r="F11" s="13" t="s">
        <v>2</v>
      </c>
      <c r="G11" s="8" t="s">
        <v>5</v>
      </c>
      <c r="H11" s="12">
        <f>FUSION1!G12+FUSION2!G12+FUSION3!G12+FUSION4!G12</f>
        <v>41960</v>
      </c>
      <c r="I11" s="12">
        <f>FUSION1!H12+FUSION2!H12+FUSION3!H12+FUSION4!H12</f>
        <v>803368</v>
      </c>
      <c r="J11" s="5">
        <f>H11+I11</f>
        <v>845328</v>
      </c>
    </row>
    <row r="12" spans="6:13" x14ac:dyDescent="0.3">
      <c r="F12" s="5" t="s">
        <v>6</v>
      </c>
      <c r="G12" s="5"/>
      <c r="H12" s="5">
        <f>H10+H11</f>
        <v>1251667</v>
      </c>
      <c r="I12" s="5">
        <f>I10+I11</f>
        <v>829339</v>
      </c>
      <c r="J12" s="5"/>
    </row>
    <row r="14" spans="6:13" x14ac:dyDescent="0.3">
      <c r="H14" s="5" t="s">
        <v>7</v>
      </c>
      <c r="I14" s="5">
        <f>H12+I12</f>
        <v>2081006</v>
      </c>
    </row>
    <row r="16" spans="6:13" x14ac:dyDescent="0.3">
      <c r="F16" s="11" t="s">
        <v>12</v>
      </c>
      <c r="G16" s="5">
        <f>H10/(H10+I10)</f>
        <v>0.97898238861580444</v>
      </c>
    </row>
    <row r="17" spans="4:7" x14ac:dyDescent="0.3">
      <c r="D17" t="s">
        <v>14</v>
      </c>
      <c r="F17" s="11" t="s">
        <v>8</v>
      </c>
      <c r="G17" s="5">
        <f>I11/(H11+I11)</f>
        <v>0.9503624628546552</v>
      </c>
    </row>
    <row r="18" spans="4:7" x14ac:dyDescent="0.3">
      <c r="F18" s="11" t="s">
        <v>9</v>
      </c>
      <c r="G18" s="5">
        <f>H10/H12</f>
        <v>0.96647670666399288</v>
      </c>
    </row>
    <row r="19" spans="4:7" x14ac:dyDescent="0.3">
      <c r="F19" s="11" t="s">
        <v>10</v>
      </c>
      <c r="G19" s="5">
        <f>(H10+I11)/M10</f>
        <v>0.96735665346471855</v>
      </c>
    </row>
    <row r="20" spans="4:7" x14ac:dyDescent="0.3">
      <c r="F20" s="11" t="s">
        <v>11</v>
      </c>
      <c r="G20" s="5">
        <f>2*(1/(1/G16+1/G18))</f>
        <v>0.97268935350745467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FUSION1</vt:lpstr>
      <vt:lpstr>FUSION2</vt:lpstr>
      <vt:lpstr>FUSION3</vt:lpstr>
      <vt:lpstr>FUSION4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2018-01-19T23:00:30Z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