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 Indoor Mapping\Collected Data\4 buildings\Agness 33\"/>
    </mc:Choice>
  </mc:AlternateContent>
  <bookViews>
    <workbookView xWindow="0" yWindow="0" windowWidth="23040" windowHeight="9108" activeTab="4"/>
  </bookViews>
  <sheets>
    <sheet name="Agn_1" sheetId="1" r:id="rId1"/>
    <sheet name="Agn _2" sheetId="2" r:id="rId2"/>
    <sheet name="Agn_3" sheetId="3" r:id="rId3"/>
    <sheet name="Agn_4" sheetId="4" r:id="rId4"/>
    <sheet name="Agn_final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5" l="1"/>
  <c r="N4" i="5"/>
  <c r="O3" i="5"/>
  <c r="N3" i="5"/>
  <c r="D4" i="5"/>
  <c r="C4" i="5"/>
  <c r="D3" i="5"/>
  <c r="C3" i="5"/>
  <c r="O4" i="4"/>
  <c r="N4" i="4"/>
  <c r="O3" i="4"/>
  <c r="N3" i="4"/>
  <c r="D4" i="4"/>
  <c r="C4" i="4"/>
  <c r="D3" i="4"/>
  <c r="C3" i="4"/>
  <c r="O4" i="3"/>
  <c r="O3" i="3"/>
  <c r="N3" i="3"/>
  <c r="D4" i="3"/>
  <c r="C4" i="3"/>
  <c r="D3" i="3"/>
  <c r="C3" i="3"/>
  <c r="O4" i="2"/>
  <c r="O3" i="2"/>
  <c r="N3" i="2"/>
  <c r="D4" i="2"/>
  <c r="D3" i="2"/>
  <c r="C3" i="2"/>
  <c r="O4" i="1"/>
  <c r="O3" i="1"/>
  <c r="N3" i="1"/>
  <c r="D4" i="1"/>
  <c r="C4" i="1"/>
  <c r="D3" i="1"/>
  <c r="C3" i="1"/>
  <c r="O5" i="5" l="1"/>
  <c r="P4" i="5"/>
  <c r="P16" i="5" s="1"/>
  <c r="N5" i="5"/>
  <c r="D5" i="5"/>
  <c r="E4" i="5"/>
  <c r="G17" i="5" s="1"/>
  <c r="C5" i="5"/>
  <c r="E8" i="5" s="1"/>
  <c r="G13" i="5" s="1"/>
  <c r="E3" i="5"/>
  <c r="G16" i="5" s="1"/>
  <c r="P3" i="5"/>
  <c r="P17" i="5"/>
  <c r="P4" i="4"/>
  <c r="P16" i="4" s="1"/>
  <c r="N5" i="4"/>
  <c r="E4" i="4"/>
  <c r="G17" i="4" s="1"/>
  <c r="O5" i="3"/>
  <c r="P3" i="3"/>
  <c r="D5" i="3"/>
  <c r="N5" i="3"/>
  <c r="S5" i="5" l="1"/>
  <c r="P12" i="5" s="1"/>
  <c r="P9" i="5"/>
  <c r="P15" i="5"/>
  <c r="H3" i="5"/>
  <c r="G18" i="5"/>
  <c r="O5" i="4"/>
  <c r="P9" i="4" s="1"/>
  <c r="D5" i="4"/>
  <c r="P3" i="4"/>
  <c r="S5" i="4" s="1"/>
  <c r="P12" i="4" s="1"/>
  <c r="P17" i="4"/>
  <c r="C5" i="4"/>
  <c r="E3" i="4"/>
  <c r="H3" i="4" s="1"/>
  <c r="P4" i="3"/>
  <c r="P16" i="3" s="1"/>
  <c r="P9" i="3"/>
  <c r="E4" i="3"/>
  <c r="G17" i="3" s="1"/>
  <c r="E3" i="3"/>
  <c r="C5" i="3"/>
  <c r="E8" i="3" s="1"/>
  <c r="G13" i="3" s="1"/>
  <c r="P15" i="3"/>
  <c r="P17" i="3"/>
  <c r="G16" i="3"/>
  <c r="N5" i="2"/>
  <c r="P17" i="2" s="1"/>
  <c r="E4" i="2"/>
  <c r="P3" i="2"/>
  <c r="E3" i="2"/>
  <c r="D5" i="2"/>
  <c r="P4" i="1"/>
  <c r="P16" i="1" s="1"/>
  <c r="N5" i="1"/>
  <c r="P17" i="1" s="1"/>
  <c r="O5" i="1"/>
  <c r="D5" i="1"/>
  <c r="S5" i="3" l="1"/>
  <c r="P12" i="3" s="1"/>
  <c r="E8" i="4"/>
  <c r="G13" i="4" s="1"/>
  <c r="P9" i="1"/>
  <c r="P15" i="4"/>
  <c r="G16" i="4"/>
  <c r="G18" i="4"/>
  <c r="H3" i="3"/>
  <c r="G18" i="3"/>
  <c r="H3" i="2"/>
  <c r="G16" i="2"/>
  <c r="P4" i="2"/>
  <c r="P16" i="2" s="1"/>
  <c r="O5" i="2"/>
  <c r="P9" i="2" s="1"/>
  <c r="C5" i="2"/>
  <c r="G17" i="2"/>
  <c r="P15" i="2"/>
  <c r="P3" i="1"/>
  <c r="E4" i="1"/>
  <c r="G17" i="1" s="1"/>
  <c r="C5" i="1"/>
  <c r="G18" i="1" s="1"/>
  <c r="E3" i="1"/>
  <c r="G16" i="1" s="1"/>
  <c r="S5" i="1" l="1"/>
  <c r="P12" i="1" s="1"/>
  <c r="P15" i="1"/>
  <c r="S5" i="2"/>
  <c r="P12" i="2" s="1"/>
  <c r="E8" i="2"/>
  <c r="G13" i="2" s="1"/>
  <c r="G18" i="2"/>
  <c r="H3" i="1"/>
  <c r="E8" i="1"/>
  <c r="G13" i="1" s="1"/>
</calcChain>
</file>

<file path=xl/sharedStrings.xml><?xml version="1.0" encoding="utf-8"?>
<sst xmlns="http://schemas.openxmlformats.org/spreadsheetml/2006/main" count="194" uniqueCount="18">
  <si>
    <t>indoor</t>
  </si>
  <si>
    <t>outdoor</t>
  </si>
  <si>
    <t>SUM</t>
  </si>
  <si>
    <t>T</t>
  </si>
  <si>
    <t>F</t>
  </si>
  <si>
    <t>n=</t>
  </si>
  <si>
    <t>sum</t>
  </si>
  <si>
    <t>Accuracy</t>
  </si>
  <si>
    <t>TP</t>
  </si>
  <si>
    <t>FP</t>
  </si>
  <si>
    <t>Precision</t>
  </si>
  <si>
    <t>recall</t>
  </si>
  <si>
    <t>MAG</t>
  </si>
  <si>
    <t>FUSION</t>
  </si>
  <si>
    <t>Night</t>
  </si>
  <si>
    <t>DAY</t>
  </si>
  <si>
    <t>n=6762</t>
  </si>
  <si>
    <t>n=5754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</si>
</sst>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5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R17" sqref="R17"/>
    </sheetView>
  </sheetViews>
  <sheetFormatPr defaultRowHeight="14.4" x14ac:dyDescent="0.3"/>
  <sheetData>
    <row r="1" spans="1:19" x14ac:dyDescent="0.3">
      <c r="A1" s="1" t="s">
        <v>16</v>
      </c>
      <c r="B1" s="1"/>
      <c r="C1" s="2" t="s">
        <v>0</v>
      </c>
      <c r="D1" s="2" t="s">
        <v>1</v>
      </c>
      <c r="E1" s="1" t="s">
        <v>2</v>
      </c>
      <c r="J1" s="8"/>
      <c r="L1" s="1" t="s">
        <v>5</v>
      </c>
      <c r="M1" s="1"/>
      <c r="N1" s="2" t="s">
        <v>0</v>
      </c>
      <c r="O1" s="2" t="s">
        <v>1</v>
      </c>
      <c r="P1" s="1" t="s">
        <v>2</v>
      </c>
    </row>
    <row r="2" spans="1:19" x14ac:dyDescent="0.3">
      <c r="A2" s="3"/>
      <c r="B2" s="4"/>
      <c r="C2" s="4" t="s">
        <v>3</v>
      </c>
      <c r="D2" s="4" t="s">
        <v>4</v>
      </c>
      <c r="E2" s="1"/>
      <c r="J2" s="8"/>
      <c r="L2" s="3"/>
      <c r="M2" s="4"/>
      <c r="N2" s="4" t="s">
        <v>3</v>
      </c>
      <c r="O2" s="4" t="s">
        <v>4</v>
      </c>
      <c r="P2" s="1"/>
    </row>
    <row r="3" spans="1:19" x14ac:dyDescent="0.3">
      <c r="A3" s="2" t="s">
        <v>0</v>
      </c>
      <c r="B3" s="5" t="s">
        <v>3</v>
      </c>
      <c r="C3" s="6">
        <f>4765-1442</f>
        <v>3323</v>
      </c>
      <c r="D3" s="6">
        <f>5284-4765</f>
        <v>519</v>
      </c>
      <c r="E3" s="1">
        <f>C3+D3</f>
        <v>3842</v>
      </c>
      <c r="G3" t="s">
        <v>6</v>
      </c>
      <c r="H3">
        <f>E3+E4</f>
        <v>6762</v>
      </c>
      <c r="J3" s="8"/>
      <c r="L3" s="2" t="s">
        <v>0</v>
      </c>
      <c r="M3" s="5" t="s">
        <v>3</v>
      </c>
      <c r="N3" s="6">
        <f>445091-119820</f>
        <v>325271</v>
      </c>
      <c r="O3" s="6">
        <f>449707-445091</f>
        <v>4616</v>
      </c>
      <c r="P3" s="1">
        <f>N3+O3</f>
        <v>329887</v>
      </c>
    </row>
    <row r="4" spans="1:19" x14ac:dyDescent="0.3">
      <c r="A4" s="2" t="s">
        <v>1</v>
      </c>
      <c r="B4" s="5" t="s">
        <v>4</v>
      </c>
      <c r="C4" s="7">
        <f>1442-1298</f>
        <v>144</v>
      </c>
      <c r="D4" s="7">
        <f>1298+(6762-5284)</f>
        <v>2776</v>
      </c>
      <c r="E4" s="1">
        <f>C4+D4</f>
        <v>2920</v>
      </c>
      <c r="J4" s="8"/>
      <c r="L4" s="2" t="s">
        <v>1</v>
      </c>
      <c r="M4" s="5" t="s">
        <v>4</v>
      </c>
      <c r="N4" s="7">
        <v>0</v>
      </c>
      <c r="O4" s="7">
        <f>119820+565964-449707</f>
        <v>236077</v>
      </c>
      <c r="P4" s="1">
        <f>N4+O4</f>
        <v>236077</v>
      </c>
    </row>
    <row r="5" spans="1:19" x14ac:dyDescent="0.3">
      <c r="A5" s="1" t="s">
        <v>2</v>
      </c>
      <c r="B5" s="1"/>
      <c r="C5" s="1">
        <f>C3+C4</f>
        <v>3467</v>
      </c>
      <c r="D5" s="1">
        <f>D3+D4</f>
        <v>3295</v>
      </c>
      <c r="E5" s="1"/>
      <c r="J5" s="8"/>
      <c r="L5" s="1" t="s">
        <v>2</v>
      </c>
      <c r="M5" s="1"/>
      <c r="N5" s="1">
        <f>N3+N4</f>
        <v>325271</v>
      </c>
      <c r="O5" s="1">
        <f>O3+O4</f>
        <v>240693</v>
      </c>
      <c r="P5" s="1"/>
      <c r="R5" t="s">
        <v>6</v>
      </c>
      <c r="S5">
        <f>P3+P4</f>
        <v>565964</v>
      </c>
    </row>
    <row r="6" spans="1:19" x14ac:dyDescent="0.3">
      <c r="J6" s="8"/>
    </row>
    <row r="7" spans="1:19" x14ac:dyDescent="0.3">
      <c r="J7" s="8"/>
    </row>
    <row r="8" spans="1:19" x14ac:dyDescent="0.3">
      <c r="D8" t="s">
        <v>6</v>
      </c>
      <c r="E8">
        <f>C5+D5</f>
        <v>6762</v>
      </c>
      <c r="J8" s="8"/>
    </row>
    <row r="9" spans="1:19" x14ac:dyDescent="0.3">
      <c r="J9" s="8"/>
      <c r="O9" t="s">
        <v>6</v>
      </c>
      <c r="P9">
        <f>N5+O5</f>
        <v>565964</v>
      </c>
    </row>
    <row r="10" spans="1:19" x14ac:dyDescent="0.3">
      <c r="J10" s="8"/>
    </row>
    <row r="11" spans="1:19" x14ac:dyDescent="0.3">
      <c r="J11" s="8"/>
    </row>
    <row r="12" spans="1:19" x14ac:dyDescent="0.3">
      <c r="J12" s="8"/>
      <c r="O12" t="s">
        <v>7</v>
      </c>
      <c r="P12">
        <f>(N3+O4)/S5</f>
        <v>0.99184400421228203</v>
      </c>
    </row>
    <row r="13" spans="1:19" x14ac:dyDescent="0.3">
      <c r="F13" t="s">
        <v>7</v>
      </c>
      <c r="G13">
        <f>(C3+D4)/E8</f>
        <v>0.90195208518189884</v>
      </c>
      <c r="J13" s="8"/>
    </row>
    <row r="14" spans="1:19" x14ac:dyDescent="0.3">
      <c r="J14" s="8"/>
    </row>
    <row r="15" spans="1:19" x14ac:dyDescent="0.3">
      <c r="J15" s="8"/>
      <c r="N15" t="s">
        <v>11</v>
      </c>
      <c r="O15" t="s">
        <v>8</v>
      </c>
      <c r="P15">
        <f>(N3)/P3</f>
        <v>0.98600732978262251</v>
      </c>
    </row>
    <row r="16" spans="1:19" x14ac:dyDescent="0.3">
      <c r="E16" t="s">
        <v>11</v>
      </c>
      <c r="F16" t="s">
        <v>8</v>
      </c>
      <c r="G16">
        <f>(C3)/E3</f>
        <v>0.86491410723581463</v>
      </c>
      <c r="J16" s="8"/>
      <c r="O16" t="s">
        <v>9</v>
      </c>
      <c r="P16">
        <f>N4/P4</f>
        <v>0</v>
      </c>
    </row>
    <row r="17" spans="5:16" x14ac:dyDescent="0.3">
      <c r="F17" t="s">
        <v>9</v>
      </c>
      <c r="G17">
        <f>C4/E4</f>
        <v>4.9315068493150684E-2</v>
      </c>
      <c r="J17" s="8"/>
      <c r="O17" t="s">
        <v>10</v>
      </c>
      <c r="P17">
        <f>N3/N5</f>
        <v>1</v>
      </c>
    </row>
    <row r="18" spans="5:16" x14ac:dyDescent="0.3">
      <c r="F18" t="s">
        <v>10</v>
      </c>
      <c r="G18">
        <f>C3/C5</f>
        <v>0.95846553216036923</v>
      </c>
      <c r="J18" s="8"/>
    </row>
    <row r="19" spans="5:16" x14ac:dyDescent="0.3">
      <c r="J19" s="8"/>
    </row>
    <row r="20" spans="5:16" x14ac:dyDescent="0.3">
      <c r="J20" s="8"/>
    </row>
    <row r="21" spans="5:16" x14ac:dyDescent="0.3">
      <c r="J21" s="8"/>
    </row>
    <row r="22" spans="5:16" x14ac:dyDescent="0.3">
      <c r="J22" s="8"/>
    </row>
    <row r="23" spans="5:16" x14ac:dyDescent="0.3">
      <c r="J23" s="8"/>
      <c r="O23" t="s">
        <v>13</v>
      </c>
    </row>
    <row r="24" spans="5:16" x14ac:dyDescent="0.3">
      <c r="E24" t="s">
        <v>12</v>
      </c>
      <c r="J24" s="8"/>
    </row>
    <row r="25" spans="5:16" x14ac:dyDescent="0.3">
      <c r="J25" s="8"/>
    </row>
    <row r="26" spans="5:16" x14ac:dyDescent="0.3">
      <c r="J26" s="8"/>
    </row>
    <row r="27" spans="5:16" x14ac:dyDescent="0.3">
      <c r="J27" s="8"/>
    </row>
    <row r="28" spans="5:16" x14ac:dyDescent="0.3">
      <c r="J28" s="8"/>
    </row>
    <row r="29" spans="5:16" x14ac:dyDescent="0.3">
      <c r="J29" s="8"/>
    </row>
    <row r="30" spans="5:16" x14ac:dyDescent="0.3">
      <c r="J30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H27" sqref="H27"/>
    </sheetView>
  </sheetViews>
  <sheetFormatPr defaultRowHeight="14.4" x14ac:dyDescent="0.3"/>
  <sheetData>
    <row r="1" spans="1:19" x14ac:dyDescent="0.3">
      <c r="A1" s="1" t="s">
        <v>17</v>
      </c>
      <c r="B1" s="1"/>
      <c r="C1" s="2" t="s">
        <v>0</v>
      </c>
      <c r="D1" s="2" t="s">
        <v>1</v>
      </c>
      <c r="E1" s="1" t="s">
        <v>2</v>
      </c>
      <c r="J1" s="8"/>
      <c r="L1" s="1" t="s">
        <v>5</v>
      </c>
      <c r="M1" s="1"/>
      <c r="N1" s="2" t="s">
        <v>0</v>
      </c>
      <c r="O1" s="2" t="s">
        <v>1</v>
      </c>
      <c r="P1" s="1" t="s">
        <v>2</v>
      </c>
    </row>
    <row r="2" spans="1:19" x14ac:dyDescent="0.3">
      <c r="A2" s="3"/>
      <c r="B2" s="4"/>
      <c r="C2" s="4" t="s">
        <v>3</v>
      </c>
      <c r="D2" s="4" t="s">
        <v>4</v>
      </c>
      <c r="E2" s="1"/>
      <c r="J2" s="8"/>
      <c r="L2" s="3"/>
      <c r="M2" s="4"/>
      <c r="N2" s="4" t="s">
        <v>3</v>
      </c>
      <c r="O2" s="4" t="s">
        <v>4</v>
      </c>
      <c r="P2" s="1"/>
    </row>
    <row r="3" spans="1:19" x14ac:dyDescent="0.3">
      <c r="A3" s="2" t="s">
        <v>0</v>
      </c>
      <c r="B3" s="5" t="s">
        <v>3</v>
      </c>
      <c r="C3" s="6">
        <f>4354-1443</f>
        <v>2911</v>
      </c>
      <c r="D3" s="6">
        <f>1443-1287+(4658-4354)</f>
        <v>460</v>
      </c>
      <c r="E3" s="1">
        <f>C3+D3</f>
        <v>3371</v>
      </c>
      <c r="G3" t="s">
        <v>6</v>
      </c>
      <c r="H3">
        <f>E3+E4</f>
        <v>5754</v>
      </c>
      <c r="J3" s="8"/>
      <c r="L3" s="2" t="s">
        <v>0</v>
      </c>
      <c r="M3" s="5" t="s">
        <v>3</v>
      </c>
      <c r="N3" s="6">
        <f>381259-95946</f>
        <v>285313</v>
      </c>
      <c r="O3" s="6">
        <f>383856-381259+(95946-93311)</f>
        <v>5232</v>
      </c>
      <c r="P3" s="1">
        <f>N3+O3</f>
        <v>290545</v>
      </c>
    </row>
    <row r="4" spans="1:19" x14ac:dyDescent="0.3">
      <c r="A4" s="2" t="s">
        <v>1</v>
      </c>
      <c r="B4" s="5" t="s">
        <v>4</v>
      </c>
      <c r="C4" s="7">
        <v>0</v>
      </c>
      <c r="D4" s="7">
        <f>1287+(5754-4658)</f>
        <v>2383</v>
      </c>
      <c r="E4" s="1">
        <f>C4+D4</f>
        <v>2383</v>
      </c>
      <c r="J4" s="8"/>
      <c r="L4" s="2" t="s">
        <v>1</v>
      </c>
      <c r="M4" s="5" t="s">
        <v>4</v>
      </c>
      <c r="N4" s="7">
        <v>0</v>
      </c>
      <c r="O4" s="7">
        <f>93311+473696-383856</f>
        <v>183151</v>
      </c>
      <c r="P4" s="1">
        <f>N4+O4</f>
        <v>183151</v>
      </c>
    </row>
    <row r="5" spans="1:19" x14ac:dyDescent="0.3">
      <c r="A5" s="1" t="s">
        <v>2</v>
      </c>
      <c r="B5" s="1"/>
      <c r="C5" s="1">
        <f>C3+C4</f>
        <v>2911</v>
      </c>
      <c r="D5" s="1">
        <f>D3+D4</f>
        <v>2843</v>
      </c>
      <c r="E5" s="1"/>
      <c r="J5" s="8"/>
      <c r="L5" s="1" t="s">
        <v>2</v>
      </c>
      <c r="M5" s="1"/>
      <c r="N5" s="1">
        <f>N3+N4</f>
        <v>285313</v>
      </c>
      <c r="O5" s="1">
        <f>O3+O4</f>
        <v>188383</v>
      </c>
      <c r="P5" s="1"/>
      <c r="R5" t="s">
        <v>6</v>
      </c>
      <c r="S5">
        <f>P3+P4</f>
        <v>473696</v>
      </c>
    </row>
    <row r="6" spans="1:19" x14ac:dyDescent="0.3">
      <c r="J6" s="8"/>
    </row>
    <row r="7" spans="1:19" x14ac:dyDescent="0.3">
      <c r="J7" s="8"/>
    </row>
    <row r="8" spans="1:19" x14ac:dyDescent="0.3">
      <c r="D8" t="s">
        <v>6</v>
      </c>
      <c r="E8">
        <f>C5+D5</f>
        <v>5754</v>
      </c>
      <c r="J8" s="8"/>
    </row>
    <row r="9" spans="1:19" x14ac:dyDescent="0.3">
      <c r="J9" s="8"/>
      <c r="O9" t="s">
        <v>6</v>
      </c>
      <c r="P9">
        <f>N5+O5</f>
        <v>473696</v>
      </c>
    </row>
    <row r="10" spans="1:19" x14ac:dyDescent="0.3">
      <c r="J10" s="8"/>
    </row>
    <row r="11" spans="1:19" x14ac:dyDescent="0.3">
      <c r="J11" s="8"/>
    </row>
    <row r="12" spans="1:19" x14ac:dyDescent="0.3">
      <c r="J12" s="8"/>
      <c r="O12" t="s">
        <v>7</v>
      </c>
      <c r="P12">
        <f>(N3+O4)/S5</f>
        <v>0.9889549415658988</v>
      </c>
    </row>
    <row r="13" spans="1:19" x14ac:dyDescent="0.3">
      <c r="F13" t="s">
        <v>7</v>
      </c>
      <c r="G13">
        <f>(C3+D4)/E8</f>
        <v>0.92005561348627041</v>
      </c>
      <c r="J13" s="8"/>
    </row>
    <row r="14" spans="1:19" x14ac:dyDescent="0.3">
      <c r="J14" s="8"/>
    </row>
    <row r="15" spans="1:19" x14ac:dyDescent="0.3">
      <c r="J15" s="8"/>
      <c r="N15" t="s">
        <v>11</v>
      </c>
      <c r="O15" t="s">
        <v>8</v>
      </c>
      <c r="P15">
        <f>(N3)/P3</f>
        <v>0.98199246244127414</v>
      </c>
    </row>
    <row r="16" spans="1:19" x14ac:dyDescent="0.3">
      <c r="E16" t="s">
        <v>11</v>
      </c>
      <c r="F16" t="s">
        <v>8</v>
      </c>
      <c r="G16">
        <f>(C3)/E3</f>
        <v>0.8635419756748739</v>
      </c>
      <c r="J16" s="8"/>
      <c r="O16" t="s">
        <v>9</v>
      </c>
      <c r="P16">
        <f>N4/P4</f>
        <v>0</v>
      </c>
    </row>
    <row r="17" spans="5:16" x14ac:dyDescent="0.3">
      <c r="F17" t="s">
        <v>9</v>
      </c>
      <c r="G17">
        <f>C4/E4</f>
        <v>0</v>
      </c>
      <c r="J17" s="8"/>
      <c r="O17" t="s">
        <v>10</v>
      </c>
      <c r="P17">
        <f>N3/N5</f>
        <v>1</v>
      </c>
    </row>
    <row r="18" spans="5:16" x14ac:dyDescent="0.3">
      <c r="F18" t="s">
        <v>10</v>
      </c>
      <c r="G18">
        <f>C3/C5</f>
        <v>1</v>
      </c>
      <c r="J18" s="8"/>
    </row>
    <row r="19" spans="5:16" x14ac:dyDescent="0.3">
      <c r="J19" s="8"/>
    </row>
    <row r="20" spans="5:16" x14ac:dyDescent="0.3">
      <c r="J20" s="8"/>
    </row>
    <row r="21" spans="5:16" x14ac:dyDescent="0.3">
      <c r="J21" s="8"/>
    </row>
    <row r="22" spans="5:16" x14ac:dyDescent="0.3">
      <c r="J22" s="8"/>
    </row>
    <row r="23" spans="5:16" x14ac:dyDescent="0.3">
      <c r="J23" s="8"/>
      <c r="O23" t="s">
        <v>13</v>
      </c>
    </row>
    <row r="24" spans="5:16" x14ac:dyDescent="0.3">
      <c r="E24" t="s">
        <v>12</v>
      </c>
      <c r="J24" s="8"/>
    </row>
    <row r="25" spans="5:16" x14ac:dyDescent="0.3">
      <c r="J25" s="8"/>
    </row>
    <row r="26" spans="5:16" x14ac:dyDescent="0.3">
      <c r="J26" s="8"/>
    </row>
    <row r="27" spans="5:16" x14ac:dyDescent="0.3">
      <c r="J27" s="8"/>
    </row>
    <row r="28" spans="5:16" x14ac:dyDescent="0.3">
      <c r="J28" s="8"/>
    </row>
    <row r="29" spans="5:16" x14ac:dyDescent="0.3">
      <c r="J29" s="8"/>
    </row>
    <row r="30" spans="5:16" x14ac:dyDescent="0.3">
      <c r="J30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C4" sqref="C4"/>
    </sheetView>
  </sheetViews>
  <sheetFormatPr defaultRowHeight="14.4" x14ac:dyDescent="0.3"/>
  <sheetData>
    <row r="1" spans="1:19" x14ac:dyDescent="0.3">
      <c r="A1" s="1" t="s">
        <v>5</v>
      </c>
      <c r="B1" s="1"/>
      <c r="C1" s="2" t="s">
        <v>0</v>
      </c>
      <c r="D1" s="2" t="s">
        <v>1</v>
      </c>
      <c r="E1" s="1" t="s">
        <v>2</v>
      </c>
      <c r="J1" s="8"/>
      <c r="L1" s="1" t="s">
        <v>5</v>
      </c>
      <c r="M1" s="1"/>
      <c r="N1" s="2" t="s">
        <v>0</v>
      </c>
      <c r="O1" s="2" t="s">
        <v>1</v>
      </c>
      <c r="P1" s="1" t="s">
        <v>2</v>
      </c>
    </row>
    <row r="2" spans="1:19" x14ac:dyDescent="0.3">
      <c r="A2" s="3"/>
      <c r="B2" s="4"/>
      <c r="C2" s="4" t="s">
        <v>3</v>
      </c>
      <c r="D2" s="4" t="s">
        <v>4</v>
      </c>
      <c r="E2" s="1"/>
      <c r="J2" s="8"/>
      <c r="L2" s="3"/>
      <c r="M2" s="4"/>
      <c r="N2" s="4" t="s">
        <v>3</v>
      </c>
      <c r="O2" s="4" t="s">
        <v>4</v>
      </c>
      <c r="P2" s="1"/>
    </row>
    <row r="3" spans="1:19" x14ac:dyDescent="0.3">
      <c r="A3" s="2" t="s">
        <v>0</v>
      </c>
      <c r="B3" s="5" t="s">
        <v>3</v>
      </c>
      <c r="C3" s="6">
        <f>10484-2735</f>
        <v>7749</v>
      </c>
      <c r="D3" s="6">
        <f>2735-2556</f>
        <v>179</v>
      </c>
      <c r="E3" s="1">
        <f>C3+D3</f>
        <v>7928</v>
      </c>
      <c r="G3" t="s">
        <v>6</v>
      </c>
      <c r="H3">
        <f>E3+E4</f>
        <v>13051</v>
      </c>
      <c r="J3" s="8"/>
      <c r="L3" s="2" t="s">
        <v>0</v>
      </c>
      <c r="M3" s="5" t="s">
        <v>3</v>
      </c>
      <c r="N3" s="6">
        <f>428902-107778</f>
        <v>321124</v>
      </c>
      <c r="O3" s="6">
        <f>430654-428902+(107778-104802)</f>
        <v>4728</v>
      </c>
      <c r="P3" s="1">
        <f>N3+O3</f>
        <v>325852</v>
      </c>
    </row>
    <row r="4" spans="1:19" x14ac:dyDescent="0.3">
      <c r="A4" s="2" t="s">
        <v>1</v>
      </c>
      <c r="B4" s="5" t="s">
        <v>4</v>
      </c>
      <c r="C4" s="7">
        <f>2027-983+(10992-10484)</f>
        <v>1552</v>
      </c>
      <c r="D4" s="7">
        <f>983+(2556-2027)+(13051-10992)</f>
        <v>3571</v>
      </c>
      <c r="E4" s="1">
        <f>C4+D4</f>
        <v>5123</v>
      </c>
      <c r="J4" s="8"/>
      <c r="L4" s="2" t="s">
        <v>1</v>
      </c>
      <c r="M4" s="5" t="s">
        <v>4</v>
      </c>
      <c r="N4" s="7">
        <v>0</v>
      </c>
      <c r="O4" s="7">
        <f>104802+541134-430654</f>
        <v>215282</v>
      </c>
      <c r="P4" s="1">
        <f>N4+O4</f>
        <v>215282</v>
      </c>
    </row>
    <row r="5" spans="1:19" x14ac:dyDescent="0.3">
      <c r="A5" s="1" t="s">
        <v>2</v>
      </c>
      <c r="B5" s="1"/>
      <c r="C5" s="1">
        <f>C3+C4</f>
        <v>9301</v>
      </c>
      <c r="D5" s="1">
        <f>D3+D4</f>
        <v>3750</v>
      </c>
      <c r="E5" s="1"/>
      <c r="J5" s="8"/>
      <c r="L5" s="1" t="s">
        <v>2</v>
      </c>
      <c r="M5" s="1"/>
      <c r="N5" s="1">
        <f>N3+N4</f>
        <v>321124</v>
      </c>
      <c r="O5" s="1">
        <f>O3+O4</f>
        <v>220010</v>
      </c>
      <c r="P5" s="1"/>
      <c r="R5" t="s">
        <v>6</v>
      </c>
      <c r="S5">
        <f>P3+P4</f>
        <v>541134</v>
      </c>
    </row>
    <row r="6" spans="1:19" x14ac:dyDescent="0.3">
      <c r="J6" s="8"/>
    </row>
    <row r="7" spans="1:19" x14ac:dyDescent="0.3">
      <c r="J7" s="8"/>
    </row>
    <row r="8" spans="1:19" x14ac:dyDescent="0.3">
      <c r="D8" t="s">
        <v>6</v>
      </c>
      <c r="E8">
        <f>C5+D5</f>
        <v>13051</v>
      </c>
      <c r="J8" s="8"/>
    </row>
    <row r="9" spans="1:19" x14ac:dyDescent="0.3">
      <c r="J9" s="8"/>
      <c r="O9" t="s">
        <v>6</v>
      </c>
      <c r="P9">
        <f>N5+O5</f>
        <v>541134</v>
      </c>
    </row>
    <row r="10" spans="1:19" x14ac:dyDescent="0.3">
      <c r="J10" s="8"/>
    </row>
    <row r="11" spans="1:19" x14ac:dyDescent="0.3">
      <c r="J11" s="8"/>
    </row>
    <row r="12" spans="1:19" x14ac:dyDescent="0.3">
      <c r="J12" s="8"/>
      <c r="O12" t="s">
        <v>7</v>
      </c>
      <c r="P12">
        <f>(N3+O4)/S5</f>
        <v>0.99126279258002636</v>
      </c>
    </row>
    <row r="13" spans="1:19" x14ac:dyDescent="0.3">
      <c r="F13" t="s">
        <v>7</v>
      </c>
      <c r="G13">
        <f>(C3+D4)/E8</f>
        <v>0.86736648532679483</v>
      </c>
      <c r="J13" s="8"/>
    </row>
    <row r="14" spans="1:19" x14ac:dyDescent="0.3">
      <c r="J14" s="8"/>
    </row>
    <row r="15" spans="1:19" x14ac:dyDescent="0.3">
      <c r="J15" s="8"/>
      <c r="N15" t="s">
        <v>11</v>
      </c>
      <c r="O15" t="s">
        <v>8</v>
      </c>
      <c r="P15">
        <f>(N3)/P3</f>
        <v>0.98549034531014079</v>
      </c>
    </row>
    <row r="16" spans="1:19" x14ac:dyDescent="0.3">
      <c r="E16" t="s">
        <v>11</v>
      </c>
      <c r="F16" t="s">
        <v>8</v>
      </c>
      <c r="G16">
        <f>(C3)/E3</f>
        <v>0.97742179616548941</v>
      </c>
      <c r="J16" s="8"/>
      <c r="O16" t="s">
        <v>9</v>
      </c>
      <c r="P16">
        <f>N4/P4</f>
        <v>0</v>
      </c>
    </row>
    <row r="17" spans="5:16" x14ac:dyDescent="0.3">
      <c r="F17" t="s">
        <v>9</v>
      </c>
      <c r="G17">
        <f>C4/E4</f>
        <v>0.30294749170407964</v>
      </c>
      <c r="J17" s="8"/>
      <c r="O17" t="s">
        <v>10</v>
      </c>
      <c r="P17">
        <f>N3/N5</f>
        <v>1</v>
      </c>
    </row>
    <row r="18" spans="5:16" x14ac:dyDescent="0.3">
      <c r="F18" t="s">
        <v>10</v>
      </c>
      <c r="G18">
        <f>C3/C5</f>
        <v>0.8331362219116224</v>
      </c>
      <c r="J18" s="8"/>
    </row>
    <row r="19" spans="5:16" x14ac:dyDescent="0.3">
      <c r="J19" s="8"/>
    </row>
    <row r="20" spans="5:16" x14ac:dyDescent="0.3">
      <c r="J20" s="8"/>
    </row>
    <row r="21" spans="5:16" x14ac:dyDescent="0.3">
      <c r="J21" s="8"/>
    </row>
    <row r="22" spans="5:16" x14ac:dyDescent="0.3">
      <c r="J22" s="8"/>
    </row>
    <row r="23" spans="5:16" x14ac:dyDescent="0.3">
      <c r="J23" s="8"/>
      <c r="O23" t="s">
        <v>13</v>
      </c>
    </row>
    <row r="24" spans="5:16" x14ac:dyDescent="0.3">
      <c r="E24" t="s">
        <v>12</v>
      </c>
      <c r="J24" s="8"/>
    </row>
    <row r="25" spans="5:16" x14ac:dyDescent="0.3">
      <c r="J25" s="8"/>
    </row>
    <row r="26" spans="5:16" x14ac:dyDescent="0.3">
      <c r="J26" s="8"/>
    </row>
    <row r="27" spans="5:16" x14ac:dyDescent="0.3">
      <c r="J27" s="8"/>
    </row>
    <row r="28" spans="5:16" x14ac:dyDescent="0.3">
      <c r="J28" s="8"/>
    </row>
    <row r="29" spans="5:16" x14ac:dyDescent="0.3">
      <c r="J29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sqref="A1:S24"/>
    </sheetView>
  </sheetViews>
  <sheetFormatPr defaultRowHeight="14.4" x14ac:dyDescent="0.3"/>
  <sheetData>
    <row r="1" spans="1:19" x14ac:dyDescent="0.3">
      <c r="A1" s="1" t="s">
        <v>5</v>
      </c>
      <c r="B1" s="1"/>
      <c r="C1" s="2" t="s">
        <v>0</v>
      </c>
      <c r="D1" s="2" t="s">
        <v>1</v>
      </c>
      <c r="E1" s="1" t="s">
        <v>2</v>
      </c>
      <c r="J1" s="8"/>
      <c r="L1" s="1" t="s">
        <v>5</v>
      </c>
      <c r="M1" s="1"/>
      <c r="N1" s="2" t="s">
        <v>0</v>
      </c>
      <c r="O1" s="2" t="s">
        <v>1</v>
      </c>
      <c r="P1" s="1" t="s">
        <v>2</v>
      </c>
    </row>
    <row r="2" spans="1:19" x14ac:dyDescent="0.3">
      <c r="A2" s="3"/>
      <c r="B2" s="4"/>
      <c r="C2" s="4" t="s">
        <v>3</v>
      </c>
      <c r="D2" s="4" t="s">
        <v>4</v>
      </c>
      <c r="E2" s="1"/>
      <c r="J2" s="8"/>
      <c r="L2" s="3"/>
      <c r="M2" s="4"/>
      <c r="N2" s="4" t="s">
        <v>3</v>
      </c>
      <c r="O2" s="4" t="s">
        <v>4</v>
      </c>
      <c r="P2" s="1"/>
    </row>
    <row r="3" spans="1:19" x14ac:dyDescent="0.3">
      <c r="A3" s="2" t="s">
        <v>0</v>
      </c>
      <c r="B3" s="5" t="s">
        <v>3</v>
      </c>
      <c r="C3" s="6">
        <f>4469-1480</f>
        <v>2989</v>
      </c>
      <c r="D3" s="6">
        <f>4712-4469+(1480-1224)</f>
        <v>499</v>
      </c>
      <c r="E3" s="1">
        <f>C3+D3</f>
        <v>3488</v>
      </c>
      <c r="G3" t="s">
        <v>6</v>
      </c>
      <c r="H3">
        <f>E3+E4</f>
        <v>5842</v>
      </c>
      <c r="J3" s="8"/>
      <c r="L3" s="2" t="s">
        <v>0</v>
      </c>
      <c r="M3" s="5" t="s">
        <v>3</v>
      </c>
      <c r="N3" s="6">
        <f>392300-293501+(292501-94501)</f>
        <v>296799</v>
      </c>
      <c r="O3" s="6">
        <f>293501-292501+401838-392300</f>
        <v>10538</v>
      </c>
      <c r="P3" s="1">
        <f>N3+O3</f>
        <v>307337</v>
      </c>
    </row>
    <row r="4" spans="1:19" x14ac:dyDescent="0.3">
      <c r="A4" s="2" t="s">
        <v>1</v>
      </c>
      <c r="B4" s="5" t="s">
        <v>4</v>
      </c>
      <c r="C4" s="7">
        <f>5842-5766</f>
        <v>76</v>
      </c>
      <c r="D4" s="7">
        <f>1224+(5766-4712)</f>
        <v>2278</v>
      </c>
      <c r="E4" s="1">
        <f>C4+D4</f>
        <v>2354</v>
      </c>
      <c r="J4" s="8"/>
      <c r="L4" s="2" t="s">
        <v>1</v>
      </c>
      <c r="M4" s="5" t="s">
        <v>4</v>
      </c>
      <c r="N4" s="7">
        <f>500212-493297</f>
        <v>6915</v>
      </c>
      <c r="O4" s="7">
        <f>94501+493297-401838</f>
        <v>185960</v>
      </c>
      <c r="P4" s="1">
        <f>N4+O4</f>
        <v>192875</v>
      </c>
    </row>
    <row r="5" spans="1:19" x14ac:dyDescent="0.3">
      <c r="A5" s="1" t="s">
        <v>2</v>
      </c>
      <c r="B5" s="1"/>
      <c r="C5" s="1">
        <f>C3+C4</f>
        <v>3065</v>
      </c>
      <c r="D5" s="1">
        <f>D3+D4</f>
        <v>2777</v>
      </c>
      <c r="E5" s="1"/>
      <c r="J5" s="8"/>
      <c r="L5" s="1" t="s">
        <v>2</v>
      </c>
      <c r="M5" s="1"/>
      <c r="N5" s="1">
        <f>N3+N4</f>
        <v>303714</v>
      </c>
      <c r="O5" s="1">
        <f>O3+O4</f>
        <v>196498</v>
      </c>
      <c r="P5" s="1"/>
      <c r="R5" t="s">
        <v>6</v>
      </c>
      <c r="S5">
        <f>P3+P4</f>
        <v>500212</v>
      </c>
    </row>
    <row r="6" spans="1:19" x14ac:dyDescent="0.3">
      <c r="J6" s="8"/>
    </row>
    <row r="7" spans="1:19" x14ac:dyDescent="0.3">
      <c r="J7" s="8"/>
    </row>
    <row r="8" spans="1:19" x14ac:dyDescent="0.3">
      <c r="D8" t="s">
        <v>6</v>
      </c>
      <c r="E8">
        <f>C5+D5</f>
        <v>5842</v>
      </c>
      <c r="J8" s="8"/>
    </row>
    <row r="9" spans="1:19" x14ac:dyDescent="0.3">
      <c r="J9" s="8"/>
      <c r="O9" t="s">
        <v>6</v>
      </c>
      <c r="P9">
        <f>N5+O5</f>
        <v>500212</v>
      </c>
    </row>
    <row r="10" spans="1:19" x14ac:dyDescent="0.3">
      <c r="J10" s="8"/>
    </row>
    <row r="11" spans="1:19" x14ac:dyDescent="0.3">
      <c r="J11" s="8"/>
    </row>
    <row r="12" spans="1:19" x14ac:dyDescent="0.3">
      <c r="J12" s="8"/>
      <c r="O12" t="s">
        <v>7</v>
      </c>
      <c r="P12">
        <f>(N3+O4)/S5</f>
        <v>0.96510879387139847</v>
      </c>
    </row>
    <row r="13" spans="1:19" x14ac:dyDescent="0.3">
      <c r="F13" t="s">
        <v>7</v>
      </c>
      <c r="G13">
        <f>(C3+D4)/E8</f>
        <v>0.90157480314960625</v>
      </c>
      <c r="J13" s="8"/>
    </row>
    <row r="14" spans="1:19" x14ac:dyDescent="0.3">
      <c r="J14" s="8"/>
    </row>
    <row r="15" spans="1:19" x14ac:dyDescent="0.3">
      <c r="J15" s="8"/>
      <c r="N15" t="s">
        <v>11</v>
      </c>
      <c r="O15" t="s">
        <v>8</v>
      </c>
      <c r="P15">
        <f>(N3)/P3</f>
        <v>0.96571190582324939</v>
      </c>
    </row>
    <row r="16" spans="1:19" x14ac:dyDescent="0.3">
      <c r="E16" t="s">
        <v>11</v>
      </c>
      <c r="F16" t="s">
        <v>8</v>
      </c>
      <c r="G16">
        <f>(C3)/E3</f>
        <v>0.85693807339449546</v>
      </c>
      <c r="J16" s="8"/>
      <c r="O16" t="s">
        <v>9</v>
      </c>
      <c r="P16">
        <f>N4/P4</f>
        <v>3.5852235904082957E-2</v>
      </c>
    </row>
    <row r="17" spans="5:16" x14ac:dyDescent="0.3">
      <c r="F17" t="s">
        <v>9</v>
      </c>
      <c r="G17">
        <f>C4/E4</f>
        <v>3.2285471537807989E-2</v>
      </c>
      <c r="J17" s="8"/>
      <c r="O17" t="s">
        <v>10</v>
      </c>
      <c r="P17">
        <f>N3/N5</f>
        <v>0.97723186945613305</v>
      </c>
    </row>
    <row r="18" spans="5:16" x14ac:dyDescent="0.3">
      <c r="F18" t="s">
        <v>10</v>
      </c>
      <c r="G18">
        <f>C3/C5</f>
        <v>0.97520391517128879</v>
      </c>
      <c r="J18" s="8"/>
    </row>
    <row r="19" spans="5:16" x14ac:dyDescent="0.3">
      <c r="J19" s="8"/>
    </row>
    <row r="20" spans="5:16" x14ac:dyDescent="0.3">
      <c r="J20" s="8"/>
    </row>
    <row r="21" spans="5:16" x14ac:dyDescent="0.3">
      <c r="J21" s="8"/>
    </row>
    <row r="22" spans="5:16" x14ac:dyDescent="0.3">
      <c r="J22" s="8"/>
    </row>
    <row r="23" spans="5:16" x14ac:dyDescent="0.3">
      <c r="J23" s="8"/>
      <c r="O23" t="s">
        <v>13</v>
      </c>
    </row>
    <row r="24" spans="5:16" x14ac:dyDescent="0.3">
      <c r="E24" t="s">
        <v>12</v>
      </c>
      <c r="J24" s="8"/>
    </row>
    <row r="25" spans="5:16" x14ac:dyDescent="0.3">
      <c r="J25" s="8"/>
    </row>
    <row r="26" spans="5:16" x14ac:dyDescent="0.3">
      <c r="J26" s="8"/>
    </row>
    <row r="27" spans="5:16" x14ac:dyDescent="0.3">
      <c r="J27" s="8"/>
    </row>
    <row r="28" spans="5:16" x14ac:dyDescent="0.3">
      <c r="J28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M21" sqref="M21"/>
    </sheetView>
  </sheetViews>
  <sheetFormatPr defaultRowHeight="14.4" x14ac:dyDescent="0.3"/>
  <sheetData>
    <row r="1" spans="1:19" x14ac:dyDescent="0.3">
      <c r="A1" s="1" t="s">
        <v>5</v>
      </c>
      <c r="B1" s="1"/>
      <c r="C1" s="2" t="s">
        <v>0</v>
      </c>
      <c r="D1" s="2" t="s">
        <v>1</v>
      </c>
      <c r="E1" s="1" t="s">
        <v>2</v>
      </c>
      <c r="J1" s="8"/>
      <c r="L1" s="1" t="s">
        <v>5</v>
      </c>
      <c r="M1" s="1"/>
      <c r="N1" s="2" t="s">
        <v>0</v>
      </c>
      <c r="O1" s="2" t="s">
        <v>1</v>
      </c>
      <c r="P1" s="1" t="s">
        <v>2</v>
      </c>
    </row>
    <row r="2" spans="1:19" x14ac:dyDescent="0.3">
      <c r="A2" s="3"/>
      <c r="B2" s="4"/>
      <c r="C2" s="4" t="s">
        <v>3</v>
      </c>
      <c r="D2" s="4" t="s">
        <v>4</v>
      </c>
      <c r="E2" s="1"/>
      <c r="J2" s="8"/>
      <c r="L2" s="3"/>
      <c r="M2" s="4"/>
      <c r="N2" s="4" t="s">
        <v>3</v>
      </c>
      <c r="O2" s="4" t="s">
        <v>4</v>
      </c>
      <c r="P2" s="1"/>
    </row>
    <row r="3" spans="1:19" x14ac:dyDescent="0.3">
      <c r="A3" s="2" t="s">
        <v>0</v>
      </c>
      <c r="B3" s="5" t="s">
        <v>3</v>
      </c>
      <c r="C3" s="6">
        <f>Agn_1!C3+'Agn _2'!C3+Agn_3!C3+Agn_4!C3</f>
        <v>16972</v>
      </c>
      <c r="D3" s="6">
        <f>Agn_1!D3+'Agn _2'!D3+Agn_3!D3+Agn_4!D3</f>
        <v>1657</v>
      </c>
      <c r="E3" s="1">
        <f>C3+D3</f>
        <v>18629</v>
      </c>
      <c r="G3" t="s">
        <v>6</v>
      </c>
      <c r="H3">
        <f>E3+E4</f>
        <v>31409</v>
      </c>
      <c r="J3" s="8"/>
      <c r="L3" s="2" t="s">
        <v>0</v>
      </c>
      <c r="M3" s="5" t="s">
        <v>3</v>
      </c>
      <c r="N3" s="6">
        <f>Agn_1!N3+'Agn _2'!N3+Agn_3!N3+Agn_4!N3</f>
        <v>1228507</v>
      </c>
      <c r="O3" s="6">
        <f>Agn_1!O3+'Agn _2'!O3+Agn_3!O3+Agn_4!O3</f>
        <v>25114</v>
      </c>
      <c r="P3" s="1">
        <f>N3+O3</f>
        <v>1253621</v>
      </c>
    </row>
    <row r="4" spans="1:19" x14ac:dyDescent="0.3">
      <c r="A4" s="2" t="s">
        <v>1</v>
      </c>
      <c r="B4" s="5" t="s">
        <v>4</v>
      </c>
      <c r="C4" s="7">
        <f>Agn_1!C4+'Agn _2'!C4+Agn_3!C4+Agn_4!C4</f>
        <v>1772</v>
      </c>
      <c r="D4" s="7">
        <f>Agn_1!D4+'Agn _2'!D4+Agn_3!D4+Agn_4!D4</f>
        <v>11008</v>
      </c>
      <c r="E4" s="1">
        <f>C4+D4</f>
        <v>12780</v>
      </c>
      <c r="J4" s="8"/>
      <c r="L4" s="2" t="s">
        <v>1</v>
      </c>
      <c r="M4" s="5" t="s">
        <v>4</v>
      </c>
      <c r="N4" s="7">
        <f>Agn_1!N4+'Agn _2'!N4+Agn_3!N4+Agn_4!N4</f>
        <v>6915</v>
      </c>
      <c r="O4" s="7">
        <f>Agn_1!O4+'Agn _2'!O4+Agn_3!O4+Agn_4!O4</f>
        <v>820470</v>
      </c>
      <c r="P4" s="1">
        <f>N4+O4</f>
        <v>827385</v>
      </c>
    </row>
    <row r="5" spans="1:19" x14ac:dyDescent="0.3">
      <c r="A5" s="1" t="s">
        <v>2</v>
      </c>
      <c r="B5" s="1"/>
      <c r="C5" s="1">
        <f>C3+C4</f>
        <v>18744</v>
      </c>
      <c r="D5" s="1">
        <f>D3+D4</f>
        <v>12665</v>
      </c>
      <c r="E5" s="1"/>
      <c r="J5" s="8"/>
      <c r="L5" s="1" t="s">
        <v>2</v>
      </c>
      <c r="M5" s="1"/>
      <c r="N5" s="1">
        <f>N3+N4</f>
        <v>1235422</v>
      </c>
      <c r="O5" s="1">
        <f>O3+O4</f>
        <v>845584</v>
      </c>
      <c r="P5" s="1"/>
      <c r="R5" t="s">
        <v>6</v>
      </c>
      <c r="S5">
        <f>P3+P4</f>
        <v>2081006</v>
      </c>
    </row>
    <row r="6" spans="1:19" x14ac:dyDescent="0.3">
      <c r="J6" s="8"/>
    </row>
    <row r="7" spans="1:19" x14ac:dyDescent="0.3">
      <c r="J7" s="8"/>
    </row>
    <row r="8" spans="1:19" x14ac:dyDescent="0.3">
      <c r="D8" t="s">
        <v>6</v>
      </c>
      <c r="E8">
        <f>C5+D5</f>
        <v>31409</v>
      </c>
      <c r="J8" s="8"/>
    </row>
    <row r="9" spans="1:19" x14ac:dyDescent="0.3">
      <c r="J9" s="8"/>
      <c r="O9" t="s">
        <v>6</v>
      </c>
      <c r="P9">
        <f>N5+O5</f>
        <v>2081006</v>
      </c>
    </row>
    <row r="10" spans="1:19" x14ac:dyDescent="0.3">
      <c r="J10" s="8"/>
    </row>
    <row r="11" spans="1:19" x14ac:dyDescent="0.3">
      <c r="J11" s="8"/>
    </row>
    <row r="12" spans="1:19" x14ac:dyDescent="0.3">
      <c r="J12" s="8"/>
      <c r="O12" t="s">
        <v>7</v>
      </c>
      <c r="P12">
        <f>(N3+O4)/S5</f>
        <v>0.98460888627904009</v>
      </c>
    </row>
    <row r="13" spans="1:19" x14ac:dyDescent="0.3">
      <c r="F13" t="s">
        <v>7</v>
      </c>
      <c r="G13">
        <f>(C3+D4)/E8</f>
        <v>0.89082746983348726</v>
      </c>
      <c r="J13" s="8"/>
    </row>
    <row r="14" spans="1:19" x14ac:dyDescent="0.3">
      <c r="J14" s="8"/>
    </row>
    <row r="15" spans="1:19" x14ac:dyDescent="0.3">
      <c r="J15" s="8"/>
      <c r="N15" t="s">
        <v>11</v>
      </c>
      <c r="O15" t="s">
        <v>8</v>
      </c>
      <c r="P15">
        <f>(N3)/P3</f>
        <v>0.97996683208082824</v>
      </c>
    </row>
    <row r="16" spans="1:19" x14ac:dyDescent="0.3">
      <c r="E16" t="s">
        <v>11</v>
      </c>
      <c r="F16" t="s">
        <v>8</v>
      </c>
      <c r="G16">
        <f>(C3)/E3</f>
        <v>0.91105265983144557</v>
      </c>
      <c r="J16" s="8"/>
      <c r="O16" t="s">
        <v>9</v>
      </c>
      <c r="P16">
        <f>N4/P4</f>
        <v>8.3576569553472681E-3</v>
      </c>
    </row>
    <row r="17" spans="5:16" x14ac:dyDescent="0.3">
      <c r="F17" t="s">
        <v>9</v>
      </c>
      <c r="G17">
        <f>C4/E4</f>
        <v>0.13865414710485133</v>
      </c>
      <c r="J17" s="8"/>
      <c r="O17" t="s">
        <v>10</v>
      </c>
      <c r="P17">
        <f>N3/N5</f>
        <v>0.99440272230865245</v>
      </c>
    </row>
    <row r="18" spans="5:16" x14ac:dyDescent="0.3">
      <c r="F18" t="s">
        <v>10</v>
      </c>
      <c r="G18">
        <f>C3/C5</f>
        <v>0.90546308151941957</v>
      </c>
      <c r="J18" s="8"/>
    </row>
    <row r="19" spans="5:16" x14ac:dyDescent="0.3">
      <c r="J19" s="8"/>
    </row>
    <row r="20" spans="5:16" x14ac:dyDescent="0.3">
      <c r="J20" s="8"/>
    </row>
    <row r="21" spans="5:16" x14ac:dyDescent="0.3">
      <c r="J21" s="8"/>
    </row>
    <row r="22" spans="5:16" x14ac:dyDescent="0.3">
      <c r="J22" s="8"/>
    </row>
    <row r="23" spans="5:16" x14ac:dyDescent="0.3">
      <c r="J23" s="8"/>
      <c r="O23" t="s">
        <v>13</v>
      </c>
    </row>
    <row r="24" spans="5:16" x14ac:dyDescent="0.3">
      <c r="E24" t="s">
        <v>12</v>
      </c>
      <c r="J2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Agn_1</vt:lpstr>
      <vt:lpstr>Agn _2</vt:lpstr>
      <vt:lpstr>Agn_3</vt:lpstr>
      <vt:lpstr>Agn_4</vt:lpstr>
      <vt:lpstr>Agn_final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2017-09-08T19:13:47Z</dcterms:created>
  <dcterms:modified xsi:type="dcterms:W3CDTF">2017-09-11T11:34:31Z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41965ccb-639b-4e61-81eb-d8936b6e96c6</vt:lpwstr>
  </property>
</Properties>
</file>