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A4F8B30-D1B9-4AA5-8A9B-5AF7E27F90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F9" i="2"/>
  <c r="D11" i="3"/>
  <c r="D10" i="3"/>
  <c r="D9" i="3"/>
  <c r="E10" i="3"/>
  <c r="E11" i="3"/>
  <c r="E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F52" i="1"/>
  <c r="H8" i="1"/>
  <c r="F49" i="1"/>
  <c r="F48" i="1"/>
  <c r="F47" i="1"/>
  <c r="F44" i="1"/>
  <c r="F45" i="1"/>
  <c r="H14" i="1"/>
  <c r="F43" i="1"/>
  <c r="F42" i="1"/>
  <c r="F39" i="1"/>
  <c r="F38" i="1"/>
  <c r="I11" i="1"/>
  <c r="F37" i="1"/>
  <c r="F36" i="1"/>
  <c r="J11" i="1"/>
  <c r="F33" i="1"/>
  <c r="F32" i="1"/>
  <c r="F31" i="1"/>
  <c r="F30" i="1"/>
  <c r="F29" i="1"/>
  <c r="I3" i="1"/>
  <c r="F10" i="2" l="1"/>
  <c r="F11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<sst xmlns="http://schemas.openxmlformats.org/spreadsheetml/2006/main" count="1540" uniqueCount="81">
  <si>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</si>
  <si>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</si>
  <si>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</si>
  <si>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</si>
  <si>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</si>
  <si>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</si>
  <si>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</si>
  <si>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</si>
  <si>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</si>
  <si>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</si>
  <si>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</si>
  <si>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</si>
  <si>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</si>
  <si>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</si>
  <si>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</si>
  <si>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</si>
  <si>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</si>
  <si>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</si>
  <si>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</si>
  <si>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</si>
  <si>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</si>
  <si>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</si>
  <si>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</si>
  <si>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</si>
  <si>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</si>
  <si>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</si>
  <si>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</si>
  <si>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</si>
  <si>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</si>
  <si>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</si>
  <si>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</si>
  <si>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</si>
  <si>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</si>
  <si>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</si>
  <si>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</si>
  <si>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</si>
  <si>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</si>
  <si>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</si>
  <si>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</si>
  <si>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</si>
  <si>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</si>
  <si>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</si>
  <si>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</si>
  <si>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</si>
  <si>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</si>
  <si>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</si>
  <si>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</si>
  <si>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</si>
  <si>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</si>
  <si>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</si>
  <si>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</si>
  <si>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</si>
  <si>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</si>
  <si>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</si>
  <si>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</si>
  <si>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</si>
  <si>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</si>
  <si>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</si>
  <si>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</si>
  <si>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</si>
  <si>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</si>
  <si>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</si>
  <si>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</si>
  <si>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</si>
  <si>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</si>
  <si>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</si>
  <si>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</si>
  <si>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</si>
  <si>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</si>
  <si>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</si>
  <si>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</si>
  <si>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</si>
  <si>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</si>
  <si>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</si>
  <si>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</si>
  <si>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</si>
  <si>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Q1</t>
  </si>
  <si>
    <t>Q2</t>
  </si>
  <si>
    <t>Is it 2-3-2013 or 3-2-2013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</si>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</sst>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0" fillId="0" borderId="4" xfId="0" applyFill="1" applyBorder="1"/>
    <xf numFmtId="14" fontId="0" fillId="0" borderId="0" xfId="0" applyNumberFormat="1" applyAlignment="1"/>
    <xf numFmtId="0" fontId="0" fillId="4" borderId="1" xfId="0" applyFill="1" applyBorder="1"/>
    <xf numFmtId="14" fontId="0" fillId="4" borderId="1" xfId="0" applyNumberFormat="1" applyFill="1" applyBorder="1"/>
    <xf numFmtId="165" fontId="0" fillId="0" borderId="1" xfId="0" applyNumberFormat="1" applyBorder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F52" sqref="F52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6.21875" customWidth="1"/>
    <col min="9" max="9" width="11.44140625" customWidth="1"/>
    <col min="11" max="11" width="15" bestFit="1" customWidth="1"/>
    <col min="12" max="12" width="10.33203125" bestFit="1" customWidth="1"/>
  </cols>
  <sheetData>
    <row r="1" spans="1:12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12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12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H3" s="20" t="s">
        <v>76</v>
      </c>
      <c r="I3">
        <f>COUNTIF(G2:G25,"Boston")</f>
        <v>4</v>
      </c>
    </row>
    <row r="4" spans="1:12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H4" s="20" t="s">
        <v>77</v>
      </c>
    </row>
    <row r="5" spans="1:12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12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J6">
        <v>25</v>
      </c>
    </row>
    <row r="7" spans="1:12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J7">
        <v>15</v>
      </c>
      <c r="L7" s="21">
        <v>41308</v>
      </c>
    </row>
    <row r="8" spans="1:12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H8">
        <f>SUMIFS(E2:E25,G2:G25,"boston"&amp;"baltimore"&amp;"philadelphia")</f>
        <v>0</v>
      </c>
      <c r="J8">
        <v>25</v>
      </c>
    </row>
    <row r="9" spans="1:12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J9">
        <v>15</v>
      </c>
    </row>
    <row r="10" spans="1:12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J10">
        <v>25</v>
      </c>
    </row>
    <row r="11" spans="1:12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I11">
        <f>SUMIF(D2:D25,K16,E2:E25)</f>
        <v>164</v>
      </c>
      <c r="J11">
        <f>SUM(J6:J10)</f>
        <v>105</v>
      </c>
      <c r="L11" s="21">
        <v>37289</v>
      </c>
    </row>
    <row r="12" spans="1:12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12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12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  <c r="H14">
        <f>COUNTIFS(B2:B25,"&gt;L7",G2:G25,"boston")</f>
        <v>0</v>
      </c>
    </row>
    <row r="15" spans="1:12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12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K16" s="2" t="s">
        <v>9</v>
      </c>
    </row>
    <row r="17" spans="1:9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9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9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9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9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9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I22" s="2" t="s">
        <v>10</v>
      </c>
    </row>
    <row r="23" spans="1:9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9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9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9" x14ac:dyDescent="0.3">
      <c r="F28" s="3" t="s">
        <v>23</v>
      </c>
    </row>
    <row r="29" spans="1:9" x14ac:dyDescent="0.3">
      <c r="E29" s="4" t="s">
        <v>35</v>
      </c>
      <c r="F29">
        <f>COUNTIF(G1:G25,"boston")</f>
        <v>4</v>
      </c>
    </row>
    <row r="30" spans="1:9" x14ac:dyDescent="0.3">
      <c r="E30" s="4" t="s">
        <v>36</v>
      </c>
      <c r="F30">
        <f>COUNTIF(D1:D25,"microwave")</f>
        <v>5</v>
      </c>
    </row>
    <row r="31" spans="1:9" x14ac:dyDescent="0.3">
      <c r="E31" s="4" t="s">
        <v>37</v>
      </c>
      <c r="F31">
        <f>COUNTIF(F2:F25,"truck 3")</f>
        <v>8</v>
      </c>
    </row>
    <row r="32" spans="1:9" x14ac:dyDescent="0.3">
      <c r="E32" s="4" t="s">
        <v>38</v>
      </c>
      <c r="F32">
        <f>COUNTIF(C1:C25,"peter white")</f>
        <v>6</v>
      </c>
    </row>
    <row r="33" spans="5:12" x14ac:dyDescent="0.3">
      <c r="E33" s="4" t="s">
        <v>30</v>
      </c>
      <c r="F33">
        <f>COUNTIF(E1:E25,"&lt;20")</f>
        <v>9</v>
      </c>
    </row>
    <row r="35" spans="5:12" x14ac:dyDescent="0.3">
      <c r="F35" s="3" t="s">
        <v>24</v>
      </c>
    </row>
    <row r="36" spans="5:12" x14ac:dyDescent="0.3">
      <c r="E36" s="4" t="s">
        <v>27</v>
      </c>
      <c r="F36">
        <f>SUMIF(D2:D25,"refrigerator",E2:E25)</f>
        <v>105</v>
      </c>
    </row>
    <row r="37" spans="5:12" x14ac:dyDescent="0.3">
      <c r="E37" s="4" t="s">
        <v>28</v>
      </c>
      <c r="F37">
        <f>SUMIF(D2:D25,"washing machine",E2:E25)</f>
        <v>164</v>
      </c>
    </row>
    <row r="38" spans="5:12" x14ac:dyDescent="0.3">
      <c r="E38" s="4" t="s">
        <v>34</v>
      </c>
      <c r="F38">
        <f>SUMIF(F2:F25,"truck 4",E2:E25)</f>
        <v>156</v>
      </c>
    </row>
    <row r="39" spans="5:12" x14ac:dyDescent="0.3">
      <c r="E39" s="4" t="s">
        <v>44</v>
      </c>
      <c r="F39">
        <f>SUM(E2:E25)</f>
        <v>551</v>
      </c>
    </row>
    <row r="41" spans="5:12" x14ac:dyDescent="0.3">
      <c r="E41" s="4"/>
      <c r="F41" s="3" t="s">
        <v>25</v>
      </c>
    </row>
    <row r="42" spans="5:12" x14ac:dyDescent="0.3">
      <c r="E42" s="4" t="s">
        <v>39</v>
      </c>
      <c r="F42">
        <f>COUNTIFS(D2:D25,"microwave",G2:G25,"boston")</f>
        <v>2</v>
      </c>
    </row>
    <row r="43" spans="5:12" x14ac:dyDescent="0.3">
      <c r="E43" s="4" t="s">
        <v>40</v>
      </c>
      <c r="F43">
        <f>COUNTIFS(C2:C25,"peter white",F2:F25,"truck 1")</f>
        <v>2</v>
      </c>
    </row>
    <row r="44" spans="5:12" x14ac:dyDescent="0.3">
      <c r="E44" s="4" t="s">
        <v>41</v>
      </c>
      <c r="F44">
        <f>COUNTIFS(G2:G25,"boston",B2:B25,"&gt;="&amp;L7)</f>
        <v>3</v>
      </c>
      <c r="G44" t="s">
        <v>78</v>
      </c>
      <c r="K44" s="22" t="s">
        <v>79</v>
      </c>
      <c r="L44" s="22" t="s">
        <v>80</v>
      </c>
    </row>
    <row r="45" spans="5:12" x14ac:dyDescent="0.3">
      <c r="E45" s="4" t="s">
        <v>42</v>
      </c>
      <c r="F45">
        <f>COUNTIFS(B2:B25,"&gt;="&amp;K45,B2:B25,"&lt;="&amp;L45)</f>
        <v>14</v>
      </c>
      <c r="K45" s="23">
        <v>41308</v>
      </c>
      <c r="L45" s="23">
        <v>41311</v>
      </c>
    </row>
    <row r="46" spans="5:12" x14ac:dyDescent="0.3">
      <c r="F46" s="3" t="s">
        <v>26</v>
      </c>
    </row>
    <row r="47" spans="5:12" x14ac:dyDescent="0.3">
      <c r="E47" s="4" t="s">
        <v>31</v>
      </c>
      <c r="F47">
        <f>SUMIFS(E2:E25,D2:D25,"microwave",G2:G25,"NY")</f>
        <v>25</v>
      </c>
    </row>
    <row r="48" spans="5:12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SUMIFS(E2:E25,B2:B25,"&gt;="&amp;K45,B2:B25,"&lt;="&amp;L45)</f>
        <v>309</v>
      </c>
    </row>
    <row r="52" spans="5:6" x14ac:dyDescent="0.3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1"/>
  <sheetViews>
    <sheetView workbookViewId="0">
      <selection activeCell="F11" sqref="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  <col min="9" max="10" width="10.33203125" bestFit="1" customWidth="1"/>
  </cols>
  <sheetData>
    <row r="1" spans="1:10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10" x14ac:dyDescent="0.3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4">
        <f>SUMIFS(E16:E241,B16:B241,"shaving",D16:D241,"cash")</f>
        <v>414</v>
      </c>
    </row>
    <row r="3" spans="1:10" x14ac:dyDescent="0.3">
      <c r="A3" s="9" t="s">
        <v>47</v>
      </c>
      <c r="B3" s="2">
        <f>COUNTIF(B16:B241,"washing and combing")</f>
        <v>46</v>
      </c>
      <c r="C3" s="2">
        <f>SUMIF(B17:B242,"washing and combing",E17:E242)</f>
        <v>1934</v>
      </c>
      <c r="D3" s="2">
        <f>COUNTIFS(B17:B242,"washing and combing",D17:D242,"cash")</f>
        <v>31</v>
      </c>
      <c r="E3" s="2">
        <f>COUNTIFS(B17:B242,"washing and combing",D17:D242,"credit card")</f>
        <v>15</v>
      </c>
      <c r="F3" s="24">
        <f>SUMIFS(E17:E242,B17:B242,"washing and combing",D17:D242,"cash")</f>
        <v>1350</v>
      </c>
    </row>
    <row r="4" spans="1:10" x14ac:dyDescent="0.3">
      <c r="A4" s="10" t="s">
        <v>48</v>
      </c>
      <c r="B4" s="2">
        <f>COUNTIF(B16:B241,"dyeing")</f>
        <v>50</v>
      </c>
      <c r="C4" s="2">
        <f>SUMIF(B18:B243,"dyeing",E18:E243)</f>
        <v>1650</v>
      </c>
      <c r="D4" s="2">
        <f>COUNTIFS(B18:B243,"dyeing",D18:D243,"cash")</f>
        <v>35</v>
      </c>
      <c r="E4" s="2">
        <f>COUNTIFS(B18:B243,"dyeing",D18:D243,"credit card")</f>
        <v>15</v>
      </c>
      <c r="F4" s="24">
        <f>SUMIFS(E18:E243,B18:B243,"dyeing",D18:D243,"cash")</f>
        <v>1155</v>
      </c>
    </row>
    <row r="5" spans="1:10" x14ac:dyDescent="0.3">
      <c r="A5" s="2" t="s">
        <v>52</v>
      </c>
      <c r="B5" s="2">
        <f>COUNTIF(B16:B241,"meeting hairstyles")</f>
        <v>32</v>
      </c>
      <c r="C5" s="2">
        <f>SUMIF(B19:B244,"meeting hairstyles",E19:E244)</f>
        <v>1119</v>
      </c>
      <c r="D5" s="2">
        <f>COUNTIFS(B19:B244,"meeting hairstyles",D19:D244,"cash")</f>
        <v>21</v>
      </c>
      <c r="E5" s="2">
        <f>COUNTIFS(B19:B244,"meeting hairstyles",D19:D244,"credit card")</f>
        <v>11</v>
      </c>
      <c r="F5" s="24">
        <f>SUMIFS(E19:E244,B19:B244,"meeting hairstyles",D19:D244,"cash")</f>
        <v>735</v>
      </c>
    </row>
    <row r="6" spans="1:10" x14ac:dyDescent="0.3">
      <c r="A6" s="17"/>
      <c r="B6" s="17"/>
      <c r="C6" s="17"/>
      <c r="D6" s="17"/>
      <c r="E6" s="17"/>
      <c r="F6" s="17"/>
    </row>
    <row r="8" spans="1:10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10" x14ac:dyDescent="0.3">
      <c r="A9" s="9" t="s">
        <v>53</v>
      </c>
      <c r="B9" s="2">
        <f>COUNTIF(C16:C241,"jane")</f>
        <v>25</v>
      </c>
      <c r="C9" s="2">
        <f>SUMIF(C16:C241,"jane",E16:E241)</f>
        <v>688</v>
      </c>
      <c r="D9" s="2">
        <f>COUNTIFS(B16:B241,"shaving",C16:C241,"jane")</f>
        <v>7</v>
      </c>
      <c r="E9" s="2">
        <f>COUNTIFS(B16:B241,"kids",C16:C241,"martha")</f>
        <v>1</v>
      </c>
      <c r="F9" s="2">
        <f>SUMIFS(E16:E241,B16:B241,"shaving",C16:C241,"jane",A16:A241,"&gt;="&amp;I14,A16:A241,"&lt;="&amp;J14)</f>
        <v>31</v>
      </c>
    </row>
    <row r="10" spans="1:10" x14ac:dyDescent="0.3">
      <c r="A10" s="9" t="s">
        <v>54</v>
      </c>
      <c r="B10" s="2">
        <f>COUNTIF(C17:C242,"martha")</f>
        <v>31</v>
      </c>
      <c r="C10" s="2">
        <f>SUMIF(C17:C242,"martha",E17:E242)</f>
        <v>965</v>
      </c>
      <c r="D10" s="2">
        <f>COUNTIFS(B17:B242,"shaving",C17:C242,"martha")</f>
        <v>8</v>
      </c>
      <c r="E10" s="2">
        <f>COUNTIFS(B17:B242,"kids",C17:C242,"martha")</f>
        <v>1</v>
      </c>
      <c r="F10" s="2">
        <f>SUMIFS(E17:E242,B17:B242,"shaving",C17:C242,"Martha",A17:A242,"&gt;="&amp;I15,A17:A242,"&lt;="&amp;J15)</f>
        <v>0</v>
      </c>
    </row>
    <row r="11" spans="1:10" x14ac:dyDescent="0.3">
      <c r="A11" s="9" t="s">
        <v>56</v>
      </c>
      <c r="B11" s="2">
        <f>COUNTIF(C18:C243,"alex")</f>
        <v>23</v>
      </c>
      <c r="C11" s="2">
        <f>SUMIF(C18:C243,"alex",E18:E243)</f>
        <v>701</v>
      </c>
      <c r="D11" s="2">
        <f>COUNTIFS(B18:B243,"shaving",C18:C243,"alex")</f>
        <v>5</v>
      </c>
      <c r="E11" s="2">
        <f>COUNTIFS(B18:B243,"kids",C18:C243,"alex")</f>
        <v>1</v>
      </c>
      <c r="F11" s="2">
        <f>SUMIFS(E18:E243,B18:B243,"shaving",C18:C243,"alex",A18:A243,"&gt;="&amp;I16,A18:A243,"&lt;="&amp;J16)</f>
        <v>0</v>
      </c>
    </row>
    <row r="12" spans="1:10" x14ac:dyDescent="0.3">
      <c r="B12" s="16"/>
    </row>
    <row r="13" spans="1:10" x14ac:dyDescent="0.3">
      <c r="B13" s="16"/>
      <c r="I13" s="2" t="s">
        <v>79</v>
      </c>
      <c r="J13" s="2" t="s">
        <v>80</v>
      </c>
    </row>
    <row r="14" spans="1:10" x14ac:dyDescent="0.3">
      <c r="A14" s="19" t="s">
        <v>65</v>
      </c>
      <c r="B14" s="19"/>
      <c r="C14" s="19"/>
      <c r="D14" s="19"/>
      <c r="E14" s="19"/>
      <c r="I14" s="1">
        <v>41404</v>
      </c>
      <c r="J14" s="1">
        <v>41414</v>
      </c>
    </row>
    <row r="15" spans="1:10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10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1" sqref="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8" sqref="C8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omkar patade</cp:lastModifiedBy>
  <dcterms:created xsi:type="dcterms:W3CDTF">2013-06-05T17:23:06Z</dcterms:created>
  <dcterms:modified xsi:type="dcterms:W3CDTF">2022-07-16T12:49:59Z</dcterms:modified>
</cp:coreProperties>
</file>