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"/>
    </mc:Choice>
  </mc:AlternateContent>
  <xr:revisionPtr revIDLastSave="0" documentId="13_ncr:1_{5DC7C626-402C-4BB3-9B2D-D425A5354F9C}" xr6:coauthVersionLast="47" xr6:coauthVersionMax="47" xr10:uidLastSave="{00000000-0000-0000-0000-000000000000}"/>
  <bookViews>
    <workbookView xWindow="-108" yWindow="-108" windowWidth="23256" windowHeight="12456" activeTab="5" xr2:uid="{DB4914E9-F1D4-465B-BCD1-2F7B442E1AE2}"/>
  </bookViews>
  <sheets>
    <sheet name="UHPFnoyield" sheetId="1" r:id="rId1"/>
    <sheet name="CONnoyield" sheetId="3" r:id="rId2"/>
    <sheet name="CONyield" sheetId="4" r:id="rId3"/>
    <sheet name="LRFnoyield" sheetId="5" r:id="rId4"/>
    <sheet name="LRFyield" sheetId="6" r:id="rId5"/>
    <sheet name="finalyields" sheetId="7" r:id="rId6"/>
    <sheet name="UHPFyie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M2" i="4"/>
  <c r="D14" i="1" l="1"/>
  <c r="D15" i="1"/>
  <c r="D16" i="1"/>
  <c r="D17" i="1"/>
  <c r="D18" i="1"/>
  <c r="F14" i="1"/>
  <c r="H14" i="1" s="1"/>
  <c r="F15" i="1"/>
  <c r="H15" i="1" s="1"/>
  <c r="F16" i="1"/>
  <c r="H16" i="1" s="1"/>
  <c r="F17" i="1"/>
  <c r="H17" i="1" s="1"/>
  <c r="F18" i="1"/>
  <c r="H18" i="1" s="1"/>
  <c r="F10" i="6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9" i="3"/>
  <c r="H9" i="3" s="1"/>
  <c r="D9" i="3"/>
  <c r="F8" i="3"/>
  <c r="H8" i="3" s="1"/>
  <c r="D8" i="3"/>
  <c r="F7" i="3"/>
  <c r="H7" i="3" s="1"/>
  <c r="D7" i="3"/>
  <c r="F6" i="3"/>
  <c r="H6" i="3" s="1"/>
  <c r="D6" i="3"/>
  <c r="F5" i="3"/>
  <c r="H5" i="3" s="1"/>
  <c r="D5" i="3"/>
  <c r="F4" i="3"/>
  <c r="H4" i="3" s="1"/>
  <c r="D4" i="3"/>
  <c r="F3" i="3"/>
  <c r="H3" i="3" s="1"/>
  <c r="D3" i="3"/>
  <c r="F2" i="3"/>
  <c r="H2" i="3" s="1"/>
  <c r="D2" i="3"/>
  <c r="F18" i="2"/>
  <c r="H18" i="2" s="1"/>
  <c r="D18" i="2"/>
  <c r="F17" i="2"/>
  <c r="H17" i="2" s="1"/>
  <c r="D17" i="2"/>
  <c r="F16" i="2"/>
  <c r="H16" i="2" s="1"/>
  <c r="D16" i="2"/>
  <c r="F15" i="2"/>
  <c r="H15" i="2" s="1"/>
  <c r="D15" i="2"/>
  <c r="F14" i="2"/>
  <c r="H14" i="2" s="1"/>
  <c r="D14" i="2"/>
  <c r="F13" i="2"/>
  <c r="H13" i="2" s="1"/>
  <c r="D13" i="2"/>
  <c r="F12" i="2"/>
  <c r="H12" i="2" s="1"/>
  <c r="D12" i="2"/>
  <c r="F11" i="2"/>
  <c r="H11" i="2" s="1"/>
  <c r="D11" i="2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F13" i="1"/>
  <c r="H13" i="1" s="1"/>
  <c r="D13" i="1"/>
  <c r="F12" i="1"/>
  <c r="H12" i="1" s="1"/>
  <c r="D12" i="1"/>
  <c r="F11" i="1"/>
  <c r="H11" i="1" s="1"/>
  <c r="D11" i="1"/>
  <c r="F10" i="1"/>
  <c r="H10" i="1" s="1"/>
  <c r="D10" i="1"/>
  <c r="F9" i="1"/>
  <c r="H9" i="1" s="1"/>
  <c r="D9" i="1"/>
  <c r="F8" i="1"/>
  <c r="H8" i="1" s="1"/>
  <c r="D8" i="1"/>
  <c r="F7" i="1"/>
  <c r="H7" i="1" s="1"/>
  <c r="D7" i="1"/>
  <c r="F6" i="1"/>
  <c r="H6" i="1" s="1"/>
  <c r="D6" i="1"/>
  <c r="F5" i="1"/>
  <c r="H5" i="1" s="1"/>
  <c r="D5" i="1"/>
  <c r="F4" i="1"/>
  <c r="H4" i="1" s="1"/>
  <c r="D4" i="1"/>
  <c r="F3" i="1"/>
  <c r="H3" i="1" s="1"/>
  <c r="D3" i="1"/>
  <c r="F2" i="1"/>
  <c r="H2" i="1" s="1"/>
  <c r="D2" i="1"/>
  <c r="M2" i="6" l="1"/>
  <c r="I8" i="4"/>
  <c r="I9" i="4"/>
  <c r="I7" i="5"/>
  <c r="I7" i="4"/>
  <c r="I3" i="4"/>
  <c r="I14" i="1"/>
  <c r="I17" i="1"/>
  <c r="I16" i="2"/>
  <c r="I4" i="2"/>
  <c r="I6" i="2"/>
  <c r="I18" i="2"/>
  <c r="I18" i="1"/>
  <c r="I16" i="1"/>
  <c r="I15" i="1"/>
  <c r="I3" i="1"/>
  <c r="I10" i="1"/>
  <c r="I12" i="1"/>
  <c r="I4" i="1"/>
  <c r="I13" i="1"/>
  <c r="I11" i="1"/>
  <c r="I2" i="1"/>
  <c r="I8" i="1"/>
  <c r="I11" i="2"/>
  <c r="I2" i="2"/>
  <c r="I7" i="1"/>
  <c r="I9" i="1"/>
  <c r="I6" i="1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3" i="3"/>
  <c r="I4" i="3"/>
  <c r="I2" i="3"/>
  <c r="I6" i="3"/>
  <c r="I5" i="3"/>
  <c r="I8" i="3"/>
  <c r="I9" i="3"/>
  <c r="I7" i="3"/>
  <c r="I13" i="2"/>
  <c r="I5" i="2"/>
  <c r="I9" i="2"/>
  <c r="I12" i="2"/>
  <c r="I15" i="2"/>
  <c r="I7" i="2"/>
  <c r="I10" i="2"/>
  <c r="I17" i="2"/>
  <c r="I3" i="2"/>
  <c r="I8" i="2"/>
  <c r="I14" i="2"/>
  <c r="I5" i="1"/>
  <c r="I10" i="5" l="1"/>
  <c r="I10" i="6"/>
  <c r="J8" i="1" l="1"/>
  <c r="J8" i="2" s="1"/>
  <c r="J3" i="2"/>
  <c r="J3" i="1"/>
  <c r="J13" i="1"/>
  <c r="J13" i="2" s="1"/>
  <c r="J14" i="1"/>
  <c r="J14" i="2" s="1"/>
  <c r="J17" i="1"/>
  <c r="J17" i="2" s="1"/>
  <c r="J4" i="1"/>
  <c r="J4" i="2" s="1"/>
  <c r="J12" i="1"/>
  <c r="J12" i="2" s="1"/>
  <c r="J5" i="1"/>
  <c r="J5" i="2" s="1"/>
  <c r="J11" i="1"/>
  <c r="J11" i="2" s="1"/>
  <c r="J18" i="1"/>
  <c r="J18" i="2" s="1"/>
  <c r="J15" i="1"/>
  <c r="J15" i="2" s="1"/>
  <c r="J7" i="1"/>
  <c r="J7" i="2" s="1"/>
  <c r="J16" i="1"/>
  <c r="J16" i="2" s="1"/>
  <c r="J10" i="1"/>
  <c r="J10" i="2" s="1"/>
  <c r="J6" i="1"/>
  <c r="J6" i="2" s="1"/>
  <c r="J9" i="1"/>
  <c r="J9" i="2" s="1"/>
  <c r="J2" i="2"/>
  <c r="J10" i="5"/>
  <c r="J10" i="6" s="1"/>
  <c r="J3" i="5"/>
  <c r="J3" i="6" s="1"/>
  <c r="J4" i="5"/>
  <c r="J4" i="6" s="1"/>
  <c r="J7" i="5"/>
  <c r="J7" i="6" s="1"/>
  <c r="J6" i="5"/>
  <c r="J6" i="6" s="1"/>
  <c r="J12" i="5"/>
  <c r="J12" i="6" s="1"/>
  <c r="J11" i="5"/>
  <c r="J11" i="6" s="1"/>
  <c r="J5" i="5"/>
  <c r="J5" i="6" s="1"/>
  <c r="J8" i="5"/>
  <c r="J8" i="6" s="1"/>
  <c r="J9" i="5"/>
  <c r="J9" i="6" s="1"/>
  <c r="K3" i="5"/>
  <c r="K3" i="6" s="1"/>
  <c r="K6" i="5"/>
  <c r="K6" i="6" s="1"/>
  <c r="K7" i="5"/>
  <c r="K7" i="6" s="1"/>
  <c r="K11" i="5"/>
  <c r="K11" i="6" s="1"/>
  <c r="K10" i="5"/>
  <c r="K10" i="6" s="1"/>
  <c r="K9" i="5"/>
  <c r="K9" i="6" s="1"/>
  <c r="K12" i="5"/>
  <c r="K12" i="6" s="1"/>
  <c r="K8" i="5"/>
  <c r="K8" i="6" s="1"/>
  <c r="K5" i="5"/>
  <c r="K5" i="6" s="1"/>
  <c r="K4" i="5"/>
  <c r="K4" i="6" s="1"/>
  <c r="L5" i="1"/>
  <c r="L5" i="2" s="1"/>
  <c r="M5" i="2" s="1"/>
  <c r="L10" i="1"/>
  <c r="L10" i="2" s="1"/>
  <c r="M10" i="2" s="1"/>
  <c r="L12" i="2"/>
  <c r="M12" i="2" s="1"/>
  <c r="L12" i="1"/>
  <c r="L3" i="1"/>
  <c r="L3" i="2" s="1"/>
  <c r="M3" i="2" s="1"/>
  <c r="L9" i="2"/>
  <c r="M9" i="2" s="1"/>
  <c r="L9" i="1"/>
  <c r="L17" i="1"/>
  <c r="L17" i="2" s="1"/>
  <c r="M17" i="2" s="1"/>
  <c r="L8" i="2"/>
  <c r="M8" i="2" s="1"/>
  <c r="L8" i="1"/>
  <c r="M15" i="2"/>
  <c r="L15" i="2"/>
  <c r="L15" i="1"/>
  <c r="L7" i="2"/>
  <c r="M7" i="2" s="1"/>
  <c r="L7" i="1"/>
  <c r="L18" i="1"/>
  <c r="L18" i="2" s="1"/>
  <c r="M18" i="2" s="1"/>
  <c r="L11" i="1"/>
  <c r="L11" i="2"/>
  <c r="M11" i="2"/>
  <c r="L6" i="1"/>
  <c r="L6" i="2" s="1"/>
  <c r="M6" i="2" s="1"/>
  <c r="L14" i="1"/>
  <c r="L14" i="2" s="1"/>
  <c r="M14" i="2" s="1"/>
  <c r="L16" i="2"/>
  <c r="M16" i="2" s="1"/>
  <c r="L16" i="1"/>
  <c r="L13" i="1"/>
  <c r="L13" i="2" s="1"/>
  <c r="M13" i="2" s="1"/>
  <c r="D2" i="7"/>
  <c r="L2" i="2"/>
  <c r="M2" i="2"/>
  <c r="L4" i="1"/>
  <c r="L4" i="2"/>
  <c r="M4" i="2" s="1"/>
  <c r="K6" i="2"/>
  <c r="K6" i="1"/>
  <c r="K17" i="1"/>
  <c r="K17" i="2" s="1"/>
  <c r="K7" i="1"/>
  <c r="K7" i="2" s="1"/>
  <c r="K3" i="1"/>
  <c r="K3" i="2" s="1"/>
  <c r="K11" i="1"/>
  <c r="K11" i="2" s="1"/>
  <c r="K10" i="2"/>
  <c r="K10" i="1"/>
  <c r="K8" i="2"/>
  <c r="K8" i="1"/>
  <c r="K14" i="1"/>
  <c r="K14" i="2" s="1"/>
  <c r="K13" i="1"/>
  <c r="K13" i="2" s="1"/>
  <c r="K18" i="2"/>
  <c r="K18" i="1"/>
  <c r="K5" i="2"/>
  <c r="K5" i="1"/>
  <c r="K4" i="2"/>
  <c r="K4" i="1"/>
  <c r="K15" i="1"/>
  <c r="K15" i="2" s="1"/>
  <c r="K12" i="2"/>
  <c r="K12" i="1"/>
  <c r="K2" i="2"/>
  <c r="K9" i="1"/>
  <c r="K9" i="2"/>
  <c r="K16" i="1"/>
  <c r="K16" i="2"/>
  <c r="J8" i="3"/>
  <c r="J8" i="4" s="1"/>
  <c r="J9" i="4"/>
  <c r="J9" i="3"/>
  <c r="J4" i="3"/>
  <c r="J4" i="4" s="1"/>
  <c r="J3" i="3"/>
  <c r="J3" i="4" s="1"/>
  <c r="J5" i="3"/>
  <c r="J5" i="4" s="1"/>
  <c r="J6" i="3"/>
  <c r="J6" i="4" s="1"/>
  <c r="J2" i="4"/>
  <c r="J7" i="3"/>
  <c r="J7" i="4"/>
  <c r="L6" i="4"/>
  <c r="L6" i="3"/>
  <c r="L2" i="4"/>
  <c r="N2" i="4" s="1"/>
  <c r="L7" i="4"/>
  <c r="L7" i="3"/>
  <c r="L9" i="4"/>
  <c r="L9" i="3"/>
  <c r="L3" i="4"/>
  <c r="L3" i="3"/>
  <c r="L8" i="4"/>
  <c r="L8" i="3"/>
  <c r="L5" i="4"/>
  <c r="L5" i="3"/>
  <c r="L4" i="3"/>
  <c r="L4" i="4" s="1"/>
  <c r="K8" i="3"/>
  <c r="K8" i="4" s="1"/>
  <c r="K7" i="3"/>
  <c r="K7" i="4" s="1"/>
  <c r="K6" i="3"/>
  <c r="K6" i="4" s="1"/>
  <c r="K3" i="3"/>
  <c r="K3" i="4" s="1"/>
  <c r="K4" i="3"/>
  <c r="K4" i="4" s="1"/>
  <c r="K5" i="3"/>
  <c r="K5" i="4" s="1"/>
  <c r="K9" i="3"/>
  <c r="K9" i="4" s="1"/>
  <c r="K2" i="4"/>
  <c r="L5" i="5"/>
  <c r="L5" i="6" s="1"/>
  <c r="L9" i="5"/>
  <c r="L9" i="6" s="1"/>
  <c r="L8" i="5"/>
  <c r="L8" i="6" s="1"/>
  <c r="L7" i="6"/>
  <c r="L7" i="5"/>
  <c r="L6" i="5"/>
  <c r="L6" i="6" s="1"/>
  <c r="L10" i="5"/>
  <c r="L10" i="6" s="1"/>
  <c r="N2" i="6"/>
  <c r="C2" i="7"/>
  <c r="L2" i="6"/>
  <c r="A2" i="7"/>
  <c r="E2" i="7"/>
  <c r="L11" i="6"/>
  <c r="L11" i="5"/>
  <c r="L12" i="5"/>
  <c r="L12" i="6" s="1"/>
  <c r="L3" i="5"/>
  <c r="L3" i="6" s="1"/>
  <c r="L4" i="5"/>
  <c r="L4" i="6"/>
</calcChain>
</file>

<file path=xl/sharedStrings.xml><?xml version="1.0" encoding="utf-8"?>
<sst xmlns="http://schemas.openxmlformats.org/spreadsheetml/2006/main" count="301" uniqueCount="42">
  <si>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</si>
  <si>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</si>
  <si>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</si>
  <si>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</si>
  <si>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</si>
  <si>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</si>
  <si>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</si>
  <si>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</si>
  <si>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</si>
  <si>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</si>
  <si>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</si>
  <si>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</si>
  <si>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N6491</t>
  </si>
  <si>
    <t>STAINLESS STEEL MELTING SCRAP 304</t>
  </si>
  <si>
    <t>MT</t>
  </si>
  <si>
    <t>LM,300 SPECIAL SERIES</t>
  </si>
  <si>
    <t>STAINLESS STEEL MELTING SCRAP (NI35%,CR</t>
  </si>
  <si>
    <t>FERRO CHROME HIGH CARBON LUMPS</t>
  </si>
  <si>
    <t>MS MELTING SCRAP  CUTEND/CUTCOIL/TURNING</t>
  </si>
  <si>
    <t>FERRO NICKEL 14.1% to 15% (LOCAL)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</si>
  <si>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</si>
  <si>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</si>
  <si>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</si>
  <si>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</si>
  <si>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</si>
  <si>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</si>
  <si>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</si>
  <si>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LM,309SIRCUMO</t>
  </si>
  <si>
    <t>M S CHILLER SCRAP</t>
  </si>
  <si>
    <t>FERRO CHROME HIGH CARBON LUMPS 10-70 MM</t>
  </si>
  <si>
    <t>FERRO NICKEL (Ni - 40.1 to 41%)</t>
  </si>
  <si>
    <t>NICKEL BRIQUETTES</t>
  </si>
  <si>
    <t>Amount added by CON</t>
  </si>
  <si>
    <t>UNWROUGHT UNALLOYED MANGANESE METAL</t>
  </si>
  <si>
    <t>FLOURSPAR POWDER</t>
  </si>
  <si>
    <t>FERRO CHROME LOW CARBON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</si>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</sst>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3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92"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sz val="10"/>
      </font>
      <alignment horizontal="center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18" totalsRowShown="0" headerRowDxfId="91" dataDxfId="90">
  <autoFilter ref="A1:L18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89"/>
    <tableColumn id="2" xr3:uid="{FCB4E6C1-AFAA-4DF9-A856-5BFE780C7804}" name="Material" dataDxfId="88"/>
    <tableColumn id="3" xr3:uid="{374068F2-1D5A-4E23-B8A8-2D67DBF1CCF8}" name="Actual Amount" dataDxfId="87"/>
    <tableColumn id="5" xr3:uid="{6B3E36BF-37C8-4EB8-967E-ADEB7B1D2DC2}" name="Amount" dataDxfId="86">
      <calculatedColumnFormula>UHPFNOYIELD[[#This Row],[Actual Amount]]*-1</calculatedColumnFormula>
    </tableColumn>
    <tableColumn id="7" xr3:uid="{7B31A837-9427-4B69-BB3B-F04B092EA75F}" name="Actual Quantity" dataDxfId="85"/>
    <tableColumn id="4" xr3:uid="{5370B52B-CA4C-4019-8B2F-138F9BFEE4C4}" name="Quantity" dataDxfId="84">
      <calculatedColumnFormula>UHPFNOYIELD[[#This Row],[Actual Quantity]]*-1</calculatedColumnFormula>
    </tableColumn>
    <tableColumn id="8" xr3:uid="{552CD711-8316-497D-9170-EC6B064E1412}" name="Unit" dataDxfId="83"/>
    <tableColumn id="9" xr3:uid="{6B35EA78-AD3E-4D4A-8311-83BD5392D37C}" name="Conversion_to_MT" dataDxfId="82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81">
      <calculatedColumnFormula>UHPFNOYIELD[[#This Row],[Amount]]/UHPFNOYIELD[[#This Row],[Conversion_to_MT]]</calculatedColumnFormula>
    </tableColumn>
    <tableColumn id="14" xr3:uid="{8D98CAD9-7E5E-4AF0-ABED-5FC0BDC09C8B}" name="Final Product Name" dataDxfId="80">
      <calculatedColumnFormula>$J$2</calculatedColumnFormula>
    </tableColumn>
    <tableColumn id="16" xr3:uid="{1E82BCBE-C2C2-4C4F-BC6E-E9930CDD90B7}" name="Final Product Price" dataDxfId="3">
      <calculatedColumnFormula>$K$2</calculatedColumnFormula>
    </tableColumn>
    <tableColumn id="18" xr3:uid="{1EED06C1-2E83-4539-9D97-A7776F67A83F}" name="Final Pro. Quantity" dataDxfId="79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9" totalsRowShown="0" headerRowDxfId="64" dataDxfId="63">
  <autoFilter ref="A1:L9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62"/>
    <tableColumn id="2" xr3:uid="{52A7005E-6A91-4B62-81A7-8611A0140580}" name="Material" dataDxfId="61"/>
    <tableColumn id="3" xr3:uid="{61B859CE-837B-4B23-A0A8-C06D88540FEC}" name="Actual Amount" dataDxfId="60"/>
    <tableColumn id="5" xr3:uid="{E3453362-62B4-47E4-B18A-982E73AAB72C}" name="Amount" dataDxfId="59">
      <calculatedColumnFormula>UHPFNOYIELD5[[#This Row],[Actual Amount]]*-1</calculatedColumnFormula>
    </tableColumn>
    <tableColumn id="7" xr3:uid="{5FF0AEB1-D623-46FA-A85B-78FD045A74CB}" name="Actual Quantity" dataDxfId="58"/>
    <tableColumn id="4" xr3:uid="{B5497AA5-72A8-4F4D-9DEB-22588C1E4568}" name="Quantity" dataDxfId="57">
      <calculatedColumnFormula>UHPFNOYIELD5[[#This Row],[Actual Quantity]]*-1</calculatedColumnFormula>
    </tableColumn>
    <tableColumn id="8" xr3:uid="{06867F15-CC46-4997-AD55-F41B8E7BBE2B}" name="Unit" dataDxfId="56"/>
    <tableColumn id="9" xr3:uid="{BD3C3E4E-34F2-4BA6-B5C2-B6CA473BC823}" name="Conversion_to_MT" dataDxfId="55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4">
      <calculatedColumnFormula>UHPFNOYIELD5[[#This Row],[Amount]]/UHPFNOYIELD5[[#This Row],[Conversion_to_MT]]</calculatedColumnFormula>
    </tableColumn>
    <tableColumn id="14" xr3:uid="{9DB60F0E-2274-4D97-8542-5E34E4205C05}" name="Final Product Name" dataDxfId="53">
      <calculatedColumnFormula>$J$2</calculatedColumnFormula>
    </tableColumn>
    <tableColumn id="16" xr3:uid="{6409CCD3-E085-4805-A84F-B72C4A091566}" name="Final Product Price" dataDxfId="1">
      <calculatedColumnFormula>$K$2</calculatedColumnFormula>
    </tableColumn>
    <tableColumn id="18" xr3:uid="{3508EB6C-005E-4E81-9C05-0C692CACB8F8}" name="Final Pro. Quantity" dataDxfId="52">
      <calculatedColumnFormula>$L$2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9" totalsRowShown="0" headerRowDxfId="51" dataDxfId="50">
  <autoFilter ref="A1:N9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49"/>
    <tableColumn id="2" xr3:uid="{80419D6E-22EA-43B4-B622-6E956F8FCE55}" name="Material" dataDxfId="48"/>
    <tableColumn id="3" xr3:uid="{6D85CB7E-BF7D-4B04-B226-54EF078C5B01}" name="Actual Amount" dataDxfId="47"/>
    <tableColumn id="5" xr3:uid="{22FBC06B-446B-4A67-A2C3-C75BBD8DDE80}" name="Amount" dataDxfId="46">
      <calculatedColumnFormula>UHPFNOYIELD56[[#This Row],[Actual Amount]]*-1</calculatedColumnFormula>
    </tableColumn>
    <tableColumn id="7" xr3:uid="{2901A843-78B7-4352-942F-311EB585E009}" name="Actual Quantity" dataDxfId="45"/>
    <tableColumn id="4" xr3:uid="{4993C7B4-7C37-4F27-8F16-880654D51810}" name="Quantity" dataDxfId="44">
      <calculatedColumnFormula>UHPFNOYIELD56[[#This Row],[Actual Quantity]]*-1</calculatedColumnFormula>
    </tableColumn>
    <tableColumn id="8" xr3:uid="{64351CB3-0CD5-4281-ACF9-0AFDB7F25E7E}" name="Unit" dataDxfId="43"/>
    <tableColumn id="9" xr3:uid="{6DA72519-9D2D-4F6E-926F-CAD65FB0A387}" name="Conversion_to_MT" dataDxfId="42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41">
      <calculatedColumnFormula>UHPFNOYIELD56[[#This Row],[Amount]]/UHPFNOYIELD56[[#This Row],[Conversion_to_MT]]</calculatedColumnFormula>
    </tableColumn>
    <tableColumn id="14" xr3:uid="{F31E6329-EF53-471E-B1E2-75214F0D1D84}" name="Final Product Name" dataDxfId="40">
      <calculatedColumnFormula>CONnoyield!J2</calculatedColumnFormula>
    </tableColumn>
    <tableColumn id="16" xr3:uid="{09BED022-B65B-44CA-B885-99556F3B55FE}" name="Final Product Price" dataDxfId="0">
      <calculatedColumnFormula>CONnoyield!K2</calculatedColumnFormula>
    </tableColumn>
    <tableColumn id="18" xr3:uid="{6B8924E5-442E-4D5D-BA05-989BBE891B4D}" name="Final Pro. Quantity" dataDxfId="39">
      <calculatedColumnFormula>CONnoyield!L2</calculatedColumnFormula>
    </tableColumn>
    <tableColumn id="6" xr3:uid="{8A3A2FBF-621F-4A63-9057-11855351B430}" name="Amount added by CON" dataDxfId="38">
      <calculatedColumnFormula>#REF!</calculatedColumnFormula>
    </tableColumn>
    <tableColumn id="10" xr3:uid="{490361B6-2CDD-4461-AC84-CF910A2082D0}" name="Yield" dataDxfId="37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2" totalsRowShown="0" headerRowDxfId="36" dataDxfId="35">
  <autoFilter ref="A1:L12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4"/>
    <tableColumn id="2" xr3:uid="{D24EDA5C-142B-4100-A623-36A6A27C8E46}" name="Material" dataDxfId="33"/>
    <tableColumn id="3" xr3:uid="{5E5A19F5-D840-4EE0-830D-341534C4D6FE}" name="Actual Amount" dataDxfId="32"/>
    <tableColumn id="5" xr3:uid="{5784B5F2-C109-48A4-BB2D-FB2D5C4B5A7A}" name="Amount" dataDxfId="31">
      <calculatedColumnFormula>UHPFNOYIELD57[[#This Row],[Actual Amount]]*-1</calculatedColumnFormula>
    </tableColumn>
    <tableColumn id="7" xr3:uid="{BBDE0DC1-EEDE-4058-B762-6C0E9F616A6E}" name="Actual Quantity" dataDxfId="30"/>
    <tableColumn id="4" xr3:uid="{5B1FE478-BB96-4B1C-9C5D-D6E32BCB36C2}" name="Quantity" dataDxfId="29">
      <calculatedColumnFormula>UHPFNOYIELD57[[#This Row],[Actual Quantity]]*-1</calculatedColumnFormula>
    </tableColumn>
    <tableColumn id="8" xr3:uid="{144DDB10-0426-4016-9FA6-8FF6575449A5}" name="Unit" dataDxfId="28"/>
    <tableColumn id="9" xr3:uid="{8A3833AB-EBE3-41F5-A3A0-70957F9F6FF9}" name="Conversion_to_MT" dataDxfId="27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6">
      <calculatedColumnFormula>UHPFNOYIELD57[[#This Row],[Amount]]/UHPFNOYIELD57[[#This Row],[Conversion_to_MT]]</calculatedColumnFormula>
    </tableColumn>
    <tableColumn id="14" xr3:uid="{7310D09F-B8E2-4E87-92D8-CA07B762AEE3}" name="Final Product Name" dataDxfId="25">
      <calculatedColumnFormula>$J$2</calculatedColumnFormula>
    </tableColumn>
    <tableColumn id="16" xr3:uid="{415D5F5D-59DC-409E-BEDE-EAED78432DD5}" name="Final Product Price" dataDxfId="24">
      <calculatedColumnFormula>$K$2</calculatedColumnFormula>
    </tableColumn>
    <tableColumn id="18" xr3:uid="{83EC231E-F2C1-4D33-86D0-BF4F20815BDC}" name="Final Pro. Quantity" dataDxfId="23">
      <calculatedColumnFormula>$L$2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2" totalsRowShown="0" headerRowDxfId="22" dataDxfId="21">
  <autoFilter ref="A1:N12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20"/>
    <tableColumn id="2" xr3:uid="{940C8AAF-D1E2-465D-8694-8C583D4C7571}" name="Material" dataDxfId="19"/>
    <tableColumn id="3" xr3:uid="{7A405C73-3143-4436-84C2-63CD7B55DB29}" name="Actual Amount" dataDxfId="18"/>
    <tableColumn id="5" xr3:uid="{BBFB7189-F9EA-46F2-A0A1-AA5F2A229D0B}" name="Amount" dataDxfId="17">
      <calculatedColumnFormula>UHPFNOYIELD578[[#This Row],[Actual Amount]]*-1</calculatedColumnFormula>
    </tableColumn>
    <tableColumn id="7" xr3:uid="{B5E835D2-8A14-42D6-81AE-5FCD0138A8F7}" name="Actual Quantity" dataDxfId="16"/>
    <tableColumn id="4" xr3:uid="{6F1C90C3-ACE9-4A80-BD72-D63EEF8FD8BB}" name="Quantity" dataDxfId="15">
      <calculatedColumnFormula>UHPFNOYIELD578[[#This Row],[Actual Quantity]]*-1</calculatedColumnFormula>
    </tableColumn>
    <tableColumn id="8" xr3:uid="{B2B783EA-8ACD-4F9C-88E0-0DF10B0428F5}" name="Unit" dataDxfId="14"/>
    <tableColumn id="9" xr3:uid="{89F8D93B-C316-40F6-A4C9-27C50400D574}" name="Conversion_to_MT" dataDxfId="13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12">
      <calculatedColumnFormula>UHPFNOYIELD578[[#This Row],[Amount]]/UHPFNOYIELD578[[#This Row],[Conversion_to_MT]]</calculatedColumnFormula>
    </tableColumn>
    <tableColumn id="14" xr3:uid="{C257C5B5-4371-4E61-A439-752242A0730D}" name="Final Product Name" dataDxfId="11">
      <calculatedColumnFormula>LRFnoyield!J2</calculatedColumnFormula>
    </tableColumn>
    <tableColumn id="16" xr3:uid="{9BEA26F4-EEF2-4932-83B3-E0F631CCE0C9}" name="Final Product Price" dataDxfId="10">
      <calculatedColumnFormula>LRFnoyield!K2</calculatedColumnFormula>
    </tableColumn>
    <tableColumn id="18" xr3:uid="{DBBCFFC6-3A6D-4AC1-A9FB-C79E74E3414F}" name="Final Pro. Quantity" dataDxfId="9">
      <calculatedColumnFormula>LRFnoyield!L2</calculatedColumnFormula>
    </tableColumn>
    <tableColumn id="6" xr3:uid="{36B1DB2C-0BF1-417F-A623-F02559748138}" name="Amount added by LRN" dataDxfId="8">
      <calculatedColumnFormula>#REF!</calculatedColumnFormula>
    </tableColumn>
    <tableColumn id="10" xr3:uid="{509BBD4C-31D1-4115-8BB6-4532CDCCFD7F}" name="Yield" dataDxfId="7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6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5">
      <calculatedColumnFormula>LRFyield!L2</calculatedColumnFormula>
    </tableColumn>
    <tableColumn id="2" xr3:uid="{9647D692-0E5B-48E3-9781-5F4E4E6B9EDC}" name="Final Bloom Output" dataDxfId="4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8" totalsRowShown="0" headerRowDxfId="78" dataDxfId="77">
  <autoFilter ref="A1:M18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76"/>
    <tableColumn id="2" xr3:uid="{D3BA3226-8C5D-449A-B32D-424830DDECF0}" name="Material" dataDxfId="75"/>
    <tableColumn id="3" xr3:uid="{5AE484C9-EB1A-4CD4-9639-29F2DA1EF697}" name="Actual Amount" dataDxfId="74"/>
    <tableColumn id="5" xr3:uid="{955BD886-DE59-49F5-AAC9-204CFDB95108}" name="Amount" dataDxfId="73">
      <calculatedColumnFormula>UHPFNOYIELD3[[#This Row],[Actual Amount]]*-1</calculatedColumnFormula>
    </tableColumn>
    <tableColumn id="7" xr3:uid="{F4E85C5A-764D-4C57-99F4-C011E8F41A71}" name="Actual Quantity" dataDxfId="72"/>
    <tableColumn id="4" xr3:uid="{165E5D72-4D40-4C41-A18C-70CDBA2E52CE}" name="Quantity" dataDxfId="71">
      <calculatedColumnFormula>UHPFNOYIELD3[[#This Row],[Actual Quantity]]*-1</calculatedColumnFormula>
    </tableColumn>
    <tableColumn id="8" xr3:uid="{F354F7F4-5F6F-4530-98BD-BFF85A705E63}" name="Unit" dataDxfId="70"/>
    <tableColumn id="9" xr3:uid="{77CA6926-275B-41F4-83AC-82918208A1E3}" name="Conversion_to_MT" dataDxfId="69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68">
      <calculatedColumnFormula>UHPFNOYIELD3[[#This Row],[Amount]]/UHPFNOYIELD3[[#This Row],[Conversion_to_MT]]</calculatedColumnFormula>
    </tableColumn>
    <tableColumn id="14" xr3:uid="{6E0552D6-EDE2-4E01-BDD8-B0A1B610F26A}" name="Final Product Name" dataDxfId="67">
      <calculatedColumnFormula>UHPFnoyield!J2</calculatedColumnFormula>
    </tableColumn>
    <tableColumn id="16" xr3:uid="{362DC35D-D417-4C7D-9C78-E82CC4F2E3A5}" name="Final Product Price" dataDxfId="2">
      <calculatedColumnFormula>UHPFnoyield!K2</calculatedColumnFormula>
    </tableColumn>
    <tableColumn id="18" xr3:uid="{E3763FFE-E315-4BC0-A208-FE3E4A0A975B}" name="Final Pro. Quantity" dataDxfId="66">
      <calculatedColumnFormula>UHPFnoyield!L2</calculatedColumnFormula>
    </tableColumn>
    <tableColumn id="6" xr3:uid="{F814C369-68CA-41E0-8CDA-CDA6438DE3CE}" name="Yield" dataDxfId="65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dimension ref="A1:L34"/>
  <sheetViews>
    <sheetView topLeftCell="A7" workbookViewId="0">
      <selection activeCell="K2" sqref="K2"/>
    </sheetView>
  </sheetViews>
  <sheetFormatPr defaultRowHeight="14.4" x14ac:dyDescent="0.3"/>
  <cols>
    <col min="1" max="12" width="15.77734375" customWidth="1"/>
    <col min="14" max="14" width="13.77734375" customWidth="1"/>
    <col min="15" max="15" width="12.77734375" customWidth="1"/>
  </cols>
  <sheetData>
    <row r="1" spans="1:12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3" t="s">
        <v>12</v>
      </c>
      <c r="B2" s="9" t="s">
        <v>13</v>
      </c>
      <c r="C2" s="5">
        <v>-937142.1</v>
      </c>
      <c r="D2" s="5">
        <f>UHPFNOYIELD[[#This Row],[Actual Amount]]*-1</f>
        <v>937142.1</v>
      </c>
      <c r="E2" s="6">
        <v>-8.25</v>
      </c>
      <c r="F2" s="11">
        <f>UHPFNOYIELD[[#This Row],[Actual Quantity]]*-1</f>
        <v>8.25</v>
      </c>
      <c r="G2" s="3" t="s">
        <v>14</v>
      </c>
      <c r="H2" s="1">
        <f>IF(UHPFNOYIELD[[#This Row],[Unit]]="MT",UHPFNOYIELD[[#This Row],[Quantity]],UHPFNOYIELD[[#This Row],[Quantity]]/1000)</f>
        <v>8.25</v>
      </c>
      <c r="I2" s="1">
        <f>UHPFNOYIELD[[#This Row],[Amount]]/UHPFNOYIELD[[#This Row],[Conversion_to_MT]]</f>
        <v>113592.98181818181</v>
      </c>
      <c r="J2" s="3" t="s">
        <v>15</v>
      </c>
      <c r="K2" s="4">
        <v>3423361.58</v>
      </c>
      <c r="L2" s="6">
        <v>41.363999999999997</v>
      </c>
    </row>
    <row r="3" spans="1:12" ht="41.4" x14ac:dyDescent="0.3">
      <c r="A3" s="3" t="s">
        <v>12</v>
      </c>
      <c r="B3" s="9" t="s">
        <v>16</v>
      </c>
      <c r="C3" s="5">
        <v>-2375660</v>
      </c>
      <c r="D3" s="5">
        <f>UHPFNOYIELD[[#This Row],[Actual Amount]]*-1</f>
        <v>2375660</v>
      </c>
      <c r="E3" s="6">
        <v>-4.97</v>
      </c>
      <c r="F3" s="11">
        <f>UHPFNOYIELD[[#This Row],[Actual Quantity]]*-1</f>
        <v>4.97</v>
      </c>
      <c r="G3" s="3" t="s">
        <v>14</v>
      </c>
      <c r="H3" s="1">
        <f>IF(UHPFNOYIELD[[#This Row],[Unit]]="MT",UHPFNOYIELD[[#This Row],[Quantity]],UHPFNOYIELD[[#This Row],[Quantity]]/1000)</f>
        <v>4.97</v>
      </c>
      <c r="I3" s="1">
        <f>UHPFNOYIELD[[#This Row],[Amount]]/UHPFNOYIELD[[#This Row],[Conversion_to_MT]]</f>
        <v>478000</v>
      </c>
      <c r="J3" s="9" t="str">
        <f t="shared" ref="J3:J18" si="0">$J$2</f>
        <v>LM,300 SPECIAL SERIES</v>
      </c>
      <c r="K3" s="4">
        <f t="shared" ref="K2:K18" si="1">$K$2</f>
        <v>3423361.58</v>
      </c>
      <c r="L3" s="6">
        <f t="shared" ref="L3:L18" si="2">$L$2</f>
        <v>41.363999999999997</v>
      </c>
    </row>
    <row r="4" spans="1:12" ht="41.4" x14ac:dyDescent="0.3">
      <c r="A4" s="3" t="s">
        <v>12</v>
      </c>
      <c r="B4" s="9" t="s">
        <v>13</v>
      </c>
      <c r="C4" s="5">
        <v>-395303.58</v>
      </c>
      <c r="D4" s="5">
        <f>UHPFNOYIELD[[#This Row],[Actual Amount]]*-1</f>
        <v>395303.58</v>
      </c>
      <c r="E4" s="6">
        <v>-3.48</v>
      </c>
      <c r="F4" s="11">
        <f>UHPFNOYIELD[[#This Row],[Actual Quantity]]*-1</f>
        <v>3.48</v>
      </c>
      <c r="G4" s="3" t="s">
        <v>14</v>
      </c>
      <c r="H4" s="1">
        <f>IF(UHPFNOYIELD[[#This Row],[Unit]]="MT",UHPFNOYIELD[[#This Row],[Quantity]],UHPFNOYIELD[[#This Row],[Quantity]]/1000)</f>
        <v>3.48</v>
      </c>
      <c r="I4" s="1">
        <f>UHPFNOYIELD[[#This Row],[Amount]]/UHPFNOYIELD[[#This Row],[Conversion_to_MT]]</f>
        <v>113592.9827586207</v>
      </c>
      <c r="J4" s="9" t="str">
        <f t="shared" si="0"/>
        <v>LM,300 SPECIAL SERIES</v>
      </c>
      <c r="K4" s="4">
        <f t="shared" si="1"/>
        <v>3423361.58</v>
      </c>
      <c r="L4" s="6">
        <f t="shared" si="2"/>
        <v>41.363999999999997</v>
      </c>
    </row>
    <row r="5" spans="1:12" ht="41.4" x14ac:dyDescent="0.3">
      <c r="A5" s="3" t="s">
        <v>12</v>
      </c>
      <c r="B5" s="9" t="s">
        <v>17</v>
      </c>
      <c r="C5" s="5">
        <v>-612739.39</v>
      </c>
      <c r="D5" s="5">
        <f>UHPFNOYIELD[[#This Row],[Actual Amount]]*-1</f>
        <v>612739.39</v>
      </c>
      <c r="E5" s="6">
        <v>-5.62</v>
      </c>
      <c r="F5" s="11">
        <f>UHPFNOYIELD[[#This Row],[Actual Quantity]]*-1</f>
        <v>5.62</v>
      </c>
      <c r="G5" s="3" t="s">
        <v>14</v>
      </c>
      <c r="H5" s="1">
        <f>IF(UHPFNOYIELD[[#This Row],[Unit]]="MT",UHPFNOYIELD[[#This Row],[Quantity]],UHPFNOYIELD[[#This Row],[Quantity]]/1000)</f>
        <v>5.62</v>
      </c>
      <c r="I5" s="1">
        <f>UHPFNOYIELD[[#This Row],[Amount]]/UHPFNOYIELD[[#This Row],[Conversion_to_MT]]</f>
        <v>109028.36120996441</v>
      </c>
      <c r="J5" s="9" t="str">
        <f t="shared" si="0"/>
        <v>LM,300 SPECIAL SERIES</v>
      </c>
      <c r="K5" s="4">
        <f t="shared" si="1"/>
        <v>3423361.58</v>
      </c>
      <c r="L5" s="6">
        <f t="shared" si="2"/>
        <v>41.363999999999997</v>
      </c>
    </row>
    <row r="6" spans="1:12" ht="55.2" x14ac:dyDescent="0.3">
      <c r="A6" s="3" t="s">
        <v>12</v>
      </c>
      <c r="B6" s="9" t="s">
        <v>18</v>
      </c>
      <c r="C6" s="5">
        <v>-136000</v>
      </c>
      <c r="D6" s="5">
        <f>UHPFNOYIELD[[#This Row],[Actual Amount]]*-1</f>
        <v>136000</v>
      </c>
      <c r="E6" s="6">
        <v>-4</v>
      </c>
      <c r="F6" s="11">
        <f>UHPFNOYIELD[[#This Row],[Actual Quantity]]*-1</f>
        <v>4</v>
      </c>
      <c r="G6" s="3" t="s">
        <v>14</v>
      </c>
      <c r="H6" s="1">
        <f>IF(UHPFNOYIELD[[#This Row],[Unit]]="MT",UHPFNOYIELD[[#This Row],[Quantity]],UHPFNOYIELD[[#This Row],[Quantity]]/1000)</f>
        <v>4</v>
      </c>
      <c r="I6" s="1">
        <f>UHPFNOYIELD[[#This Row],[Amount]]/UHPFNOYIELD[[#This Row],[Conversion_to_MT]]</f>
        <v>34000</v>
      </c>
      <c r="J6" s="9" t="str">
        <f t="shared" si="0"/>
        <v>LM,300 SPECIAL SERIES</v>
      </c>
      <c r="K6" s="4">
        <f t="shared" si="1"/>
        <v>3423361.58</v>
      </c>
      <c r="L6" s="6">
        <f t="shared" si="2"/>
        <v>41.363999999999997</v>
      </c>
    </row>
    <row r="7" spans="1:12" ht="41.4" x14ac:dyDescent="0.3">
      <c r="A7" s="3" t="s">
        <v>12</v>
      </c>
      <c r="B7" s="9" t="s">
        <v>16</v>
      </c>
      <c r="C7" s="5">
        <v>-1481800</v>
      </c>
      <c r="D7" s="5">
        <f>UHPFNOYIELD[[#This Row],[Actual Amount]]*-1</f>
        <v>1481800</v>
      </c>
      <c r="E7" s="6">
        <v>-3.1</v>
      </c>
      <c r="F7" s="11">
        <f>UHPFNOYIELD[[#This Row],[Actual Quantity]]*-1</f>
        <v>3.1</v>
      </c>
      <c r="G7" s="3" t="s">
        <v>14</v>
      </c>
      <c r="H7" s="1">
        <f>IF(UHPFNOYIELD[[#This Row],[Unit]]="MT",UHPFNOYIELD[[#This Row],[Quantity]],UHPFNOYIELD[[#This Row],[Quantity]]/1000)</f>
        <v>3.1</v>
      </c>
      <c r="I7" s="1">
        <f>UHPFNOYIELD[[#This Row],[Amount]]/UHPFNOYIELD[[#This Row],[Conversion_to_MT]]</f>
        <v>478000</v>
      </c>
      <c r="J7" s="9" t="str">
        <f t="shared" si="0"/>
        <v>LM,300 SPECIAL SERIES</v>
      </c>
      <c r="K7" s="4">
        <f t="shared" si="1"/>
        <v>3423361.58</v>
      </c>
      <c r="L7" s="6">
        <f t="shared" si="2"/>
        <v>41.363999999999997</v>
      </c>
    </row>
    <row r="8" spans="1:12" ht="41.4" x14ac:dyDescent="0.3">
      <c r="A8" s="3" t="s">
        <v>12</v>
      </c>
      <c r="B8" s="9" t="s">
        <v>19</v>
      </c>
      <c r="C8" s="5">
        <v>-835903.39</v>
      </c>
      <c r="D8" s="5">
        <f>UHPFNOYIELD[[#This Row],[Actual Amount]]*-1</f>
        <v>835903.39</v>
      </c>
      <c r="E8" s="6">
        <v>-5.0199999999999996</v>
      </c>
      <c r="F8" s="11">
        <f>UHPFNOYIELD[[#This Row],[Actual Quantity]]*-1</f>
        <v>5.0199999999999996</v>
      </c>
      <c r="G8" s="3" t="s">
        <v>14</v>
      </c>
      <c r="H8" s="1">
        <f>IF(UHPFNOYIELD[[#This Row],[Unit]]="MT",UHPFNOYIELD[[#This Row],[Quantity]],UHPFNOYIELD[[#This Row],[Quantity]]/1000)</f>
        <v>5.0199999999999996</v>
      </c>
      <c r="I8" s="1">
        <f>UHPFNOYIELD[[#This Row],[Amount]]/UHPFNOYIELD[[#This Row],[Conversion_to_MT]]</f>
        <v>166514.61952191236</v>
      </c>
      <c r="J8" s="9" t="str">
        <f t="shared" si="0"/>
        <v>LM,300 SPECIAL SERIES</v>
      </c>
      <c r="K8" s="4">
        <f t="shared" si="1"/>
        <v>3423361.58</v>
      </c>
      <c r="L8" s="6">
        <f t="shared" si="2"/>
        <v>41.363999999999997</v>
      </c>
    </row>
    <row r="9" spans="1:12" ht="41.4" x14ac:dyDescent="0.3">
      <c r="A9" s="3" t="s">
        <v>12</v>
      </c>
      <c r="B9" s="9" t="s">
        <v>20</v>
      </c>
      <c r="C9" s="5">
        <v>-5760</v>
      </c>
      <c r="D9" s="5">
        <f>UHPFNOYIELD[[#This Row],[Actual Amount]]*-1</f>
        <v>5760</v>
      </c>
      <c r="E9" s="6">
        <v>-0.4</v>
      </c>
      <c r="F9" s="11">
        <f>UHPFNOYIELD[[#This Row],[Actual Quantity]]*-1</f>
        <v>0.4</v>
      </c>
      <c r="G9" s="3" t="s">
        <v>14</v>
      </c>
      <c r="H9" s="1">
        <f>IF(UHPFNOYIELD[[#This Row],[Unit]]="MT",UHPFNOYIELD[[#This Row],[Quantity]],UHPFNOYIELD[[#This Row],[Quantity]]/1000)</f>
        <v>0.4</v>
      </c>
      <c r="I9" s="1">
        <f>UHPFNOYIELD[[#This Row],[Amount]]/UHPFNOYIELD[[#This Row],[Conversion_to_MT]]</f>
        <v>14400</v>
      </c>
      <c r="J9" s="9" t="str">
        <f t="shared" si="0"/>
        <v>LM,300 SPECIAL SERIES</v>
      </c>
      <c r="K9" s="4">
        <f t="shared" si="1"/>
        <v>3423361.58</v>
      </c>
      <c r="L9" s="6">
        <f t="shared" si="2"/>
        <v>41.363999999999997</v>
      </c>
    </row>
    <row r="10" spans="1:12" x14ac:dyDescent="0.3">
      <c r="A10" s="3" t="s">
        <v>12</v>
      </c>
      <c r="B10" s="9" t="s">
        <v>21</v>
      </c>
      <c r="C10" s="5">
        <v>-9657.3700000000008</v>
      </c>
      <c r="D10" s="5">
        <f>UHPFNOYIELD[[#This Row],[Actual Amount]]*-1</f>
        <v>9657.3700000000008</v>
      </c>
      <c r="E10" s="6">
        <v>-1</v>
      </c>
      <c r="F10" s="11">
        <f>UHPFNOYIELD[[#This Row],[Actual Quantity]]*-1</f>
        <v>1</v>
      </c>
      <c r="G10" s="3" t="s">
        <v>14</v>
      </c>
      <c r="H10" s="1">
        <f>IF(UHPFNOYIELD[[#This Row],[Unit]]="MT",UHPFNOYIELD[[#This Row],[Quantity]],UHPFNOYIELD[[#This Row],[Quantity]]/1000)</f>
        <v>1</v>
      </c>
      <c r="I10" s="1">
        <f>UHPFNOYIELD[[#This Row],[Amount]]/UHPFNOYIELD[[#This Row],[Conversion_to_MT]]</f>
        <v>9657.3700000000008</v>
      </c>
      <c r="J10" s="9" t="str">
        <f t="shared" si="0"/>
        <v>LM,300 SPECIAL SERIES</v>
      </c>
      <c r="K10" s="4">
        <f t="shared" si="1"/>
        <v>3423361.58</v>
      </c>
      <c r="L10" s="6">
        <f t="shared" si="2"/>
        <v>41.363999999999997</v>
      </c>
    </row>
    <row r="11" spans="1:12" ht="27.6" x14ac:dyDescent="0.3">
      <c r="A11" s="3" t="s">
        <v>12</v>
      </c>
      <c r="B11" s="9" t="s">
        <v>22</v>
      </c>
      <c r="C11" s="5">
        <v>-6838.95</v>
      </c>
      <c r="D11" s="5">
        <f>UHPFNOYIELD[[#This Row],[Actual Amount]]*-1</f>
        <v>6838.95</v>
      </c>
      <c r="E11" s="6">
        <v>-0.6</v>
      </c>
      <c r="F11" s="11">
        <f>UHPFNOYIELD[[#This Row],[Actual Quantity]]*-1</f>
        <v>0.6</v>
      </c>
      <c r="G11" s="3" t="s">
        <v>14</v>
      </c>
      <c r="H11" s="1">
        <f>IF(UHPFNOYIELD[[#This Row],[Unit]]="MT",UHPFNOYIELD[[#This Row],[Quantity]],UHPFNOYIELD[[#This Row],[Quantity]]/1000)</f>
        <v>0.6</v>
      </c>
      <c r="I11" s="1">
        <f>UHPFNOYIELD[[#This Row],[Amount]]/UHPFNOYIELD[[#This Row],[Conversion_to_MT]]</f>
        <v>11398.25</v>
      </c>
      <c r="J11" s="9" t="str">
        <f t="shared" si="0"/>
        <v>LM,300 SPECIAL SERIES</v>
      </c>
      <c r="K11" s="4">
        <f t="shared" si="1"/>
        <v>3423361.58</v>
      </c>
      <c r="L11" s="6">
        <f t="shared" si="2"/>
        <v>41.363999999999997</v>
      </c>
    </row>
    <row r="12" spans="1:12" ht="41.4" x14ac:dyDescent="0.3">
      <c r="A12" s="3" t="s">
        <v>12</v>
      </c>
      <c r="B12" s="9" t="s">
        <v>13</v>
      </c>
      <c r="C12" s="5">
        <v>-504352.84</v>
      </c>
      <c r="D12" s="5">
        <f>UHPFNOYIELD[[#This Row],[Actual Amount]]*-1</f>
        <v>504352.84</v>
      </c>
      <c r="E12" s="6">
        <v>-4.4400000000000004</v>
      </c>
      <c r="F12" s="11">
        <f>UHPFNOYIELD[[#This Row],[Actual Quantity]]*-1</f>
        <v>4.4400000000000004</v>
      </c>
      <c r="G12" s="3" t="s">
        <v>14</v>
      </c>
      <c r="H12" s="1">
        <f>IF(UHPFNOYIELD[[#This Row],[Unit]]="MT",UHPFNOYIELD[[#This Row],[Quantity]],UHPFNOYIELD[[#This Row],[Quantity]]/1000)</f>
        <v>4.4400000000000004</v>
      </c>
      <c r="I12" s="1">
        <f>UHPFNOYIELD[[#This Row],[Amount]]/UHPFNOYIELD[[#This Row],[Conversion_to_MT]]</f>
        <v>113592.98198198198</v>
      </c>
      <c r="J12" s="9" t="str">
        <f t="shared" si="0"/>
        <v>LM,300 SPECIAL SERIES</v>
      </c>
      <c r="K12" s="4">
        <f t="shared" si="1"/>
        <v>3423361.58</v>
      </c>
      <c r="L12" s="6">
        <f t="shared" si="2"/>
        <v>41.363999999999997</v>
      </c>
    </row>
    <row r="13" spans="1:12" ht="41.4" x14ac:dyDescent="0.3">
      <c r="A13" s="3" t="s">
        <v>12</v>
      </c>
      <c r="B13" s="9" t="s">
        <v>13</v>
      </c>
      <c r="C13" s="5">
        <v>-10904.93</v>
      </c>
      <c r="D13" s="5">
        <f>UHPFNOYIELD[[#This Row],[Actual Amount]]*-1</f>
        <v>10904.93</v>
      </c>
      <c r="E13" s="6">
        <v>-9.6000000000000002E-2</v>
      </c>
      <c r="F13" s="11">
        <f>UHPFNOYIELD[[#This Row],[Actual Quantity]]*-1</f>
        <v>9.6000000000000002E-2</v>
      </c>
      <c r="G13" s="3" t="s">
        <v>14</v>
      </c>
      <c r="H13" s="1">
        <f>IF(UHPFNOYIELD[[#This Row],[Unit]]="MT",UHPFNOYIELD[[#This Row],[Quantity]],UHPFNOYIELD[[#This Row],[Quantity]]/1000)</f>
        <v>9.6000000000000002E-2</v>
      </c>
      <c r="I13" s="1">
        <f>UHPFNOYIELD[[#This Row],[Amount]]/UHPFNOYIELD[[#This Row],[Conversion_to_MT]]</f>
        <v>113593.02083333333</v>
      </c>
      <c r="J13" s="9" t="str">
        <f t="shared" si="0"/>
        <v>LM,300 SPECIAL SERIES</v>
      </c>
      <c r="K13" s="4">
        <f t="shared" si="1"/>
        <v>3423361.58</v>
      </c>
      <c r="L13" s="6">
        <f t="shared" si="2"/>
        <v>41.363999999999997</v>
      </c>
    </row>
    <row r="14" spans="1:12" ht="41.4" x14ac:dyDescent="0.3">
      <c r="A14" s="3" t="s">
        <v>12</v>
      </c>
      <c r="B14" s="9" t="s">
        <v>13</v>
      </c>
      <c r="C14" s="5">
        <v>-220824.76</v>
      </c>
      <c r="D14" s="12">
        <f>UHPFNOYIELD[[#This Row],[Actual Amount]]*-1</f>
        <v>220824.76</v>
      </c>
      <c r="E14" s="6">
        <v>-1.944</v>
      </c>
      <c r="F14" s="11">
        <f>UHPFNOYIELD[[#This Row],[Actual Quantity]]*-1</f>
        <v>1.944</v>
      </c>
      <c r="G14" s="3" t="s">
        <v>14</v>
      </c>
      <c r="H14" s="1">
        <f>IF(UHPFNOYIELD[[#This Row],[Unit]]="MT",UHPFNOYIELD[[#This Row],[Quantity]],UHPFNOYIELD[[#This Row],[Quantity]]/1000)</f>
        <v>1.944</v>
      </c>
      <c r="I14" s="1">
        <f>UHPFNOYIELD[[#This Row],[Amount]]/UHPFNOYIELD[[#This Row],[Conversion_to_MT]]</f>
        <v>113592.98353909465</v>
      </c>
      <c r="J14" s="9" t="str">
        <f t="shared" si="0"/>
        <v>LM,300 SPECIAL SERIES</v>
      </c>
      <c r="K14" s="4">
        <f t="shared" si="1"/>
        <v>3423361.58</v>
      </c>
      <c r="L14" s="6">
        <f t="shared" si="2"/>
        <v>41.363999999999997</v>
      </c>
    </row>
    <row r="15" spans="1:12" ht="41.4" x14ac:dyDescent="0.3">
      <c r="A15" s="3" t="s">
        <v>12</v>
      </c>
      <c r="B15" s="9" t="s">
        <v>13</v>
      </c>
      <c r="C15" s="5">
        <v>-320332.21000000002</v>
      </c>
      <c r="D15" s="12">
        <f>UHPFNOYIELD[[#This Row],[Actual Amount]]*-1</f>
        <v>320332.21000000002</v>
      </c>
      <c r="E15" s="6">
        <v>-2.82</v>
      </c>
      <c r="F15" s="11">
        <f>UHPFNOYIELD[[#This Row],[Actual Quantity]]*-1</f>
        <v>2.82</v>
      </c>
      <c r="G15" s="3" t="s">
        <v>14</v>
      </c>
      <c r="H15" s="1">
        <f>IF(UHPFNOYIELD[[#This Row],[Unit]]="MT",UHPFNOYIELD[[#This Row],[Quantity]],UHPFNOYIELD[[#This Row],[Quantity]]/1000)</f>
        <v>2.82</v>
      </c>
      <c r="I15" s="1">
        <f>UHPFNOYIELD[[#This Row],[Amount]]/UHPFNOYIELD[[#This Row],[Conversion_to_MT]]</f>
        <v>113592.98226950355</v>
      </c>
      <c r="J15" s="9" t="str">
        <f t="shared" si="0"/>
        <v>LM,300 SPECIAL SERIES</v>
      </c>
      <c r="K15" s="4">
        <f t="shared" si="1"/>
        <v>3423361.58</v>
      </c>
      <c r="L15" s="6">
        <f t="shared" si="2"/>
        <v>41.363999999999997</v>
      </c>
    </row>
    <row r="16" spans="1:12" x14ac:dyDescent="0.3">
      <c r="A16" s="3" t="s">
        <v>12</v>
      </c>
      <c r="B16" s="9" t="s">
        <v>23</v>
      </c>
      <c r="C16" s="5">
        <v>-11833.08</v>
      </c>
      <c r="D16" s="12">
        <f>UHPFNOYIELD[[#This Row],[Actual Amount]]*-1</f>
        <v>11833.08</v>
      </c>
      <c r="E16" s="8">
        <v>-120</v>
      </c>
      <c r="F16" s="11">
        <f>UHPFNOYIELD[[#This Row],[Actual Quantity]]*-1</f>
        <v>120</v>
      </c>
      <c r="G16" s="3" t="s">
        <v>24</v>
      </c>
      <c r="H16" s="1">
        <f>IF(UHPFNOYIELD[[#This Row],[Unit]]="MT",UHPFNOYIELD[[#This Row],[Quantity]],UHPFNOYIELD[[#This Row],[Quantity]]/1000)</f>
        <v>0.12</v>
      </c>
      <c r="I16" s="1">
        <f>UHPFNOYIELD[[#This Row],[Amount]]/UHPFNOYIELD[[#This Row],[Conversion_to_MT]]</f>
        <v>98609</v>
      </c>
      <c r="J16" s="9" t="str">
        <f t="shared" si="0"/>
        <v>LM,300 SPECIAL SERIES</v>
      </c>
      <c r="K16" s="4">
        <f t="shared" si="1"/>
        <v>3423361.58</v>
      </c>
      <c r="L16" s="6">
        <f t="shared" si="2"/>
        <v>41.363999999999997</v>
      </c>
    </row>
    <row r="17" spans="1:12" ht="27.6" x14ac:dyDescent="0.3">
      <c r="A17" s="3" t="s">
        <v>12</v>
      </c>
      <c r="B17" s="9" t="s">
        <v>25</v>
      </c>
      <c r="C17" s="5">
        <v>-7106.5</v>
      </c>
      <c r="D17" s="12">
        <f>UHPFNOYIELD[[#This Row],[Actual Amount]]*-1</f>
        <v>7106.5</v>
      </c>
      <c r="E17" s="8">
        <v>-30</v>
      </c>
      <c r="F17" s="11">
        <f>UHPFNOYIELD[[#This Row],[Actual Quantity]]*-1</f>
        <v>30</v>
      </c>
      <c r="G17" s="3" t="s">
        <v>24</v>
      </c>
      <c r="H17" s="1">
        <f>IF(UHPFNOYIELD[[#This Row],[Unit]]="MT",UHPFNOYIELD[[#This Row],[Quantity]],UHPFNOYIELD[[#This Row],[Quantity]]/1000)</f>
        <v>0.03</v>
      </c>
      <c r="I17" s="1">
        <f>UHPFNOYIELD[[#This Row],[Amount]]/UHPFNOYIELD[[#This Row],[Conversion_to_MT]]</f>
        <v>236883.33333333334</v>
      </c>
      <c r="J17" s="9" t="str">
        <f t="shared" si="0"/>
        <v>LM,300 SPECIAL SERIES</v>
      </c>
      <c r="K17" s="4">
        <f t="shared" si="1"/>
        <v>3423361.58</v>
      </c>
      <c r="L17" s="6">
        <f t="shared" si="2"/>
        <v>41.363999999999997</v>
      </c>
    </row>
    <row r="18" spans="1:12" ht="41.4" x14ac:dyDescent="0.3">
      <c r="A18" s="3" t="s">
        <v>12</v>
      </c>
      <c r="B18" s="9" t="s">
        <v>20</v>
      </c>
      <c r="C18" s="5">
        <v>-2880</v>
      </c>
      <c r="D18" s="12">
        <f>UHPFNOYIELD[[#This Row],[Actual Amount]]*-1</f>
        <v>2880</v>
      </c>
      <c r="E18" s="8">
        <v>-200</v>
      </c>
      <c r="F18" s="11">
        <f>UHPFNOYIELD[[#This Row],[Actual Quantity]]*-1</f>
        <v>200</v>
      </c>
      <c r="G18" s="3" t="s">
        <v>24</v>
      </c>
      <c r="H18" s="1">
        <f>IF(UHPFNOYIELD[[#This Row],[Unit]]="MT",UHPFNOYIELD[[#This Row],[Quantity]],UHPFNOYIELD[[#This Row],[Quantity]]/1000)</f>
        <v>0.2</v>
      </c>
      <c r="I18" s="1">
        <f>UHPFNOYIELD[[#This Row],[Amount]]/UHPFNOYIELD[[#This Row],[Conversion_to_MT]]</f>
        <v>14400</v>
      </c>
      <c r="J18" s="9" t="str">
        <f t="shared" si="0"/>
        <v>LM,300 SPECIAL SERIES</v>
      </c>
      <c r="K18" s="4">
        <f t="shared" si="1"/>
        <v>3423361.58</v>
      </c>
      <c r="L18" s="6">
        <f t="shared" si="2"/>
        <v>41.363999999999997</v>
      </c>
    </row>
    <row r="23" spans="1:12" x14ac:dyDescent="0.3">
      <c r="C23" s="9"/>
    </row>
    <row r="24" spans="1:12" x14ac:dyDescent="0.3">
      <c r="C24" s="9"/>
    </row>
    <row r="25" spans="1:12" x14ac:dyDescent="0.3">
      <c r="C25" s="9"/>
    </row>
    <row r="26" spans="1:12" x14ac:dyDescent="0.3">
      <c r="C26" s="9"/>
    </row>
    <row r="27" spans="1:12" x14ac:dyDescent="0.3">
      <c r="C27" s="9"/>
    </row>
    <row r="28" spans="1:12" x14ac:dyDescent="0.3">
      <c r="C28" s="9"/>
    </row>
    <row r="29" spans="1:12" x14ac:dyDescent="0.3">
      <c r="C29" s="9"/>
    </row>
    <row r="30" spans="1:12" x14ac:dyDescent="0.3">
      <c r="C30" s="9"/>
    </row>
    <row r="31" spans="1:12" x14ac:dyDescent="0.3">
      <c r="C31" s="9"/>
    </row>
    <row r="32" spans="1:12" x14ac:dyDescent="0.3">
      <c r="C32" s="9"/>
    </row>
    <row r="33" spans="3:3" x14ac:dyDescent="0.3">
      <c r="C33" s="9"/>
    </row>
    <row r="34" spans="3:3" x14ac:dyDescent="0.3">
      <c r="C34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9"/>
  <sheetViews>
    <sheetView workbookViewId="0">
      <selection activeCell="K2" sqref="K2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7" t="s">
        <v>12</v>
      </c>
      <c r="B2" s="7" t="s">
        <v>23</v>
      </c>
      <c r="C2" s="14">
        <v>-177496.26</v>
      </c>
      <c r="D2" s="14">
        <f>UHPFNOYIELD5[[#This Row],[Actual Amount]]*-1</f>
        <v>177496.26</v>
      </c>
      <c r="E2" s="17">
        <v>-1800</v>
      </c>
      <c r="F2" s="15">
        <f>UHPFNOYIELD5[[#This Row],[Actual Quantity]]*-1</f>
        <v>1800</v>
      </c>
      <c r="G2" s="7" t="s">
        <v>24</v>
      </c>
      <c r="H2" s="2">
        <f>IF(UHPFNOYIELD5[[#This Row],[Unit]]="MT",UHPFNOYIELD5[[#This Row],[Quantity]],UHPFNOYIELD5[[#This Row],[Quantity]]/1000)</f>
        <v>1.8</v>
      </c>
      <c r="I2" s="2">
        <f>UHPFNOYIELD5[[#This Row],[Amount]]/UHPFNOYIELD5[[#This Row],[Conversion_to_MT]]</f>
        <v>98609.03333333334</v>
      </c>
      <c r="J2" s="3" t="s">
        <v>27</v>
      </c>
      <c r="K2" s="4">
        <v>11341669.939999999</v>
      </c>
      <c r="L2" s="6">
        <v>48.621000000000002</v>
      </c>
    </row>
    <row r="3" spans="1:12" ht="27.6" x14ac:dyDescent="0.3">
      <c r="A3" s="7" t="s">
        <v>12</v>
      </c>
      <c r="B3" s="7" t="s">
        <v>28</v>
      </c>
      <c r="C3" s="14">
        <v>-126415.93</v>
      </c>
      <c r="D3" s="14">
        <f>UHPFNOYIELD5[[#This Row],[Actual Amount]]*-1</f>
        <v>126415.93</v>
      </c>
      <c r="E3" s="17">
        <v>-3000</v>
      </c>
      <c r="F3" s="15">
        <f>UHPFNOYIELD5[[#This Row],[Actual Quantity]]*-1</f>
        <v>3000</v>
      </c>
      <c r="G3" s="7" t="s">
        <v>24</v>
      </c>
      <c r="H3" s="2">
        <f>IF(UHPFNOYIELD5[[#This Row],[Unit]]="MT",UHPFNOYIELD5[[#This Row],[Quantity]],UHPFNOYIELD5[[#This Row],[Quantity]]/1000)</f>
        <v>3</v>
      </c>
      <c r="I3" s="2">
        <f>UHPFNOYIELD5[[#This Row],[Amount]]/UHPFNOYIELD5[[#This Row],[Conversion_to_MT]]</f>
        <v>42138.643333333333</v>
      </c>
      <c r="J3" s="7" t="str">
        <f t="shared" ref="J3:J9" si="0">$J$2</f>
        <v>LM,309SIRCUMO</v>
      </c>
      <c r="K3" s="14">
        <f t="shared" ref="K2:K9" si="1">$K$2</f>
        <v>11341669.939999999</v>
      </c>
      <c r="L3" s="15">
        <f t="shared" ref="L3:L9" si="2">$L$2</f>
        <v>48.621000000000002</v>
      </c>
    </row>
    <row r="4" spans="1:12" ht="55.2" x14ac:dyDescent="0.3">
      <c r="A4" s="7" t="s">
        <v>12</v>
      </c>
      <c r="B4" s="7" t="s">
        <v>29</v>
      </c>
      <c r="C4" s="14">
        <v>-128345.62</v>
      </c>
      <c r="D4" s="14">
        <f>UHPFNOYIELD5[[#This Row],[Actual Amount]]*-1</f>
        <v>128345.62</v>
      </c>
      <c r="E4" s="17">
        <v>-1175</v>
      </c>
      <c r="F4" s="15">
        <f>UHPFNOYIELD5[[#This Row],[Actual Quantity]]*-1</f>
        <v>1175</v>
      </c>
      <c r="G4" s="7" t="s">
        <v>24</v>
      </c>
      <c r="H4" s="2">
        <f>IF(UHPFNOYIELD5[[#This Row],[Unit]]="MT",UHPFNOYIELD5[[#This Row],[Quantity]],UHPFNOYIELD5[[#This Row],[Quantity]]/1000)</f>
        <v>1.175</v>
      </c>
      <c r="I4" s="2">
        <f>UHPFNOYIELD5[[#This Row],[Amount]]/UHPFNOYIELD5[[#This Row],[Conversion_to_MT]]</f>
        <v>109230.31489361702</v>
      </c>
      <c r="J4" s="7" t="str">
        <f t="shared" si="0"/>
        <v>LM,309SIRCUMO</v>
      </c>
      <c r="K4" s="14">
        <f t="shared" si="1"/>
        <v>11341669.939999999</v>
      </c>
      <c r="L4" s="15">
        <f t="shared" si="2"/>
        <v>48.621000000000002</v>
      </c>
    </row>
    <row r="5" spans="1:12" ht="55.2" x14ac:dyDescent="0.3">
      <c r="A5" s="7" t="s">
        <v>12</v>
      </c>
      <c r="B5" s="7" t="s">
        <v>29</v>
      </c>
      <c r="C5" s="14">
        <v>-46422.879999999997</v>
      </c>
      <c r="D5" s="14">
        <f>UHPFNOYIELD5[[#This Row],[Actual Amount]]*-1</f>
        <v>46422.879999999997</v>
      </c>
      <c r="E5" s="17">
        <v>-425</v>
      </c>
      <c r="F5" s="15">
        <f>UHPFNOYIELD5[[#This Row],[Actual Quantity]]*-1</f>
        <v>425</v>
      </c>
      <c r="G5" s="7" t="s">
        <v>24</v>
      </c>
      <c r="H5" s="2">
        <f>IF(UHPFNOYIELD5[[#This Row],[Unit]]="MT",UHPFNOYIELD5[[#This Row],[Quantity]],UHPFNOYIELD5[[#This Row],[Quantity]]/1000)</f>
        <v>0.42499999999999999</v>
      </c>
      <c r="I5" s="2">
        <f>UHPFNOYIELD5[[#This Row],[Amount]]/UHPFNOYIELD5[[#This Row],[Conversion_to_MT]]</f>
        <v>109230.30588235294</v>
      </c>
      <c r="J5" s="7" t="str">
        <f t="shared" si="0"/>
        <v>LM,309SIRCUMO</v>
      </c>
      <c r="K5" s="14">
        <f t="shared" si="1"/>
        <v>11341669.939999999</v>
      </c>
      <c r="L5" s="15">
        <f t="shared" si="2"/>
        <v>48.621000000000002</v>
      </c>
    </row>
    <row r="6" spans="1:12" ht="41.4" x14ac:dyDescent="0.3">
      <c r="A6" s="7" t="s">
        <v>12</v>
      </c>
      <c r="B6" s="7" t="s">
        <v>30</v>
      </c>
      <c r="C6" s="14">
        <v>-426002.29</v>
      </c>
      <c r="D6" s="14">
        <f>UHPFNOYIELD5[[#This Row],[Actual Amount]]*-1</f>
        <v>426002.29</v>
      </c>
      <c r="E6" s="17">
        <v>-800</v>
      </c>
      <c r="F6" s="15">
        <f>UHPFNOYIELD5[[#This Row],[Actual Quantity]]*-1</f>
        <v>800</v>
      </c>
      <c r="G6" s="7" t="s">
        <v>24</v>
      </c>
      <c r="H6" s="2">
        <f>IF(UHPFNOYIELD5[[#This Row],[Unit]]="MT",UHPFNOYIELD5[[#This Row],[Quantity]],UHPFNOYIELD5[[#This Row],[Quantity]]/1000)</f>
        <v>0.8</v>
      </c>
      <c r="I6" s="2">
        <f>UHPFNOYIELD5[[#This Row],[Amount]]/UHPFNOYIELD5[[#This Row],[Conversion_to_MT]]</f>
        <v>532502.86249999993</v>
      </c>
      <c r="J6" s="7" t="str">
        <f t="shared" si="0"/>
        <v>LM,309SIRCUMO</v>
      </c>
      <c r="K6" s="14">
        <f t="shared" si="1"/>
        <v>11341669.939999999</v>
      </c>
      <c r="L6" s="15">
        <f t="shared" si="2"/>
        <v>48.621000000000002</v>
      </c>
    </row>
    <row r="7" spans="1:12" ht="27.6" x14ac:dyDescent="0.3">
      <c r="A7" s="7" t="s">
        <v>12</v>
      </c>
      <c r="B7" s="7" t="s">
        <v>31</v>
      </c>
      <c r="C7" s="14">
        <v>-128776.02</v>
      </c>
      <c r="D7" s="14">
        <f>UHPFNOYIELD5[[#This Row],[Actual Amount]]*-1</f>
        <v>128776.02</v>
      </c>
      <c r="E7" s="17">
        <v>-100</v>
      </c>
      <c r="F7" s="15">
        <f>UHPFNOYIELD5[[#This Row],[Actual Quantity]]*-1</f>
        <v>100</v>
      </c>
      <c r="G7" s="7" t="s">
        <v>24</v>
      </c>
      <c r="H7" s="2">
        <f>IF(UHPFNOYIELD5[[#This Row],[Unit]]="MT",UHPFNOYIELD5[[#This Row],[Quantity]],UHPFNOYIELD5[[#This Row],[Quantity]]/1000)</f>
        <v>0.1</v>
      </c>
      <c r="I7" s="2">
        <f>UHPFNOYIELD5[[#This Row],[Amount]]/UHPFNOYIELD5[[#This Row],[Conversion_to_MT]]</f>
        <v>1287760.2</v>
      </c>
      <c r="J7" s="7" t="str">
        <f t="shared" si="0"/>
        <v>LM,309SIRCUMO</v>
      </c>
      <c r="K7" s="14">
        <f t="shared" si="1"/>
        <v>11341669.939999999</v>
      </c>
      <c r="L7" s="15">
        <f t="shared" si="2"/>
        <v>48.621000000000002</v>
      </c>
    </row>
    <row r="8" spans="1:12" x14ac:dyDescent="0.3">
      <c r="A8" s="7" t="s">
        <v>12</v>
      </c>
      <c r="B8" s="7" t="s">
        <v>21</v>
      </c>
      <c r="C8" s="14">
        <v>-16900.41</v>
      </c>
      <c r="D8" s="14">
        <f>UHPFNOYIELD5[[#This Row],[Actual Amount]]*-1</f>
        <v>16900.41</v>
      </c>
      <c r="E8" s="17">
        <v>-1750</v>
      </c>
      <c r="F8" s="15">
        <f>UHPFNOYIELD5[[#This Row],[Actual Quantity]]*-1</f>
        <v>1750</v>
      </c>
      <c r="G8" s="7" t="s">
        <v>24</v>
      </c>
      <c r="H8" s="2">
        <f>IF(UHPFNOYIELD5[[#This Row],[Unit]]="MT",UHPFNOYIELD5[[#This Row],[Quantity]],UHPFNOYIELD5[[#This Row],[Quantity]]/1000)</f>
        <v>1.75</v>
      </c>
      <c r="I8" s="2">
        <f>UHPFNOYIELD5[[#This Row],[Amount]]/UHPFNOYIELD5[[#This Row],[Conversion_to_MT]]</f>
        <v>9657.3771428571436</v>
      </c>
      <c r="J8" s="7" t="str">
        <f t="shared" si="0"/>
        <v>LM,309SIRCUMO</v>
      </c>
      <c r="K8" s="14">
        <f t="shared" si="1"/>
        <v>11341669.939999999</v>
      </c>
      <c r="L8" s="15">
        <f t="shared" si="2"/>
        <v>48.621000000000002</v>
      </c>
    </row>
    <row r="9" spans="1:12" ht="41.4" x14ac:dyDescent="0.3">
      <c r="A9" s="7" t="s">
        <v>12</v>
      </c>
      <c r="B9" s="7" t="s">
        <v>22</v>
      </c>
      <c r="C9" s="14">
        <v>-22796.5</v>
      </c>
      <c r="D9" s="14">
        <f>UHPFNOYIELD5[[#This Row],[Actual Amount]]*-1</f>
        <v>22796.5</v>
      </c>
      <c r="E9" s="17">
        <v>-2000</v>
      </c>
      <c r="F9" s="15">
        <f>UHPFNOYIELD5[[#This Row],[Actual Quantity]]*-1</f>
        <v>2000</v>
      </c>
      <c r="G9" s="7" t="s">
        <v>24</v>
      </c>
      <c r="H9" s="2">
        <f>IF(UHPFNOYIELD5[[#This Row],[Unit]]="MT",UHPFNOYIELD5[[#This Row],[Quantity]],UHPFNOYIELD5[[#This Row],[Quantity]]/1000)</f>
        <v>2</v>
      </c>
      <c r="I9" s="2">
        <f>UHPFNOYIELD5[[#This Row],[Amount]]/UHPFNOYIELD5[[#This Row],[Conversion_to_MT]]</f>
        <v>11398.25</v>
      </c>
      <c r="J9" s="7" t="str">
        <f t="shared" si="0"/>
        <v>LM,309SIRCUMO</v>
      </c>
      <c r="K9" s="14">
        <f t="shared" si="1"/>
        <v>11341669.939999999</v>
      </c>
      <c r="L9" s="15">
        <f t="shared" si="2"/>
        <v>48.621000000000002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9"/>
  <sheetViews>
    <sheetView workbookViewId="0">
      <selection activeCell="N2" sqref="N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32</v>
      </c>
      <c r="N1" s="18" t="s">
        <v>26</v>
      </c>
    </row>
    <row r="2" spans="1:14" x14ac:dyDescent="0.3">
      <c r="A2" s="19" t="s">
        <v>12</v>
      </c>
      <c r="B2" s="19" t="s">
        <v>23</v>
      </c>
      <c r="C2" s="20">
        <v>-177496.26</v>
      </c>
      <c r="D2" s="20">
        <f>UHPFNOYIELD56[[#This Row],[Actual Amount]]*-1</f>
        <v>177496.26</v>
      </c>
      <c r="E2" s="22">
        <v>-1800</v>
      </c>
      <c r="F2" s="21">
        <f>UHPFNOYIELD56[[#This Row],[Actual Quantity]]*-1</f>
        <v>1800</v>
      </c>
      <c r="G2" s="19" t="s">
        <v>24</v>
      </c>
      <c r="H2" s="18">
        <f>IF(UHPFNOYIELD56[[#This Row],[Unit]]="MT",UHPFNOYIELD56[[#This Row],[Quantity]],UHPFNOYIELD56[[#This Row],[Quantity]]/1000)</f>
        <v>1.8</v>
      </c>
      <c r="I2" s="18">
        <f>UHPFNOYIELD56[[#This Row],[Amount]]/UHPFNOYIELD56[[#This Row],[Conversion_to_MT]]</f>
        <v>98609.03333333334</v>
      </c>
      <c r="J2" s="19" t="str">
        <f>CONnoyield!J2</f>
        <v>LM,309SIRCUMO</v>
      </c>
      <c r="K2" s="20">
        <f>CONnoyield!K2</f>
        <v>11341669.939999999</v>
      </c>
      <c r="L2" s="21">
        <f>CONnoyield!L2</f>
        <v>48.621000000000002</v>
      </c>
      <c r="M2" s="18">
        <f>SUM(UHPFNOYIELD56[Conversion_to_MT])</f>
        <v>7.2999999999999989</v>
      </c>
      <c r="N2" s="18">
        <f>UHPFNOYIELD56[[#This Row],[Final Pro. Quantity]]/(UHPFyield!L2+CONyield!M2+LRFyield!M2)*100</f>
        <v>96.885461501673859</v>
      </c>
    </row>
    <row r="3" spans="1:14" ht="27.6" x14ac:dyDescent="0.3">
      <c r="A3" s="19" t="s">
        <v>12</v>
      </c>
      <c r="B3" s="19" t="s">
        <v>28</v>
      </c>
      <c r="C3" s="20">
        <v>-126415.93</v>
      </c>
      <c r="D3" s="20">
        <f>UHPFNOYIELD56[[#This Row],[Actual Amount]]*-1</f>
        <v>126415.93</v>
      </c>
      <c r="E3" s="22">
        <v>-3000</v>
      </c>
      <c r="F3" s="21">
        <f>UHPFNOYIELD56[[#This Row],[Actual Quantity]]*-1</f>
        <v>3000</v>
      </c>
      <c r="G3" s="19" t="s">
        <v>24</v>
      </c>
      <c r="H3" s="18">
        <f>IF(UHPFNOYIELD56[[#This Row],[Unit]]="MT",UHPFNOYIELD56[[#This Row],[Quantity]],UHPFNOYIELD56[[#This Row],[Quantity]]/1000)</f>
        <v>3</v>
      </c>
      <c r="I3" s="18">
        <f>UHPFNOYIELD56[[#This Row],[Amount]]/UHPFNOYIELD56[[#This Row],[Conversion_to_MT]]</f>
        <v>42138.643333333333</v>
      </c>
      <c r="J3" s="19" t="str">
        <f>CONnoyield!J3</f>
        <v>LM,309SIRCUMO</v>
      </c>
      <c r="K3" s="20">
        <f>CONnoyield!K3</f>
        <v>11341669.939999999</v>
      </c>
      <c r="L3" s="21">
        <f>CONnoyield!L3</f>
        <v>48.621000000000002</v>
      </c>
      <c r="M3" s="18"/>
      <c r="N3" s="18"/>
    </row>
    <row r="4" spans="1:14" ht="41.4" x14ac:dyDescent="0.3">
      <c r="A4" s="19" t="s">
        <v>12</v>
      </c>
      <c r="B4" s="19" t="s">
        <v>29</v>
      </c>
      <c r="C4" s="20">
        <v>-128345.62</v>
      </c>
      <c r="D4" s="20">
        <f>UHPFNOYIELD56[[#This Row],[Actual Amount]]*-1</f>
        <v>128345.62</v>
      </c>
      <c r="E4" s="22">
        <v>-1175</v>
      </c>
      <c r="F4" s="21">
        <f>UHPFNOYIELD56[[#This Row],[Actual Quantity]]*-1</f>
        <v>1175</v>
      </c>
      <c r="G4" s="19" t="s">
        <v>24</v>
      </c>
      <c r="H4" s="18">
        <f>IF(UHPFNOYIELD56[[#This Row],[Unit]]="MT",UHPFNOYIELD56[[#This Row],[Quantity]],UHPFNOYIELD56[[#This Row],[Quantity]]/1000)</f>
        <v>1.175</v>
      </c>
      <c r="I4" s="18">
        <f>UHPFNOYIELD56[[#This Row],[Amount]]/UHPFNOYIELD56[[#This Row],[Conversion_to_MT]]</f>
        <v>109230.31489361702</v>
      </c>
      <c r="J4" s="19" t="str">
        <f>CONnoyield!J4</f>
        <v>LM,309SIRCUMO</v>
      </c>
      <c r="K4" s="20">
        <f>CONnoyield!K4</f>
        <v>11341669.939999999</v>
      </c>
      <c r="L4" s="21">
        <f>CONnoyield!L4</f>
        <v>48.621000000000002</v>
      </c>
      <c r="M4" s="18"/>
      <c r="N4" s="18"/>
    </row>
    <row r="5" spans="1:14" ht="41.4" x14ac:dyDescent="0.3">
      <c r="A5" s="19" t="s">
        <v>12</v>
      </c>
      <c r="B5" s="19" t="s">
        <v>29</v>
      </c>
      <c r="C5" s="20">
        <v>-46422.879999999997</v>
      </c>
      <c r="D5" s="20">
        <f>UHPFNOYIELD56[[#This Row],[Actual Amount]]*-1</f>
        <v>46422.879999999997</v>
      </c>
      <c r="E5" s="22">
        <v>-425</v>
      </c>
      <c r="F5" s="21">
        <f>UHPFNOYIELD56[[#This Row],[Actual Quantity]]*-1</f>
        <v>425</v>
      </c>
      <c r="G5" s="19" t="s">
        <v>24</v>
      </c>
      <c r="H5" s="18">
        <f>IF(UHPFNOYIELD56[[#This Row],[Unit]]="MT",UHPFNOYIELD56[[#This Row],[Quantity]],UHPFNOYIELD56[[#This Row],[Quantity]]/1000)</f>
        <v>0.42499999999999999</v>
      </c>
      <c r="I5" s="18">
        <f>UHPFNOYIELD56[[#This Row],[Amount]]/UHPFNOYIELD56[[#This Row],[Conversion_to_MT]]</f>
        <v>109230.30588235294</v>
      </c>
      <c r="J5" s="19" t="str">
        <f>CONnoyield!J5</f>
        <v>LM,309SIRCUMO</v>
      </c>
      <c r="K5" s="20">
        <f>CONnoyield!K5</f>
        <v>11341669.939999999</v>
      </c>
      <c r="L5" s="21">
        <f>CONnoyield!L5</f>
        <v>48.621000000000002</v>
      </c>
      <c r="M5" s="18"/>
      <c r="N5" s="18"/>
    </row>
    <row r="6" spans="1:14" ht="27.6" x14ac:dyDescent="0.3">
      <c r="A6" s="19" t="s">
        <v>12</v>
      </c>
      <c r="B6" s="19" t="s">
        <v>30</v>
      </c>
      <c r="C6" s="20">
        <v>-426002.29</v>
      </c>
      <c r="D6" s="20">
        <f>UHPFNOYIELD56[[#This Row],[Actual Amount]]*-1</f>
        <v>426002.29</v>
      </c>
      <c r="E6" s="22">
        <v>-800</v>
      </c>
      <c r="F6" s="21">
        <f>UHPFNOYIELD56[[#This Row],[Actual Quantity]]*-1</f>
        <v>800</v>
      </c>
      <c r="G6" s="19" t="s">
        <v>24</v>
      </c>
      <c r="H6" s="18">
        <f>IF(UHPFNOYIELD56[[#This Row],[Unit]]="MT",UHPFNOYIELD56[[#This Row],[Quantity]],UHPFNOYIELD56[[#This Row],[Quantity]]/1000)</f>
        <v>0.8</v>
      </c>
      <c r="I6" s="18">
        <f>UHPFNOYIELD56[[#This Row],[Amount]]/UHPFNOYIELD56[[#This Row],[Conversion_to_MT]]</f>
        <v>532502.86249999993</v>
      </c>
      <c r="J6" s="19" t="str">
        <f>CONnoyield!J6</f>
        <v>LM,309SIRCUMO</v>
      </c>
      <c r="K6" s="20">
        <f>CONnoyield!K6</f>
        <v>11341669.939999999</v>
      </c>
      <c r="L6" s="21">
        <f>CONnoyield!L6</f>
        <v>48.621000000000002</v>
      </c>
      <c r="M6" s="18"/>
      <c r="N6" s="18"/>
    </row>
    <row r="7" spans="1:14" ht="27.6" x14ac:dyDescent="0.3">
      <c r="A7" s="19" t="s">
        <v>12</v>
      </c>
      <c r="B7" s="19" t="s">
        <v>31</v>
      </c>
      <c r="C7" s="20">
        <v>-128776.02</v>
      </c>
      <c r="D7" s="20">
        <f>UHPFNOYIELD56[[#This Row],[Actual Amount]]*-1</f>
        <v>128776.02</v>
      </c>
      <c r="E7" s="22">
        <v>-100</v>
      </c>
      <c r="F7" s="21">
        <f>UHPFNOYIELD56[[#This Row],[Actual Quantity]]*-1</f>
        <v>100</v>
      </c>
      <c r="G7" s="19" t="s">
        <v>24</v>
      </c>
      <c r="H7" s="18">
        <f>IF(UHPFNOYIELD56[[#This Row],[Unit]]="MT",UHPFNOYIELD56[[#This Row],[Quantity]],UHPFNOYIELD56[[#This Row],[Quantity]]/1000)</f>
        <v>0.1</v>
      </c>
      <c r="I7" s="18">
        <f>UHPFNOYIELD56[[#This Row],[Amount]]/UHPFNOYIELD56[[#This Row],[Conversion_to_MT]]</f>
        <v>1287760.2</v>
      </c>
      <c r="J7" s="19" t="str">
        <f>CONnoyield!J7</f>
        <v>LM,309SIRCUMO</v>
      </c>
      <c r="K7" s="20">
        <f>CONnoyield!K7</f>
        <v>11341669.939999999</v>
      </c>
      <c r="L7" s="21">
        <f>CONnoyield!L7</f>
        <v>48.621000000000002</v>
      </c>
      <c r="M7" s="18"/>
      <c r="N7" s="18"/>
    </row>
    <row r="8" spans="1:14" x14ac:dyDescent="0.3">
      <c r="A8" s="19" t="s">
        <v>12</v>
      </c>
      <c r="B8" s="19" t="s">
        <v>21</v>
      </c>
      <c r="C8" s="20">
        <v>-16900.41</v>
      </c>
      <c r="D8" s="20">
        <f>UHPFNOYIELD56[[#This Row],[Actual Amount]]*-1</f>
        <v>16900.41</v>
      </c>
      <c r="E8" s="22"/>
      <c r="F8" s="21">
        <f>UHPFNOYIELD56[[#This Row],[Actual Quantity]]*-1</f>
        <v>0</v>
      </c>
      <c r="G8" s="19" t="s">
        <v>24</v>
      </c>
      <c r="H8" s="18">
        <f>IF(UHPFNOYIELD56[[#This Row],[Unit]]="MT",UHPFNOYIELD56[[#This Row],[Quantity]],UHPFNOYIELD56[[#This Row],[Quantity]]/1000)</f>
        <v>0</v>
      </c>
      <c r="I8" s="18" t="e">
        <f>UHPFNOYIELD56[[#This Row],[Amount]]/UHPFNOYIELD56[[#This Row],[Conversion_to_MT]]</f>
        <v>#DIV/0!</v>
      </c>
      <c r="J8" s="19" t="str">
        <f>CONnoyield!J8</f>
        <v>LM,309SIRCUMO</v>
      </c>
      <c r="K8" s="20">
        <f>CONnoyield!K8</f>
        <v>11341669.939999999</v>
      </c>
      <c r="L8" s="21">
        <f>CONnoyield!L8</f>
        <v>48.621000000000002</v>
      </c>
      <c r="M8" s="18"/>
      <c r="N8" s="18"/>
    </row>
    <row r="9" spans="1:14" ht="27.6" x14ac:dyDescent="0.3">
      <c r="A9" s="19" t="s">
        <v>12</v>
      </c>
      <c r="B9" s="19" t="s">
        <v>22</v>
      </c>
      <c r="C9" s="20">
        <v>-22796.5</v>
      </c>
      <c r="D9" s="20">
        <f>UHPFNOYIELD56[[#This Row],[Actual Amount]]*-1</f>
        <v>22796.5</v>
      </c>
      <c r="E9" s="22"/>
      <c r="F9" s="21">
        <f>UHPFNOYIELD56[[#This Row],[Actual Quantity]]*-1</f>
        <v>0</v>
      </c>
      <c r="G9" s="19" t="s">
        <v>24</v>
      </c>
      <c r="H9" s="18">
        <f>IF(UHPFNOYIELD56[[#This Row],[Unit]]="MT",UHPFNOYIELD56[[#This Row],[Quantity]],UHPFNOYIELD56[[#This Row],[Quantity]]/1000)</f>
        <v>0</v>
      </c>
      <c r="I9" s="18" t="e">
        <f>UHPFNOYIELD56[[#This Row],[Amount]]/UHPFNOYIELD56[[#This Row],[Conversion_to_MT]]</f>
        <v>#DIV/0!</v>
      </c>
      <c r="J9" s="19" t="str">
        <f>CONnoyield!J9</f>
        <v>LM,309SIRCUMO</v>
      </c>
      <c r="K9" s="20">
        <f>CONnoyield!K9</f>
        <v>11341669.939999999</v>
      </c>
      <c r="L9" s="21">
        <f>CONnoyield!L9</f>
        <v>48.621000000000002</v>
      </c>
      <c r="M9" s="18"/>
      <c r="N9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12"/>
  <sheetViews>
    <sheetView workbookViewId="0">
      <selection activeCell="J2" sqref="J2"/>
    </sheetView>
  </sheetViews>
  <sheetFormatPr defaultRowHeight="14.4" x14ac:dyDescent="0.3"/>
  <cols>
    <col min="1" max="12" width="14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55.2" x14ac:dyDescent="0.3">
      <c r="A2" s="10" t="s">
        <v>12</v>
      </c>
      <c r="B2" s="7" t="s">
        <v>33</v>
      </c>
      <c r="C2" s="5">
        <v>-27505.95</v>
      </c>
      <c r="D2" s="14">
        <f>UHPFNOYIELD57[[#This Row],[Actual Amount]]*-1</f>
        <v>27505.95</v>
      </c>
      <c r="E2" s="13">
        <v>-160</v>
      </c>
      <c r="F2" s="15">
        <f>UHPFNOYIELD57[[#This Row],[Actual Quantity]]*-1</f>
        <v>160</v>
      </c>
      <c r="G2" s="10" t="s">
        <v>24</v>
      </c>
      <c r="H2" s="2">
        <f>IF(UHPFNOYIELD57[[#This Row],[Unit]]="MT",UHPFNOYIELD57[[#This Row],[Quantity]],UHPFNOYIELD57[[#This Row],[Quantity]]/1000)</f>
        <v>0.16</v>
      </c>
      <c r="I2" s="2">
        <f>UHPFNOYIELD57[[#This Row],[Amount]]/UHPFNOYIELD57[[#This Row],[Conversion_to_MT]]</f>
        <v>171912.1875</v>
      </c>
      <c r="J2" s="3" t="s">
        <v>27</v>
      </c>
      <c r="K2" s="4">
        <v>11341669.939999999</v>
      </c>
      <c r="L2" s="6">
        <v>48.621000000000002</v>
      </c>
    </row>
    <row r="3" spans="1:12" x14ac:dyDescent="0.3">
      <c r="A3" s="10" t="s">
        <v>12</v>
      </c>
      <c r="B3" s="7" t="s">
        <v>23</v>
      </c>
      <c r="C3" s="5">
        <v>-9860.9</v>
      </c>
      <c r="D3" s="14">
        <f>UHPFNOYIELD57[[#This Row],[Actual Amount]]*-1</f>
        <v>9860.9</v>
      </c>
      <c r="E3" s="13">
        <v>-100</v>
      </c>
      <c r="F3" s="15">
        <f>UHPFNOYIELD57[[#This Row],[Actual Quantity]]*-1</f>
        <v>100</v>
      </c>
      <c r="G3" s="10" t="s">
        <v>24</v>
      </c>
      <c r="H3" s="2">
        <f>IF(UHPFNOYIELD57[[#This Row],[Unit]]="MT",UHPFNOYIELD57[[#This Row],[Quantity]],UHPFNOYIELD57[[#This Row],[Quantity]]/1000)</f>
        <v>0.1</v>
      </c>
      <c r="I3" s="2">
        <f>UHPFNOYIELD57[[#This Row],[Amount]]/UHPFNOYIELD57[[#This Row],[Conversion_to_MT]]</f>
        <v>98608.999999999985</v>
      </c>
      <c r="J3" s="7" t="str">
        <f t="shared" ref="J3:J12" si="0">$J$2</f>
        <v>LM,309SIRCUMO</v>
      </c>
      <c r="K3" s="14">
        <f t="shared" ref="K3:K12" si="1">$K$2</f>
        <v>11341669.939999999</v>
      </c>
      <c r="L3" s="15">
        <f t="shared" ref="L3:L12" si="2">$L$2</f>
        <v>48.621000000000002</v>
      </c>
    </row>
    <row r="4" spans="1:12" ht="27.6" x14ac:dyDescent="0.3">
      <c r="A4" s="10" t="s">
        <v>12</v>
      </c>
      <c r="B4" s="7" t="s">
        <v>34</v>
      </c>
      <c r="C4" s="5">
        <v>-11391.7</v>
      </c>
      <c r="D4" s="14">
        <f>UHPFNOYIELD57[[#This Row],[Actual Amount]]*-1</f>
        <v>11391.7</v>
      </c>
      <c r="E4" s="13">
        <v>-200</v>
      </c>
      <c r="F4" s="15">
        <f>UHPFNOYIELD57[[#This Row],[Actual Quantity]]*-1</f>
        <v>200</v>
      </c>
      <c r="G4" s="10" t="s">
        <v>24</v>
      </c>
      <c r="H4" s="2">
        <f>IF(UHPFNOYIELD57[[#This Row],[Unit]]="MT",UHPFNOYIELD57[[#This Row],[Quantity]],UHPFNOYIELD57[[#This Row],[Quantity]]/1000)</f>
        <v>0.2</v>
      </c>
      <c r="I4" s="2">
        <f>UHPFNOYIELD57[[#This Row],[Amount]]/UHPFNOYIELD57[[#This Row],[Conversion_to_MT]]</f>
        <v>56958.5</v>
      </c>
      <c r="J4" s="7" t="str">
        <f t="shared" si="0"/>
        <v>LM,309SIRCUMO</v>
      </c>
      <c r="K4" s="14">
        <f t="shared" si="1"/>
        <v>11341669.939999999</v>
      </c>
      <c r="L4" s="15">
        <f t="shared" si="2"/>
        <v>48.621000000000002</v>
      </c>
    </row>
    <row r="5" spans="1:12" x14ac:dyDescent="0.3">
      <c r="A5" s="10" t="s">
        <v>12</v>
      </c>
      <c r="B5" s="7" t="s">
        <v>21</v>
      </c>
      <c r="C5" s="5">
        <v>-3862.95</v>
      </c>
      <c r="D5" s="14">
        <f>UHPFNOYIELD57[[#This Row],[Actual Amount]]*-1</f>
        <v>3862.95</v>
      </c>
      <c r="E5" s="13">
        <v>-400</v>
      </c>
      <c r="F5" s="15">
        <f>UHPFNOYIELD57[[#This Row],[Actual Quantity]]*-1</f>
        <v>400</v>
      </c>
      <c r="G5" s="10" t="s">
        <v>24</v>
      </c>
      <c r="H5" s="2">
        <f>IF(UHPFNOYIELD57[[#This Row],[Unit]]="MT",UHPFNOYIELD57[[#This Row],[Quantity]],UHPFNOYIELD57[[#This Row],[Quantity]]/1000)</f>
        <v>0.4</v>
      </c>
      <c r="I5" s="2">
        <f>UHPFNOYIELD57[[#This Row],[Amount]]/UHPFNOYIELD57[[#This Row],[Conversion_to_MT]]</f>
        <v>9657.3749999999982</v>
      </c>
      <c r="J5" s="7" t="str">
        <f t="shared" si="0"/>
        <v>LM,309SIRCUMO</v>
      </c>
      <c r="K5" s="14">
        <f t="shared" si="1"/>
        <v>11341669.939999999</v>
      </c>
      <c r="L5" s="15">
        <f t="shared" si="2"/>
        <v>48.621000000000002</v>
      </c>
    </row>
    <row r="6" spans="1:12" ht="27.6" x14ac:dyDescent="0.3">
      <c r="A6" s="10" t="s">
        <v>12</v>
      </c>
      <c r="B6" s="7" t="s">
        <v>22</v>
      </c>
      <c r="C6" s="5">
        <v>-2279.65</v>
      </c>
      <c r="D6" s="14">
        <f>UHPFNOYIELD57[[#This Row],[Actual Amount]]*-1</f>
        <v>2279.65</v>
      </c>
      <c r="E6" s="13">
        <v>-200</v>
      </c>
      <c r="F6" s="15">
        <f>UHPFNOYIELD57[[#This Row],[Actual Quantity]]*-1</f>
        <v>200</v>
      </c>
      <c r="G6" s="10" t="s">
        <v>24</v>
      </c>
      <c r="H6" s="2">
        <f>IF(UHPFNOYIELD57[[#This Row],[Unit]]="MT",UHPFNOYIELD57[[#This Row],[Quantity]],UHPFNOYIELD57[[#This Row],[Quantity]]/1000)</f>
        <v>0.2</v>
      </c>
      <c r="I6" s="2">
        <f>UHPFNOYIELD57[[#This Row],[Amount]]/UHPFNOYIELD57[[#This Row],[Conversion_to_MT]]</f>
        <v>11398.25</v>
      </c>
      <c r="J6" s="7" t="str">
        <f t="shared" si="0"/>
        <v>LM,309SIRCUMO</v>
      </c>
      <c r="K6" s="14">
        <f t="shared" si="1"/>
        <v>11341669.939999999</v>
      </c>
      <c r="L6" s="15">
        <f t="shared" si="2"/>
        <v>48.621000000000002</v>
      </c>
    </row>
    <row r="7" spans="1:12" x14ac:dyDescent="0.3">
      <c r="A7" s="10" t="s">
        <v>12</v>
      </c>
      <c r="B7" s="7" t="s">
        <v>23</v>
      </c>
      <c r="C7" s="5">
        <v>-78887.23</v>
      </c>
      <c r="D7" s="14">
        <f>UHPFNOYIELD57[[#This Row],[Actual Amount]]*-1</f>
        <v>78887.23</v>
      </c>
      <c r="E7" s="13">
        <v>-800</v>
      </c>
      <c r="F7" s="15">
        <f>UHPFNOYIELD57[[#This Row],[Actual Quantity]]*-1</f>
        <v>800</v>
      </c>
      <c r="G7" s="10" t="s">
        <v>24</v>
      </c>
      <c r="H7" s="2">
        <f>IF(UHPFNOYIELD57[[#This Row],[Unit]]="MT",UHPFNOYIELD57[[#This Row],[Quantity]],UHPFNOYIELD57[[#This Row],[Quantity]]/1000)</f>
        <v>0.8</v>
      </c>
      <c r="I7" s="2">
        <f>UHPFNOYIELD57[[#This Row],[Amount]]/UHPFNOYIELD57[[#This Row],[Conversion_to_MT]]</f>
        <v>98609.037499999991</v>
      </c>
      <c r="J7" s="7" t="str">
        <f t="shared" si="0"/>
        <v>LM,309SIRCUMO</v>
      </c>
      <c r="K7" s="14">
        <f t="shared" si="1"/>
        <v>11341669.939999999</v>
      </c>
      <c r="L7" s="15">
        <f t="shared" si="2"/>
        <v>48.621000000000002</v>
      </c>
    </row>
    <row r="8" spans="1:12" ht="27.6" x14ac:dyDescent="0.3">
      <c r="A8" s="10" t="s">
        <v>12</v>
      </c>
      <c r="B8" s="7" t="s">
        <v>34</v>
      </c>
      <c r="C8" s="5">
        <v>-2847.93</v>
      </c>
      <c r="D8" s="14">
        <f>UHPFNOYIELD57[[#This Row],[Actual Amount]]*-1</f>
        <v>2847.93</v>
      </c>
      <c r="E8" s="13">
        <v>-50</v>
      </c>
      <c r="F8" s="15">
        <f>UHPFNOYIELD57[[#This Row],[Actual Quantity]]*-1</f>
        <v>50</v>
      </c>
      <c r="G8" s="10" t="s">
        <v>24</v>
      </c>
      <c r="H8" s="2">
        <f>IF(UHPFNOYIELD57[[#This Row],[Unit]]="MT",UHPFNOYIELD57[[#This Row],[Quantity]],UHPFNOYIELD57[[#This Row],[Quantity]]/1000)</f>
        <v>0.05</v>
      </c>
      <c r="I8" s="2">
        <f>UHPFNOYIELD57[[#This Row],[Amount]]/UHPFNOYIELD57[[#This Row],[Conversion_to_MT]]</f>
        <v>56958.599999999991</v>
      </c>
      <c r="J8" s="7" t="str">
        <f t="shared" si="0"/>
        <v>LM,309SIRCUMO</v>
      </c>
      <c r="K8" s="14">
        <f t="shared" si="1"/>
        <v>11341669.939999999</v>
      </c>
      <c r="L8" s="15">
        <f t="shared" si="2"/>
        <v>48.621000000000002</v>
      </c>
    </row>
    <row r="9" spans="1:12" x14ac:dyDescent="0.3">
      <c r="A9" s="10" t="s">
        <v>12</v>
      </c>
      <c r="B9" s="7" t="s">
        <v>21</v>
      </c>
      <c r="C9" s="5">
        <v>-965.74</v>
      </c>
      <c r="D9" s="14">
        <f>UHPFNOYIELD57[[#This Row],[Actual Amount]]*-1</f>
        <v>965.74</v>
      </c>
      <c r="E9" s="13">
        <v>-100</v>
      </c>
      <c r="F9" s="15">
        <f>UHPFNOYIELD57[[#This Row],[Actual Quantity]]*-1</f>
        <v>100</v>
      </c>
      <c r="G9" s="10" t="s">
        <v>24</v>
      </c>
      <c r="H9" s="2">
        <f>IF(UHPFNOYIELD57[[#This Row],[Unit]]="MT",UHPFNOYIELD57[[#This Row],[Quantity]],UHPFNOYIELD57[[#This Row],[Quantity]]/1000)</f>
        <v>0.1</v>
      </c>
      <c r="I9" s="2">
        <f>UHPFNOYIELD57[[#This Row],[Amount]]/UHPFNOYIELD57[[#This Row],[Conversion_to_MT]]</f>
        <v>9657.4</v>
      </c>
      <c r="J9" s="7" t="str">
        <f t="shared" si="0"/>
        <v>LM,309SIRCUMO</v>
      </c>
      <c r="K9" s="14">
        <f t="shared" si="1"/>
        <v>11341669.939999999</v>
      </c>
      <c r="L9" s="15">
        <f t="shared" si="2"/>
        <v>48.621000000000002</v>
      </c>
    </row>
    <row r="10" spans="1:12" ht="27.6" x14ac:dyDescent="0.3">
      <c r="A10" s="10" t="s">
        <v>12</v>
      </c>
      <c r="B10" s="7" t="s">
        <v>35</v>
      </c>
      <c r="C10" s="5">
        <v>-9955.7800000000007</v>
      </c>
      <c r="D10" s="14">
        <f>SUM(D2:D9)</f>
        <v>137602.04999999999</v>
      </c>
      <c r="E10" s="13">
        <v>-44</v>
      </c>
      <c r="F10" s="15"/>
      <c r="G10" s="10" t="s">
        <v>24</v>
      </c>
      <c r="H10" s="2">
        <f>SUM(H2:H9)</f>
        <v>2.0100000000000002</v>
      </c>
      <c r="I10" s="2">
        <f>UHPFNOYIELD57[[#This Row],[Amount]]/UHPFNOYIELD57[[#This Row],[Conversion_to_MT]]</f>
        <v>68458.731343283565</v>
      </c>
      <c r="J10" s="7" t="str">
        <f t="shared" si="0"/>
        <v>LM,309SIRCUMO</v>
      </c>
      <c r="K10" s="14">
        <f t="shared" si="1"/>
        <v>11341669.939999999</v>
      </c>
      <c r="L10" s="15">
        <f t="shared" si="2"/>
        <v>48.621000000000002</v>
      </c>
    </row>
    <row r="11" spans="1:12" ht="27.6" x14ac:dyDescent="0.3">
      <c r="A11" s="10" t="s">
        <v>12</v>
      </c>
      <c r="B11" s="7" t="s">
        <v>35</v>
      </c>
      <c r="C11" s="5">
        <v>-23984.39</v>
      </c>
      <c r="D11" s="16">
        <f>UHPFNOYIELD57[[#This Row],[Actual Amount]]*-1</f>
        <v>23984.39</v>
      </c>
      <c r="E11" s="13">
        <v>-106</v>
      </c>
      <c r="F11" s="15">
        <f>UHPFNOYIELD57[[#This Row],[Actual Quantity]]*-1</f>
        <v>106</v>
      </c>
      <c r="G11" s="10" t="s">
        <v>24</v>
      </c>
      <c r="H11" s="2">
        <f>IF(UHPFNOYIELD57[[#This Row],[Unit]]="MT",UHPFNOYIELD57[[#This Row],[Quantity]],UHPFNOYIELD57[[#This Row],[Quantity]]/1000)</f>
        <v>0.106</v>
      </c>
      <c r="I11" s="2">
        <f>UHPFNOYIELD57[[#This Row],[Amount]]/UHPFNOYIELD57[[#This Row],[Conversion_to_MT]]</f>
        <v>226267.83018867925</v>
      </c>
      <c r="J11" s="7" t="str">
        <f t="shared" si="0"/>
        <v>LM,309SIRCUMO</v>
      </c>
      <c r="K11" s="14">
        <f t="shared" si="1"/>
        <v>11341669.939999999</v>
      </c>
      <c r="L11" s="15">
        <f t="shared" si="2"/>
        <v>48.621000000000002</v>
      </c>
    </row>
    <row r="12" spans="1:12" x14ac:dyDescent="0.3">
      <c r="A12" s="10" t="s">
        <v>12</v>
      </c>
      <c r="B12" s="7" t="s">
        <v>23</v>
      </c>
      <c r="C12" s="5">
        <v>-5916.54</v>
      </c>
      <c r="D12" s="16">
        <f>UHPFNOYIELD57[[#This Row],[Actual Amount]]*-1</f>
        <v>5916.54</v>
      </c>
      <c r="E12" s="13">
        <v>-60</v>
      </c>
      <c r="F12" s="15">
        <f>UHPFNOYIELD57[[#This Row],[Actual Quantity]]*-1</f>
        <v>60</v>
      </c>
      <c r="G12" s="10" t="s">
        <v>24</v>
      </c>
      <c r="H12" s="2">
        <f>IF(UHPFNOYIELD57[[#This Row],[Unit]]="MT",UHPFNOYIELD57[[#This Row],[Quantity]],UHPFNOYIELD57[[#This Row],[Quantity]]/1000)</f>
        <v>0.06</v>
      </c>
      <c r="I12" s="2">
        <f>UHPFNOYIELD57[[#This Row],[Amount]]/UHPFNOYIELD57[[#This Row],[Conversion_to_MT]]</f>
        <v>98609</v>
      </c>
      <c r="J12" s="7" t="str">
        <f t="shared" si="0"/>
        <v>LM,309SIRCUMO</v>
      </c>
      <c r="K12" s="14">
        <f t="shared" si="1"/>
        <v>11341669.939999999</v>
      </c>
      <c r="L12" s="15">
        <f t="shared" si="2"/>
        <v>48.621000000000002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12"/>
  <sheetViews>
    <sheetView workbookViewId="0">
      <selection activeCell="M13" sqref="M13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36</v>
      </c>
      <c r="N1" s="2" t="s">
        <v>26</v>
      </c>
    </row>
    <row r="2" spans="1:14" ht="55.2" x14ac:dyDescent="0.3">
      <c r="A2" s="10" t="s">
        <v>12</v>
      </c>
      <c r="B2" s="7" t="s">
        <v>33</v>
      </c>
      <c r="C2" s="5">
        <v>-27505.95</v>
      </c>
      <c r="D2" s="14">
        <f>UHPFNOYIELD578[[#This Row],[Actual Amount]]*-1</f>
        <v>27505.95</v>
      </c>
      <c r="E2" s="13">
        <v>-160</v>
      </c>
      <c r="F2" s="15">
        <f>UHPFNOYIELD578[[#This Row],[Actual Quantity]]*-1</f>
        <v>160</v>
      </c>
      <c r="G2" s="10" t="s">
        <v>24</v>
      </c>
      <c r="H2" s="2">
        <f>IF(UHPFNOYIELD578[[#This Row],[Unit]]="MT",UHPFNOYIELD578[[#This Row],[Quantity]],UHPFNOYIELD578[[#This Row],[Quantity]]/1000)</f>
        <v>0.16</v>
      </c>
      <c r="I2" s="2">
        <f>UHPFNOYIELD578[[#This Row],[Amount]]/UHPFNOYIELD578[[#This Row],[Conversion_to_MT]]</f>
        <v>171912.1875</v>
      </c>
      <c r="J2" s="7" t="str">
        <f>LRFnoyield!J2</f>
        <v>LM,309SIRCUMO</v>
      </c>
      <c r="K2" s="14">
        <f>LRFnoyield!K2</f>
        <v>11341669.939999999</v>
      </c>
      <c r="L2" s="15">
        <f>LRFnoyield!L2</f>
        <v>48.621000000000002</v>
      </c>
      <c r="M2" s="2">
        <f>SUM(UHPFNOYIELD578[Conversion_to_MT])</f>
        <v>1.5200000000000002</v>
      </c>
      <c r="N2" s="2">
        <f>UHPFNOYIELD578[[#This Row],[Final Pro. Quantity]]/(UHPFyield!L2+CONyield!M2+LRFyield!M2)*100</f>
        <v>96.885461501673859</v>
      </c>
    </row>
    <row r="3" spans="1:14" x14ac:dyDescent="0.3">
      <c r="A3" s="10" t="s">
        <v>12</v>
      </c>
      <c r="B3" s="7" t="s">
        <v>23</v>
      </c>
      <c r="C3" s="5">
        <v>-9860.9</v>
      </c>
      <c r="D3" s="14">
        <f>UHPFNOYIELD578[[#This Row],[Actual Amount]]*-1</f>
        <v>9860.9</v>
      </c>
      <c r="E3" s="13">
        <v>-100</v>
      </c>
      <c r="F3" s="15">
        <f>UHPFNOYIELD578[[#This Row],[Actual Quantity]]*-1</f>
        <v>100</v>
      </c>
      <c r="G3" s="10" t="s">
        <v>24</v>
      </c>
      <c r="H3" s="2">
        <f>IF(UHPFNOYIELD578[[#This Row],[Unit]]="MT",UHPFNOYIELD578[[#This Row],[Quantity]],UHPFNOYIELD578[[#This Row],[Quantity]]/1000)</f>
        <v>0.1</v>
      </c>
      <c r="I3" s="2">
        <f>UHPFNOYIELD578[[#This Row],[Amount]]/UHPFNOYIELD578[[#This Row],[Conversion_to_MT]]</f>
        <v>98608.999999999985</v>
      </c>
      <c r="J3" s="7" t="str">
        <f>LRFnoyield!J3</f>
        <v>LM,309SIRCUMO</v>
      </c>
      <c r="K3" s="14">
        <f>LRFnoyield!K3</f>
        <v>11341669.939999999</v>
      </c>
      <c r="L3" s="15">
        <f>LRFnoyield!L3</f>
        <v>48.621000000000002</v>
      </c>
      <c r="M3" s="2"/>
      <c r="N3" s="2"/>
    </row>
    <row r="4" spans="1:14" ht="27.6" x14ac:dyDescent="0.3">
      <c r="A4" s="10" t="s">
        <v>12</v>
      </c>
      <c r="B4" s="7" t="s">
        <v>34</v>
      </c>
      <c r="C4" s="5">
        <v>-11391.7</v>
      </c>
      <c r="D4" s="14">
        <f>UHPFNOYIELD578[[#This Row],[Actual Amount]]*-1</f>
        <v>11391.7</v>
      </c>
      <c r="E4" s="13">
        <v>-200</v>
      </c>
      <c r="F4" s="15">
        <f>UHPFNOYIELD578[[#This Row],[Actual Quantity]]*-1</f>
        <v>200</v>
      </c>
      <c r="G4" s="10" t="s">
        <v>24</v>
      </c>
      <c r="H4" s="2">
        <f>IF(UHPFNOYIELD578[[#This Row],[Unit]]="MT",UHPFNOYIELD578[[#This Row],[Quantity]],UHPFNOYIELD578[[#This Row],[Quantity]]/1000)</f>
        <v>0.2</v>
      </c>
      <c r="I4" s="2">
        <f>UHPFNOYIELD578[[#This Row],[Amount]]/UHPFNOYIELD578[[#This Row],[Conversion_to_MT]]</f>
        <v>56958.5</v>
      </c>
      <c r="J4" s="7" t="str">
        <f>LRFnoyield!J4</f>
        <v>LM,309SIRCUMO</v>
      </c>
      <c r="K4" s="14">
        <f>LRFnoyield!K4</f>
        <v>11341669.939999999</v>
      </c>
      <c r="L4" s="15">
        <f>LRFnoyield!L4</f>
        <v>48.621000000000002</v>
      </c>
      <c r="M4" s="2"/>
      <c r="N4" s="2"/>
    </row>
    <row r="5" spans="1:14" x14ac:dyDescent="0.3">
      <c r="A5" s="10" t="s">
        <v>12</v>
      </c>
      <c r="B5" s="7" t="s">
        <v>21</v>
      </c>
      <c r="C5" s="5">
        <v>-3862.95</v>
      </c>
      <c r="D5" s="14">
        <f>UHPFNOYIELD578[[#This Row],[Actual Amount]]*-1</f>
        <v>3862.95</v>
      </c>
      <c r="E5" s="13"/>
      <c r="F5" s="15">
        <f>UHPFNOYIELD578[[#This Row],[Actual Quantity]]*-1</f>
        <v>0</v>
      </c>
      <c r="G5" s="10" t="s">
        <v>24</v>
      </c>
      <c r="H5" s="2">
        <f>IF(UHPFNOYIELD578[[#This Row],[Unit]]="MT",UHPFNOYIELD578[[#This Row],[Quantity]],UHPFNOYIELD578[[#This Row],[Quantity]]/1000)</f>
        <v>0</v>
      </c>
      <c r="I5" s="2" t="e">
        <f>UHPFNOYIELD578[[#This Row],[Amount]]/UHPFNOYIELD578[[#This Row],[Conversion_to_MT]]</f>
        <v>#DIV/0!</v>
      </c>
      <c r="J5" s="7" t="str">
        <f>LRFnoyield!J5</f>
        <v>LM,309SIRCUMO</v>
      </c>
      <c r="K5" s="14">
        <f>LRFnoyield!K5</f>
        <v>11341669.939999999</v>
      </c>
      <c r="L5" s="15">
        <f>LRFnoyield!L5</f>
        <v>48.621000000000002</v>
      </c>
      <c r="M5" s="2"/>
      <c r="N5" s="2"/>
    </row>
    <row r="6" spans="1:14" ht="27.6" x14ac:dyDescent="0.3">
      <c r="A6" s="10" t="s">
        <v>12</v>
      </c>
      <c r="B6" s="7" t="s">
        <v>22</v>
      </c>
      <c r="C6" s="5">
        <v>-2279.65</v>
      </c>
      <c r="D6" s="14">
        <f>UHPFNOYIELD578[[#This Row],[Actual Amount]]*-1</f>
        <v>2279.65</v>
      </c>
      <c r="E6" s="13"/>
      <c r="F6" s="15">
        <f>UHPFNOYIELD578[[#This Row],[Actual Quantity]]*-1</f>
        <v>0</v>
      </c>
      <c r="G6" s="10" t="s">
        <v>24</v>
      </c>
      <c r="H6" s="2">
        <f>IF(UHPFNOYIELD578[[#This Row],[Unit]]="MT",UHPFNOYIELD578[[#This Row],[Quantity]],UHPFNOYIELD578[[#This Row],[Quantity]]/1000)</f>
        <v>0</v>
      </c>
      <c r="I6" s="2" t="e">
        <f>UHPFNOYIELD578[[#This Row],[Amount]]/UHPFNOYIELD578[[#This Row],[Conversion_to_MT]]</f>
        <v>#DIV/0!</v>
      </c>
      <c r="J6" s="7" t="str">
        <f>LRFnoyield!J6</f>
        <v>LM,309SIRCUMO</v>
      </c>
      <c r="K6" s="14">
        <f>LRFnoyield!K6</f>
        <v>11341669.939999999</v>
      </c>
      <c r="L6" s="15">
        <f>LRFnoyield!L6</f>
        <v>48.621000000000002</v>
      </c>
      <c r="M6" s="2"/>
      <c r="N6" s="2"/>
    </row>
    <row r="7" spans="1:14" x14ac:dyDescent="0.3">
      <c r="A7" s="10" t="s">
        <v>12</v>
      </c>
      <c r="B7" s="7" t="s">
        <v>23</v>
      </c>
      <c r="C7" s="5">
        <v>-78887.23</v>
      </c>
      <c r="D7" s="14">
        <f>UHPFNOYIELD578[[#This Row],[Actual Amount]]*-1</f>
        <v>78887.23</v>
      </c>
      <c r="E7" s="13">
        <v>-800</v>
      </c>
      <c r="F7" s="15">
        <f>UHPFNOYIELD578[[#This Row],[Actual Quantity]]*-1</f>
        <v>800</v>
      </c>
      <c r="G7" s="10" t="s">
        <v>24</v>
      </c>
      <c r="H7" s="2">
        <f>IF(UHPFNOYIELD578[[#This Row],[Unit]]="MT",UHPFNOYIELD578[[#This Row],[Quantity]],UHPFNOYIELD578[[#This Row],[Quantity]]/1000)</f>
        <v>0.8</v>
      </c>
      <c r="I7" s="2">
        <f>UHPFNOYIELD578[[#This Row],[Amount]]/UHPFNOYIELD578[[#This Row],[Conversion_to_MT]]</f>
        <v>98609.037499999991</v>
      </c>
      <c r="J7" s="7" t="str">
        <f>LRFnoyield!J7</f>
        <v>LM,309SIRCUMO</v>
      </c>
      <c r="K7" s="14">
        <f>LRFnoyield!K7</f>
        <v>11341669.939999999</v>
      </c>
      <c r="L7" s="15">
        <f>LRFnoyield!L7</f>
        <v>48.621000000000002</v>
      </c>
      <c r="M7" s="2"/>
      <c r="N7" s="2"/>
    </row>
    <row r="8" spans="1:14" ht="27.6" x14ac:dyDescent="0.3">
      <c r="A8" s="10" t="s">
        <v>12</v>
      </c>
      <c r="B8" s="7" t="s">
        <v>34</v>
      </c>
      <c r="C8" s="5">
        <v>-2847.93</v>
      </c>
      <c r="D8" s="14">
        <f>UHPFNOYIELD578[[#This Row],[Actual Amount]]*-1</f>
        <v>2847.93</v>
      </c>
      <c r="E8" s="13">
        <v>-50</v>
      </c>
      <c r="F8" s="15">
        <f>UHPFNOYIELD578[[#This Row],[Actual Quantity]]*-1</f>
        <v>50</v>
      </c>
      <c r="G8" s="10" t="s">
        <v>24</v>
      </c>
      <c r="H8" s="2">
        <f>IF(UHPFNOYIELD578[[#This Row],[Unit]]="MT",UHPFNOYIELD578[[#This Row],[Quantity]],UHPFNOYIELD578[[#This Row],[Quantity]]/1000)</f>
        <v>0.05</v>
      </c>
      <c r="I8" s="2">
        <f>UHPFNOYIELD578[[#This Row],[Amount]]/UHPFNOYIELD578[[#This Row],[Conversion_to_MT]]</f>
        <v>56958.599999999991</v>
      </c>
      <c r="J8" s="7" t="str">
        <f>LRFnoyield!J8</f>
        <v>LM,309SIRCUMO</v>
      </c>
      <c r="K8" s="14">
        <f>LRFnoyield!K8</f>
        <v>11341669.939999999</v>
      </c>
      <c r="L8" s="15">
        <f>LRFnoyield!L8</f>
        <v>48.621000000000002</v>
      </c>
      <c r="M8" s="2"/>
      <c r="N8" s="2"/>
    </row>
    <row r="9" spans="1:14" x14ac:dyDescent="0.3">
      <c r="A9" s="10" t="s">
        <v>12</v>
      </c>
      <c r="B9" s="7" t="s">
        <v>21</v>
      </c>
      <c r="C9" s="5">
        <v>-965.74</v>
      </c>
      <c r="D9" s="14">
        <f>UHPFNOYIELD578[[#This Row],[Actual Amount]]*-1</f>
        <v>965.74</v>
      </c>
      <c r="E9" s="13"/>
      <c r="F9" s="15">
        <f>UHPFNOYIELD578[[#This Row],[Actual Quantity]]*-1</f>
        <v>0</v>
      </c>
      <c r="G9" s="10" t="s">
        <v>24</v>
      </c>
      <c r="H9" s="2">
        <f>IF(UHPFNOYIELD578[[#This Row],[Unit]]="MT",UHPFNOYIELD578[[#This Row],[Quantity]],UHPFNOYIELD578[[#This Row],[Quantity]]/1000)</f>
        <v>0</v>
      </c>
      <c r="I9" s="2" t="e">
        <f>UHPFNOYIELD578[[#This Row],[Amount]]/UHPFNOYIELD578[[#This Row],[Conversion_to_MT]]</f>
        <v>#DIV/0!</v>
      </c>
      <c r="J9" s="7" t="str">
        <f>LRFnoyield!J9</f>
        <v>LM,309SIRCUMO</v>
      </c>
      <c r="K9" s="14">
        <f>LRFnoyield!K9</f>
        <v>11341669.939999999</v>
      </c>
      <c r="L9" s="15">
        <f>LRFnoyield!L9</f>
        <v>48.621000000000002</v>
      </c>
      <c r="M9" s="2"/>
      <c r="N9" s="2"/>
    </row>
    <row r="10" spans="1:14" ht="27.6" x14ac:dyDescent="0.3">
      <c r="A10" s="10" t="s">
        <v>12</v>
      </c>
      <c r="B10" s="7" t="s">
        <v>35</v>
      </c>
      <c r="C10" s="5">
        <v>-9955.7800000000007</v>
      </c>
      <c r="D10" s="14">
        <f>SUM(D2:D9)</f>
        <v>137602.04999999999</v>
      </c>
      <c r="E10" s="13">
        <v>-44</v>
      </c>
      <c r="F10" s="15">
        <f>UHPFNOYIELD578[[#This Row],[Actual Quantity]]*-1</f>
        <v>44</v>
      </c>
      <c r="G10" s="10" t="s">
        <v>24</v>
      </c>
      <c r="H10" s="2">
        <f>IF(UHPFNOYIELD578[[#This Row],[Unit]]="MT",UHPFNOYIELD578[[#This Row],[Quantity]],UHPFNOYIELD578[[#This Row],[Quantity]]/1000)</f>
        <v>4.3999999999999997E-2</v>
      </c>
      <c r="I10" s="2">
        <f>UHPFNOYIELD578[[#This Row],[Amount]]/UHPFNOYIELD578[[#This Row],[Conversion_to_MT]]</f>
        <v>3127319.3181818179</v>
      </c>
      <c r="J10" s="7" t="str">
        <f>LRFnoyield!J10</f>
        <v>LM,309SIRCUMO</v>
      </c>
      <c r="K10" s="14">
        <f>LRFnoyield!K10</f>
        <v>11341669.939999999</v>
      </c>
      <c r="L10" s="15">
        <f>LRFnoyield!L10</f>
        <v>48.621000000000002</v>
      </c>
      <c r="M10" s="2"/>
      <c r="N10" s="2"/>
    </row>
    <row r="11" spans="1:14" ht="27.6" x14ac:dyDescent="0.3">
      <c r="A11" s="10" t="s">
        <v>12</v>
      </c>
      <c r="B11" s="7" t="s">
        <v>35</v>
      </c>
      <c r="C11" s="5">
        <v>-23984.39</v>
      </c>
      <c r="D11" s="16">
        <f>UHPFNOYIELD578[[#This Row],[Actual Amount]]*-1</f>
        <v>23984.39</v>
      </c>
      <c r="E11" s="13">
        <v>-106</v>
      </c>
      <c r="F11" s="15">
        <f>UHPFNOYIELD578[[#This Row],[Actual Quantity]]*-1</f>
        <v>106</v>
      </c>
      <c r="G11" s="10" t="s">
        <v>24</v>
      </c>
      <c r="H11" s="2">
        <f>IF(UHPFNOYIELD578[[#This Row],[Unit]]="MT",UHPFNOYIELD578[[#This Row],[Quantity]],UHPFNOYIELD578[[#This Row],[Quantity]]/1000)</f>
        <v>0.106</v>
      </c>
      <c r="I11" s="2">
        <f>UHPFNOYIELD578[[#This Row],[Amount]]/UHPFNOYIELD578[[#This Row],[Conversion_to_MT]]</f>
        <v>226267.83018867925</v>
      </c>
      <c r="J11" s="7" t="str">
        <f>LRFnoyield!J11</f>
        <v>LM,309SIRCUMO</v>
      </c>
      <c r="K11" s="14">
        <f>LRFnoyield!K11</f>
        <v>11341669.939999999</v>
      </c>
      <c r="L11" s="15">
        <f>LRFnoyield!L11</f>
        <v>48.621000000000002</v>
      </c>
      <c r="M11" s="2"/>
      <c r="N11" s="2"/>
    </row>
    <row r="12" spans="1:14" x14ac:dyDescent="0.3">
      <c r="A12" s="10" t="s">
        <v>12</v>
      </c>
      <c r="B12" s="7" t="s">
        <v>23</v>
      </c>
      <c r="C12" s="5">
        <v>-5916.54</v>
      </c>
      <c r="D12" s="16">
        <f>UHPFNOYIELD578[[#This Row],[Actual Amount]]*-1</f>
        <v>5916.54</v>
      </c>
      <c r="E12" s="13">
        <v>-60</v>
      </c>
      <c r="F12" s="15">
        <f>UHPFNOYIELD578[[#This Row],[Actual Quantity]]*-1</f>
        <v>60</v>
      </c>
      <c r="G12" s="10" t="s">
        <v>24</v>
      </c>
      <c r="H12" s="2">
        <f>IF(UHPFNOYIELD578[[#This Row],[Unit]]="MT",UHPFNOYIELD578[[#This Row],[Quantity]],UHPFNOYIELD578[[#This Row],[Quantity]]/1000)</f>
        <v>0.06</v>
      </c>
      <c r="I12" s="2">
        <f>UHPFNOYIELD578[[#This Row],[Amount]]/UHPFNOYIELD578[[#This Row],[Conversion_to_MT]]</f>
        <v>98609</v>
      </c>
      <c r="J12" s="7" t="str">
        <f>LRFnoyield!J12</f>
        <v>LM,309SIRCUMO</v>
      </c>
      <c r="K12" s="14">
        <f>LRFnoyield!K12</f>
        <v>11341669.939999999</v>
      </c>
      <c r="L12" s="15">
        <f>LRFnoyield!L12</f>
        <v>48.621000000000002</v>
      </c>
      <c r="M12" s="2"/>
      <c r="N1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tabSelected="1" workbookViewId="0">
      <selection activeCell="C2" sqref="C2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23" t="s">
        <v>37</v>
      </c>
      <c r="B1" s="23" t="s">
        <v>38</v>
      </c>
      <c r="C1" s="23" t="s">
        <v>39</v>
      </c>
      <c r="D1" s="23" t="s">
        <v>40</v>
      </c>
      <c r="E1" s="23" t="s">
        <v>41</v>
      </c>
    </row>
    <row r="2" spans="1:5" x14ac:dyDescent="0.3">
      <c r="A2" s="24">
        <f>LRFyield!L2</f>
        <v>48.621000000000002</v>
      </c>
      <c r="B2" s="6">
        <v>38.481000000000002</v>
      </c>
      <c r="C2">
        <f>A2/(UHPFyield!L2+CONyield!M2+LRFyield!M2)*100</f>
        <v>96.885461501673859</v>
      </c>
      <c r="D2">
        <f>B2/(UHPFyield!L2+CONyield!M2+LRFyield!M2)*100</f>
        <v>76.67981826877093</v>
      </c>
      <c r="E2">
        <f>B2/A2*100</f>
        <v>79.144813969272533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8"/>
  <sheetViews>
    <sheetView workbookViewId="0">
      <selection activeCell="J4" sqref="J4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26</v>
      </c>
    </row>
    <row r="2" spans="1:13" ht="41.4" x14ac:dyDescent="0.3">
      <c r="A2" s="7" t="s">
        <v>12</v>
      </c>
      <c r="B2" s="7" t="s">
        <v>13</v>
      </c>
      <c r="C2" s="14">
        <v>-937142.1</v>
      </c>
      <c r="D2" s="14">
        <f>UHPFNOYIELD3[[#This Row],[Actual Amount]]*-1</f>
        <v>937142.1</v>
      </c>
      <c r="E2" s="15">
        <v>-8.25</v>
      </c>
      <c r="F2" s="15">
        <f>UHPFNOYIELD3[[#This Row],[Actual Quantity]]*-1</f>
        <v>8.25</v>
      </c>
      <c r="G2" s="7" t="s">
        <v>14</v>
      </c>
      <c r="H2" s="2">
        <f>IF(UHPFNOYIELD3[[#This Row],[Unit]]="MT",UHPFNOYIELD3[[#This Row],[Quantity]],UHPFNOYIELD3[[#This Row],[Quantity]]/1000)</f>
        <v>8.25</v>
      </c>
      <c r="I2" s="2">
        <f>UHPFNOYIELD3[[#This Row],[Amount]]/UHPFNOYIELD3[[#This Row],[Conversion_to_MT]]</f>
        <v>113592.98181818181</v>
      </c>
      <c r="J2" s="7" t="str">
        <f>UHPFnoyield!J2</f>
        <v>LM,300 SPECIAL SERIES</v>
      </c>
      <c r="K2" s="14">
        <f>UHPFnoyield!K2</f>
        <v>3423361.58</v>
      </c>
      <c r="L2" s="15">
        <f>UHPFnoyield!L2</f>
        <v>41.363999999999997</v>
      </c>
      <c r="M2" s="2">
        <f>L2/SUM(UHPFNOYIELD3[Conversion_to_MT])*100</f>
        <v>94.244702665755312</v>
      </c>
    </row>
    <row r="3" spans="1:13" ht="41.4" x14ac:dyDescent="0.3">
      <c r="A3" s="7" t="s">
        <v>12</v>
      </c>
      <c r="B3" s="7" t="s">
        <v>16</v>
      </c>
      <c r="C3" s="14">
        <v>-2375660</v>
      </c>
      <c r="D3" s="14">
        <f>UHPFNOYIELD3[[#This Row],[Actual Amount]]*-1</f>
        <v>2375660</v>
      </c>
      <c r="E3" s="15">
        <v>-4.97</v>
      </c>
      <c r="F3" s="15">
        <f>UHPFNOYIELD3[[#This Row],[Actual Quantity]]*-1</f>
        <v>4.97</v>
      </c>
      <c r="G3" s="7" t="s">
        <v>14</v>
      </c>
      <c r="H3" s="2">
        <f>IF(UHPFNOYIELD3[[#This Row],[Unit]]="MT",UHPFNOYIELD3[[#This Row],[Quantity]],UHPFNOYIELD3[[#This Row],[Quantity]]/1000)</f>
        <v>4.97</v>
      </c>
      <c r="I3" s="2">
        <f>UHPFNOYIELD3[[#This Row],[Amount]]/UHPFNOYIELD3[[#This Row],[Conversion_to_MT]]</f>
        <v>478000</v>
      </c>
      <c r="J3" s="7" t="str">
        <f>UHPFnoyield!J3</f>
        <v>LM,300 SPECIAL SERIES</v>
      </c>
      <c r="K3" s="14">
        <f>UHPFnoyield!K3</f>
        <v>3423361.58</v>
      </c>
      <c r="L3" s="15">
        <f>UHPFnoyield!L3</f>
        <v>41.363999999999997</v>
      </c>
      <c r="M3" s="2">
        <f>L3/SUM(UHPFNOYIELD3[Conversion_to_MT])*100</f>
        <v>94.244702665755312</v>
      </c>
    </row>
    <row r="4" spans="1:13" ht="41.4" x14ac:dyDescent="0.3">
      <c r="A4" s="7" t="s">
        <v>12</v>
      </c>
      <c r="B4" s="7" t="s">
        <v>13</v>
      </c>
      <c r="C4" s="14">
        <v>-395303.58</v>
      </c>
      <c r="D4" s="14">
        <f>UHPFNOYIELD3[[#This Row],[Actual Amount]]*-1</f>
        <v>395303.58</v>
      </c>
      <c r="E4" s="15">
        <v>-3.48</v>
      </c>
      <c r="F4" s="15">
        <f>UHPFNOYIELD3[[#This Row],[Actual Quantity]]*-1</f>
        <v>3.48</v>
      </c>
      <c r="G4" s="7" t="s">
        <v>14</v>
      </c>
      <c r="H4" s="2">
        <f>IF(UHPFNOYIELD3[[#This Row],[Unit]]="MT",UHPFNOYIELD3[[#This Row],[Quantity]],UHPFNOYIELD3[[#This Row],[Quantity]]/1000)</f>
        <v>3.48</v>
      </c>
      <c r="I4" s="2">
        <f>UHPFNOYIELD3[[#This Row],[Amount]]/UHPFNOYIELD3[[#This Row],[Conversion_to_MT]]</f>
        <v>113592.9827586207</v>
      </c>
      <c r="J4" s="7" t="str">
        <f>UHPFnoyield!J4</f>
        <v>LM,300 SPECIAL SERIES</v>
      </c>
      <c r="K4" s="14">
        <f>UHPFnoyield!K4</f>
        <v>3423361.58</v>
      </c>
      <c r="L4" s="15">
        <f>UHPFnoyield!L4</f>
        <v>41.363999999999997</v>
      </c>
      <c r="M4" s="2">
        <f>L4/SUM(UHPFNOYIELD3[Conversion_to_MT])*100</f>
        <v>94.244702665755312</v>
      </c>
    </row>
    <row r="5" spans="1:13" ht="41.4" x14ac:dyDescent="0.3">
      <c r="A5" s="7" t="s">
        <v>12</v>
      </c>
      <c r="B5" s="7" t="s">
        <v>17</v>
      </c>
      <c r="C5" s="14">
        <v>-612739.39</v>
      </c>
      <c r="D5" s="14">
        <f>UHPFNOYIELD3[[#This Row],[Actual Amount]]*-1</f>
        <v>612739.39</v>
      </c>
      <c r="E5" s="15">
        <v>-5.62</v>
      </c>
      <c r="F5" s="15">
        <f>UHPFNOYIELD3[[#This Row],[Actual Quantity]]*-1</f>
        <v>5.62</v>
      </c>
      <c r="G5" s="7" t="s">
        <v>14</v>
      </c>
      <c r="H5" s="2">
        <f>IF(UHPFNOYIELD3[[#This Row],[Unit]]="MT",UHPFNOYIELD3[[#This Row],[Quantity]],UHPFNOYIELD3[[#This Row],[Quantity]]/1000)</f>
        <v>5.62</v>
      </c>
      <c r="I5" s="2">
        <f>UHPFNOYIELD3[[#This Row],[Amount]]/UHPFNOYIELD3[[#This Row],[Conversion_to_MT]]</f>
        <v>109028.36120996441</v>
      </c>
      <c r="J5" s="7" t="str">
        <f>UHPFnoyield!J5</f>
        <v>LM,300 SPECIAL SERIES</v>
      </c>
      <c r="K5" s="14">
        <f>UHPFnoyield!K5</f>
        <v>3423361.58</v>
      </c>
      <c r="L5" s="15">
        <f>UHPFnoyield!L5</f>
        <v>41.363999999999997</v>
      </c>
      <c r="M5" s="2">
        <f>L5/SUM(UHPFNOYIELD3[Conversion_to_MT])*100</f>
        <v>94.244702665755312</v>
      </c>
    </row>
    <row r="6" spans="1:13" ht="55.2" x14ac:dyDescent="0.3">
      <c r="A6" s="7" t="s">
        <v>12</v>
      </c>
      <c r="B6" s="7" t="s">
        <v>18</v>
      </c>
      <c r="C6" s="14">
        <v>-136000</v>
      </c>
      <c r="D6" s="14">
        <f>UHPFNOYIELD3[[#This Row],[Actual Amount]]*-1</f>
        <v>136000</v>
      </c>
      <c r="E6" s="15">
        <v>-4</v>
      </c>
      <c r="F6" s="15">
        <f>UHPFNOYIELD3[[#This Row],[Actual Quantity]]*-1</f>
        <v>4</v>
      </c>
      <c r="G6" s="7" t="s">
        <v>14</v>
      </c>
      <c r="H6" s="2">
        <f>IF(UHPFNOYIELD3[[#This Row],[Unit]]="MT",UHPFNOYIELD3[[#This Row],[Quantity]],UHPFNOYIELD3[[#This Row],[Quantity]]/1000)</f>
        <v>4</v>
      </c>
      <c r="I6" s="2">
        <f>UHPFNOYIELD3[[#This Row],[Amount]]/UHPFNOYIELD3[[#This Row],[Conversion_to_MT]]</f>
        <v>34000</v>
      </c>
      <c r="J6" s="7" t="str">
        <f>UHPFnoyield!J6</f>
        <v>LM,300 SPECIAL SERIES</v>
      </c>
      <c r="K6" s="14">
        <f>UHPFnoyield!K6</f>
        <v>3423361.58</v>
      </c>
      <c r="L6" s="15">
        <f>UHPFnoyield!L6</f>
        <v>41.363999999999997</v>
      </c>
      <c r="M6" s="2">
        <f>L6/SUM(UHPFNOYIELD3[Conversion_to_MT])*100</f>
        <v>94.244702665755312</v>
      </c>
    </row>
    <row r="7" spans="1:13" ht="41.4" x14ac:dyDescent="0.3">
      <c r="A7" s="7" t="s">
        <v>12</v>
      </c>
      <c r="B7" s="7" t="s">
        <v>16</v>
      </c>
      <c r="C7" s="14">
        <v>-1481800</v>
      </c>
      <c r="D7" s="14">
        <f>UHPFNOYIELD3[[#This Row],[Actual Amount]]*-1</f>
        <v>1481800</v>
      </c>
      <c r="E7" s="15">
        <v>-3.1</v>
      </c>
      <c r="F7" s="15">
        <f>UHPFNOYIELD3[[#This Row],[Actual Quantity]]*-1</f>
        <v>3.1</v>
      </c>
      <c r="G7" s="7" t="s">
        <v>14</v>
      </c>
      <c r="H7" s="2">
        <f>IF(UHPFNOYIELD3[[#This Row],[Unit]]="MT",UHPFNOYIELD3[[#This Row],[Quantity]],UHPFNOYIELD3[[#This Row],[Quantity]]/1000)</f>
        <v>3.1</v>
      </c>
      <c r="I7" s="2">
        <f>UHPFNOYIELD3[[#This Row],[Amount]]/UHPFNOYIELD3[[#This Row],[Conversion_to_MT]]</f>
        <v>478000</v>
      </c>
      <c r="J7" s="7" t="str">
        <f>UHPFnoyield!J7</f>
        <v>LM,300 SPECIAL SERIES</v>
      </c>
      <c r="K7" s="14">
        <f>UHPFnoyield!K7</f>
        <v>3423361.58</v>
      </c>
      <c r="L7" s="15">
        <f>UHPFnoyield!L7</f>
        <v>41.363999999999997</v>
      </c>
      <c r="M7" s="2">
        <f>L7/SUM(UHPFNOYIELD3[Conversion_to_MT])*100</f>
        <v>94.244702665755312</v>
      </c>
    </row>
    <row r="8" spans="1:13" ht="41.4" x14ac:dyDescent="0.3">
      <c r="A8" s="7" t="s">
        <v>12</v>
      </c>
      <c r="B8" s="7" t="s">
        <v>19</v>
      </c>
      <c r="C8" s="14">
        <v>-835903.39</v>
      </c>
      <c r="D8" s="14">
        <f>UHPFNOYIELD3[[#This Row],[Actual Amount]]*-1</f>
        <v>835903.39</v>
      </c>
      <c r="E8" s="15">
        <v>-5.0199999999999996</v>
      </c>
      <c r="F8" s="15">
        <f>UHPFNOYIELD3[[#This Row],[Actual Quantity]]*-1</f>
        <v>5.0199999999999996</v>
      </c>
      <c r="G8" s="7" t="s">
        <v>14</v>
      </c>
      <c r="H8" s="2">
        <f>IF(UHPFNOYIELD3[[#This Row],[Unit]]="MT",UHPFNOYIELD3[[#This Row],[Quantity]],UHPFNOYIELD3[[#This Row],[Quantity]]/1000)</f>
        <v>5.0199999999999996</v>
      </c>
      <c r="I8" s="2">
        <f>UHPFNOYIELD3[[#This Row],[Amount]]/UHPFNOYIELD3[[#This Row],[Conversion_to_MT]]</f>
        <v>166514.61952191236</v>
      </c>
      <c r="J8" s="7" t="str">
        <f>UHPFnoyield!J8</f>
        <v>LM,300 SPECIAL SERIES</v>
      </c>
      <c r="K8" s="14">
        <f>UHPFnoyield!K8</f>
        <v>3423361.58</v>
      </c>
      <c r="L8" s="15">
        <f>UHPFnoyield!L8</f>
        <v>41.363999999999997</v>
      </c>
      <c r="M8" s="2">
        <f>L8/SUM(UHPFNOYIELD3[Conversion_to_MT])*100</f>
        <v>94.244702665755312</v>
      </c>
    </row>
    <row r="9" spans="1:13" ht="41.4" x14ac:dyDescent="0.3">
      <c r="A9" s="7" t="s">
        <v>12</v>
      </c>
      <c r="B9" s="7" t="s">
        <v>20</v>
      </c>
      <c r="C9" s="14">
        <v>-5760</v>
      </c>
      <c r="D9" s="14">
        <f>UHPFNOYIELD3[[#This Row],[Actual Amount]]*-1</f>
        <v>5760</v>
      </c>
      <c r="E9" s="15"/>
      <c r="F9" s="15">
        <f>UHPFNOYIELD3[[#This Row],[Actual Quantity]]*-1</f>
        <v>0</v>
      </c>
      <c r="G9" s="7" t="s">
        <v>14</v>
      </c>
      <c r="H9" s="2">
        <f>IF(UHPFNOYIELD3[[#This Row],[Unit]]="MT",UHPFNOYIELD3[[#This Row],[Quantity]],UHPFNOYIELD3[[#This Row],[Quantity]]/1000)</f>
        <v>0</v>
      </c>
      <c r="I9" s="2" t="e">
        <f>UHPFNOYIELD3[[#This Row],[Amount]]/UHPFNOYIELD3[[#This Row],[Conversion_to_MT]]</f>
        <v>#DIV/0!</v>
      </c>
      <c r="J9" s="7" t="str">
        <f>UHPFnoyield!J9</f>
        <v>LM,300 SPECIAL SERIES</v>
      </c>
      <c r="K9" s="14">
        <f>UHPFnoyield!K9</f>
        <v>3423361.58</v>
      </c>
      <c r="L9" s="15">
        <f>UHPFnoyield!L9</f>
        <v>41.363999999999997</v>
      </c>
      <c r="M9" s="2">
        <f>L9/SUM(UHPFNOYIELD3[Conversion_to_MT])*100</f>
        <v>94.244702665755312</v>
      </c>
    </row>
    <row r="10" spans="1:13" x14ac:dyDescent="0.3">
      <c r="A10" s="7" t="s">
        <v>12</v>
      </c>
      <c r="B10" s="7" t="s">
        <v>21</v>
      </c>
      <c r="C10" s="14">
        <v>-9657.3700000000008</v>
      </c>
      <c r="D10" s="14">
        <f>UHPFNOYIELD3[[#This Row],[Actual Amount]]*-1</f>
        <v>9657.3700000000008</v>
      </c>
      <c r="E10" s="15"/>
      <c r="F10" s="15">
        <f>UHPFNOYIELD3[[#This Row],[Actual Quantity]]*-1</f>
        <v>0</v>
      </c>
      <c r="G10" s="7" t="s">
        <v>14</v>
      </c>
      <c r="H10" s="2">
        <f>IF(UHPFNOYIELD3[[#This Row],[Unit]]="MT",UHPFNOYIELD3[[#This Row],[Quantity]],UHPFNOYIELD3[[#This Row],[Quantity]]/1000)</f>
        <v>0</v>
      </c>
      <c r="I10" s="2" t="e">
        <f>UHPFNOYIELD3[[#This Row],[Amount]]/UHPFNOYIELD3[[#This Row],[Conversion_to_MT]]</f>
        <v>#DIV/0!</v>
      </c>
      <c r="J10" s="7" t="str">
        <f>UHPFnoyield!J10</f>
        <v>LM,300 SPECIAL SERIES</v>
      </c>
      <c r="K10" s="14">
        <f>UHPFnoyield!K10</f>
        <v>3423361.58</v>
      </c>
      <c r="L10" s="15">
        <f>UHPFnoyield!L10</f>
        <v>41.363999999999997</v>
      </c>
      <c r="M10" s="2">
        <f>L10/SUM(UHPFNOYIELD3[Conversion_to_MT])*100</f>
        <v>94.244702665755312</v>
      </c>
    </row>
    <row r="11" spans="1:13" ht="27.6" x14ac:dyDescent="0.3">
      <c r="A11" s="7" t="s">
        <v>12</v>
      </c>
      <c r="B11" s="7" t="s">
        <v>22</v>
      </c>
      <c r="C11" s="14">
        <v>-6838.95</v>
      </c>
      <c r="D11" s="14">
        <f>UHPFNOYIELD3[[#This Row],[Actual Amount]]*-1</f>
        <v>6838.95</v>
      </c>
      <c r="E11" s="15"/>
      <c r="F11" s="15">
        <f>UHPFNOYIELD3[[#This Row],[Actual Quantity]]*-1</f>
        <v>0</v>
      </c>
      <c r="G11" s="7" t="s">
        <v>14</v>
      </c>
      <c r="H11" s="2">
        <f>IF(UHPFNOYIELD3[[#This Row],[Unit]]="MT",UHPFNOYIELD3[[#This Row],[Quantity]],UHPFNOYIELD3[[#This Row],[Quantity]]/1000)</f>
        <v>0</v>
      </c>
      <c r="I11" s="2" t="e">
        <f>UHPFNOYIELD3[[#This Row],[Amount]]/UHPFNOYIELD3[[#This Row],[Conversion_to_MT]]</f>
        <v>#DIV/0!</v>
      </c>
      <c r="J11" s="7" t="str">
        <f>UHPFnoyield!J11</f>
        <v>LM,300 SPECIAL SERIES</v>
      </c>
      <c r="K11" s="14">
        <f>UHPFnoyield!K11</f>
        <v>3423361.58</v>
      </c>
      <c r="L11" s="15">
        <f>UHPFnoyield!L11</f>
        <v>41.363999999999997</v>
      </c>
      <c r="M11" s="2">
        <f>L11/SUM(UHPFNOYIELD3[Conversion_to_MT])*100</f>
        <v>94.244702665755312</v>
      </c>
    </row>
    <row r="12" spans="1:13" ht="41.4" x14ac:dyDescent="0.3">
      <c r="A12" s="7" t="s">
        <v>12</v>
      </c>
      <c r="B12" s="7" t="s">
        <v>13</v>
      </c>
      <c r="C12" s="14">
        <v>-504352.84</v>
      </c>
      <c r="D12" s="14">
        <f>UHPFNOYIELD3[[#This Row],[Actual Amount]]*-1</f>
        <v>504352.84</v>
      </c>
      <c r="E12" s="15">
        <v>-4.4400000000000004</v>
      </c>
      <c r="F12" s="15">
        <f>UHPFNOYIELD3[[#This Row],[Actual Quantity]]*-1</f>
        <v>4.4400000000000004</v>
      </c>
      <c r="G12" s="7" t="s">
        <v>14</v>
      </c>
      <c r="H12" s="2">
        <f>IF(UHPFNOYIELD3[[#This Row],[Unit]]="MT",UHPFNOYIELD3[[#This Row],[Quantity]],UHPFNOYIELD3[[#This Row],[Quantity]]/1000)</f>
        <v>4.4400000000000004</v>
      </c>
      <c r="I12" s="2">
        <f>UHPFNOYIELD3[[#This Row],[Amount]]/UHPFNOYIELD3[[#This Row],[Conversion_to_MT]]</f>
        <v>113592.98198198198</v>
      </c>
      <c r="J12" s="7" t="str">
        <f>UHPFnoyield!J12</f>
        <v>LM,300 SPECIAL SERIES</v>
      </c>
      <c r="K12" s="14">
        <f>UHPFnoyield!K12</f>
        <v>3423361.58</v>
      </c>
      <c r="L12" s="15">
        <f>UHPFnoyield!L12</f>
        <v>41.363999999999997</v>
      </c>
      <c r="M12" s="2">
        <f>L12/SUM(UHPFNOYIELD3[Conversion_to_MT])*100</f>
        <v>94.244702665755312</v>
      </c>
    </row>
    <row r="13" spans="1:13" ht="41.4" x14ac:dyDescent="0.3">
      <c r="A13" s="7" t="s">
        <v>12</v>
      </c>
      <c r="B13" s="7" t="s">
        <v>13</v>
      </c>
      <c r="C13" s="14">
        <v>-10904.93</v>
      </c>
      <c r="D13" s="14">
        <f>UHPFNOYIELD3[[#This Row],[Actual Amount]]*-1</f>
        <v>10904.93</v>
      </c>
      <c r="E13" s="15">
        <v>-9.6000000000000002E-2</v>
      </c>
      <c r="F13" s="15">
        <f>UHPFNOYIELD3[[#This Row],[Actual Quantity]]*-1</f>
        <v>9.6000000000000002E-2</v>
      </c>
      <c r="G13" s="7" t="s">
        <v>14</v>
      </c>
      <c r="H13" s="2">
        <f>IF(UHPFNOYIELD3[[#This Row],[Unit]]="MT",UHPFNOYIELD3[[#This Row],[Quantity]],UHPFNOYIELD3[[#This Row],[Quantity]]/1000)</f>
        <v>9.6000000000000002E-2</v>
      </c>
      <c r="I13" s="2">
        <f>UHPFNOYIELD3[[#This Row],[Amount]]/UHPFNOYIELD3[[#This Row],[Conversion_to_MT]]</f>
        <v>113593.02083333333</v>
      </c>
      <c r="J13" s="7" t="str">
        <f>UHPFnoyield!J13</f>
        <v>LM,300 SPECIAL SERIES</v>
      </c>
      <c r="K13" s="14">
        <f>UHPFnoyield!K13</f>
        <v>3423361.58</v>
      </c>
      <c r="L13" s="15">
        <f>UHPFnoyield!L13</f>
        <v>41.363999999999997</v>
      </c>
      <c r="M13" s="2">
        <f>L13/SUM(UHPFNOYIELD3[Conversion_to_MT])*100</f>
        <v>94.244702665755312</v>
      </c>
    </row>
    <row r="14" spans="1:13" ht="41.4" x14ac:dyDescent="0.3">
      <c r="A14" s="7" t="s">
        <v>12</v>
      </c>
      <c r="B14" s="7" t="s">
        <v>13</v>
      </c>
      <c r="C14" s="14">
        <v>-220824.76</v>
      </c>
      <c r="D14" s="14">
        <f>UHPFNOYIELD3[[#This Row],[Actual Amount]]*-1</f>
        <v>220824.76</v>
      </c>
      <c r="E14" s="15">
        <v>-1.944</v>
      </c>
      <c r="F14" s="15">
        <f>UHPFNOYIELD3[[#This Row],[Actual Quantity]]*-1</f>
        <v>1.944</v>
      </c>
      <c r="G14" s="7" t="s">
        <v>14</v>
      </c>
      <c r="H14" s="2">
        <f>IF(UHPFNOYIELD3[[#This Row],[Unit]]="MT",UHPFNOYIELD3[[#This Row],[Quantity]],UHPFNOYIELD3[[#This Row],[Quantity]]/1000)</f>
        <v>1.944</v>
      </c>
      <c r="I14" s="2">
        <f>UHPFNOYIELD3[[#This Row],[Amount]]/UHPFNOYIELD3[[#This Row],[Conversion_to_MT]]</f>
        <v>113592.98353909465</v>
      </c>
      <c r="J14" s="7" t="str">
        <f>UHPFnoyield!J14</f>
        <v>LM,300 SPECIAL SERIES</v>
      </c>
      <c r="K14" s="14">
        <f>UHPFnoyield!K14</f>
        <v>3423361.58</v>
      </c>
      <c r="L14" s="15">
        <f>UHPFnoyield!L14</f>
        <v>41.363999999999997</v>
      </c>
      <c r="M14" s="2">
        <f>L14/SUM(UHPFNOYIELD3[Conversion_to_MT])*100</f>
        <v>94.244702665755312</v>
      </c>
    </row>
    <row r="15" spans="1:13" ht="41.4" x14ac:dyDescent="0.3">
      <c r="A15" s="7" t="s">
        <v>12</v>
      </c>
      <c r="B15" s="7" t="s">
        <v>13</v>
      </c>
      <c r="C15" s="14">
        <v>-320332.21000000002</v>
      </c>
      <c r="D15" s="16">
        <f>UHPFNOYIELD3[[#This Row],[Actual Amount]]*-1</f>
        <v>320332.21000000002</v>
      </c>
      <c r="E15" s="15">
        <v>-2.82</v>
      </c>
      <c r="F15" s="15">
        <f>UHPFNOYIELD3[[#This Row],[Actual Quantity]]*-1</f>
        <v>2.82</v>
      </c>
      <c r="G15" s="7" t="s">
        <v>14</v>
      </c>
      <c r="H15" s="2">
        <f>IF(UHPFNOYIELD3[[#This Row],[Unit]]="MT",UHPFNOYIELD3[[#This Row],[Quantity]],UHPFNOYIELD3[[#This Row],[Quantity]]/1000)</f>
        <v>2.82</v>
      </c>
      <c r="I15" s="2">
        <f>UHPFNOYIELD3[[#This Row],[Amount]]/UHPFNOYIELD3[[#This Row],[Conversion_to_MT]]</f>
        <v>113592.98226950355</v>
      </c>
      <c r="J15" s="7" t="str">
        <f>UHPFnoyield!J15</f>
        <v>LM,300 SPECIAL SERIES</v>
      </c>
      <c r="K15" s="14">
        <f>UHPFnoyield!K15</f>
        <v>3423361.58</v>
      </c>
      <c r="L15" s="15">
        <f>UHPFnoyield!L15</f>
        <v>41.363999999999997</v>
      </c>
      <c r="M15" s="2">
        <f>L15/SUM(UHPFNOYIELD3[Conversion_to_MT])*100</f>
        <v>94.244702665755312</v>
      </c>
    </row>
    <row r="16" spans="1:13" x14ac:dyDescent="0.3">
      <c r="A16" s="7" t="s">
        <v>12</v>
      </c>
      <c r="B16" s="7" t="s">
        <v>23</v>
      </c>
      <c r="C16" s="14">
        <v>-11833.08</v>
      </c>
      <c r="D16" s="16">
        <f>UHPFNOYIELD3[[#This Row],[Actual Amount]]*-1</f>
        <v>11833.08</v>
      </c>
      <c r="E16" s="17">
        <v>-120</v>
      </c>
      <c r="F16" s="17">
        <f>UHPFNOYIELD3[[#This Row],[Actual Quantity]]*-1</f>
        <v>120</v>
      </c>
      <c r="G16" s="7" t="s">
        <v>24</v>
      </c>
      <c r="H16" s="2">
        <f>IF(UHPFNOYIELD3[[#This Row],[Unit]]="MT",UHPFNOYIELD3[[#This Row],[Quantity]],UHPFNOYIELD3[[#This Row],[Quantity]]/1000)</f>
        <v>0.12</v>
      </c>
      <c r="I16" s="2">
        <f>UHPFNOYIELD3[[#This Row],[Amount]]/UHPFNOYIELD3[[#This Row],[Conversion_to_MT]]</f>
        <v>98609</v>
      </c>
      <c r="J16" s="7" t="str">
        <f>UHPFnoyield!J16</f>
        <v>LM,300 SPECIAL SERIES</v>
      </c>
      <c r="K16" s="14">
        <f>UHPFnoyield!K16</f>
        <v>3423361.58</v>
      </c>
      <c r="L16" s="15">
        <f>UHPFnoyield!L16</f>
        <v>41.363999999999997</v>
      </c>
      <c r="M16" s="2">
        <f>L16/SUM(UHPFNOYIELD3[Conversion_to_MT])*100</f>
        <v>94.244702665755312</v>
      </c>
    </row>
    <row r="17" spans="1:13" ht="27.6" x14ac:dyDescent="0.3">
      <c r="A17" s="7" t="s">
        <v>12</v>
      </c>
      <c r="B17" s="7" t="s">
        <v>25</v>
      </c>
      <c r="C17" s="14">
        <v>-7106.5</v>
      </c>
      <c r="D17" s="16">
        <f>UHPFNOYIELD3[[#This Row],[Actual Amount]]*-1</f>
        <v>7106.5</v>
      </c>
      <c r="E17" s="17">
        <v>-30</v>
      </c>
      <c r="F17" s="17">
        <f>UHPFNOYIELD3[[#This Row],[Actual Quantity]]*-1</f>
        <v>30</v>
      </c>
      <c r="G17" s="7" t="s">
        <v>24</v>
      </c>
      <c r="H17" s="2">
        <f>IF(UHPFNOYIELD3[[#This Row],[Unit]]="MT",UHPFNOYIELD3[[#This Row],[Quantity]],UHPFNOYIELD3[[#This Row],[Quantity]]/1000)</f>
        <v>0.03</v>
      </c>
      <c r="I17" s="2">
        <f>UHPFNOYIELD3[[#This Row],[Amount]]/UHPFNOYIELD3[[#This Row],[Conversion_to_MT]]</f>
        <v>236883.33333333334</v>
      </c>
      <c r="J17" s="7" t="str">
        <f>UHPFnoyield!J17</f>
        <v>LM,300 SPECIAL SERIES</v>
      </c>
      <c r="K17" s="14">
        <f>UHPFnoyield!K17</f>
        <v>3423361.58</v>
      </c>
      <c r="L17" s="15">
        <f>UHPFnoyield!L17</f>
        <v>41.363999999999997</v>
      </c>
      <c r="M17" s="2">
        <f>L17/SUM(UHPFNOYIELD3[Conversion_to_MT])*100</f>
        <v>94.244702665755312</v>
      </c>
    </row>
    <row r="18" spans="1:13" ht="41.4" x14ac:dyDescent="0.3">
      <c r="A18" s="7" t="s">
        <v>12</v>
      </c>
      <c r="B18" s="7" t="s">
        <v>20</v>
      </c>
      <c r="C18" s="14">
        <v>-2880</v>
      </c>
      <c r="D18" s="16">
        <f>UHPFNOYIELD3[[#This Row],[Actual Amount]]*-1</f>
        <v>2880</v>
      </c>
      <c r="E18" s="17"/>
      <c r="F18" s="17">
        <f>UHPFNOYIELD3[[#This Row],[Actual Quantity]]*-1</f>
        <v>0</v>
      </c>
      <c r="G18" s="7" t="s">
        <v>24</v>
      </c>
      <c r="H18" s="2">
        <f>IF(UHPFNOYIELD3[[#This Row],[Unit]]="MT",UHPFNOYIELD3[[#This Row],[Quantity]],UHPFNOYIELD3[[#This Row],[Quantity]]/1000)</f>
        <v>0</v>
      </c>
      <c r="I18" s="2" t="e">
        <f>UHPFNOYIELD3[[#This Row],[Amount]]/UHPFNOYIELD3[[#This Row],[Conversion_to_MT]]</f>
        <v>#DIV/0!</v>
      </c>
      <c r="J18" s="7" t="str">
        <f>UHPFnoyield!J18</f>
        <v>LM,300 SPECIAL SERIES</v>
      </c>
      <c r="K18" s="14">
        <f>UHPFnoyield!K18</f>
        <v>3423361.58</v>
      </c>
      <c r="L18" s="15">
        <f>UHPFnoyield!L18</f>
        <v>41.363999999999997</v>
      </c>
      <c r="M18" s="2">
        <f>L18/SUM(UHPFNOYIELD3[Conversion_to_MT])*100</f>
        <v>94.244702665755312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CONnoyield</vt:lpstr>
      <vt:lpstr>CONyield</vt:lpstr>
      <vt:lpstr>LRFnoyield</vt:lpstr>
      <vt:lpstr>LRFyield</vt:lpstr>
      <vt:lpstr>finalyields</vt:lpstr>
      <vt:lpstr>UHPFyield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2025-07-21T08:19:59Z</dcterms:modified>
</cp:coreProperties>
</file>