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Templates for data analytics\"/>
    </mc:Choice>
  </mc:AlternateContent>
  <xr:revisionPtr revIDLastSave="0" documentId="13_ncr:1_{D89893A0-7CE1-4FF7-A33D-CE7FCB7D31B9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8" r:id="rId1"/>
    <sheet name="UHPFyield" sheetId="2" r:id="rId2"/>
    <sheet name="CONnoyield" sheetId="3" r:id="rId3"/>
    <sheet name="CONyield" sheetId="4" r:id="rId4"/>
    <sheet name="LRFnoyield" sheetId="5" r:id="rId5"/>
    <sheet name="LRF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9" i="6"/>
  <c r="H12" i="6"/>
  <c r="H13" i="6"/>
  <c r="I13" i="6" s="1"/>
  <c r="L3" i="2"/>
  <c r="L6" i="2"/>
  <c r="L10" i="2"/>
  <c r="L11" i="2"/>
  <c r="L12" i="2"/>
  <c r="L13" i="2"/>
  <c r="K8" i="2"/>
  <c r="K10" i="2"/>
  <c r="J7" i="2"/>
  <c r="J11" i="2"/>
  <c r="J13" i="2"/>
  <c r="L2" i="4"/>
  <c r="K2" i="4"/>
  <c r="J2" i="4"/>
  <c r="L2" i="2"/>
  <c r="K2" i="2"/>
  <c r="J2" i="2"/>
  <c r="D2" i="8"/>
  <c r="I2" i="8" s="1"/>
  <c r="F2" i="8"/>
  <c r="H2" i="8"/>
  <c r="D3" i="8"/>
  <c r="F3" i="8"/>
  <c r="H3" i="8"/>
  <c r="I3" i="8"/>
  <c r="J3" i="8"/>
  <c r="J3" i="2" s="1"/>
  <c r="K3" i="8"/>
  <c r="K3" i="2" s="1"/>
  <c r="L3" i="8"/>
  <c r="D4" i="8"/>
  <c r="F4" i="8"/>
  <c r="H4" i="8"/>
  <c r="I4" i="8" s="1"/>
  <c r="J4" i="8"/>
  <c r="J4" i="2" s="1"/>
  <c r="K4" i="8"/>
  <c r="K4" i="2" s="1"/>
  <c r="L4" i="8"/>
  <c r="L4" i="2" s="1"/>
  <c r="D5" i="8"/>
  <c r="F5" i="8"/>
  <c r="H5" i="8"/>
  <c r="I5" i="8" s="1"/>
  <c r="J5" i="8"/>
  <c r="J5" i="2" s="1"/>
  <c r="K5" i="8"/>
  <c r="K5" i="2" s="1"/>
  <c r="L5" i="8"/>
  <c r="L5" i="2" s="1"/>
  <c r="D6" i="8"/>
  <c r="F6" i="8"/>
  <c r="H6" i="8"/>
  <c r="J6" i="8"/>
  <c r="J6" i="2" s="1"/>
  <c r="K6" i="8"/>
  <c r="K6" i="2" s="1"/>
  <c r="L6" i="8"/>
  <c r="D7" i="8"/>
  <c r="F7" i="8"/>
  <c r="H7" i="8" s="1"/>
  <c r="J7" i="8"/>
  <c r="K7" i="8"/>
  <c r="K7" i="2" s="1"/>
  <c r="L7" i="8"/>
  <c r="L7" i="2" s="1"/>
  <c r="D8" i="8"/>
  <c r="I8" i="8" s="1"/>
  <c r="F8" i="8"/>
  <c r="H8" i="8"/>
  <c r="J8" i="8"/>
  <c r="J8" i="2" s="1"/>
  <c r="K8" i="8"/>
  <c r="L8" i="8"/>
  <c r="L8" i="2" s="1"/>
  <c r="D9" i="8"/>
  <c r="F9" i="8"/>
  <c r="H9" i="8"/>
  <c r="I9" i="8"/>
  <c r="J9" i="8"/>
  <c r="J9" i="2" s="1"/>
  <c r="K9" i="8"/>
  <c r="K9" i="2" s="1"/>
  <c r="L9" i="8"/>
  <c r="L9" i="2" s="1"/>
  <c r="D10" i="8"/>
  <c r="F10" i="8"/>
  <c r="H10" i="8"/>
  <c r="I10" i="8"/>
  <c r="J10" i="8"/>
  <c r="J10" i="2" s="1"/>
  <c r="K10" i="8"/>
  <c r="L10" i="8"/>
  <c r="D11" i="8"/>
  <c r="F11" i="8"/>
  <c r="H11" i="8"/>
  <c r="I11" i="8"/>
  <c r="J11" i="8"/>
  <c r="K11" i="8"/>
  <c r="K11" i="2" s="1"/>
  <c r="L11" i="8"/>
  <c r="D12" i="8"/>
  <c r="F12" i="8"/>
  <c r="H12" i="8" s="1"/>
  <c r="J12" i="8"/>
  <c r="J12" i="2" s="1"/>
  <c r="K12" i="8"/>
  <c r="K12" i="2" s="1"/>
  <c r="L12" i="8"/>
  <c r="D13" i="8"/>
  <c r="F13" i="8"/>
  <c r="H13" i="8" s="1"/>
  <c r="J13" i="8"/>
  <c r="K13" i="8"/>
  <c r="K13" i="2" s="1"/>
  <c r="L13" i="8"/>
  <c r="D13" i="6"/>
  <c r="F13" i="6"/>
  <c r="D13" i="5"/>
  <c r="F13" i="5"/>
  <c r="H13" i="5"/>
  <c r="D10" i="4"/>
  <c r="D11" i="4"/>
  <c r="F10" i="4"/>
  <c r="F11" i="4"/>
  <c r="H11" i="4" s="1"/>
  <c r="H10" i="4"/>
  <c r="D2" i="3"/>
  <c r="D3" i="3"/>
  <c r="D4" i="3"/>
  <c r="D5" i="3"/>
  <c r="D6" i="3"/>
  <c r="D7" i="3"/>
  <c r="D8" i="3"/>
  <c r="D9" i="3"/>
  <c r="D10" i="3"/>
  <c r="D11" i="3"/>
  <c r="F2" i="3"/>
  <c r="H2" i="3" s="1"/>
  <c r="F3" i="3"/>
  <c r="H3" i="3" s="1"/>
  <c r="I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I11" i="3" l="1"/>
  <c r="I7" i="3"/>
  <c r="I6" i="3"/>
  <c r="I12" i="8"/>
  <c r="I6" i="8"/>
  <c r="I13" i="8"/>
  <c r="I7" i="8"/>
  <c r="I13" i="5"/>
  <c r="I10" i="4"/>
  <c r="I11" i="4"/>
  <c r="I4" i="3"/>
  <c r="I8" i="3"/>
  <c r="I5" i="3"/>
  <c r="I10" i="3"/>
  <c r="I9" i="3"/>
  <c r="I2" i="3"/>
  <c r="F10" i="6" l="1"/>
  <c r="H10" i="6" s="1"/>
  <c r="F12" i="6"/>
  <c r="D12" i="6"/>
  <c r="F11" i="6"/>
  <c r="H11" i="6" s="1"/>
  <c r="D11" i="6"/>
  <c r="F9" i="6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D11" i="5"/>
  <c r="D12" i="5"/>
  <c r="F11" i="5"/>
  <c r="H11" i="5" s="1"/>
  <c r="I11" i="5" s="1"/>
  <c r="F12" i="5"/>
  <c r="H12" i="5" s="1"/>
  <c r="F9" i="5"/>
  <c r="H9" i="5" s="1"/>
  <c r="D9" i="5"/>
  <c r="F8" i="5"/>
  <c r="H8" i="5" s="1"/>
  <c r="D8" i="5"/>
  <c r="F7" i="5"/>
  <c r="H7" i="5" s="1"/>
  <c r="D7" i="5"/>
  <c r="F6" i="5"/>
  <c r="H6" i="5" s="1"/>
  <c r="D6" i="5"/>
  <c r="F5" i="5"/>
  <c r="H5" i="5" s="1"/>
  <c r="D5" i="5"/>
  <c r="F4" i="5"/>
  <c r="H4" i="5" s="1"/>
  <c r="D4" i="5"/>
  <c r="F3" i="5"/>
  <c r="H3" i="5" s="1"/>
  <c r="D3" i="5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H2" i="2" s="1"/>
  <c r="D2" i="2"/>
  <c r="M2" i="6" l="1"/>
  <c r="M2" i="4"/>
  <c r="I8" i="4"/>
  <c r="I9" i="4"/>
  <c r="M7" i="2"/>
  <c r="M13" i="2"/>
  <c r="M2" i="2"/>
  <c r="M5" i="2"/>
  <c r="M8" i="2"/>
  <c r="M11" i="2"/>
  <c r="M10" i="2"/>
  <c r="M4" i="2"/>
  <c r="M3" i="2"/>
  <c r="M6" i="2"/>
  <c r="M9" i="2"/>
  <c r="M12" i="2"/>
  <c r="I7" i="5"/>
  <c r="I7" i="4"/>
  <c r="I3" i="4"/>
  <c r="I4" i="2"/>
  <c r="I6" i="2"/>
  <c r="I11" i="2"/>
  <c r="I2" i="2"/>
  <c r="I7" i="6"/>
  <c r="I5" i="6"/>
  <c r="I9" i="6"/>
  <c r="I11" i="6"/>
  <c r="I12" i="6"/>
  <c r="I6" i="6"/>
  <c r="I4" i="6"/>
  <c r="I3" i="6"/>
  <c r="I8" i="6"/>
  <c r="I2" i="6"/>
  <c r="D10" i="6"/>
  <c r="I9" i="5"/>
  <c r="D10" i="5"/>
  <c r="I12" i="5"/>
  <c r="I8" i="5"/>
  <c r="I3" i="5"/>
  <c r="I6" i="5"/>
  <c r="I4" i="5"/>
  <c r="I2" i="5"/>
  <c r="H10" i="5"/>
  <c r="I5" i="5"/>
  <c r="I5" i="4"/>
  <c r="I6" i="4"/>
  <c r="I4" i="4"/>
  <c r="I2" i="4"/>
  <c r="I13" i="2"/>
  <c r="I5" i="2"/>
  <c r="I9" i="2"/>
  <c r="I12" i="2"/>
  <c r="I7" i="2"/>
  <c r="I10" i="2"/>
  <c r="I3" i="2"/>
  <c r="I8" i="2"/>
  <c r="I10" i="5" l="1"/>
  <c r="D2" i="7"/>
  <c r="N2" i="4"/>
  <c r="I10" i="6"/>
  <c r="J6" i="3" l="1"/>
  <c r="J6" i="4" s="1"/>
  <c r="J11" i="3"/>
  <c r="J11" i="4" s="1"/>
  <c r="J8" i="3"/>
  <c r="J8" i="4" s="1"/>
  <c r="J7" i="3"/>
  <c r="J7" i="4" s="1"/>
  <c r="J4" i="3"/>
  <c r="J4" i="4" s="1"/>
  <c r="J9" i="3"/>
  <c r="J9" i="4" s="1"/>
  <c r="J3" i="3"/>
  <c r="J3" i="4" s="1"/>
  <c r="J10" i="3"/>
  <c r="J10" i="4" s="1"/>
  <c r="J5" i="3"/>
  <c r="J5" i="4" s="1"/>
  <c r="K7" i="3"/>
  <c r="K7" i="4" s="1"/>
  <c r="K9" i="3"/>
  <c r="K9" i="4" s="1"/>
  <c r="K10" i="3"/>
  <c r="K10" i="4" s="1"/>
  <c r="K3" i="3"/>
  <c r="K3" i="4" s="1"/>
  <c r="K5" i="3"/>
  <c r="K5" i="4" s="1"/>
  <c r="K4" i="3"/>
  <c r="K4" i="4" s="1"/>
  <c r="K8" i="3"/>
  <c r="K8" i="4" s="1"/>
  <c r="K6" i="3"/>
  <c r="K6" i="4" s="1"/>
  <c r="K11" i="3"/>
  <c r="K11" i="4" s="1"/>
  <c r="L8" i="3"/>
  <c r="L8" i="4" s="1"/>
  <c r="L4" i="3"/>
  <c r="L4" i="4" s="1"/>
  <c r="L5" i="3"/>
  <c r="L5" i="4" s="1"/>
  <c r="L7" i="3"/>
  <c r="L7" i="4" s="1"/>
  <c r="L3" i="3"/>
  <c r="L3" i="4" s="1"/>
  <c r="L11" i="3"/>
  <c r="L11" i="4" s="1"/>
  <c r="L6" i="3"/>
  <c r="L6" i="4" s="1"/>
  <c r="L10" i="3"/>
  <c r="L10" i="4" s="1"/>
  <c r="L9" i="3"/>
  <c r="L9" i="4" s="1"/>
  <c r="K6" i="5"/>
  <c r="K6" i="6" s="1"/>
  <c r="K7" i="6"/>
  <c r="K7" i="5"/>
  <c r="K4" i="5"/>
  <c r="K4" i="6" s="1"/>
  <c r="K9" i="6"/>
  <c r="K9" i="5"/>
  <c r="K10" i="5"/>
  <c r="K10" i="6" s="1"/>
  <c r="K11" i="5"/>
  <c r="K11" i="6" s="1"/>
  <c r="K3" i="5"/>
  <c r="K3" i="6" s="1"/>
  <c r="K13" i="6"/>
  <c r="K13" i="5"/>
  <c r="K8" i="5"/>
  <c r="K8" i="6" s="1"/>
  <c r="K2" i="6"/>
  <c r="K5" i="5"/>
  <c r="K5" i="6" s="1"/>
  <c r="K12" i="5"/>
  <c r="K12" i="6"/>
  <c r="L6" i="5"/>
  <c r="L6" i="6" s="1"/>
  <c r="L3" i="6"/>
  <c r="L3" i="5"/>
  <c r="L12" i="6"/>
  <c r="L12" i="5"/>
  <c r="L13" i="6"/>
  <c r="L13" i="5"/>
  <c r="L7" i="6"/>
  <c r="L7" i="5"/>
  <c r="L9" i="5"/>
  <c r="L9" i="6" s="1"/>
  <c r="L10" i="6"/>
  <c r="L10" i="5"/>
  <c r="L11" i="6"/>
  <c r="L11" i="5"/>
  <c r="L4" i="6"/>
  <c r="L4" i="5"/>
  <c r="N2" i="6"/>
  <c r="E2" i="7"/>
  <c r="L2" i="6"/>
  <c r="A2" i="7"/>
  <c r="C2" i="7" s="1"/>
  <c r="L8" i="6"/>
  <c r="L8" i="5"/>
  <c r="L5" i="5"/>
  <c r="L5" i="6"/>
  <c r="J5" i="5"/>
  <c r="J5" i="6" s="1"/>
  <c r="J4" i="5"/>
  <c r="J4" i="6" s="1"/>
  <c r="J13" i="5"/>
  <c r="J13" i="6" s="1"/>
  <c r="J12" i="6"/>
  <c r="J12" i="5"/>
  <c r="J11" i="5"/>
  <c r="J11" i="6" s="1"/>
  <c r="J8" i="6"/>
  <c r="J8" i="5"/>
  <c r="J9" i="6"/>
  <c r="J9" i="5"/>
  <c r="J10" i="6"/>
  <c r="J10" i="5"/>
  <c r="J7" i="6"/>
  <c r="J7" i="5"/>
  <c r="J3" i="5"/>
  <c r="J3" i="6" s="1"/>
  <c r="J2" i="6"/>
  <c r="J6" i="5"/>
  <c r="J6" i="6"/>
</calcChain>
</file>

<file path=xl/sharedStrings.xml><?xml version="1.0" encoding="utf-8"?>
<sst xmlns="http://schemas.openxmlformats.org/spreadsheetml/2006/main" count="289" uniqueCount="38">
  <si>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</si>
  <si>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</si>
  <si>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</si>
  <si>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</si>
  <si>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</si>
  <si>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</si>
  <si>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</si>
  <si>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</si>
  <si>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</si>
  <si>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</si>
  <si>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</si>
  <si>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</si>
  <si>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</si>
  <si>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</si>
  <si>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ANTHRESITE COKE FINES, SIZE: 0.5 MM TO 6</t>
  </si>
  <si>
    <t>QUICK LIME</t>
  </si>
  <si>
    <t>DOLOMATIC LIME (SULPHUR FREE)</t>
  </si>
  <si>
    <t>FERRO SILICON</t>
  </si>
  <si>
    <t>KG</t>
  </si>
  <si>
    <t>ALUMINIUM  SHOTS</t>
  </si>
  <si>
    <t>Yield</t>
  </si>
  <si>
    <t>M S CHILLER SCRAP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</si>
  <si>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</si>
  <si>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</si>
  <si>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</si>
  <si>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</si>
  <si>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</si>
  <si>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Amount added by LRN</t>
  </si>
  <si>
    <t>Final LM output</t>
  </si>
  <si>
    <t>Final Bloom Output</t>
  </si>
  <si>
    <t>Yield for Scrap to LM</t>
  </si>
  <si>
    <t>Yield for Scrap to Bloom</t>
  </si>
  <si>
    <t>LM to Bloom Yield</t>
  </si>
  <si>
    <t>LM,304 SERIES</t>
  </si>
  <si>
    <t>N6493</t>
  </si>
  <si>
    <t>FERRO MANGANESE HIGH CARBON</t>
  </si>
  <si>
    <t>LM,TP304N1</t>
  </si>
  <si>
    <t>FERRO CALCIUM CORED WIRE 13 MM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</si>
</sst>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4" fontId="2" fillId="2" borderId="0" xfId="0" applyNumberFormat="1" applyFont="1" applyFill="1" applyAlignment="1">
      <alignment horizontal="right" vertical="top" wrapText="1"/>
    </xf>
    <xf numFmtId="164" fontId="2" fillId="2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84E944-1CF3-46B0-AD2D-4C781F1C0E4B}" name="UHPFNOYIELD9" displayName="UHPFNOYIELD9" ref="A1:L13" totalsRowShown="0" headerRowDxfId="91" dataDxfId="90">
  <autoFilter ref="A1:L13" xr:uid="{5584E944-1CF3-46B0-AD2D-4C781F1C0E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D77EED0-7294-40D1-87F5-CDF870F0A011}" name="Heat No." dataDxfId="89"/>
    <tableColumn id="2" xr3:uid="{44F171F5-294D-437D-9CB7-D8685FA0719F}" name="Material" dataDxfId="88"/>
    <tableColumn id="3" xr3:uid="{A2BD08B2-CE6A-4903-915E-4EFE425F477B}" name="Actual Amount" dataDxfId="87"/>
    <tableColumn id="5" xr3:uid="{8DA27F90-EA36-47E0-AC72-BDF3D1F27BF8}" name="Amount" dataDxfId="86">
      <calculatedColumnFormula>UHPFNOYIELD9[[#This Row],[Actual Amount]]*-1</calculatedColumnFormula>
    </tableColumn>
    <tableColumn id="7" xr3:uid="{4C6B3C51-2B4D-4BF1-8B9D-FE72EDDE7F33}" name="Actual Quantity" dataDxfId="85"/>
    <tableColumn id="4" xr3:uid="{593EDE30-490E-4D30-97B5-1655C97E3AC1}" name="Quantity" dataDxfId="84">
      <calculatedColumnFormula>UHPFNOYIELD9[[#This Row],[Actual Quantity]]*-1</calculatedColumnFormula>
    </tableColumn>
    <tableColumn id="8" xr3:uid="{89C323F5-012A-4190-9DE4-208DE085B8EE}" name="Unit" dataDxfId="83"/>
    <tableColumn id="9" xr3:uid="{EC0E904E-6157-4A9C-97E5-6E16A0CC593E}" name="Conversion_to_MT" dataDxfId="82">
      <calculatedColumnFormula>IF(UHPFNOYIELD9[[#This Row],[Unit]]="MT",UHPFNOYIELD9[[#This Row],[Quantity]],UHPFNOYIELD9[[#This Row],[Quantity]]/1000)</calculatedColumnFormula>
    </tableColumn>
    <tableColumn id="11" xr3:uid="{AA9AD673-182C-4757-B5A3-6BC2F927C02D}" name="Price per MT" dataDxfId="81">
      <calculatedColumnFormula>UHPFNOYIELD9[[#This Row],[Amount]]/UHPFNOYIELD9[[#This Row],[Conversion_to_MT]]</calculatedColumnFormula>
    </tableColumn>
    <tableColumn id="14" xr3:uid="{E6D361A8-6FF0-412C-BA3B-E880D9AFC2FC}" name="Final Product Name" dataDxfId="80">
      <calculatedColumnFormula>$J$2</calculatedColumnFormula>
    </tableColumn>
    <tableColumn id="16" xr3:uid="{D60FE59D-6896-4C5B-92D4-020E30F8BE11}" name="Final Product Price" dataDxfId="79">
      <calculatedColumnFormula>$K$2</calculatedColumnFormula>
    </tableColumn>
    <tableColumn id="18" xr3:uid="{27AD4A87-11A1-4AAE-9CC7-846724ED9B18}" name="Final Pro. Quantity" dataDxfId="78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3" totalsRowShown="0" headerRowDxfId="77" dataDxfId="76">
  <autoFilter ref="A1:M13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75"/>
    <tableColumn id="2" xr3:uid="{D3BA3226-8C5D-449A-B32D-424830DDECF0}" name="Material" dataDxfId="74"/>
    <tableColumn id="3" xr3:uid="{5AE484C9-EB1A-4CD4-9639-29F2DA1EF697}" name="Actual Amount" dataDxfId="73"/>
    <tableColumn id="5" xr3:uid="{955BD886-DE59-49F5-AAC9-204CFDB95108}" name="Amount" dataDxfId="72">
      <calculatedColumnFormula>UHPFNOYIELD3[[#This Row],[Actual Amount]]*-1</calculatedColumnFormula>
    </tableColumn>
    <tableColumn id="7" xr3:uid="{F4E85C5A-764D-4C57-99F4-C011E8F41A71}" name="Actual Quantity" dataDxfId="71"/>
    <tableColumn id="4" xr3:uid="{165E5D72-4D40-4C41-A18C-70CDBA2E52CE}" name="Quantity" dataDxfId="70">
      <calculatedColumnFormula>UHPFNOYIELD3[[#This Row],[Actual Quantity]]*-1</calculatedColumnFormula>
    </tableColumn>
    <tableColumn id="8" xr3:uid="{F354F7F4-5F6F-4530-98BD-BFF85A705E63}" name="Unit" dataDxfId="69"/>
    <tableColumn id="9" xr3:uid="{77CA6926-275B-41F4-83AC-82918208A1E3}" name="Conversion_to_MT" dataDxfId="68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67">
      <calculatedColumnFormula>UHPFNOYIELD3[[#This Row],[Amount]]/UHPFNOYIELD3[[#This Row],[Conversion_to_MT]]</calculatedColumnFormula>
    </tableColumn>
    <tableColumn id="14" xr3:uid="{6E0552D6-EDE2-4E01-BDD8-B0A1B610F26A}" name="Final Product Name" dataDxfId="66">
      <calculatedColumnFormula>UHPFnoyield!J2</calculatedColumnFormula>
    </tableColumn>
    <tableColumn id="16" xr3:uid="{362DC35D-D417-4C7D-9C78-E82CC4F2E3A5}" name="Final Product Price" dataDxfId="65">
      <calculatedColumnFormula>UHPFnoyield!K2</calculatedColumnFormula>
    </tableColumn>
    <tableColumn id="18" xr3:uid="{E3763FFE-E315-4BC0-A208-FE3E4A0A975B}" name="Final Pro. Quantity" dataDxfId="64">
      <calculatedColumnFormula>UHPFnoyield!L2</calculatedColumnFormula>
    </tableColumn>
    <tableColumn id="6" xr3:uid="{F814C369-68CA-41E0-8CDA-CDA6438DE3CE}" name="Yield" dataDxfId="63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11" totalsRowShown="0" headerRowDxfId="62" dataDxfId="61">
  <autoFilter ref="A1:L11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60"/>
    <tableColumn id="2" xr3:uid="{52A7005E-6A91-4B62-81A7-8611A0140580}" name="Material" dataDxfId="59"/>
    <tableColumn id="3" xr3:uid="{61B859CE-837B-4B23-A0A8-C06D88540FEC}" name="Actual Amount" dataDxfId="58"/>
    <tableColumn id="5" xr3:uid="{E3453362-62B4-47E4-B18A-982E73AAB72C}" name="Amount" dataDxfId="57">
      <calculatedColumnFormula>UHPFNOYIELD5[[#This Row],[Actual Amount]]*-1</calculatedColumnFormula>
    </tableColumn>
    <tableColumn id="7" xr3:uid="{5FF0AEB1-D623-46FA-A85B-78FD045A74CB}" name="Actual Quantity" dataDxfId="56"/>
    <tableColumn id="4" xr3:uid="{B5497AA5-72A8-4F4D-9DEB-22588C1E4568}" name="Quantity" dataDxfId="55">
      <calculatedColumnFormula>UHPFNOYIELD5[[#This Row],[Actual Quantity]]*-1</calculatedColumnFormula>
    </tableColumn>
    <tableColumn id="8" xr3:uid="{06867F15-CC46-4997-AD55-F41B8E7BBE2B}" name="Unit" dataDxfId="54"/>
    <tableColumn id="9" xr3:uid="{BD3C3E4E-34F2-4BA6-B5C2-B6CA473BC823}" name="Conversion_to_MT" dataDxfId="53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52">
      <calculatedColumnFormula>UHPFNOYIELD5[[#This Row],[Amount]]/UHPFNOYIELD5[[#This Row],[Conversion_to_MT]]</calculatedColumnFormula>
    </tableColumn>
    <tableColumn id="14" xr3:uid="{9DB60F0E-2274-4D97-8542-5E34E4205C05}" name="Final Product Name" dataDxfId="51">
      <calculatedColumnFormula>$J$2</calculatedColumnFormula>
    </tableColumn>
    <tableColumn id="16" xr3:uid="{6409CCD3-E085-4805-A84F-B72C4A091566}" name="Final Product Price" dataDxfId="50">
      <calculatedColumnFormula>$K$2</calculatedColumnFormula>
    </tableColumn>
    <tableColumn id="18" xr3:uid="{3508EB6C-005E-4E81-9C05-0C692CACB8F8}" name="Final Pro. Quantity" dataDxfId="49">
      <calculatedColumnFormula>$L$2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11" totalsRowShown="0" headerRowDxfId="48" dataDxfId="47">
  <autoFilter ref="A1:N11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dataDxfId="46"/>
    <tableColumn id="2" xr3:uid="{80419D6E-22EA-43B4-B622-6E956F8FCE55}" name="Material" dataDxfId="45"/>
    <tableColumn id="3" xr3:uid="{6D85CB7E-BF7D-4B04-B226-54EF078C5B01}" name="Actual Amount" dataDxfId="44"/>
    <tableColumn id="5" xr3:uid="{22FBC06B-446B-4A67-A2C3-C75BBD8DDE80}" name="Amount" dataDxfId="43">
      <calculatedColumnFormula>UHPFNOYIELD56[[#This Row],[Actual Amount]]*-1</calculatedColumnFormula>
    </tableColumn>
    <tableColumn id="7" xr3:uid="{2901A843-78B7-4352-942F-311EB585E009}" name="Actual Quantity" dataDxfId="42"/>
    <tableColumn id="4" xr3:uid="{4993C7B4-7C37-4F27-8F16-880654D51810}" name="Quantity" dataDxfId="41">
      <calculatedColumnFormula>UHPFNOYIELD56[[#This Row],[Actual Quantity]]*-1</calculatedColumnFormula>
    </tableColumn>
    <tableColumn id="8" xr3:uid="{64351CB3-0CD5-4281-ACF9-0AFDB7F25E7E}" name="Unit" dataDxfId="40"/>
    <tableColumn id="9" xr3:uid="{6DA72519-9D2D-4F6E-926F-CAD65FB0A387}" name="Conversion_to_MT" dataDxfId="39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38">
      <calculatedColumnFormula>UHPFNOYIELD56[[#This Row],[Amount]]/UHPFNOYIELD56[[#This Row],[Conversion_to_MT]]</calculatedColumnFormula>
    </tableColumn>
    <tableColumn id="14" xr3:uid="{F31E6329-EF53-471E-B1E2-75214F0D1D84}" name="Final Product Name" dataDxfId="37">
      <calculatedColumnFormula>CONnoyield!J2</calculatedColumnFormula>
    </tableColumn>
    <tableColumn id="16" xr3:uid="{09BED022-B65B-44CA-B885-99556F3B55FE}" name="Final Product Price" dataDxfId="36">
      <calculatedColumnFormula>CONnoyield!K2</calculatedColumnFormula>
    </tableColumn>
    <tableColumn id="18" xr3:uid="{6B8924E5-442E-4D5D-BA05-989BBE891B4D}" name="Final Pro. Quantity" dataDxfId="35">
      <calculatedColumnFormula>CONnoyield!L2</calculatedColumnFormula>
    </tableColumn>
    <tableColumn id="6" xr3:uid="{8A3A2FBF-621F-4A63-9057-11855351B430}" name="Amount added by CON" dataDxfId="34">
      <calculatedColumnFormula>#REF!</calculatedColumnFormula>
    </tableColumn>
    <tableColumn id="10" xr3:uid="{490361B6-2CDD-4461-AC84-CF910A2082D0}" name="Yield" dataDxfId="33">
      <calculatedColumnFormula>UHPFNOYIELD56[[#This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3" totalsRowShown="0" headerRowDxfId="32" dataDxfId="31">
  <autoFilter ref="A1:L13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3" totalsRowShown="0" headerRowDxfId="18" dataDxfId="17">
  <autoFilter ref="A1:N13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LRFnoyield!J2</calculatedColumnFormula>
    </tableColumn>
    <tableColumn id="16" xr3:uid="{9BEA26F4-EEF2-4932-83B3-E0F631CCE0C9}" name="Final Product Price" dataDxfId="6">
      <calculatedColumnFormula>LRFnoyield!K2</calculatedColumnFormula>
    </tableColumn>
    <tableColumn id="18" xr3:uid="{DBBCFFC6-3A6D-4AC1-A9FB-C79E74E3414F}" name="Final Pro. Quantity" dataDxfId="5">
      <calculatedColumnFormula>LRFnoyield!L2</calculatedColumnFormula>
    </tableColumn>
    <tableColumn id="6" xr3:uid="{36B1DB2C-0BF1-417F-A623-F02559748138}" name="Amount added by LRN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Quantity]]/(UHPFyield!L2+CONyield!M2+LRFyield!M2)*100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LRFyield!L2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A2/(UHPFyield!L2+CONyield!M2+LRFyield!M2)*100</calculatedColumnFormula>
    </tableColumn>
    <tableColumn id="4" xr3:uid="{CEDB0305-DAAF-451B-B652-F66FB5CD0D35}" name="Yield for Scrap to Bloom">
      <calculatedColumnFormula>B2/(UHPFyield!L2+CONyield!M2+LRFyield!M2)*100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B154-019C-4E44-967C-EB7CCCC9B67F}">
  <dimension ref="A1:P13"/>
  <sheetViews>
    <sheetView workbookViewId="0">
      <selection activeCell="K2" sqref="K2"/>
    </sheetView>
  </sheetViews>
  <sheetFormatPr defaultRowHeight="14.4" x14ac:dyDescent="0.3"/>
  <cols>
    <col min="1" max="12" width="14.77734375" customWidth="1"/>
  </cols>
  <sheetData>
    <row r="1" spans="1:1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6" ht="41.4" x14ac:dyDescent="0.3">
      <c r="A2" s="6" t="s">
        <v>34</v>
      </c>
      <c r="B2" s="6" t="s">
        <v>12</v>
      </c>
      <c r="C2" s="15">
        <v>-1265671.48</v>
      </c>
      <c r="D2" s="7">
        <f>UHPFNOYIELD9[[#This Row],[Actual Amount]]*-1</f>
        <v>1265671.48</v>
      </c>
      <c r="E2" s="16">
        <v>-11.16</v>
      </c>
      <c r="F2" s="8">
        <f>UHPFNOYIELD9[[#This Row],[Actual Quantity]]*-1</f>
        <v>11.16</v>
      </c>
      <c r="G2" s="6" t="s">
        <v>13</v>
      </c>
      <c r="H2" s="1">
        <f>IF(UHPFNOYIELD9[[#This Row],[Unit]]="MT",UHPFNOYIELD9[[#This Row],[Quantity]],UHPFNOYIELD9[[#This Row],[Quantity]]/1000)</f>
        <v>11.16</v>
      </c>
      <c r="I2" s="1">
        <f>UHPFNOYIELD9[[#This Row],[Amount]]/UHPFNOYIELD9[[#This Row],[Conversion_to_MT]]</f>
        <v>113411.4229390681</v>
      </c>
      <c r="J2" s="2" t="s">
        <v>33</v>
      </c>
      <c r="K2" s="3">
        <v>4789296.32</v>
      </c>
      <c r="L2" s="4">
        <v>42.551000000000002</v>
      </c>
      <c r="N2" s="19"/>
      <c r="O2" s="20"/>
      <c r="P2" s="21"/>
    </row>
    <row r="3" spans="1:16" x14ac:dyDescent="0.3">
      <c r="A3" s="6" t="s">
        <v>34</v>
      </c>
      <c r="B3" s="6" t="s">
        <v>17</v>
      </c>
      <c r="C3" s="15">
        <v>-27610.53</v>
      </c>
      <c r="D3" s="7">
        <f>UHPFNOYIELD9[[#This Row],[Actual Amount]]*-1</f>
        <v>27610.53</v>
      </c>
      <c r="E3" s="16">
        <v>-0.28000000000000003</v>
      </c>
      <c r="F3" s="8">
        <f>UHPFNOYIELD9[[#This Row],[Actual Quantity]]*-1</f>
        <v>0.28000000000000003</v>
      </c>
      <c r="G3" s="6" t="s">
        <v>13</v>
      </c>
      <c r="H3" s="1">
        <f>IF(UHPFNOYIELD9[[#This Row],[Unit]]="MT",UHPFNOYIELD9[[#This Row],[Quantity]],UHPFNOYIELD9[[#This Row],[Quantity]]/1000)</f>
        <v>0.28000000000000003</v>
      </c>
      <c r="I3" s="1">
        <f>UHPFNOYIELD9[[#This Row],[Amount]]/UHPFNOYIELD9[[#This Row],[Conversion_to_MT]]</f>
        <v>98609.035714285696</v>
      </c>
      <c r="J3" s="6" t="str">
        <f t="shared" ref="J3:J13" si="0">$J$2</f>
        <v>LM,304 SERIES</v>
      </c>
      <c r="K3" s="15">
        <f t="shared" ref="K3:K13" si="1">$K$2</f>
        <v>4789296.32</v>
      </c>
      <c r="L3" s="16">
        <f t="shared" ref="L3:L13" si="2">$L$2</f>
        <v>42.551000000000002</v>
      </c>
    </row>
    <row r="4" spans="1:16" ht="41.4" x14ac:dyDescent="0.3">
      <c r="A4" s="6" t="s">
        <v>34</v>
      </c>
      <c r="B4" s="6" t="s">
        <v>12</v>
      </c>
      <c r="C4" s="15">
        <v>-1180612.92</v>
      </c>
      <c r="D4" s="7">
        <f>UHPFNOYIELD9[[#This Row],[Actual Amount]]*-1</f>
        <v>1180612.92</v>
      </c>
      <c r="E4" s="16">
        <v>-10.41</v>
      </c>
      <c r="F4" s="8">
        <f>UHPFNOYIELD9[[#This Row],[Actual Quantity]]*-1</f>
        <v>10.41</v>
      </c>
      <c r="G4" s="6" t="s">
        <v>13</v>
      </c>
      <c r="H4" s="1">
        <f>IF(UHPFNOYIELD9[[#This Row],[Unit]]="MT",UHPFNOYIELD9[[#This Row],[Quantity]],UHPFNOYIELD9[[#This Row],[Quantity]]/1000)</f>
        <v>10.41</v>
      </c>
      <c r="I4" s="1">
        <f>UHPFNOYIELD9[[#This Row],[Amount]]/UHPFNOYIELD9[[#This Row],[Conversion_to_MT]]</f>
        <v>113411.42363112391</v>
      </c>
      <c r="J4" s="6" t="str">
        <f t="shared" si="0"/>
        <v>LM,304 SERIES</v>
      </c>
      <c r="K4" s="15">
        <f t="shared" si="1"/>
        <v>4789296.32</v>
      </c>
      <c r="L4" s="16">
        <f t="shared" si="2"/>
        <v>42.551000000000002</v>
      </c>
    </row>
    <row r="5" spans="1:16" ht="41.4" x14ac:dyDescent="0.3">
      <c r="A5" s="6" t="s">
        <v>34</v>
      </c>
      <c r="B5" s="6" t="s">
        <v>14</v>
      </c>
      <c r="C5" s="15">
        <v>-14400</v>
      </c>
      <c r="D5" s="7">
        <f>UHPFNOYIELD9[[#This Row],[Actual Amount]]*-1</f>
        <v>14400</v>
      </c>
      <c r="E5" s="16">
        <v>-1</v>
      </c>
      <c r="F5" s="8">
        <f>UHPFNOYIELD9[[#This Row],[Actual Quantity]]*-1</f>
        <v>1</v>
      </c>
      <c r="G5" s="6" t="s">
        <v>13</v>
      </c>
      <c r="H5" s="1">
        <f>IF(UHPFNOYIELD9[[#This Row],[Unit]]="MT",UHPFNOYIELD9[[#This Row],[Quantity]],UHPFNOYIELD9[[#This Row],[Quantity]]/1000)</f>
        <v>1</v>
      </c>
      <c r="I5" s="1">
        <f>UHPFNOYIELD9[[#This Row],[Amount]]/UHPFNOYIELD9[[#This Row],[Conversion_to_MT]]</f>
        <v>14400</v>
      </c>
      <c r="J5" s="6" t="str">
        <f t="shared" si="0"/>
        <v>LM,304 SERIES</v>
      </c>
      <c r="K5" s="15">
        <f t="shared" si="1"/>
        <v>4789296.32</v>
      </c>
      <c r="L5" s="16">
        <f t="shared" si="2"/>
        <v>42.551000000000002</v>
      </c>
    </row>
    <row r="6" spans="1:16" x14ac:dyDescent="0.3">
      <c r="A6" s="6" t="s">
        <v>34</v>
      </c>
      <c r="B6" s="6" t="s">
        <v>15</v>
      </c>
      <c r="C6" s="15">
        <v>-9657.3799999999992</v>
      </c>
      <c r="D6" s="7">
        <f>UHPFNOYIELD9[[#This Row],[Actual Amount]]*-1</f>
        <v>9657.3799999999992</v>
      </c>
      <c r="E6" s="16">
        <v>-1</v>
      </c>
      <c r="F6" s="8">
        <f>UHPFNOYIELD9[[#This Row],[Actual Quantity]]*-1</f>
        <v>1</v>
      </c>
      <c r="G6" s="6" t="s">
        <v>13</v>
      </c>
      <c r="H6" s="1">
        <f>IF(UHPFNOYIELD9[[#This Row],[Unit]]="MT",UHPFNOYIELD9[[#This Row],[Quantity]],UHPFNOYIELD9[[#This Row],[Quantity]]/1000)</f>
        <v>1</v>
      </c>
      <c r="I6" s="1">
        <f>UHPFNOYIELD9[[#This Row],[Amount]]/UHPFNOYIELD9[[#This Row],[Conversion_to_MT]]</f>
        <v>9657.3799999999992</v>
      </c>
      <c r="J6" s="6" t="str">
        <f t="shared" si="0"/>
        <v>LM,304 SERIES</v>
      </c>
      <c r="K6" s="15">
        <f t="shared" si="1"/>
        <v>4789296.32</v>
      </c>
      <c r="L6" s="16">
        <f t="shared" si="2"/>
        <v>42.551000000000002</v>
      </c>
    </row>
    <row r="7" spans="1:16" ht="27.6" x14ac:dyDescent="0.3">
      <c r="A7" s="6" t="s">
        <v>34</v>
      </c>
      <c r="B7" s="6" t="s">
        <v>16</v>
      </c>
      <c r="C7" s="15">
        <v>-6838.95</v>
      </c>
      <c r="D7" s="7">
        <f>UHPFNOYIELD9[[#This Row],[Actual Amount]]*-1</f>
        <v>6838.95</v>
      </c>
      <c r="E7" s="16">
        <v>-0.6</v>
      </c>
      <c r="F7" s="8">
        <f>UHPFNOYIELD9[[#This Row],[Actual Quantity]]*-1</f>
        <v>0.6</v>
      </c>
      <c r="G7" s="6" t="s">
        <v>13</v>
      </c>
      <c r="H7" s="1">
        <f>IF(UHPFNOYIELD9[[#This Row],[Unit]]="MT",UHPFNOYIELD9[[#This Row],[Quantity]],UHPFNOYIELD9[[#This Row],[Quantity]]/1000)</f>
        <v>0.6</v>
      </c>
      <c r="I7" s="1">
        <f>UHPFNOYIELD9[[#This Row],[Amount]]/UHPFNOYIELD9[[#This Row],[Conversion_to_MT]]</f>
        <v>11398.25</v>
      </c>
      <c r="J7" s="6" t="str">
        <f t="shared" si="0"/>
        <v>LM,304 SERIES</v>
      </c>
      <c r="K7" s="15">
        <f t="shared" si="1"/>
        <v>4789296.32</v>
      </c>
      <c r="L7" s="16">
        <f t="shared" si="2"/>
        <v>42.551000000000002</v>
      </c>
    </row>
    <row r="8" spans="1:16" ht="41.4" x14ac:dyDescent="0.3">
      <c r="A8" s="6" t="s">
        <v>34</v>
      </c>
      <c r="B8" s="6" t="s">
        <v>12</v>
      </c>
      <c r="C8" s="15">
        <v>-1054726.24</v>
      </c>
      <c r="D8" s="7">
        <f>UHPFNOYIELD9[[#This Row],[Actual Amount]]*-1</f>
        <v>1054726.24</v>
      </c>
      <c r="E8" s="16">
        <v>-9.3000000000000007</v>
      </c>
      <c r="F8" s="8">
        <f>UHPFNOYIELD9[[#This Row],[Actual Quantity]]*-1</f>
        <v>9.3000000000000007</v>
      </c>
      <c r="G8" s="6" t="s">
        <v>13</v>
      </c>
      <c r="H8" s="1">
        <f>IF(UHPFNOYIELD9[[#This Row],[Unit]]="MT",UHPFNOYIELD9[[#This Row],[Quantity]],UHPFNOYIELD9[[#This Row],[Quantity]]/1000)</f>
        <v>9.3000000000000007</v>
      </c>
      <c r="I8" s="1">
        <f>UHPFNOYIELD9[[#This Row],[Amount]]/UHPFNOYIELD9[[#This Row],[Conversion_to_MT]]</f>
        <v>113411.42365591397</v>
      </c>
      <c r="J8" s="6" t="str">
        <f t="shared" si="0"/>
        <v>LM,304 SERIES</v>
      </c>
      <c r="K8" s="15">
        <f t="shared" si="1"/>
        <v>4789296.32</v>
      </c>
      <c r="L8" s="16">
        <f t="shared" si="2"/>
        <v>42.551000000000002</v>
      </c>
    </row>
    <row r="9" spans="1:16" ht="41.4" x14ac:dyDescent="0.3">
      <c r="A9" s="6" t="s">
        <v>34</v>
      </c>
      <c r="B9" s="6" t="s">
        <v>12</v>
      </c>
      <c r="C9" s="15">
        <v>-804086.99</v>
      </c>
      <c r="D9" s="7">
        <f>UHPFNOYIELD9[[#This Row],[Actual Amount]]*-1</f>
        <v>804086.99</v>
      </c>
      <c r="E9" s="16">
        <v>-7.09</v>
      </c>
      <c r="F9" s="8">
        <f>UHPFNOYIELD9[[#This Row],[Actual Quantity]]*-1</f>
        <v>7.09</v>
      </c>
      <c r="G9" s="6" t="s">
        <v>13</v>
      </c>
      <c r="H9" s="1">
        <f>IF(UHPFNOYIELD9[[#This Row],[Unit]]="MT",UHPFNOYIELD9[[#This Row],[Quantity]],UHPFNOYIELD9[[#This Row],[Quantity]]/1000)</f>
        <v>7.09</v>
      </c>
      <c r="I9" s="1">
        <f>UHPFNOYIELD9[[#This Row],[Amount]]/UHPFNOYIELD9[[#This Row],[Conversion_to_MT]]</f>
        <v>113411.42313117067</v>
      </c>
      <c r="J9" s="6" t="str">
        <f t="shared" si="0"/>
        <v>LM,304 SERIES</v>
      </c>
      <c r="K9" s="15">
        <f t="shared" si="1"/>
        <v>4789296.32</v>
      </c>
      <c r="L9" s="16">
        <f t="shared" si="2"/>
        <v>42.551000000000002</v>
      </c>
    </row>
    <row r="10" spans="1:16" ht="41.4" x14ac:dyDescent="0.3">
      <c r="A10" s="6" t="s">
        <v>34</v>
      </c>
      <c r="B10" s="6" t="s">
        <v>12</v>
      </c>
      <c r="C10" s="15">
        <v>-797282.31</v>
      </c>
      <c r="D10" s="7">
        <f>UHPFNOYIELD9[[#This Row],[Actual Amount]]*-1</f>
        <v>797282.31</v>
      </c>
      <c r="E10" s="16">
        <v>-7.03</v>
      </c>
      <c r="F10" s="8">
        <f>UHPFNOYIELD9[[#This Row],[Actual Quantity]]*-1</f>
        <v>7.03</v>
      </c>
      <c r="G10" s="6" t="s">
        <v>13</v>
      </c>
      <c r="H10" s="1">
        <f>IF(UHPFNOYIELD9[[#This Row],[Unit]]="MT",UHPFNOYIELD9[[#This Row],[Quantity]],UHPFNOYIELD9[[#This Row],[Quantity]]/1000)</f>
        <v>7.03</v>
      </c>
      <c r="I10" s="1">
        <f>UHPFNOYIELD9[[#This Row],[Amount]]/UHPFNOYIELD9[[#This Row],[Conversion_to_MT]]</f>
        <v>113411.4238975818</v>
      </c>
      <c r="J10" s="6" t="str">
        <f t="shared" si="0"/>
        <v>LM,304 SERIES</v>
      </c>
      <c r="K10" s="15">
        <f t="shared" si="1"/>
        <v>4789296.32</v>
      </c>
      <c r="L10" s="16">
        <f t="shared" si="2"/>
        <v>42.551000000000002</v>
      </c>
    </row>
    <row r="11" spans="1:16" x14ac:dyDescent="0.3">
      <c r="A11" s="6" t="s">
        <v>34</v>
      </c>
      <c r="B11" s="6" t="s">
        <v>17</v>
      </c>
      <c r="C11" s="15">
        <v>-11833.08</v>
      </c>
      <c r="D11" s="7">
        <f>UHPFNOYIELD9[[#This Row],[Actual Amount]]*-1</f>
        <v>11833.08</v>
      </c>
      <c r="E11" s="17">
        <v>-120</v>
      </c>
      <c r="F11" s="8">
        <f>UHPFNOYIELD9[[#This Row],[Actual Quantity]]*-1</f>
        <v>120</v>
      </c>
      <c r="G11" s="6" t="s">
        <v>18</v>
      </c>
      <c r="H11" s="1">
        <f>IF(UHPFNOYIELD9[[#This Row],[Unit]]="MT",UHPFNOYIELD9[[#This Row],[Quantity]],UHPFNOYIELD9[[#This Row],[Quantity]]/1000)</f>
        <v>0.12</v>
      </c>
      <c r="I11" s="1">
        <f>UHPFNOYIELD9[[#This Row],[Amount]]/UHPFNOYIELD9[[#This Row],[Conversion_to_MT]]</f>
        <v>98609</v>
      </c>
      <c r="J11" s="6" t="str">
        <f t="shared" si="0"/>
        <v>LM,304 SERIES</v>
      </c>
      <c r="K11" s="15">
        <f t="shared" si="1"/>
        <v>4789296.32</v>
      </c>
      <c r="L11" s="16">
        <f t="shared" si="2"/>
        <v>42.551000000000002</v>
      </c>
    </row>
    <row r="12" spans="1:16" ht="27.6" x14ac:dyDescent="0.3">
      <c r="A12" s="6" t="s">
        <v>34</v>
      </c>
      <c r="B12" s="6" t="s">
        <v>19</v>
      </c>
      <c r="C12" s="15">
        <v>-7106.5</v>
      </c>
      <c r="D12" s="7">
        <f>UHPFNOYIELD9[[#This Row],[Actual Amount]]*-1</f>
        <v>7106.5</v>
      </c>
      <c r="E12" s="17">
        <v>-30</v>
      </c>
      <c r="F12" s="8">
        <f>UHPFNOYIELD9[[#This Row],[Actual Quantity]]*-1</f>
        <v>30</v>
      </c>
      <c r="G12" s="6" t="s">
        <v>18</v>
      </c>
      <c r="H12" s="1">
        <f>IF(UHPFNOYIELD9[[#This Row],[Unit]]="MT",UHPFNOYIELD9[[#This Row],[Quantity]],UHPFNOYIELD9[[#This Row],[Quantity]]/1000)</f>
        <v>0.03</v>
      </c>
      <c r="I12" s="1">
        <f>UHPFNOYIELD9[[#This Row],[Amount]]/UHPFNOYIELD9[[#This Row],[Conversion_to_MT]]</f>
        <v>236883.33333333334</v>
      </c>
      <c r="J12" s="6" t="str">
        <f t="shared" si="0"/>
        <v>LM,304 SERIES</v>
      </c>
      <c r="K12" s="15">
        <f t="shared" si="1"/>
        <v>4789296.32</v>
      </c>
      <c r="L12" s="16">
        <f t="shared" si="2"/>
        <v>42.551000000000002</v>
      </c>
    </row>
    <row r="13" spans="1:16" ht="41.4" x14ac:dyDescent="0.3">
      <c r="A13" s="6" t="s">
        <v>34</v>
      </c>
      <c r="B13" s="6" t="s">
        <v>14</v>
      </c>
      <c r="C13" s="15">
        <v>-2880</v>
      </c>
      <c r="D13" s="7">
        <f>UHPFNOYIELD9[[#This Row],[Actual Amount]]*-1</f>
        <v>2880</v>
      </c>
      <c r="E13" s="17">
        <v>-200</v>
      </c>
      <c r="F13" s="8">
        <f>UHPFNOYIELD9[[#This Row],[Actual Quantity]]*-1</f>
        <v>200</v>
      </c>
      <c r="G13" s="6" t="s">
        <v>18</v>
      </c>
      <c r="H13" s="1">
        <f>IF(UHPFNOYIELD9[[#This Row],[Unit]]="MT",UHPFNOYIELD9[[#This Row],[Quantity]],UHPFNOYIELD9[[#This Row],[Quantity]]/1000)</f>
        <v>0.2</v>
      </c>
      <c r="I13" s="1">
        <f>UHPFNOYIELD9[[#This Row],[Amount]]/UHPFNOYIELD9[[#This Row],[Conversion_to_MT]]</f>
        <v>14400</v>
      </c>
      <c r="J13" s="6" t="str">
        <f t="shared" si="0"/>
        <v>LM,304 SERIES</v>
      </c>
      <c r="K13" s="15">
        <f t="shared" si="1"/>
        <v>4789296.32</v>
      </c>
      <c r="L13" s="16">
        <f t="shared" si="2"/>
        <v>42.551000000000002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dimension ref="A1:M13"/>
  <sheetViews>
    <sheetView topLeftCell="A3" workbookViewId="0">
      <selection activeCell="H2" sqref="H2:H13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20</v>
      </c>
    </row>
    <row r="2" spans="1:13" ht="41.4" x14ac:dyDescent="0.3">
      <c r="A2" s="2" t="s">
        <v>34</v>
      </c>
      <c r="B2" s="6" t="s">
        <v>12</v>
      </c>
      <c r="C2" s="3">
        <v>-1265671.48</v>
      </c>
      <c r="D2" s="7">
        <f>UHPFNOYIELD3[[#This Row],[Actual Amount]]*-1</f>
        <v>1265671.48</v>
      </c>
      <c r="E2" s="4">
        <v>-11.16</v>
      </c>
      <c r="F2" s="8">
        <f>UHPFNOYIELD3[[#This Row],[Actual Quantity]]*-1</f>
        <v>11.16</v>
      </c>
      <c r="G2" s="2" t="s">
        <v>13</v>
      </c>
      <c r="H2" s="1">
        <f>IF(UHPFNOYIELD3[[#This Row],[Unit]]="MT",UHPFNOYIELD3[[#This Row],[Quantity]],UHPFNOYIELD3[[#This Row],[Quantity]]/1000)</f>
        <v>11.16</v>
      </c>
      <c r="I2" s="1">
        <f>UHPFNOYIELD3[[#This Row],[Amount]]/UHPFNOYIELD3[[#This Row],[Conversion_to_MT]]</f>
        <v>113411.4229390681</v>
      </c>
      <c r="J2" s="2" t="str">
        <f>UHPFnoyield!J2</f>
        <v>LM,304 SERIES</v>
      </c>
      <c r="K2" s="3">
        <f>UHPFnoyield!K2</f>
        <v>4789296.32</v>
      </c>
      <c r="L2" s="4">
        <f>UHPFnoyield!L2</f>
        <v>42.551000000000002</v>
      </c>
      <c r="M2" s="1">
        <f>L2/SUM(UHPFNOYIELD3[Conversion_to_MT])*100</f>
        <v>88.243467440895884</v>
      </c>
    </row>
    <row r="3" spans="1:13" x14ac:dyDescent="0.3">
      <c r="A3" s="2" t="s">
        <v>34</v>
      </c>
      <c r="B3" s="6" t="s">
        <v>17</v>
      </c>
      <c r="C3" s="3">
        <v>-27610.53</v>
      </c>
      <c r="D3" s="7">
        <f>UHPFNOYIELD3[[#This Row],[Actual Amount]]*-1</f>
        <v>27610.53</v>
      </c>
      <c r="E3" s="4">
        <v>-0.28000000000000003</v>
      </c>
      <c r="F3" s="8">
        <f>UHPFNOYIELD3[[#This Row],[Actual Quantity]]*-1</f>
        <v>0.28000000000000003</v>
      </c>
      <c r="G3" s="2" t="s">
        <v>13</v>
      </c>
      <c r="H3" s="1">
        <f>IF(UHPFNOYIELD3[[#This Row],[Unit]]="MT",UHPFNOYIELD3[[#This Row],[Quantity]],UHPFNOYIELD3[[#This Row],[Quantity]]/1000)</f>
        <v>0.28000000000000003</v>
      </c>
      <c r="I3" s="1">
        <f>UHPFNOYIELD3[[#This Row],[Amount]]/UHPFNOYIELD3[[#This Row],[Conversion_to_MT]]</f>
        <v>98609.035714285696</v>
      </c>
      <c r="J3" s="2" t="str">
        <f>UHPFnoyield!J3</f>
        <v>LM,304 SERIES</v>
      </c>
      <c r="K3" s="3">
        <f>UHPFnoyield!K3</f>
        <v>4789296.32</v>
      </c>
      <c r="L3" s="4">
        <f>UHPFnoyield!L3</f>
        <v>42.551000000000002</v>
      </c>
      <c r="M3" s="1">
        <f>L3/SUM(UHPFNOYIELD3[Conversion_to_MT])*100</f>
        <v>88.243467440895884</v>
      </c>
    </row>
    <row r="4" spans="1:13" ht="41.4" x14ac:dyDescent="0.3">
      <c r="A4" s="2" t="s">
        <v>34</v>
      </c>
      <c r="B4" s="6" t="s">
        <v>12</v>
      </c>
      <c r="C4" s="3">
        <v>-1180612.92</v>
      </c>
      <c r="D4" s="7">
        <f>UHPFNOYIELD3[[#This Row],[Actual Amount]]*-1</f>
        <v>1180612.92</v>
      </c>
      <c r="E4" s="4">
        <v>-10.41</v>
      </c>
      <c r="F4" s="8">
        <f>UHPFNOYIELD3[[#This Row],[Actual Quantity]]*-1</f>
        <v>10.41</v>
      </c>
      <c r="G4" s="2" t="s">
        <v>13</v>
      </c>
      <c r="H4" s="1">
        <f>IF(UHPFNOYIELD3[[#This Row],[Unit]]="MT",UHPFNOYIELD3[[#This Row],[Quantity]],UHPFNOYIELD3[[#This Row],[Quantity]]/1000)</f>
        <v>10.41</v>
      </c>
      <c r="I4" s="1">
        <f>UHPFNOYIELD3[[#This Row],[Amount]]/UHPFNOYIELD3[[#This Row],[Conversion_to_MT]]</f>
        <v>113411.42363112391</v>
      </c>
      <c r="J4" s="2" t="str">
        <f>UHPFnoyield!J4</f>
        <v>LM,304 SERIES</v>
      </c>
      <c r="K4" s="3">
        <f>UHPFnoyield!K4</f>
        <v>4789296.32</v>
      </c>
      <c r="L4" s="4">
        <f>UHPFnoyield!L4</f>
        <v>42.551000000000002</v>
      </c>
      <c r="M4" s="1">
        <f>L4/SUM(UHPFNOYIELD3[Conversion_to_MT])*100</f>
        <v>88.243467440895884</v>
      </c>
    </row>
    <row r="5" spans="1:13" ht="41.4" x14ac:dyDescent="0.3">
      <c r="A5" s="2" t="s">
        <v>34</v>
      </c>
      <c r="B5" s="6" t="s">
        <v>14</v>
      </c>
      <c r="C5" s="3">
        <v>-14400</v>
      </c>
      <c r="D5" s="7">
        <f>UHPFNOYIELD3[[#This Row],[Actual Amount]]*-1</f>
        <v>14400</v>
      </c>
      <c r="E5" s="4">
        <v>-1</v>
      </c>
      <c r="F5" s="8">
        <f>UHPFNOYIELD3[[#This Row],[Actual Quantity]]*-1</f>
        <v>1</v>
      </c>
      <c r="G5" s="2" t="s">
        <v>13</v>
      </c>
      <c r="H5" s="1">
        <f>IF(UHPFNOYIELD3[[#This Row],[Unit]]="MT",UHPFNOYIELD3[[#This Row],[Quantity]],UHPFNOYIELD3[[#This Row],[Quantity]]/1000)</f>
        <v>1</v>
      </c>
      <c r="I5" s="1">
        <f>UHPFNOYIELD3[[#This Row],[Amount]]/UHPFNOYIELD3[[#This Row],[Conversion_to_MT]]</f>
        <v>14400</v>
      </c>
      <c r="J5" s="2" t="str">
        <f>UHPFnoyield!J5</f>
        <v>LM,304 SERIES</v>
      </c>
      <c r="K5" s="3">
        <f>UHPFnoyield!K5</f>
        <v>4789296.32</v>
      </c>
      <c r="L5" s="4">
        <f>UHPFnoyield!L5</f>
        <v>42.551000000000002</v>
      </c>
      <c r="M5" s="1">
        <f>L5/SUM(UHPFNOYIELD3[Conversion_to_MT])*100</f>
        <v>88.243467440895884</v>
      </c>
    </row>
    <row r="6" spans="1:13" x14ac:dyDescent="0.3">
      <c r="A6" s="2" t="s">
        <v>34</v>
      </c>
      <c r="B6" s="6" t="s">
        <v>15</v>
      </c>
      <c r="C6" s="3">
        <v>-9657.3799999999992</v>
      </c>
      <c r="D6" s="7">
        <f>UHPFNOYIELD3[[#This Row],[Actual Amount]]*-1</f>
        <v>9657.3799999999992</v>
      </c>
      <c r="E6" s="4">
        <v>-1</v>
      </c>
      <c r="F6" s="8">
        <f>UHPFNOYIELD3[[#This Row],[Actual Quantity]]*-1</f>
        <v>1</v>
      </c>
      <c r="G6" s="2" t="s">
        <v>13</v>
      </c>
      <c r="H6" s="1">
        <f>IF(UHPFNOYIELD3[[#This Row],[Unit]]="MT",UHPFNOYIELD3[[#This Row],[Quantity]],UHPFNOYIELD3[[#This Row],[Quantity]]/1000)</f>
        <v>1</v>
      </c>
      <c r="I6" s="1">
        <f>UHPFNOYIELD3[[#This Row],[Amount]]/UHPFNOYIELD3[[#This Row],[Conversion_to_MT]]</f>
        <v>9657.3799999999992</v>
      </c>
      <c r="J6" s="2" t="str">
        <f>UHPFnoyield!J6</f>
        <v>LM,304 SERIES</v>
      </c>
      <c r="K6" s="3">
        <f>UHPFnoyield!K6</f>
        <v>4789296.32</v>
      </c>
      <c r="L6" s="4">
        <f>UHPFnoyield!L6</f>
        <v>42.551000000000002</v>
      </c>
      <c r="M6" s="1">
        <f>L6/SUM(UHPFNOYIELD3[Conversion_to_MT])*100</f>
        <v>88.243467440895884</v>
      </c>
    </row>
    <row r="7" spans="1:13" ht="27.6" x14ac:dyDescent="0.3">
      <c r="A7" s="2" t="s">
        <v>34</v>
      </c>
      <c r="B7" s="6" t="s">
        <v>16</v>
      </c>
      <c r="C7" s="3">
        <v>-6838.95</v>
      </c>
      <c r="D7" s="7">
        <f>UHPFNOYIELD3[[#This Row],[Actual Amount]]*-1</f>
        <v>6838.95</v>
      </c>
      <c r="E7" s="4">
        <v>-0.6</v>
      </c>
      <c r="F7" s="8">
        <f>UHPFNOYIELD3[[#This Row],[Actual Quantity]]*-1</f>
        <v>0.6</v>
      </c>
      <c r="G7" s="2" t="s">
        <v>13</v>
      </c>
      <c r="H7" s="1">
        <f>IF(UHPFNOYIELD3[[#This Row],[Unit]]="MT",UHPFNOYIELD3[[#This Row],[Quantity]],UHPFNOYIELD3[[#This Row],[Quantity]]/1000)</f>
        <v>0.6</v>
      </c>
      <c r="I7" s="1">
        <f>UHPFNOYIELD3[[#This Row],[Amount]]/UHPFNOYIELD3[[#This Row],[Conversion_to_MT]]</f>
        <v>11398.25</v>
      </c>
      <c r="J7" s="2" t="str">
        <f>UHPFnoyield!J7</f>
        <v>LM,304 SERIES</v>
      </c>
      <c r="K7" s="3">
        <f>UHPFnoyield!K7</f>
        <v>4789296.32</v>
      </c>
      <c r="L7" s="4">
        <f>UHPFnoyield!L7</f>
        <v>42.551000000000002</v>
      </c>
      <c r="M7" s="1">
        <f>L7/SUM(UHPFNOYIELD3[Conversion_to_MT])*100</f>
        <v>88.243467440895884</v>
      </c>
    </row>
    <row r="8" spans="1:13" ht="41.4" x14ac:dyDescent="0.3">
      <c r="A8" s="2" t="s">
        <v>34</v>
      </c>
      <c r="B8" s="6" t="s">
        <v>12</v>
      </c>
      <c r="C8" s="3">
        <v>-1054726.24</v>
      </c>
      <c r="D8" s="7">
        <f>UHPFNOYIELD3[[#This Row],[Actual Amount]]*-1</f>
        <v>1054726.24</v>
      </c>
      <c r="E8" s="4">
        <v>-9.3000000000000007</v>
      </c>
      <c r="F8" s="8">
        <f>UHPFNOYIELD3[[#This Row],[Actual Quantity]]*-1</f>
        <v>9.3000000000000007</v>
      </c>
      <c r="G8" s="2" t="s">
        <v>13</v>
      </c>
      <c r="H8" s="1">
        <f>IF(UHPFNOYIELD3[[#This Row],[Unit]]="MT",UHPFNOYIELD3[[#This Row],[Quantity]],UHPFNOYIELD3[[#This Row],[Quantity]]/1000)</f>
        <v>9.3000000000000007</v>
      </c>
      <c r="I8" s="1">
        <f>UHPFNOYIELD3[[#This Row],[Amount]]/UHPFNOYIELD3[[#This Row],[Conversion_to_MT]]</f>
        <v>113411.42365591397</v>
      </c>
      <c r="J8" s="2" t="str">
        <f>UHPFnoyield!J8</f>
        <v>LM,304 SERIES</v>
      </c>
      <c r="K8" s="3">
        <f>UHPFnoyield!K8</f>
        <v>4789296.32</v>
      </c>
      <c r="L8" s="4">
        <f>UHPFnoyield!L8</f>
        <v>42.551000000000002</v>
      </c>
      <c r="M8" s="1">
        <f>L8/SUM(UHPFNOYIELD3[Conversion_to_MT])*100</f>
        <v>88.243467440895884</v>
      </c>
    </row>
    <row r="9" spans="1:13" ht="41.4" x14ac:dyDescent="0.3">
      <c r="A9" s="2" t="s">
        <v>34</v>
      </c>
      <c r="B9" s="6" t="s">
        <v>12</v>
      </c>
      <c r="C9" s="3">
        <v>-804086.99</v>
      </c>
      <c r="D9" s="7">
        <f>UHPFNOYIELD3[[#This Row],[Actual Amount]]*-1</f>
        <v>804086.99</v>
      </c>
      <c r="E9" s="4">
        <v>-7.09</v>
      </c>
      <c r="F9" s="8">
        <f>UHPFNOYIELD3[[#This Row],[Actual Quantity]]*-1</f>
        <v>7.09</v>
      </c>
      <c r="G9" s="2" t="s">
        <v>13</v>
      </c>
      <c r="H9" s="1">
        <f>IF(UHPFNOYIELD3[[#This Row],[Unit]]="MT",UHPFNOYIELD3[[#This Row],[Quantity]],UHPFNOYIELD3[[#This Row],[Quantity]]/1000)</f>
        <v>7.09</v>
      </c>
      <c r="I9" s="1">
        <f>UHPFNOYIELD3[[#This Row],[Amount]]/UHPFNOYIELD3[[#This Row],[Conversion_to_MT]]</f>
        <v>113411.42313117067</v>
      </c>
      <c r="J9" s="2" t="str">
        <f>UHPFnoyield!J9</f>
        <v>LM,304 SERIES</v>
      </c>
      <c r="K9" s="3">
        <f>UHPFnoyield!K9</f>
        <v>4789296.32</v>
      </c>
      <c r="L9" s="4">
        <f>UHPFnoyield!L9</f>
        <v>42.551000000000002</v>
      </c>
      <c r="M9" s="1">
        <f>L9/SUM(UHPFNOYIELD3[Conversion_to_MT])*100</f>
        <v>88.243467440895884</v>
      </c>
    </row>
    <row r="10" spans="1:13" ht="41.4" x14ac:dyDescent="0.3">
      <c r="A10" s="2" t="s">
        <v>34</v>
      </c>
      <c r="B10" s="6" t="s">
        <v>12</v>
      </c>
      <c r="C10" s="3">
        <v>-797282.31</v>
      </c>
      <c r="D10" s="7">
        <f>UHPFNOYIELD3[[#This Row],[Actual Amount]]*-1</f>
        <v>797282.31</v>
      </c>
      <c r="E10" s="4">
        <v>-7.03</v>
      </c>
      <c r="F10" s="8">
        <f>UHPFNOYIELD3[[#This Row],[Actual Quantity]]*-1</f>
        <v>7.03</v>
      </c>
      <c r="G10" s="2" t="s">
        <v>13</v>
      </c>
      <c r="H10" s="1">
        <f>IF(UHPFNOYIELD3[[#This Row],[Unit]]="MT",UHPFNOYIELD3[[#This Row],[Quantity]],UHPFNOYIELD3[[#This Row],[Quantity]]/1000)</f>
        <v>7.03</v>
      </c>
      <c r="I10" s="1">
        <f>UHPFNOYIELD3[[#This Row],[Amount]]/UHPFNOYIELD3[[#This Row],[Conversion_to_MT]]</f>
        <v>113411.4238975818</v>
      </c>
      <c r="J10" s="2" t="str">
        <f>UHPFnoyield!J10</f>
        <v>LM,304 SERIES</v>
      </c>
      <c r="K10" s="3">
        <f>UHPFnoyield!K10</f>
        <v>4789296.32</v>
      </c>
      <c r="L10" s="4">
        <f>UHPFnoyield!L10</f>
        <v>42.551000000000002</v>
      </c>
      <c r="M10" s="1">
        <f>L10/SUM(UHPFNOYIELD3[Conversion_to_MT])*100</f>
        <v>88.243467440895884</v>
      </c>
    </row>
    <row r="11" spans="1:13" x14ac:dyDescent="0.3">
      <c r="A11" s="2" t="s">
        <v>34</v>
      </c>
      <c r="B11" s="6" t="s">
        <v>17</v>
      </c>
      <c r="C11" s="3">
        <v>-11833.08</v>
      </c>
      <c r="D11" s="7">
        <f>UHPFNOYIELD3[[#This Row],[Actual Amount]]*-1</f>
        <v>11833.08</v>
      </c>
      <c r="E11" s="5">
        <v>-120</v>
      </c>
      <c r="F11" s="8">
        <f>UHPFNOYIELD3[[#This Row],[Actual Quantity]]*-1</f>
        <v>120</v>
      </c>
      <c r="G11" s="2" t="s">
        <v>18</v>
      </c>
      <c r="H11" s="1">
        <f>IF(UHPFNOYIELD3[[#This Row],[Unit]]="MT",UHPFNOYIELD3[[#This Row],[Quantity]],UHPFNOYIELD3[[#This Row],[Quantity]]/1000)</f>
        <v>0.12</v>
      </c>
      <c r="I11" s="1">
        <f>UHPFNOYIELD3[[#This Row],[Amount]]/UHPFNOYIELD3[[#This Row],[Conversion_to_MT]]</f>
        <v>98609</v>
      </c>
      <c r="J11" s="2" t="str">
        <f>UHPFnoyield!J11</f>
        <v>LM,304 SERIES</v>
      </c>
      <c r="K11" s="3">
        <f>UHPFnoyield!K11</f>
        <v>4789296.32</v>
      </c>
      <c r="L11" s="4">
        <f>UHPFnoyield!L11</f>
        <v>42.551000000000002</v>
      </c>
      <c r="M11" s="1">
        <f>L11/SUM(UHPFNOYIELD3[Conversion_to_MT])*100</f>
        <v>88.243467440895884</v>
      </c>
    </row>
    <row r="12" spans="1:13" ht="27.6" x14ac:dyDescent="0.3">
      <c r="A12" s="2" t="s">
        <v>34</v>
      </c>
      <c r="B12" s="6" t="s">
        <v>19</v>
      </c>
      <c r="C12" s="3">
        <v>-7106.5</v>
      </c>
      <c r="D12" s="7">
        <f>UHPFNOYIELD3[[#This Row],[Actual Amount]]*-1</f>
        <v>7106.5</v>
      </c>
      <c r="E12" s="5">
        <v>-30</v>
      </c>
      <c r="F12" s="8">
        <f>UHPFNOYIELD3[[#This Row],[Actual Quantity]]*-1</f>
        <v>30</v>
      </c>
      <c r="G12" s="2" t="s">
        <v>18</v>
      </c>
      <c r="H12" s="1">
        <f>IF(UHPFNOYIELD3[[#This Row],[Unit]]="MT",UHPFNOYIELD3[[#This Row],[Quantity]],UHPFNOYIELD3[[#This Row],[Quantity]]/1000)</f>
        <v>0.03</v>
      </c>
      <c r="I12" s="1">
        <f>UHPFNOYIELD3[[#This Row],[Amount]]/UHPFNOYIELD3[[#This Row],[Conversion_to_MT]]</f>
        <v>236883.33333333334</v>
      </c>
      <c r="J12" s="2" t="str">
        <f>UHPFnoyield!J12</f>
        <v>LM,304 SERIES</v>
      </c>
      <c r="K12" s="3">
        <f>UHPFnoyield!K12</f>
        <v>4789296.32</v>
      </c>
      <c r="L12" s="4">
        <f>UHPFnoyield!L12</f>
        <v>42.551000000000002</v>
      </c>
      <c r="M12" s="1">
        <f>L12/SUM(UHPFNOYIELD3[Conversion_to_MT])*100</f>
        <v>88.243467440895884</v>
      </c>
    </row>
    <row r="13" spans="1:13" ht="41.4" x14ac:dyDescent="0.3">
      <c r="A13" s="2" t="s">
        <v>34</v>
      </c>
      <c r="B13" s="6" t="s">
        <v>14</v>
      </c>
      <c r="C13" s="3">
        <v>-2880</v>
      </c>
      <c r="D13" s="7">
        <f>UHPFNOYIELD3[[#This Row],[Actual Amount]]*-1</f>
        <v>2880</v>
      </c>
      <c r="E13" s="5">
        <v>-200</v>
      </c>
      <c r="F13" s="8">
        <f>UHPFNOYIELD3[[#This Row],[Actual Quantity]]*-1</f>
        <v>200</v>
      </c>
      <c r="G13" s="2" t="s">
        <v>18</v>
      </c>
      <c r="H13" s="1">
        <f>IF(UHPFNOYIELD3[[#This Row],[Unit]]="MT",UHPFNOYIELD3[[#This Row],[Quantity]],UHPFNOYIELD3[[#This Row],[Quantity]]/1000)</f>
        <v>0.2</v>
      </c>
      <c r="I13" s="1">
        <f>UHPFNOYIELD3[[#This Row],[Amount]]/UHPFNOYIELD3[[#This Row],[Conversion_to_MT]]</f>
        <v>14400</v>
      </c>
      <c r="J13" s="2" t="str">
        <f>UHPFnoyield!J13</f>
        <v>LM,304 SERIES</v>
      </c>
      <c r="K13" s="3">
        <f>UHPFnoyield!K13</f>
        <v>4789296.32</v>
      </c>
      <c r="L13" s="4">
        <f>UHPFnoyield!L13</f>
        <v>42.551000000000002</v>
      </c>
      <c r="M13" s="1">
        <f>L13/SUM(UHPFNOYIELD3[Conversion_to_MT])*100</f>
        <v>88.243467440895884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dimension ref="A1:L11"/>
  <sheetViews>
    <sheetView workbookViewId="0">
      <selection activeCell="M8" sqref="M8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34</v>
      </c>
      <c r="B2" s="6" t="s">
        <v>17</v>
      </c>
      <c r="C2" s="3">
        <v>-100778.43</v>
      </c>
      <c r="D2" s="7">
        <f>UHPFNOYIELD5[[#This Row],[Actual Amount]]*-1</f>
        <v>100778.43</v>
      </c>
      <c r="E2" s="5">
        <v>-1022</v>
      </c>
      <c r="F2" s="8">
        <f>UHPFNOYIELD5[[#This Row],[Actual Quantity]]*-1</f>
        <v>1022</v>
      </c>
      <c r="G2" s="2" t="s">
        <v>18</v>
      </c>
      <c r="H2" s="1">
        <f>IF(UHPFNOYIELD5[[#This Row],[Unit]]="MT",UHPFNOYIELD5[[#This Row],[Quantity]],UHPFNOYIELD5[[#This Row],[Quantity]]/1000)</f>
        <v>1.022</v>
      </c>
      <c r="I2" s="1">
        <f>UHPFNOYIELD5[[#This Row],[Amount]]/UHPFNOYIELD5[[#This Row],[Conversion_to_MT]]</f>
        <v>98609.031311154584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-17552.41</v>
      </c>
      <c r="D3" s="7">
        <f>UHPFNOYIELD5[[#This Row],[Actual Amount]]*-1</f>
        <v>17552.41</v>
      </c>
      <c r="E3" s="5">
        <v>-178</v>
      </c>
      <c r="F3" s="8">
        <f>UHPFNOYIELD5[[#This Row],[Actual Quantity]]*-1</f>
        <v>178</v>
      </c>
      <c r="G3" s="2" t="s">
        <v>18</v>
      </c>
      <c r="H3" s="1">
        <f>IF(UHPFNOYIELD5[[#This Row],[Unit]]="MT",UHPFNOYIELD5[[#This Row],[Quantity]],UHPFNOYIELD5[[#This Row],[Quantity]]/1000)</f>
        <v>0.17799999999999999</v>
      </c>
      <c r="I3" s="1">
        <f>UHPFNOYIELD5[[#This Row],[Amount]]/UHPFNOYIELD5[[#This Row],[Conversion_to_MT]]</f>
        <v>98609.044943820234</v>
      </c>
      <c r="J3" s="2" t="str">
        <f t="shared" ref="J3:J11" si="0">$J$2</f>
        <v>LM,TP304N1</v>
      </c>
      <c r="K3" s="3">
        <f t="shared" ref="K3:K11" si="1">$K$2</f>
        <v>7559970.3099999996</v>
      </c>
      <c r="L3" s="4">
        <f t="shared" ref="L3:L11" si="2">$L$2</f>
        <v>50.204999999999998</v>
      </c>
    </row>
    <row r="4" spans="1:12" ht="41.4" x14ac:dyDescent="0.3">
      <c r="A4" s="2" t="s">
        <v>34</v>
      </c>
      <c r="B4" s="6" t="s">
        <v>35</v>
      </c>
      <c r="C4" s="3">
        <v>-22874.68</v>
      </c>
      <c r="D4" s="7">
        <f>UHPFNOYIELD5[[#This Row],[Actual Amount]]*-1</f>
        <v>22874.68</v>
      </c>
      <c r="E4" s="5">
        <v>-300</v>
      </c>
      <c r="F4" s="8">
        <f>UHPFNOYIELD5[[#This Row],[Actual Quantity]]*-1</f>
        <v>300</v>
      </c>
      <c r="G4" s="2" t="s">
        <v>18</v>
      </c>
      <c r="H4" s="1">
        <f>IF(UHPFNOYIELD5[[#This Row],[Unit]]="MT",UHPFNOYIELD5[[#This Row],[Quantity]],UHPFNOYIELD5[[#This Row],[Quantity]]/1000)</f>
        <v>0.3</v>
      </c>
      <c r="I4" s="1">
        <f>UHPFNOYIELD5[[#This Row],[Amount]]/UHPFNOYIELD5[[#This Row],[Conversion_to_MT]]</f>
        <v>76248.933333333334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21</v>
      </c>
      <c r="C5" s="3">
        <v>-123171.25</v>
      </c>
      <c r="D5" s="7">
        <f>UHPFNOYIELD5[[#This Row],[Actual Amount]]*-1</f>
        <v>123171.25</v>
      </c>
      <c r="E5" s="5">
        <v>-2923</v>
      </c>
      <c r="F5" s="8">
        <f>UHPFNOYIELD5[[#This Row],[Actual Quantity]]*-1</f>
        <v>2923</v>
      </c>
      <c r="G5" s="2" t="s">
        <v>18</v>
      </c>
      <c r="H5" s="1">
        <f>IF(UHPFNOYIELD5[[#This Row],[Unit]]="MT",UHPFNOYIELD5[[#This Row],[Quantity]],UHPFNOYIELD5[[#This Row],[Quantity]]/1000)</f>
        <v>2.923</v>
      </c>
      <c r="I5" s="1">
        <f>UHPFNOYIELD5[[#This Row],[Amount]]/UHPFNOYIELD5[[#This Row],[Conversion_to_MT]]</f>
        <v>42138.641806363325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ht="27.6" x14ac:dyDescent="0.3">
      <c r="A6" s="2" t="s">
        <v>34</v>
      </c>
      <c r="B6" s="6" t="s">
        <v>21</v>
      </c>
      <c r="C6" s="3">
        <v>-24314</v>
      </c>
      <c r="D6" s="7">
        <f>UHPFNOYIELD5[[#This Row],[Actual Amount]]*-1</f>
        <v>24314</v>
      </c>
      <c r="E6" s="5">
        <v>-577</v>
      </c>
      <c r="F6" s="8">
        <f>UHPFNOYIELD5[[#This Row],[Actual Quantity]]*-1</f>
        <v>577</v>
      </c>
      <c r="G6" s="2" t="s">
        <v>18</v>
      </c>
      <c r="H6" s="1">
        <f>IF(UHPFNOYIELD5[[#This Row],[Unit]]="MT",UHPFNOYIELD5[[#This Row],[Quantity]],UHPFNOYIELD5[[#This Row],[Quantity]]/1000)</f>
        <v>0.57699999999999996</v>
      </c>
      <c r="I6" s="1">
        <f>UHPFNOYIELD5[[#This Row],[Amount]]/UHPFNOYIELD5[[#This Row],[Conversion_to_MT]]</f>
        <v>42138.648180242635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55.2" x14ac:dyDescent="0.3">
      <c r="A7" s="2" t="s">
        <v>34</v>
      </c>
      <c r="B7" s="6" t="s">
        <v>22</v>
      </c>
      <c r="C7" s="3">
        <v>-294921.84999999998</v>
      </c>
      <c r="D7" s="7">
        <f>UHPFNOYIELD5[[#This Row],[Actual Amount]]*-1</f>
        <v>294921.84999999998</v>
      </c>
      <c r="E7" s="5">
        <v>-2700</v>
      </c>
      <c r="F7" s="8">
        <f>UHPFNOYIELD5[[#This Row],[Actual Quantity]]*-1</f>
        <v>2700</v>
      </c>
      <c r="G7" s="2" t="s">
        <v>18</v>
      </c>
      <c r="H7" s="1">
        <f>IF(UHPFNOYIELD5[[#This Row],[Unit]]="MT",UHPFNOYIELD5[[#This Row],[Quantity]],UHPFNOYIELD5[[#This Row],[Quantity]]/1000)</f>
        <v>2.7</v>
      </c>
      <c r="I7" s="1">
        <f>UHPFNOYIELD5[[#This Row],[Amount]]/UHPFNOYIELD5[[#This Row],[Conversion_to_MT]]</f>
        <v>109230.3148148148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23</v>
      </c>
      <c r="C8" s="3">
        <v>-364436.14</v>
      </c>
      <c r="D8" s="7">
        <f>UHPFNOYIELD5[[#This Row],[Actual Amount]]*-1</f>
        <v>364436.14</v>
      </c>
      <c r="E8" s="5">
        <v>-283</v>
      </c>
      <c r="F8" s="8">
        <f>UHPFNOYIELD5[[#This Row],[Actual Quantity]]*-1</f>
        <v>283</v>
      </c>
      <c r="G8" s="2" t="s">
        <v>18</v>
      </c>
      <c r="H8" s="1">
        <f>IF(UHPFNOYIELD5[[#This Row],[Unit]]="MT",UHPFNOYIELD5[[#This Row],[Quantity]],UHPFNOYIELD5[[#This Row],[Quantity]]/1000)</f>
        <v>0.28299999999999997</v>
      </c>
      <c r="I8" s="1">
        <f>UHPFNOYIELD5[[#This Row],[Amount]]/UHPFNOYIELD5[[#This Row],[Conversion_to_MT]]</f>
        <v>1287760.2120141345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ht="27.6" x14ac:dyDescent="0.3">
      <c r="A9" s="2" t="s">
        <v>34</v>
      </c>
      <c r="B9" s="6" t="s">
        <v>23</v>
      </c>
      <c r="C9" s="3">
        <v>-150667.94</v>
      </c>
      <c r="D9" s="7">
        <f>UHPFNOYIELD5[[#This Row],[Actual Amount]]*-1</f>
        <v>150667.94</v>
      </c>
      <c r="E9" s="5">
        <v>-117</v>
      </c>
      <c r="F9" s="8">
        <f>UHPFNOYIELD5[[#This Row],[Actual Quantity]]*-1</f>
        <v>117</v>
      </c>
      <c r="G9" s="2" t="s">
        <v>18</v>
      </c>
      <c r="H9" s="1">
        <f>IF(UHPFNOYIELD5[[#This Row],[Unit]]="MT",UHPFNOYIELD5[[#This Row],[Quantity]],UHPFNOYIELD5[[#This Row],[Quantity]]/1000)</f>
        <v>0.11700000000000001</v>
      </c>
      <c r="I9" s="1">
        <f>UHPFNOYIELD5[[#This Row],[Amount]]/UHPFNOYIELD5[[#This Row],[Conversion_to_MT]]</f>
        <v>1287760.170940171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x14ac:dyDescent="0.3">
      <c r="A10" s="2" t="s">
        <v>34</v>
      </c>
      <c r="B10" s="6" t="s">
        <v>15</v>
      </c>
      <c r="C10" s="3">
        <v>-19314.75</v>
      </c>
      <c r="D10" s="9">
        <f>UHPFNOYIELD5[[#This Row],[Actual Amount]]*-1</f>
        <v>19314.75</v>
      </c>
      <c r="E10" s="5">
        <v>-2000</v>
      </c>
      <c r="F10" s="8">
        <f>UHPFNOYIELD5[[#This Row],[Actual Quantity]]*-1</f>
        <v>2000</v>
      </c>
      <c r="G10" s="2" t="s">
        <v>18</v>
      </c>
      <c r="H10" s="1">
        <f>IF(UHPFNOYIELD5[[#This Row],[Unit]]="MT",UHPFNOYIELD5[[#This Row],[Quantity]],UHPFNOYIELD5[[#This Row],[Quantity]]/1000)</f>
        <v>2</v>
      </c>
      <c r="I10" s="1">
        <f>UHPFNOYIELD5[[#This Row],[Amount]]/UHPFNOYIELD5[[#This Row],[Conversion_to_MT]]</f>
        <v>9657.375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ht="41.4" x14ac:dyDescent="0.3">
      <c r="A11" s="2" t="s">
        <v>34</v>
      </c>
      <c r="B11" s="6" t="s">
        <v>16</v>
      </c>
      <c r="C11" s="3">
        <v>-22796.5</v>
      </c>
      <c r="D11" s="9">
        <f>UHPFNOYIELD5[[#This Row],[Actual Amount]]*-1</f>
        <v>22796.5</v>
      </c>
      <c r="E11" s="5">
        <v>-2000</v>
      </c>
      <c r="F11" s="8">
        <f>UHPFNOYIELD5[[#This Row],[Actual Quantity]]*-1</f>
        <v>2000</v>
      </c>
      <c r="G11" s="2" t="s">
        <v>18</v>
      </c>
      <c r="H11" s="1">
        <f>IF(UHPFNOYIELD5[[#This Row],[Unit]]="MT",UHPFNOYIELD5[[#This Row],[Quantity]],UHPFNOYIELD5[[#This Row],[Quantity]]/1000)</f>
        <v>2</v>
      </c>
      <c r="I11" s="1">
        <f>UHPFNOYIELD5[[#This Row],[Amount]]/UHPFNOYIELD5[[#This Row],[Conversion_to_MT]]</f>
        <v>11398.25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dimension ref="A1:N11"/>
  <sheetViews>
    <sheetView workbookViewId="0">
      <selection activeCell="J2" sqref="J2:L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24</v>
      </c>
      <c r="N1" s="10" t="s">
        <v>20</v>
      </c>
    </row>
    <row r="2" spans="1:14" x14ac:dyDescent="0.3">
      <c r="A2" s="2" t="s">
        <v>34</v>
      </c>
      <c r="B2" s="6" t="s">
        <v>17</v>
      </c>
      <c r="C2" s="3">
        <v>-100778.43</v>
      </c>
      <c r="D2" s="11">
        <f>UHPFNOYIELD56[[#This Row],[Actual Amount]]*-1</f>
        <v>100778.43</v>
      </c>
      <c r="E2" s="5">
        <v>-1022</v>
      </c>
      <c r="F2" s="12">
        <f>UHPFNOYIELD56[[#This Row],[Actual Quantity]]*-1</f>
        <v>1022</v>
      </c>
      <c r="G2" s="2" t="s">
        <v>18</v>
      </c>
      <c r="H2" s="10">
        <f>IF(UHPFNOYIELD56[[#This Row],[Unit]]="MT",UHPFNOYIELD56[[#This Row],[Quantity]],UHPFNOYIELD56[[#This Row],[Quantity]]/1000)</f>
        <v>1.022</v>
      </c>
      <c r="I2" s="10">
        <f>UHPFNOYIELD56[[#This Row],[Amount]]/UHPFNOYIELD56[[#This Row],[Conversion_to_MT]]</f>
        <v>98609.031311154584</v>
      </c>
      <c r="J2" s="2" t="str">
        <f>CONnoyield!J2</f>
        <v>LM,TP304N1</v>
      </c>
      <c r="K2" s="3">
        <f>CONnoyield!K2</f>
        <v>7559970.3099999996</v>
      </c>
      <c r="L2" s="4">
        <f>CONnoyield!L2</f>
        <v>50.204999999999998</v>
      </c>
      <c r="M2" s="10">
        <f>SUM(UHPFNOYIELD56[Conversion_to_MT])</f>
        <v>8.1000000000000014</v>
      </c>
      <c r="N2" s="10">
        <f>UHPFNOYIELD56[[#This Row],[Final Pro. Quantity]]/(UHPFyield!L2+CONyield!M2+LRFyield!M2)*100</f>
        <v>97.882669474176737</v>
      </c>
    </row>
    <row r="3" spans="1:14" x14ac:dyDescent="0.3">
      <c r="A3" s="2" t="s">
        <v>34</v>
      </c>
      <c r="B3" s="6" t="s">
        <v>17</v>
      </c>
      <c r="C3" s="3">
        <v>-17552.41</v>
      </c>
      <c r="D3" s="11">
        <f>UHPFNOYIELD56[[#This Row],[Actual Amount]]*-1</f>
        <v>17552.41</v>
      </c>
      <c r="E3" s="5">
        <v>-178</v>
      </c>
      <c r="F3" s="12">
        <f>UHPFNOYIELD56[[#This Row],[Actual Quantity]]*-1</f>
        <v>178</v>
      </c>
      <c r="G3" s="2" t="s">
        <v>18</v>
      </c>
      <c r="H3" s="10">
        <f>IF(UHPFNOYIELD56[[#This Row],[Unit]]="MT",UHPFNOYIELD56[[#This Row],[Quantity]],UHPFNOYIELD56[[#This Row],[Quantity]]/1000)</f>
        <v>0.17799999999999999</v>
      </c>
      <c r="I3" s="10">
        <f>UHPFNOYIELD56[[#This Row],[Amount]]/UHPFNOYIELD56[[#This Row],[Conversion_to_MT]]</f>
        <v>98609.044943820234</v>
      </c>
      <c r="J3" s="2" t="str">
        <f>CONnoyield!J3</f>
        <v>LM,TP304N1</v>
      </c>
      <c r="K3" s="3">
        <f>CONnoyield!K3</f>
        <v>7559970.3099999996</v>
      </c>
      <c r="L3" s="4">
        <f>CONnoyield!L3</f>
        <v>50.204999999999998</v>
      </c>
      <c r="M3" s="10"/>
      <c r="N3" s="10"/>
    </row>
    <row r="4" spans="1:14" ht="41.4" x14ac:dyDescent="0.3">
      <c r="A4" s="2" t="s">
        <v>34</v>
      </c>
      <c r="B4" s="6" t="s">
        <v>35</v>
      </c>
      <c r="C4" s="3">
        <v>-22874.68</v>
      </c>
      <c r="D4" s="11">
        <f>UHPFNOYIELD56[[#This Row],[Actual Amount]]*-1</f>
        <v>22874.68</v>
      </c>
      <c r="E4" s="5">
        <v>-300</v>
      </c>
      <c r="F4" s="12">
        <f>UHPFNOYIELD56[[#This Row],[Actual Quantity]]*-1</f>
        <v>300</v>
      </c>
      <c r="G4" s="2" t="s">
        <v>18</v>
      </c>
      <c r="H4" s="10">
        <f>IF(UHPFNOYIELD56[[#This Row],[Unit]]="MT",UHPFNOYIELD56[[#This Row],[Quantity]],UHPFNOYIELD56[[#This Row],[Quantity]]/1000)</f>
        <v>0.3</v>
      </c>
      <c r="I4" s="10">
        <f>UHPFNOYIELD56[[#This Row],[Amount]]/UHPFNOYIELD56[[#This Row],[Conversion_to_MT]]</f>
        <v>76248.933333333334</v>
      </c>
      <c r="J4" s="2" t="str">
        <f>CONnoyield!J4</f>
        <v>LM,TP304N1</v>
      </c>
      <c r="K4" s="3">
        <f>CONnoyield!K4</f>
        <v>7559970.3099999996</v>
      </c>
      <c r="L4" s="4">
        <f>CONnoyield!L4</f>
        <v>50.204999999999998</v>
      </c>
      <c r="M4" s="10"/>
      <c r="N4" s="10"/>
    </row>
    <row r="5" spans="1:14" ht="27.6" x14ac:dyDescent="0.3">
      <c r="A5" s="2" t="s">
        <v>34</v>
      </c>
      <c r="B5" s="6" t="s">
        <v>21</v>
      </c>
      <c r="C5" s="3">
        <v>-123171.25</v>
      </c>
      <c r="D5" s="11">
        <f>UHPFNOYIELD56[[#This Row],[Actual Amount]]*-1</f>
        <v>123171.25</v>
      </c>
      <c r="E5" s="5">
        <v>-2923</v>
      </c>
      <c r="F5" s="12">
        <f>UHPFNOYIELD56[[#This Row],[Actual Quantity]]*-1</f>
        <v>2923</v>
      </c>
      <c r="G5" s="2" t="s">
        <v>18</v>
      </c>
      <c r="H5" s="10">
        <f>IF(UHPFNOYIELD56[[#This Row],[Unit]]="MT",UHPFNOYIELD56[[#This Row],[Quantity]],UHPFNOYIELD56[[#This Row],[Quantity]]/1000)</f>
        <v>2.923</v>
      </c>
      <c r="I5" s="10">
        <f>UHPFNOYIELD56[[#This Row],[Amount]]/UHPFNOYIELD56[[#This Row],[Conversion_to_MT]]</f>
        <v>42138.641806363325</v>
      </c>
      <c r="J5" s="2" t="str">
        <f>CONnoyield!J5</f>
        <v>LM,TP304N1</v>
      </c>
      <c r="K5" s="3">
        <f>CONnoyield!K5</f>
        <v>7559970.3099999996</v>
      </c>
      <c r="L5" s="4">
        <f>CONnoyield!L5</f>
        <v>50.204999999999998</v>
      </c>
      <c r="M5" s="10"/>
      <c r="N5" s="10"/>
    </row>
    <row r="6" spans="1:14" ht="27.6" x14ac:dyDescent="0.3">
      <c r="A6" s="2" t="s">
        <v>34</v>
      </c>
      <c r="B6" s="6" t="s">
        <v>21</v>
      </c>
      <c r="C6" s="3">
        <v>-24314</v>
      </c>
      <c r="D6" s="11">
        <f>UHPFNOYIELD56[[#This Row],[Actual Amount]]*-1</f>
        <v>24314</v>
      </c>
      <c r="E6" s="5">
        <v>-577</v>
      </c>
      <c r="F6" s="12">
        <f>UHPFNOYIELD56[[#This Row],[Actual Quantity]]*-1</f>
        <v>577</v>
      </c>
      <c r="G6" s="2" t="s">
        <v>18</v>
      </c>
      <c r="H6" s="10">
        <f>IF(UHPFNOYIELD56[[#This Row],[Unit]]="MT",UHPFNOYIELD56[[#This Row],[Quantity]],UHPFNOYIELD56[[#This Row],[Quantity]]/1000)</f>
        <v>0.57699999999999996</v>
      </c>
      <c r="I6" s="10">
        <f>UHPFNOYIELD56[[#This Row],[Amount]]/UHPFNOYIELD56[[#This Row],[Conversion_to_MT]]</f>
        <v>42138.648180242635</v>
      </c>
      <c r="J6" s="2" t="str">
        <f>CONnoyield!J6</f>
        <v>LM,TP304N1</v>
      </c>
      <c r="K6" s="3">
        <f>CONnoyield!K6</f>
        <v>7559970.3099999996</v>
      </c>
      <c r="L6" s="4">
        <f>CONnoyield!L6</f>
        <v>50.204999999999998</v>
      </c>
      <c r="M6" s="10"/>
      <c r="N6" s="10"/>
    </row>
    <row r="7" spans="1:14" ht="41.4" x14ac:dyDescent="0.3">
      <c r="A7" s="2" t="s">
        <v>34</v>
      </c>
      <c r="B7" s="6" t="s">
        <v>22</v>
      </c>
      <c r="C7" s="3">
        <v>-294921.84999999998</v>
      </c>
      <c r="D7" s="11">
        <f>UHPFNOYIELD56[[#This Row],[Actual Amount]]*-1</f>
        <v>294921.84999999998</v>
      </c>
      <c r="E7" s="5">
        <v>-2700</v>
      </c>
      <c r="F7" s="12">
        <f>UHPFNOYIELD56[[#This Row],[Actual Quantity]]*-1</f>
        <v>2700</v>
      </c>
      <c r="G7" s="2" t="s">
        <v>18</v>
      </c>
      <c r="H7" s="10">
        <f>IF(UHPFNOYIELD56[[#This Row],[Unit]]="MT",UHPFNOYIELD56[[#This Row],[Quantity]],UHPFNOYIELD56[[#This Row],[Quantity]]/1000)</f>
        <v>2.7</v>
      </c>
      <c r="I7" s="10">
        <f>UHPFNOYIELD56[[#This Row],[Amount]]/UHPFNOYIELD56[[#This Row],[Conversion_to_MT]]</f>
        <v>109230.3148148148</v>
      </c>
      <c r="J7" s="2" t="str">
        <f>CONnoyield!J7</f>
        <v>LM,TP304N1</v>
      </c>
      <c r="K7" s="3">
        <f>CONnoyield!K7</f>
        <v>7559970.3099999996</v>
      </c>
      <c r="L7" s="4">
        <f>CONnoyield!L7</f>
        <v>50.204999999999998</v>
      </c>
      <c r="M7" s="10"/>
      <c r="N7" s="10"/>
    </row>
    <row r="8" spans="1:14" ht="27.6" x14ac:dyDescent="0.3">
      <c r="A8" s="2" t="s">
        <v>34</v>
      </c>
      <c r="B8" s="6" t="s">
        <v>23</v>
      </c>
      <c r="C8" s="3">
        <v>-364436.14</v>
      </c>
      <c r="D8" s="11">
        <f>UHPFNOYIELD56[[#This Row],[Actual Amount]]*-1</f>
        <v>364436.14</v>
      </c>
      <c r="E8" s="5">
        <v>-283</v>
      </c>
      <c r="F8" s="12">
        <f>UHPFNOYIELD56[[#This Row],[Actual Quantity]]*-1</f>
        <v>283</v>
      </c>
      <c r="G8" s="2" t="s">
        <v>18</v>
      </c>
      <c r="H8" s="10">
        <f>IF(UHPFNOYIELD56[[#This Row],[Unit]]="MT",UHPFNOYIELD56[[#This Row],[Quantity]],UHPFNOYIELD56[[#This Row],[Quantity]]/1000)</f>
        <v>0.28299999999999997</v>
      </c>
      <c r="I8" s="10">
        <f>UHPFNOYIELD56[[#This Row],[Amount]]/UHPFNOYIELD56[[#This Row],[Conversion_to_MT]]</f>
        <v>1287760.2120141345</v>
      </c>
      <c r="J8" s="2" t="str">
        <f>CONnoyield!J8</f>
        <v>LM,TP304N1</v>
      </c>
      <c r="K8" s="3">
        <f>CONnoyield!K8</f>
        <v>7559970.3099999996</v>
      </c>
      <c r="L8" s="4">
        <f>CONnoyield!L8</f>
        <v>50.204999999999998</v>
      </c>
      <c r="M8" s="10"/>
      <c r="N8" s="10"/>
    </row>
    <row r="9" spans="1:14" ht="27.6" x14ac:dyDescent="0.3">
      <c r="A9" s="2" t="s">
        <v>34</v>
      </c>
      <c r="B9" s="6" t="s">
        <v>23</v>
      </c>
      <c r="C9" s="3">
        <v>-150667.94</v>
      </c>
      <c r="D9" s="11">
        <f>UHPFNOYIELD56[[#This Row],[Actual Amount]]*-1</f>
        <v>150667.94</v>
      </c>
      <c r="E9" s="5">
        <v>-117</v>
      </c>
      <c r="F9" s="12">
        <f>UHPFNOYIELD56[[#This Row],[Actual Quantity]]*-1</f>
        <v>117</v>
      </c>
      <c r="G9" s="2" t="s">
        <v>18</v>
      </c>
      <c r="H9" s="10">
        <f>IF(UHPFNOYIELD56[[#This Row],[Unit]]="MT",UHPFNOYIELD56[[#This Row],[Quantity]],UHPFNOYIELD56[[#This Row],[Quantity]]/1000)</f>
        <v>0.11700000000000001</v>
      </c>
      <c r="I9" s="10">
        <f>UHPFNOYIELD56[[#This Row],[Amount]]/UHPFNOYIELD56[[#This Row],[Conversion_to_MT]]</f>
        <v>1287760.170940171</v>
      </c>
      <c r="J9" s="2" t="str">
        <f>CONnoyield!J9</f>
        <v>LM,TP304N1</v>
      </c>
      <c r="K9" s="3">
        <f>CONnoyield!K9</f>
        <v>7559970.3099999996</v>
      </c>
      <c r="L9" s="4">
        <f>CONnoyield!L9</f>
        <v>50.204999999999998</v>
      </c>
      <c r="M9" s="10"/>
      <c r="N9" s="10"/>
    </row>
    <row r="10" spans="1:14" x14ac:dyDescent="0.3">
      <c r="A10" s="2" t="s">
        <v>34</v>
      </c>
      <c r="B10" s="6" t="s">
        <v>15</v>
      </c>
      <c r="C10" s="3">
        <v>-19314.75</v>
      </c>
      <c r="D10" s="18">
        <f>UHPFNOYIELD56[[#This Row],[Actual Amount]]*-1</f>
        <v>19314.75</v>
      </c>
      <c r="E10" s="5"/>
      <c r="F10" s="12">
        <f>UHPFNOYIELD56[[#This Row],[Actual Quantity]]*-1</f>
        <v>0</v>
      </c>
      <c r="G10" s="2" t="s">
        <v>18</v>
      </c>
      <c r="H10" s="10">
        <f>IF(UHPFNOYIELD56[[#This Row],[Unit]]="MT",UHPFNOYIELD56[[#This Row],[Quantity]],UHPFNOYIELD56[[#This Row],[Quantity]]/1000)</f>
        <v>0</v>
      </c>
      <c r="I10" s="10" t="e">
        <f>UHPFNOYIELD56[[#This Row],[Amount]]/UHPFNOYIELD56[[#This Row],[Conversion_to_MT]]</f>
        <v>#DIV/0!</v>
      </c>
      <c r="J10" s="2" t="str">
        <f>CONnoyield!J10</f>
        <v>LM,TP304N1</v>
      </c>
      <c r="K10" s="3">
        <f>CONnoyield!K10</f>
        <v>7559970.3099999996</v>
      </c>
      <c r="L10" s="4">
        <f>CONnoyield!L10</f>
        <v>50.204999999999998</v>
      </c>
      <c r="M10" s="10"/>
      <c r="N10" s="10"/>
    </row>
    <row r="11" spans="1:14" ht="27.6" x14ac:dyDescent="0.3">
      <c r="A11" s="2" t="s">
        <v>34</v>
      </c>
      <c r="B11" s="6" t="s">
        <v>16</v>
      </c>
      <c r="C11" s="3">
        <v>-22796.5</v>
      </c>
      <c r="D11" s="18">
        <f>UHPFNOYIELD56[[#This Row],[Actual Amount]]*-1</f>
        <v>22796.5</v>
      </c>
      <c r="E11" s="5"/>
      <c r="F11" s="12">
        <f>UHPFNOYIELD56[[#This Row],[Actual Quantity]]*-1</f>
        <v>0</v>
      </c>
      <c r="G11" s="2" t="s">
        <v>18</v>
      </c>
      <c r="H11" s="10">
        <f>IF(UHPFNOYIELD56[[#This Row],[Unit]]="MT",UHPFNOYIELD56[[#This Row],[Quantity]],UHPFNOYIELD56[[#This Row],[Quantity]]/1000)</f>
        <v>0</v>
      </c>
      <c r="I11" s="10" t="e">
        <f>UHPFNOYIELD56[[#This Row],[Amount]]/UHPFNOYIELD56[[#This Row],[Conversion_to_MT]]</f>
        <v>#DIV/0!</v>
      </c>
      <c r="J11" s="2" t="str">
        <f>CONnoyield!J11</f>
        <v>LM,TP304N1</v>
      </c>
      <c r="K11" s="3">
        <f>CONnoyield!K11</f>
        <v>7559970.3099999996</v>
      </c>
      <c r="L11" s="4">
        <f>CONnoyield!L11</f>
        <v>50.204999999999998</v>
      </c>
      <c r="M11" s="10"/>
      <c r="N11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dimension ref="A1:L13"/>
  <sheetViews>
    <sheetView workbookViewId="0">
      <selection activeCell="J2" sqref="J2"/>
    </sheetView>
  </sheetViews>
  <sheetFormatPr defaultRowHeight="14.4" x14ac:dyDescent="0.3"/>
  <cols>
    <col min="1" max="12" width="14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55.2" x14ac:dyDescent="0.3">
      <c r="A2" s="2" t="s">
        <v>34</v>
      </c>
      <c r="B2" s="6" t="s">
        <v>25</v>
      </c>
      <c r="C2" s="3">
        <v>-41258.92</v>
      </c>
      <c r="D2" s="7">
        <f>UHPFNOYIELD57[[#This Row],[Actual Amount]]*-1</f>
        <v>41258.92</v>
      </c>
      <c r="E2" s="5">
        <v>-240</v>
      </c>
      <c r="F2" s="8">
        <f>UHPFNOYIELD57[[#This Row],[Actual Quantity]]*-1</f>
        <v>240</v>
      </c>
      <c r="G2" s="2" t="s">
        <v>18</v>
      </c>
      <c r="H2" s="1">
        <f>IF(UHPFNOYIELD57[[#This Row],[Unit]]="MT",UHPFNOYIELD57[[#This Row],[Quantity]],UHPFNOYIELD57[[#This Row],[Quantity]]/1000)</f>
        <v>0.24</v>
      </c>
      <c r="I2" s="1">
        <f>UHPFNOYIELD57[[#This Row],[Amount]]/UHPFNOYIELD57[[#This Row],[Conversion_to_MT]]</f>
        <v>171912.16666666666</v>
      </c>
      <c r="J2" s="2" t="s">
        <v>36</v>
      </c>
      <c r="K2" s="3">
        <v>7559970.3099999996</v>
      </c>
      <c r="L2" s="4">
        <v>50.204999999999998</v>
      </c>
    </row>
    <row r="3" spans="1:12" x14ac:dyDescent="0.3">
      <c r="A3" s="2" t="s">
        <v>34</v>
      </c>
      <c r="B3" s="6" t="s">
        <v>17</v>
      </c>
      <c r="C3" s="3">
        <v>-12819.17</v>
      </c>
      <c r="D3" s="7">
        <f>UHPFNOYIELD57[[#This Row],[Actual Amount]]*-1</f>
        <v>12819.17</v>
      </c>
      <c r="E3" s="5">
        <v>-130</v>
      </c>
      <c r="F3" s="8">
        <f>UHPFNOYIELD57[[#This Row],[Actual Quantity]]*-1</f>
        <v>130</v>
      </c>
      <c r="G3" s="2" t="s">
        <v>18</v>
      </c>
      <c r="H3" s="1">
        <f>IF(UHPFNOYIELD57[[#This Row],[Unit]]="MT",UHPFNOYIELD57[[#This Row],[Quantity]],UHPFNOYIELD57[[#This Row],[Quantity]]/1000)</f>
        <v>0.13</v>
      </c>
      <c r="I3" s="1">
        <f>UHPFNOYIELD57[[#This Row],[Amount]]/UHPFNOYIELD57[[#This Row],[Conversion_to_MT]]</f>
        <v>98609</v>
      </c>
      <c r="J3" s="2" t="str">
        <f t="shared" ref="J3:J13" si="0">$J$2</f>
        <v>LM,TP304N1</v>
      </c>
      <c r="K3" s="3">
        <f t="shared" ref="K3:K13" si="1">$K$2</f>
        <v>7559970.3099999996</v>
      </c>
      <c r="L3" s="4">
        <f t="shared" ref="L3:L13" si="2">$L$2</f>
        <v>50.204999999999998</v>
      </c>
    </row>
    <row r="4" spans="1:12" ht="27.6" x14ac:dyDescent="0.3">
      <c r="A4" s="2" t="s">
        <v>34</v>
      </c>
      <c r="B4" s="6" t="s">
        <v>23</v>
      </c>
      <c r="C4" s="3">
        <v>-141653.62</v>
      </c>
      <c r="D4" s="7">
        <f>UHPFNOYIELD57[[#This Row],[Actual Amount]]*-1</f>
        <v>141653.62</v>
      </c>
      <c r="E4" s="5">
        <v>-110</v>
      </c>
      <c r="F4" s="8">
        <f>UHPFNOYIELD57[[#This Row],[Actual Quantity]]*-1</f>
        <v>110</v>
      </c>
      <c r="G4" s="2" t="s">
        <v>18</v>
      </c>
      <c r="H4" s="1">
        <f>IF(UHPFNOYIELD57[[#This Row],[Unit]]="MT",UHPFNOYIELD57[[#This Row],[Quantity]],UHPFNOYIELD57[[#This Row],[Quantity]]/1000)</f>
        <v>0.11</v>
      </c>
      <c r="I4" s="1">
        <f>UHPFNOYIELD57[[#This Row],[Amount]]/UHPFNOYIELD57[[#This Row],[Conversion_to_MT]]</f>
        <v>1287760.1818181819</v>
      </c>
      <c r="J4" s="2" t="str">
        <f t="shared" si="0"/>
        <v>LM,TP304N1</v>
      </c>
      <c r="K4" s="3">
        <f t="shared" si="1"/>
        <v>7559970.3099999996</v>
      </c>
      <c r="L4" s="4">
        <f t="shared" si="2"/>
        <v>50.204999999999998</v>
      </c>
    </row>
    <row r="5" spans="1:12" ht="27.6" x14ac:dyDescent="0.3">
      <c r="A5" s="2" t="s">
        <v>34</v>
      </c>
      <c r="B5" s="6" t="s">
        <v>26</v>
      </c>
      <c r="C5" s="3">
        <v>-5695.85</v>
      </c>
      <c r="D5" s="7">
        <f>UHPFNOYIELD57[[#This Row],[Actual Amount]]*-1</f>
        <v>5695.85</v>
      </c>
      <c r="E5" s="5">
        <v>-100</v>
      </c>
      <c r="F5" s="8">
        <f>UHPFNOYIELD57[[#This Row],[Actual Quantity]]*-1</f>
        <v>100</v>
      </c>
      <c r="G5" s="2" t="s">
        <v>18</v>
      </c>
      <c r="H5" s="1">
        <f>IF(UHPFNOYIELD57[[#This Row],[Unit]]="MT",UHPFNOYIELD57[[#This Row],[Quantity]],UHPFNOYIELD57[[#This Row],[Quantity]]/1000)</f>
        <v>0.1</v>
      </c>
      <c r="I5" s="1">
        <f>UHPFNOYIELD57[[#This Row],[Amount]]/UHPFNOYIELD57[[#This Row],[Conversion_to_MT]]</f>
        <v>56958.5</v>
      </c>
      <c r="J5" s="2" t="str">
        <f t="shared" si="0"/>
        <v>LM,TP304N1</v>
      </c>
      <c r="K5" s="3">
        <f t="shared" si="1"/>
        <v>7559970.3099999996</v>
      </c>
      <c r="L5" s="4">
        <f t="shared" si="2"/>
        <v>50.204999999999998</v>
      </c>
    </row>
    <row r="6" spans="1:12" x14ac:dyDescent="0.3">
      <c r="A6" s="2" t="s">
        <v>34</v>
      </c>
      <c r="B6" s="6" t="s">
        <v>15</v>
      </c>
      <c r="C6" s="3">
        <v>-1931.48</v>
      </c>
      <c r="D6" s="7">
        <f>UHPFNOYIELD57[[#This Row],[Actual Amount]]*-1</f>
        <v>1931.48</v>
      </c>
      <c r="E6" s="5">
        <v>-200</v>
      </c>
      <c r="F6" s="8">
        <f>UHPFNOYIELD57[[#This Row],[Actual Quantity]]*-1</f>
        <v>200</v>
      </c>
      <c r="G6" s="2" t="s">
        <v>18</v>
      </c>
      <c r="H6" s="1">
        <f>IF(UHPFNOYIELD57[[#This Row],[Unit]]="MT",UHPFNOYIELD57[[#This Row],[Quantity]],UHPFNOYIELD57[[#This Row],[Quantity]]/1000)</f>
        <v>0.2</v>
      </c>
      <c r="I6" s="1">
        <f>UHPFNOYIELD57[[#This Row],[Amount]]/UHPFNOYIELD57[[#This Row],[Conversion_to_MT]]</f>
        <v>9657.4</v>
      </c>
      <c r="J6" s="2" t="str">
        <f t="shared" si="0"/>
        <v>LM,TP304N1</v>
      </c>
      <c r="K6" s="3">
        <f t="shared" si="1"/>
        <v>7559970.3099999996</v>
      </c>
      <c r="L6" s="4">
        <f t="shared" si="2"/>
        <v>50.204999999999998</v>
      </c>
    </row>
    <row r="7" spans="1:12" ht="27.6" x14ac:dyDescent="0.3">
      <c r="A7" s="2" t="s">
        <v>34</v>
      </c>
      <c r="B7" s="6" t="s">
        <v>16</v>
      </c>
      <c r="C7" s="3">
        <v>-1310.8</v>
      </c>
      <c r="D7" s="7">
        <f>UHPFNOYIELD57[[#This Row],[Actual Amount]]*-1</f>
        <v>1310.8</v>
      </c>
      <c r="E7" s="5">
        <v>-115</v>
      </c>
      <c r="F7" s="8">
        <f>UHPFNOYIELD57[[#This Row],[Actual Quantity]]*-1</f>
        <v>115</v>
      </c>
      <c r="G7" s="2" t="s">
        <v>18</v>
      </c>
      <c r="H7" s="1">
        <f>IF(UHPFNOYIELD57[[#This Row],[Unit]]="MT",UHPFNOYIELD57[[#This Row],[Quantity]],UHPFNOYIELD57[[#This Row],[Quantity]]/1000)</f>
        <v>0.115</v>
      </c>
      <c r="I7" s="1">
        <f>UHPFNOYIELD57[[#This Row],[Amount]]/UHPFNOYIELD57[[#This Row],[Conversion_to_MT]]</f>
        <v>11398.260869565216</v>
      </c>
      <c r="J7" s="2" t="str">
        <f t="shared" si="0"/>
        <v>LM,TP304N1</v>
      </c>
      <c r="K7" s="3">
        <f t="shared" si="1"/>
        <v>7559970.3099999996</v>
      </c>
      <c r="L7" s="4">
        <f t="shared" si="2"/>
        <v>50.204999999999998</v>
      </c>
    </row>
    <row r="8" spans="1:12" ht="27.6" x14ac:dyDescent="0.3">
      <c r="A8" s="2" t="s">
        <v>34</v>
      </c>
      <c r="B8" s="6" t="s">
        <v>16</v>
      </c>
      <c r="C8" s="3">
        <v>-968.85</v>
      </c>
      <c r="D8" s="7">
        <f>UHPFNOYIELD57[[#This Row],[Actual Amount]]*-1</f>
        <v>968.85</v>
      </c>
      <c r="E8" s="5">
        <v>-85</v>
      </c>
      <c r="F8" s="8">
        <f>UHPFNOYIELD57[[#This Row],[Actual Quantity]]*-1</f>
        <v>85</v>
      </c>
      <c r="G8" s="2" t="s">
        <v>18</v>
      </c>
      <c r="H8" s="1">
        <f>IF(UHPFNOYIELD57[[#This Row],[Unit]]="MT",UHPFNOYIELD57[[#This Row],[Quantity]],UHPFNOYIELD57[[#This Row],[Quantity]]/1000)</f>
        <v>8.5000000000000006E-2</v>
      </c>
      <c r="I8" s="1">
        <f>UHPFNOYIELD57[[#This Row],[Amount]]/UHPFNOYIELD57[[#This Row],[Conversion_to_MT]]</f>
        <v>11398.235294117647</v>
      </c>
      <c r="J8" s="2" t="str">
        <f t="shared" si="0"/>
        <v>LM,TP304N1</v>
      </c>
      <c r="K8" s="3">
        <f t="shared" si="1"/>
        <v>7559970.3099999996</v>
      </c>
      <c r="L8" s="4">
        <f t="shared" si="2"/>
        <v>50.204999999999998</v>
      </c>
    </row>
    <row r="9" spans="1:12" x14ac:dyDescent="0.3">
      <c r="A9" s="2" t="s">
        <v>34</v>
      </c>
      <c r="B9" s="6" t="s">
        <v>17</v>
      </c>
      <c r="C9" s="3">
        <v>-4930.45</v>
      </c>
      <c r="D9" s="7">
        <f>UHPFNOYIELD57[[#This Row],[Actual Amount]]*-1</f>
        <v>4930.45</v>
      </c>
      <c r="E9" s="5">
        <v>-50</v>
      </c>
      <c r="F9" s="8">
        <f>UHPFNOYIELD57[[#This Row],[Actual Quantity]]*-1</f>
        <v>50</v>
      </c>
      <c r="G9" s="2" t="s">
        <v>18</v>
      </c>
      <c r="H9" s="1">
        <f>IF(UHPFNOYIELD57[[#This Row],[Unit]]="MT",UHPFNOYIELD57[[#This Row],[Quantity]],UHPFNOYIELD57[[#This Row],[Quantity]]/1000)</f>
        <v>0.05</v>
      </c>
      <c r="I9" s="1">
        <f>UHPFNOYIELD57[[#This Row],[Amount]]/UHPFNOYIELD57[[#This Row],[Conversion_to_MT]]</f>
        <v>98608.999999999985</v>
      </c>
      <c r="J9" s="2" t="str">
        <f t="shared" si="0"/>
        <v>LM,TP304N1</v>
      </c>
      <c r="K9" s="3">
        <f t="shared" si="1"/>
        <v>7559970.3099999996</v>
      </c>
      <c r="L9" s="4">
        <f t="shared" si="2"/>
        <v>50.204999999999998</v>
      </c>
    </row>
    <row r="10" spans="1:12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>
        <v>-40</v>
      </c>
      <c r="F10" s="8"/>
      <c r="G10" s="2" t="s">
        <v>18</v>
      </c>
      <c r="H10" s="1">
        <f>SUM(H2:H9)</f>
        <v>1.03</v>
      </c>
      <c r="I10" s="1">
        <f>UHPFNOYIELD57[[#This Row],[Amount]]/UHPFNOYIELD57[[#This Row],[Conversion_to_MT]]</f>
        <v>204436.0582524272</v>
      </c>
      <c r="J10" s="2" t="str">
        <f t="shared" si="0"/>
        <v>LM,TP304N1</v>
      </c>
      <c r="K10" s="3">
        <f t="shared" si="1"/>
        <v>7559970.3099999996</v>
      </c>
      <c r="L10" s="4">
        <f t="shared" si="2"/>
        <v>50.204999999999998</v>
      </c>
    </row>
    <row r="11" spans="1:12" x14ac:dyDescent="0.3">
      <c r="A11" s="2" t="s">
        <v>34</v>
      </c>
      <c r="B11" s="6" t="s">
        <v>15</v>
      </c>
      <c r="C11" s="3">
        <v>-2897.21</v>
      </c>
      <c r="D11" s="9">
        <f>UHPFNOYIELD57[[#This Row],[Actual Amount]]*-1</f>
        <v>2897.21</v>
      </c>
      <c r="E11" s="5">
        <v>-300</v>
      </c>
      <c r="F11" s="8">
        <f>UHPFNOYIELD57[[#This Row],[Actual Quantity]]*-1</f>
        <v>300</v>
      </c>
      <c r="G11" s="2" t="s">
        <v>18</v>
      </c>
      <c r="H11" s="1">
        <f>IF(UHPFNOYIELD57[[#This Row],[Unit]]="MT",UHPFNOYIELD57[[#This Row],[Quantity]],UHPFNOYIELD57[[#This Row],[Quantity]]/1000)</f>
        <v>0.3</v>
      </c>
      <c r="I11" s="1">
        <f>UHPFNOYIELD57[[#This Row],[Amount]]/UHPFNOYIELD57[[#This Row],[Conversion_to_MT]]</f>
        <v>9657.3666666666668</v>
      </c>
      <c r="J11" s="2" t="str">
        <f t="shared" si="0"/>
        <v>LM,TP304N1</v>
      </c>
      <c r="K11" s="3">
        <f t="shared" si="1"/>
        <v>7559970.3099999996</v>
      </c>
      <c r="L11" s="4">
        <f t="shared" si="2"/>
        <v>50.204999999999998</v>
      </c>
    </row>
    <row r="12" spans="1:12" x14ac:dyDescent="0.3">
      <c r="A12" s="2" t="s">
        <v>34</v>
      </c>
      <c r="B12" s="6" t="s">
        <v>17</v>
      </c>
      <c r="C12" s="3">
        <v>-7888.72</v>
      </c>
      <c r="D12" s="9">
        <f>UHPFNOYIELD57[[#This Row],[Actual Amount]]*-1</f>
        <v>7888.72</v>
      </c>
      <c r="E12" s="5">
        <v>-80</v>
      </c>
      <c r="F12" s="8">
        <f>UHPFNOYIELD57[[#This Row],[Actual Quantity]]*-1</f>
        <v>80</v>
      </c>
      <c r="G12" s="2" t="s">
        <v>18</v>
      </c>
      <c r="H12" s="1">
        <f>IF(UHPFNOYIELD57[[#This Row],[Unit]]="MT",UHPFNOYIELD57[[#This Row],[Quantity]],UHPFNOYIELD57[[#This Row],[Quantity]]/1000)</f>
        <v>0.08</v>
      </c>
      <c r="I12" s="1">
        <f>UHPFNOYIELD57[[#This Row],[Amount]]/UHPFNOYIELD57[[#This Row],[Conversion_to_MT]]</f>
        <v>98609</v>
      </c>
      <c r="J12" s="2" t="str">
        <f t="shared" si="0"/>
        <v>LM,TP304N1</v>
      </c>
      <c r="K12" s="3">
        <f t="shared" si="1"/>
        <v>7559970.3099999996</v>
      </c>
      <c r="L12" s="4">
        <f t="shared" si="2"/>
        <v>50.204999999999998</v>
      </c>
    </row>
    <row r="13" spans="1:12" ht="41.4" x14ac:dyDescent="0.3">
      <c r="A13" s="2" t="s">
        <v>34</v>
      </c>
      <c r="B13" s="6" t="s">
        <v>37</v>
      </c>
      <c r="C13" s="3">
        <v>-5097.54</v>
      </c>
      <c r="D13" s="9">
        <f>UHPFNOYIELD57[[#This Row],[Actual Amount]]*-1</f>
        <v>5097.54</v>
      </c>
      <c r="E13" s="5">
        <v>-30</v>
      </c>
      <c r="F13" s="8">
        <f>UHPFNOYIELD57[[#This Row],[Actual Quantity]]*-1</f>
        <v>30</v>
      </c>
      <c r="G13" s="2" t="s">
        <v>18</v>
      </c>
      <c r="H13" s="1">
        <f>IF(UHPFNOYIELD57[[#This Row],[Unit]]="MT",UHPFNOYIELD57[[#This Row],[Quantity]],UHPFNOYIELD57[[#This Row],[Quantity]]/1000)</f>
        <v>0.03</v>
      </c>
      <c r="I13" s="1">
        <f>UHPFNOYIELD57[[#This Row],[Amount]]/UHPFNOYIELD57[[#This Row],[Conversion_to_MT]]</f>
        <v>169918</v>
      </c>
      <c r="J13" s="2" t="str">
        <f t="shared" si="0"/>
        <v>LM,TP304N1</v>
      </c>
      <c r="K13" s="3">
        <f t="shared" si="1"/>
        <v>7559970.3099999996</v>
      </c>
      <c r="L13" s="4">
        <f t="shared" si="2"/>
        <v>50.204999999999998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dimension ref="A1:N13"/>
  <sheetViews>
    <sheetView tabSelected="1" workbookViewId="0">
      <selection activeCell="E13" sqref="E13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N1" s="1" t="s">
        <v>20</v>
      </c>
    </row>
    <row r="2" spans="1:14" ht="55.2" x14ac:dyDescent="0.3">
      <c r="A2" s="2" t="s">
        <v>34</v>
      </c>
      <c r="B2" s="6" t="s">
        <v>25</v>
      </c>
      <c r="C2" s="3">
        <v>-41258.92</v>
      </c>
      <c r="D2" s="7">
        <f>UHPFNOYIELD578[[#This Row],[Actual Amount]]*-1</f>
        <v>41258.92</v>
      </c>
      <c r="E2" s="5">
        <v>-240</v>
      </c>
      <c r="F2" s="8">
        <f>UHPFNOYIELD578[[#This Row],[Actual Quantity]]*-1</f>
        <v>240</v>
      </c>
      <c r="G2" s="2" t="s">
        <v>18</v>
      </c>
      <c r="H2" s="1">
        <f>IF(UHPFNOYIELD578[[#This Row],[Unit]]="MT",UHPFNOYIELD578[[#This Row],[Quantity]],UHPFNOYIELD578[[#This Row],[Quantity]]/1000)</f>
        <v>0.24</v>
      </c>
      <c r="I2" s="1">
        <f>UHPFNOYIELD578[[#This Row],[Amount]]/UHPFNOYIELD578[[#This Row],[Conversion_to_MT]]</f>
        <v>171912.16666666666</v>
      </c>
      <c r="J2" s="2" t="str">
        <f>LRFnoyield!J2</f>
        <v>LM,TP304N1</v>
      </c>
      <c r="K2" s="3">
        <f>LRFnoyield!K2</f>
        <v>7559970.3099999996</v>
      </c>
      <c r="L2" s="4">
        <f>LRFnoyield!L2</f>
        <v>50.204999999999998</v>
      </c>
      <c r="M2" s="1">
        <f>SUM(UHPFNOYIELD578[Conversion_to_MT])</f>
        <v>0.64</v>
      </c>
      <c r="N2" s="1">
        <f>UHPFNOYIELD578[[#This Row],[Final Pro. Quantity]]/(UHPFyield!L2+CONyield!M2+LRFyield!M2)*100</f>
        <v>97.882669474176737</v>
      </c>
    </row>
    <row r="3" spans="1:14" x14ac:dyDescent="0.3">
      <c r="A3" s="2" t="s">
        <v>34</v>
      </c>
      <c r="B3" s="6" t="s">
        <v>17</v>
      </c>
      <c r="C3" s="3">
        <v>-12819.17</v>
      </c>
      <c r="D3" s="7">
        <f>UHPFNOYIELD578[[#This Row],[Actual Amount]]*-1</f>
        <v>12819.17</v>
      </c>
      <c r="E3" s="5">
        <v>-130</v>
      </c>
      <c r="F3" s="8">
        <f>UHPFNOYIELD578[[#This Row],[Actual Quantity]]*-1</f>
        <v>130</v>
      </c>
      <c r="G3" s="2" t="s">
        <v>18</v>
      </c>
      <c r="H3" s="1">
        <f>IF(UHPFNOYIELD578[[#This Row],[Unit]]="MT",UHPFNOYIELD578[[#This Row],[Quantity]],UHPFNOYIELD578[[#This Row],[Quantity]]/1000)</f>
        <v>0.13</v>
      </c>
      <c r="I3" s="1">
        <f>UHPFNOYIELD578[[#This Row],[Amount]]/UHPFNOYIELD578[[#This Row],[Conversion_to_MT]]</f>
        <v>98609</v>
      </c>
      <c r="J3" s="2" t="str">
        <f>LRFnoyield!J3</f>
        <v>LM,TP304N1</v>
      </c>
      <c r="K3" s="3">
        <f>LRFnoyield!K3</f>
        <v>7559970.3099999996</v>
      </c>
      <c r="L3" s="4">
        <f>LRFnoyield!L3</f>
        <v>50.204999999999998</v>
      </c>
      <c r="M3" s="1"/>
      <c r="N3" s="1"/>
    </row>
    <row r="4" spans="1:14" ht="27.6" x14ac:dyDescent="0.3">
      <c r="A4" s="2" t="s">
        <v>34</v>
      </c>
      <c r="B4" s="6" t="s">
        <v>23</v>
      </c>
      <c r="C4" s="3">
        <v>-141653.62</v>
      </c>
      <c r="D4" s="7">
        <f>UHPFNOYIELD578[[#This Row],[Actual Amount]]*-1</f>
        <v>141653.62</v>
      </c>
      <c r="E4" s="5">
        <v>-110</v>
      </c>
      <c r="F4" s="8">
        <f>UHPFNOYIELD578[[#This Row],[Actual Quantity]]*-1</f>
        <v>110</v>
      </c>
      <c r="G4" s="2" t="s">
        <v>18</v>
      </c>
      <c r="H4" s="1">
        <f>IF(UHPFNOYIELD578[[#This Row],[Unit]]="MT",UHPFNOYIELD578[[#This Row],[Quantity]],UHPFNOYIELD578[[#This Row],[Quantity]]/1000)</f>
        <v>0.11</v>
      </c>
      <c r="I4" s="1">
        <f>UHPFNOYIELD578[[#This Row],[Amount]]/UHPFNOYIELD578[[#This Row],[Conversion_to_MT]]</f>
        <v>1287760.1818181819</v>
      </c>
      <c r="J4" s="2" t="str">
        <f>LRFnoyield!J4</f>
        <v>LM,TP304N1</v>
      </c>
      <c r="K4" s="3">
        <f>LRFnoyield!K4</f>
        <v>7559970.3099999996</v>
      </c>
      <c r="L4" s="4">
        <f>LRFnoyield!L4</f>
        <v>50.204999999999998</v>
      </c>
      <c r="M4" s="1"/>
      <c r="N4" s="1"/>
    </row>
    <row r="5" spans="1:14" ht="27.6" x14ac:dyDescent="0.3">
      <c r="A5" s="2" t="s">
        <v>34</v>
      </c>
      <c r="B5" s="6" t="s">
        <v>26</v>
      </c>
      <c r="C5" s="3">
        <v>-5695.85</v>
      </c>
      <c r="D5" s="7">
        <f>UHPFNOYIELD578[[#This Row],[Actual Amount]]*-1</f>
        <v>5695.85</v>
      </c>
      <c r="E5" s="5"/>
      <c r="F5" s="8">
        <f>UHPFNOYIELD578[[#This Row],[Actual Quantity]]*-1</f>
        <v>0</v>
      </c>
      <c r="G5" s="2" t="s">
        <v>18</v>
      </c>
      <c r="H5" s="1">
        <f>IF(UHPFNOYIELD578[[#This Row],[Unit]]="MT",UHPFNOYIELD578[[#This Row],[Quantity]],UHPFNOYIELD578[[#This Row],[Quantity]]/1000)</f>
        <v>0</v>
      </c>
      <c r="I5" s="1" t="e">
        <f>UHPFNOYIELD578[[#This Row],[Amount]]/UHPFNOYIELD578[[#This Row],[Conversion_to_MT]]</f>
        <v>#DIV/0!</v>
      </c>
      <c r="J5" s="2" t="str">
        <f>LRFnoyield!J5</f>
        <v>LM,TP304N1</v>
      </c>
      <c r="K5" s="3">
        <f>LRFnoyield!K5</f>
        <v>7559970.3099999996</v>
      </c>
      <c r="L5" s="4">
        <f>LRFnoyield!L5</f>
        <v>50.204999999999998</v>
      </c>
      <c r="M5" s="1"/>
      <c r="N5" s="1"/>
    </row>
    <row r="6" spans="1:14" x14ac:dyDescent="0.3">
      <c r="A6" s="2" t="s">
        <v>34</v>
      </c>
      <c r="B6" s="6" t="s">
        <v>15</v>
      </c>
      <c r="C6" s="3">
        <v>-1931.48</v>
      </c>
      <c r="D6" s="7">
        <f>UHPFNOYIELD578[[#This Row],[Actual Amount]]*-1</f>
        <v>1931.48</v>
      </c>
      <c r="E6" s="5"/>
      <c r="F6" s="8">
        <f>UHPFNOYIELD578[[#This Row],[Actual Quantity]]*-1</f>
        <v>0</v>
      </c>
      <c r="G6" s="2" t="s">
        <v>18</v>
      </c>
      <c r="H6" s="1">
        <f>IF(UHPFNOYIELD578[[#This Row],[Unit]]="MT",UHPFNOYIELD578[[#This Row],[Quantity]],UHPFNOYIELD578[[#This Row],[Quantity]]/1000)</f>
        <v>0</v>
      </c>
      <c r="I6" s="1" t="e">
        <f>UHPFNOYIELD578[[#This Row],[Amount]]/UHPFNOYIELD578[[#This Row],[Conversion_to_MT]]</f>
        <v>#DIV/0!</v>
      </c>
      <c r="J6" s="2" t="str">
        <f>LRFnoyield!J6</f>
        <v>LM,TP304N1</v>
      </c>
      <c r="K6" s="3">
        <f>LRFnoyield!K6</f>
        <v>7559970.3099999996</v>
      </c>
      <c r="L6" s="4">
        <f>LRFnoyield!L6</f>
        <v>50.204999999999998</v>
      </c>
      <c r="M6" s="1"/>
      <c r="N6" s="1"/>
    </row>
    <row r="7" spans="1:14" ht="27.6" x14ac:dyDescent="0.3">
      <c r="A7" s="2" t="s">
        <v>34</v>
      </c>
      <c r="B7" s="6" t="s">
        <v>16</v>
      </c>
      <c r="C7" s="3">
        <v>-1310.8</v>
      </c>
      <c r="D7" s="7">
        <f>UHPFNOYIELD578[[#This Row],[Actual Amount]]*-1</f>
        <v>1310.8</v>
      </c>
      <c r="E7" s="5"/>
      <c r="F7" s="8">
        <f>UHPFNOYIELD578[[#This Row],[Actual Quantity]]*-1</f>
        <v>0</v>
      </c>
      <c r="G7" s="2" t="s">
        <v>18</v>
      </c>
      <c r="H7" s="1">
        <f>IF(UHPFNOYIELD578[[#This Row],[Unit]]="MT",UHPFNOYIELD578[[#This Row],[Quantity]],UHPFNOYIELD578[[#This Row],[Quantity]]/1000)</f>
        <v>0</v>
      </c>
      <c r="I7" s="1" t="e">
        <f>UHPFNOYIELD578[[#This Row],[Amount]]/UHPFNOYIELD578[[#This Row],[Conversion_to_MT]]</f>
        <v>#DIV/0!</v>
      </c>
      <c r="J7" s="2" t="str">
        <f>LRFnoyield!J7</f>
        <v>LM,TP304N1</v>
      </c>
      <c r="K7" s="3">
        <f>LRFnoyield!K7</f>
        <v>7559970.3099999996</v>
      </c>
      <c r="L7" s="4">
        <f>LRFnoyield!L7</f>
        <v>50.204999999999998</v>
      </c>
      <c r="M7" s="1"/>
      <c r="N7" s="1"/>
    </row>
    <row r="8" spans="1:14" ht="27.6" x14ac:dyDescent="0.3">
      <c r="A8" s="2" t="s">
        <v>34</v>
      </c>
      <c r="B8" s="6" t="s">
        <v>16</v>
      </c>
      <c r="C8" s="3">
        <v>-968.85</v>
      </c>
      <c r="D8" s="7">
        <f>UHPFNOYIELD578[[#This Row],[Actual Amount]]*-1</f>
        <v>968.85</v>
      </c>
      <c r="E8" s="5"/>
      <c r="F8" s="8">
        <f>UHPFNOYIELD578[[#This Row],[Actual Quantity]]*-1</f>
        <v>0</v>
      </c>
      <c r="G8" s="2" t="s">
        <v>18</v>
      </c>
      <c r="H8" s="1">
        <f>IF(UHPFNOYIELD578[[#This Row],[Unit]]="MT",UHPFNOYIELD578[[#This Row],[Quantity]],UHPFNOYIELD578[[#This Row],[Quantity]]/1000)</f>
        <v>0</v>
      </c>
      <c r="I8" s="1" t="e">
        <f>UHPFNOYIELD578[[#This Row],[Amount]]/UHPFNOYIELD578[[#This Row],[Conversion_to_MT]]</f>
        <v>#DIV/0!</v>
      </c>
      <c r="J8" s="2" t="str">
        <f>LRFnoyield!J8</f>
        <v>LM,TP304N1</v>
      </c>
      <c r="K8" s="3">
        <f>LRFnoyield!K8</f>
        <v>7559970.3099999996</v>
      </c>
      <c r="L8" s="4">
        <f>LRFnoyield!L8</f>
        <v>50.204999999999998</v>
      </c>
      <c r="M8" s="1"/>
      <c r="N8" s="1"/>
    </row>
    <row r="9" spans="1:14" x14ac:dyDescent="0.3">
      <c r="A9" s="2" t="s">
        <v>34</v>
      </c>
      <c r="B9" s="6" t="s">
        <v>17</v>
      </c>
      <c r="C9" s="3">
        <v>-4930.45</v>
      </c>
      <c r="D9" s="7">
        <f>UHPFNOYIELD578[[#This Row],[Actual Amount]]*-1</f>
        <v>4930.45</v>
      </c>
      <c r="E9" s="5">
        <v>-50</v>
      </c>
      <c r="F9" s="8">
        <f>UHPFNOYIELD578[[#This Row],[Actual Quantity]]*-1</f>
        <v>50</v>
      </c>
      <c r="G9" s="2" t="s">
        <v>18</v>
      </c>
      <c r="H9" s="1">
        <f>IF(UHPFNOYIELD578[[#This Row],[Unit]]="MT",UHPFNOYIELD578[[#This Row],[Quantity]],UHPFNOYIELD578[[#This Row],[Quantity]]/1000)</f>
        <v>0.05</v>
      </c>
      <c r="I9" s="1">
        <f>UHPFNOYIELD578[[#This Row],[Amount]]/UHPFNOYIELD578[[#This Row],[Conversion_to_MT]]</f>
        <v>98608.999999999985</v>
      </c>
      <c r="J9" s="2" t="str">
        <f>LRFnoyield!J9</f>
        <v>LM,TP304N1</v>
      </c>
      <c r="K9" s="3">
        <f>LRFnoyield!K9</f>
        <v>7559970.3099999996</v>
      </c>
      <c r="L9" s="4">
        <f>LRFnoyield!L9</f>
        <v>50.204999999999998</v>
      </c>
      <c r="M9" s="1"/>
      <c r="N9" s="1"/>
    </row>
    <row r="10" spans="1:14" ht="27.6" x14ac:dyDescent="0.3">
      <c r="A10" s="2" t="s">
        <v>34</v>
      </c>
      <c r="B10" s="6" t="s">
        <v>26</v>
      </c>
      <c r="C10" s="3">
        <v>-2278.34</v>
      </c>
      <c r="D10" s="7">
        <f>SUM(D2:D9)</f>
        <v>210569.14</v>
      </c>
      <c r="E10" s="5"/>
      <c r="F10" s="8">
        <f>UHPFNOYIELD578[[#This Row],[Actual Quantity]]*-1</f>
        <v>0</v>
      </c>
      <c r="G10" s="2" t="s">
        <v>18</v>
      </c>
      <c r="H10" s="1">
        <f>IF(UHPFNOYIELD578[[#This Row],[Unit]]="MT",UHPFNOYIELD578[[#This Row],[Quantity]],UHPFNOYIELD578[[#This Row],[Quantity]]/1000)</f>
        <v>0</v>
      </c>
      <c r="I10" s="1" t="e">
        <f>UHPFNOYIELD578[[#This Row],[Amount]]/UHPFNOYIELD578[[#This Row],[Conversion_to_MT]]</f>
        <v>#DIV/0!</v>
      </c>
      <c r="J10" s="2" t="str">
        <f>LRFnoyield!J10</f>
        <v>LM,TP304N1</v>
      </c>
      <c r="K10" s="3">
        <f>LRFnoyield!K10</f>
        <v>7559970.3099999996</v>
      </c>
      <c r="L10" s="4">
        <f>LRFnoyield!L10</f>
        <v>50.204999999999998</v>
      </c>
      <c r="M10" s="1"/>
      <c r="N10" s="1"/>
    </row>
    <row r="11" spans="1:14" x14ac:dyDescent="0.3">
      <c r="A11" s="2" t="s">
        <v>34</v>
      </c>
      <c r="B11" s="6" t="s">
        <v>15</v>
      </c>
      <c r="C11" s="3">
        <v>-2897.21</v>
      </c>
      <c r="D11" s="9">
        <f>UHPFNOYIELD578[[#This Row],[Actual Amount]]*-1</f>
        <v>2897.21</v>
      </c>
      <c r="E11" s="5"/>
      <c r="F11" s="8">
        <f>UHPFNOYIELD578[[#This Row],[Actual Quantity]]*-1</f>
        <v>0</v>
      </c>
      <c r="G11" s="2" t="s">
        <v>18</v>
      </c>
      <c r="H11" s="1">
        <f>IF(UHPFNOYIELD578[[#This Row],[Unit]]="MT",UHPFNOYIELD578[[#This Row],[Quantity]],UHPFNOYIELD578[[#This Row],[Quantity]]/1000)</f>
        <v>0</v>
      </c>
      <c r="I11" s="1" t="e">
        <f>UHPFNOYIELD578[[#This Row],[Amount]]/UHPFNOYIELD578[[#This Row],[Conversion_to_MT]]</f>
        <v>#DIV/0!</v>
      </c>
      <c r="J11" s="2" t="str">
        <f>LRFnoyield!J11</f>
        <v>LM,TP304N1</v>
      </c>
      <c r="K11" s="3">
        <f>LRFnoyield!K11</f>
        <v>7559970.3099999996</v>
      </c>
      <c r="L11" s="4">
        <f>LRFnoyield!L11</f>
        <v>50.204999999999998</v>
      </c>
      <c r="M11" s="1"/>
      <c r="N11" s="1"/>
    </row>
    <row r="12" spans="1:14" x14ac:dyDescent="0.3">
      <c r="A12" s="2" t="s">
        <v>34</v>
      </c>
      <c r="B12" s="6" t="s">
        <v>17</v>
      </c>
      <c r="C12" s="3">
        <v>-7888.72</v>
      </c>
      <c r="D12" s="9">
        <f>UHPFNOYIELD578[[#This Row],[Actual Amount]]*-1</f>
        <v>7888.72</v>
      </c>
      <c r="E12" s="5">
        <v>-80</v>
      </c>
      <c r="F12" s="8">
        <f>UHPFNOYIELD578[[#This Row],[Actual Quantity]]*-1</f>
        <v>80</v>
      </c>
      <c r="G12" s="2" t="s">
        <v>18</v>
      </c>
      <c r="H12" s="1">
        <f>IF(UHPFNOYIELD578[[#This Row],[Unit]]="MT",UHPFNOYIELD578[[#This Row],[Quantity]],UHPFNOYIELD578[[#This Row],[Quantity]]/1000)</f>
        <v>0.08</v>
      </c>
      <c r="I12" s="1">
        <f>UHPFNOYIELD578[[#This Row],[Amount]]/UHPFNOYIELD578[[#This Row],[Conversion_to_MT]]</f>
        <v>98609</v>
      </c>
      <c r="J12" s="2" t="str">
        <f>LRFnoyield!J12</f>
        <v>LM,TP304N1</v>
      </c>
      <c r="K12" s="3">
        <f>LRFnoyield!K12</f>
        <v>7559970.3099999996</v>
      </c>
      <c r="L12" s="4">
        <f>LRFnoyield!L12</f>
        <v>50.204999999999998</v>
      </c>
      <c r="M12" s="1"/>
      <c r="N12" s="1"/>
    </row>
    <row r="13" spans="1:14" ht="41.4" x14ac:dyDescent="0.3">
      <c r="A13" s="2" t="s">
        <v>34</v>
      </c>
      <c r="B13" s="6" t="s">
        <v>37</v>
      </c>
      <c r="C13" s="3">
        <v>-5097.54</v>
      </c>
      <c r="D13" s="9">
        <f>UHPFNOYIELD578[[#This Row],[Actual Amount]]*-1</f>
        <v>5097.54</v>
      </c>
      <c r="E13" s="5">
        <v>-30</v>
      </c>
      <c r="F13" s="8">
        <f>UHPFNOYIELD578[[#This Row],[Actual Quantity]]*-1</f>
        <v>30</v>
      </c>
      <c r="G13" s="2" t="s">
        <v>18</v>
      </c>
      <c r="H13" s="1">
        <f>IF(UHPFNOYIELD578[[#This Row],[Unit]]="MT",UHPFNOYIELD578[[#This Row],[Quantity]],UHPFNOYIELD578[[#This Row],[Quantity]]/1000)</f>
        <v>0.03</v>
      </c>
      <c r="I13" s="1">
        <f>UHPFNOYIELD578[[#This Row],[Amount]]/UHPFNOYIELD578[[#This Row],[Conversion_to_MT]]</f>
        <v>169918</v>
      </c>
      <c r="J13" s="2" t="str">
        <f>LRFnoyield!J13</f>
        <v>LM,TP304N1</v>
      </c>
      <c r="K13" s="3">
        <f>LRFnoyield!K13</f>
        <v>7559970.3099999996</v>
      </c>
      <c r="L13" s="4">
        <f>LRFnoyield!L13</f>
        <v>50.204999999999998</v>
      </c>
      <c r="M13" s="1"/>
      <c r="N1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dimension ref="A1:E2"/>
  <sheetViews>
    <sheetView workbookViewId="0">
      <selection activeCell="C6" sqref="C6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3" t="s">
        <v>28</v>
      </c>
      <c r="B1" s="13" t="s">
        <v>29</v>
      </c>
      <c r="C1" s="13" t="s">
        <v>30</v>
      </c>
      <c r="D1" s="13" t="s">
        <v>31</v>
      </c>
      <c r="E1" s="13" t="s">
        <v>32</v>
      </c>
    </row>
    <row r="2" spans="1:5" x14ac:dyDescent="0.3">
      <c r="A2" s="14">
        <f>LRFyield!L2</f>
        <v>50.204999999999998</v>
      </c>
      <c r="B2" s="4">
        <v>48.094999999999999</v>
      </c>
      <c r="C2">
        <f>A2/(UHPFyield!L2+CONyield!M2+LRFyield!M2)*100</f>
        <v>97.882669474176737</v>
      </c>
      <c r="D2">
        <f>B2/(UHPFyield!L2+CONyield!M2+LRFyield!M2)*100</f>
        <v>93.768887329161061</v>
      </c>
      <c r="E2">
        <f>B2/A2*100</f>
        <v>95.797231351459018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LRFnoyield</vt:lpstr>
      <vt:lpstr>LRFyield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2025-07-24T10:31:21Z</dcterms:modified>
</cp:coreProperties>
</file>