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internship\Finalfolder\Templates for data analytics\"/>
    </mc:Choice>
  </mc:AlternateContent>
  <xr:revisionPtr revIDLastSave="0" documentId="13_ncr:1_{A794A696-1004-4257-8B7B-7959395434B3}" xr6:coauthVersionLast="47" xr6:coauthVersionMax="47" xr10:uidLastSave="{00000000-0000-0000-0000-000000000000}"/>
  <bookViews>
    <workbookView xWindow="-108" yWindow="-108" windowWidth="23256" windowHeight="12456" activeTab="5" xr2:uid="{DB4914E9-F1D4-465B-BCD1-2F7B442E1AE2}"/>
  </bookViews>
  <sheets>
    <sheet name="UHPFnoyield" sheetId="1" r:id="rId1"/>
    <sheet name="UHPFyield" sheetId="2" r:id="rId2"/>
    <sheet name="CONnoyield" sheetId="3" r:id="rId3"/>
    <sheet name="CONyield" sheetId="4" r:id="rId4"/>
    <sheet name="VODnoyield" sheetId="5" r:id="rId5"/>
    <sheet name="VODyield" sheetId="6" r:id="rId6"/>
    <sheet name="finalyiel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9" i="6"/>
  <c r="F13" i="6"/>
  <c r="H13" i="6" s="1"/>
  <c r="F14" i="6"/>
  <c r="H14" i="6" s="1"/>
  <c r="I14" i="6" s="1"/>
  <c r="F15" i="6"/>
  <c r="H15" i="6" s="1"/>
  <c r="I15" i="6" s="1"/>
  <c r="F16" i="6"/>
  <c r="H16" i="6" s="1"/>
  <c r="I16" i="6" s="1"/>
  <c r="F17" i="6"/>
  <c r="H17" i="6" s="1"/>
  <c r="I17" i="6" s="1"/>
  <c r="F18" i="6"/>
  <c r="H18" i="6" s="1"/>
  <c r="I18" i="6" s="1"/>
  <c r="F19" i="6"/>
  <c r="H19" i="6" s="1"/>
  <c r="J13" i="6"/>
  <c r="J14" i="6"/>
  <c r="J15" i="6"/>
  <c r="J16" i="6"/>
  <c r="J17" i="6"/>
  <c r="J18" i="6"/>
  <c r="J19" i="6"/>
  <c r="K13" i="6"/>
  <c r="K14" i="6"/>
  <c r="K15" i="6"/>
  <c r="K16" i="6"/>
  <c r="K17" i="6"/>
  <c r="K18" i="6"/>
  <c r="K19" i="6"/>
  <c r="L13" i="6"/>
  <c r="L14" i="6"/>
  <c r="L15" i="6"/>
  <c r="L16" i="6"/>
  <c r="L17" i="6"/>
  <c r="L18" i="6"/>
  <c r="L19" i="6"/>
  <c r="D3" i="5"/>
  <c r="D4" i="5"/>
  <c r="D5" i="5"/>
  <c r="D6" i="5"/>
  <c r="D7" i="5"/>
  <c r="D8" i="5"/>
  <c r="D9" i="5"/>
  <c r="I9" i="5" s="1"/>
  <c r="D10" i="5"/>
  <c r="I10" i="5" s="1"/>
  <c r="D11" i="5"/>
  <c r="D12" i="5"/>
  <c r="D13" i="5"/>
  <c r="D14" i="5"/>
  <c r="D15" i="5"/>
  <c r="D16" i="5"/>
  <c r="I16" i="5" s="1"/>
  <c r="D17" i="5"/>
  <c r="D18" i="5"/>
  <c r="D19" i="5"/>
  <c r="I18" i="5"/>
  <c r="H4" i="5"/>
  <c r="H6" i="5"/>
  <c r="H9" i="5"/>
  <c r="H10" i="5"/>
  <c r="H13" i="5"/>
  <c r="H16" i="5"/>
  <c r="H18" i="5"/>
  <c r="F3" i="5"/>
  <c r="H3" i="5" s="1"/>
  <c r="F4" i="5"/>
  <c r="F5" i="5"/>
  <c r="H5" i="5" s="1"/>
  <c r="F6" i="5"/>
  <c r="F7" i="5"/>
  <c r="H7" i="5" s="1"/>
  <c r="F8" i="5"/>
  <c r="H8" i="5" s="1"/>
  <c r="I8" i="5" s="1"/>
  <c r="F9" i="5"/>
  <c r="F10" i="5"/>
  <c r="F11" i="5"/>
  <c r="H11" i="5" s="1"/>
  <c r="F12" i="5"/>
  <c r="H12" i="5" s="1"/>
  <c r="F13" i="5"/>
  <c r="F14" i="5"/>
  <c r="H14" i="5" s="1"/>
  <c r="F15" i="5"/>
  <c r="H15" i="5" s="1"/>
  <c r="I15" i="5" s="1"/>
  <c r="F16" i="5"/>
  <c r="F17" i="5"/>
  <c r="H17" i="5" s="1"/>
  <c r="I17" i="5" s="1"/>
  <c r="F18" i="5"/>
  <c r="F19" i="5"/>
  <c r="H19" i="5" s="1"/>
  <c r="J2" i="2"/>
  <c r="J3" i="2"/>
  <c r="J4" i="2"/>
  <c r="J5" i="2"/>
  <c r="J6" i="2"/>
  <c r="J7" i="2"/>
  <c r="J8" i="2"/>
  <c r="J9" i="2"/>
  <c r="J10" i="2"/>
  <c r="K2" i="4"/>
  <c r="J2" i="4"/>
  <c r="K3" i="3"/>
  <c r="K3" i="4" s="1"/>
  <c r="K4" i="3"/>
  <c r="K4" i="4" s="1"/>
  <c r="K2" i="2"/>
  <c r="D2" i="1"/>
  <c r="F2" i="1"/>
  <c r="H2" i="1"/>
  <c r="I2" i="1" s="1"/>
  <c r="D3" i="1"/>
  <c r="F3" i="1"/>
  <c r="H3" i="1"/>
  <c r="I3" i="1" s="1"/>
  <c r="K3" i="1"/>
  <c r="K4" i="1" s="1"/>
  <c r="K5" i="1" s="1"/>
  <c r="K6" i="1" s="1"/>
  <c r="K7" i="1" s="1"/>
  <c r="K8" i="1" s="1"/>
  <c r="K9" i="1" s="1"/>
  <c r="K10" i="1" s="1"/>
  <c r="K10" i="2" s="1"/>
  <c r="D4" i="1"/>
  <c r="F4" i="1"/>
  <c r="H4" i="1" s="1"/>
  <c r="D5" i="1"/>
  <c r="F5" i="1"/>
  <c r="H5" i="1" s="1"/>
  <c r="I5" i="1" s="1"/>
  <c r="D6" i="1"/>
  <c r="F6" i="1"/>
  <c r="H6" i="1" s="1"/>
  <c r="D7" i="1"/>
  <c r="F7" i="1"/>
  <c r="H7" i="1" s="1"/>
  <c r="D8" i="1"/>
  <c r="I8" i="1" s="1"/>
  <c r="F8" i="1"/>
  <c r="H8" i="1"/>
  <c r="D9" i="1"/>
  <c r="F9" i="1"/>
  <c r="H9" i="1" s="1"/>
  <c r="I9" i="1" s="1"/>
  <c r="D10" i="1"/>
  <c r="F10" i="1"/>
  <c r="H10" i="1" s="1"/>
  <c r="D2" i="3"/>
  <c r="F2" i="3"/>
  <c r="H2" i="3" s="1"/>
  <c r="D3" i="3"/>
  <c r="F3" i="3"/>
  <c r="H3" i="3" s="1"/>
  <c r="D4" i="3"/>
  <c r="F4" i="3"/>
  <c r="H4" i="3" s="1"/>
  <c r="D5" i="3"/>
  <c r="F5" i="3"/>
  <c r="H5" i="3" s="1"/>
  <c r="D6" i="3"/>
  <c r="F6" i="3"/>
  <c r="H6" i="3" s="1"/>
  <c r="K6" i="3"/>
  <c r="K6" i="4" s="1"/>
  <c r="D7" i="3"/>
  <c r="F7" i="3"/>
  <c r="H7" i="3" s="1"/>
  <c r="D8" i="3"/>
  <c r="F8" i="3"/>
  <c r="H8" i="3" s="1"/>
  <c r="D9" i="3"/>
  <c r="F9" i="3"/>
  <c r="H9" i="3" s="1"/>
  <c r="D10" i="3"/>
  <c r="F10" i="3"/>
  <c r="H10" i="3" s="1"/>
  <c r="D11" i="3"/>
  <c r="F11" i="3"/>
  <c r="H11" i="3" s="1"/>
  <c r="D10" i="4"/>
  <c r="D11" i="4"/>
  <c r="F10" i="4"/>
  <c r="H10" i="4" s="1"/>
  <c r="F11" i="4"/>
  <c r="H11" i="4" s="1"/>
  <c r="M10" i="4"/>
  <c r="M11" i="4"/>
  <c r="I5" i="5" l="1"/>
  <c r="I4" i="5"/>
  <c r="I6" i="5"/>
  <c r="I3" i="5"/>
  <c r="I19" i="5"/>
  <c r="I7" i="5"/>
  <c r="I14" i="5"/>
  <c r="I13" i="5"/>
  <c r="I12" i="5"/>
  <c r="I11" i="5"/>
  <c r="I19" i="6"/>
  <c r="I13" i="6"/>
  <c r="K7" i="2"/>
  <c r="K4" i="2"/>
  <c r="K5" i="2"/>
  <c r="K6" i="2"/>
  <c r="K3" i="2"/>
  <c r="K9" i="2"/>
  <c r="K8" i="2"/>
  <c r="I11" i="4"/>
  <c r="K11" i="3"/>
  <c r="K11" i="4" s="1"/>
  <c r="K7" i="3"/>
  <c r="K7" i="4" s="1"/>
  <c r="K8" i="3"/>
  <c r="K8" i="4" s="1"/>
  <c r="K10" i="3"/>
  <c r="K10" i="4" s="1"/>
  <c r="K5" i="3"/>
  <c r="K5" i="4" s="1"/>
  <c r="K9" i="3"/>
  <c r="K9" i="4" s="1"/>
  <c r="I10" i="1"/>
  <c r="I4" i="1"/>
  <c r="I6" i="1"/>
  <c r="I7" i="1"/>
  <c r="I7" i="3"/>
  <c r="I6" i="3"/>
  <c r="I3" i="3"/>
  <c r="I8" i="3"/>
  <c r="I4" i="3"/>
  <c r="I10" i="3"/>
  <c r="I5" i="3"/>
  <c r="I2" i="3"/>
  <c r="I9" i="3"/>
  <c r="I11" i="3"/>
  <c r="I10" i="4"/>
  <c r="F10" i="6" l="1"/>
  <c r="H10" i="6" s="1"/>
  <c r="F12" i="6"/>
  <c r="H12" i="6" s="1"/>
  <c r="D12" i="6"/>
  <c r="F11" i="6"/>
  <c r="H11" i="6" s="1"/>
  <c r="D11" i="6"/>
  <c r="F9" i="6"/>
  <c r="H9" i="6" s="1"/>
  <c r="D9" i="6"/>
  <c r="F8" i="6"/>
  <c r="H8" i="6" s="1"/>
  <c r="D8" i="6"/>
  <c r="F7" i="6"/>
  <c r="H7" i="6" s="1"/>
  <c r="D7" i="6"/>
  <c r="F6" i="6"/>
  <c r="H6" i="6" s="1"/>
  <c r="D6" i="6"/>
  <c r="F5" i="6"/>
  <c r="H5" i="6" s="1"/>
  <c r="D5" i="6"/>
  <c r="F4" i="6"/>
  <c r="H4" i="6" s="1"/>
  <c r="D4" i="6"/>
  <c r="F3" i="6"/>
  <c r="H3" i="6" s="1"/>
  <c r="D3" i="6"/>
  <c r="F2" i="6"/>
  <c r="H2" i="6" s="1"/>
  <c r="D2" i="6"/>
  <c r="F2" i="5"/>
  <c r="H2" i="5" s="1"/>
  <c r="D2" i="5"/>
  <c r="F9" i="4"/>
  <c r="H9" i="4" s="1"/>
  <c r="D9" i="4"/>
  <c r="F8" i="4"/>
  <c r="H8" i="4" s="1"/>
  <c r="D8" i="4"/>
  <c r="F7" i="4"/>
  <c r="H7" i="4" s="1"/>
  <c r="D7" i="4"/>
  <c r="F6" i="4"/>
  <c r="H6" i="4" s="1"/>
  <c r="D6" i="4"/>
  <c r="F5" i="4"/>
  <c r="H5" i="4" s="1"/>
  <c r="D5" i="4"/>
  <c r="F4" i="4"/>
  <c r="H4" i="4" s="1"/>
  <c r="D4" i="4"/>
  <c r="F3" i="4"/>
  <c r="H3" i="4" s="1"/>
  <c r="D3" i="4"/>
  <c r="F2" i="4"/>
  <c r="H2" i="4" s="1"/>
  <c r="D2" i="4"/>
  <c r="F10" i="2"/>
  <c r="H10" i="2" s="1"/>
  <c r="D10" i="2"/>
  <c r="F9" i="2"/>
  <c r="H9" i="2" s="1"/>
  <c r="D9" i="2"/>
  <c r="F8" i="2"/>
  <c r="H8" i="2" s="1"/>
  <c r="D8" i="2"/>
  <c r="F7" i="2"/>
  <c r="H7" i="2" s="1"/>
  <c r="D7" i="2"/>
  <c r="F6" i="2"/>
  <c r="H6" i="2" s="1"/>
  <c r="D6" i="2"/>
  <c r="F5" i="2"/>
  <c r="H5" i="2" s="1"/>
  <c r="D5" i="2"/>
  <c r="F4" i="2"/>
  <c r="H4" i="2" s="1"/>
  <c r="D4" i="2"/>
  <c r="F3" i="2"/>
  <c r="H3" i="2" s="1"/>
  <c r="D3" i="2"/>
  <c r="F2" i="2"/>
  <c r="H2" i="2" s="1"/>
  <c r="D2" i="2"/>
  <c r="M2" i="6" l="1"/>
  <c r="M2" i="4"/>
  <c r="M3" i="4" s="1"/>
  <c r="M4" i="4" s="1"/>
  <c r="M5" i="4" s="1"/>
  <c r="M6" i="4" s="1"/>
  <c r="M7" i="4" s="1"/>
  <c r="M8" i="4" s="1"/>
  <c r="M9" i="4" s="1"/>
  <c r="I8" i="4"/>
  <c r="I9" i="4"/>
  <c r="I7" i="4"/>
  <c r="I3" i="4"/>
  <c r="I4" i="2"/>
  <c r="I6" i="2"/>
  <c r="I2" i="2"/>
  <c r="I7" i="6"/>
  <c r="I5" i="6"/>
  <c r="I9" i="6"/>
  <c r="I11" i="6"/>
  <c r="I12" i="6"/>
  <c r="I6" i="6"/>
  <c r="I4" i="6"/>
  <c r="I3" i="6"/>
  <c r="I8" i="6"/>
  <c r="I2" i="6"/>
  <c r="D10" i="6"/>
  <c r="I2" i="5"/>
  <c r="I5" i="4"/>
  <c r="I6" i="4"/>
  <c r="I4" i="4"/>
  <c r="I2" i="4"/>
  <c r="I5" i="2"/>
  <c r="I9" i="2"/>
  <c r="I7" i="2"/>
  <c r="I10" i="2"/>
  <c r="I3" i="2"/>
  <c r="I8" i="2"/>
  <c r="I10" i="6" l="1"/>
  <c r="J5" i="3" l="1"/>
  <c r="J5" i="4" s="1"/>
  <c r="J7" i="3"/>
  <c r="J7" i="4" s="1"/>
  <c r="J11" i="3"/>
  <c r="J11" i="4" s="1"/>
  <c r="J4" i="3"/>
  <c r="J4" i="4" s="1"/>
  <c r="J8" i="3"/>
  <c r="J8" i="4" s="1"/>
  <c r="J9" i="3"/>
  <c r="J9" i="4" s="1"/>
  <c r="J3" i="3"/>
  <c r="J3" i="4" s="1"/>
  <c r="J6" i="3"/>
  <c r="J6" i="4" s="1"/>
  <c r="J10" i="3"/>
  <c r="J10" i="4" s="1"/>
  <c r="J4" i="1"/>
  <c r="J10" i="1"/>
  <c r="J5" i="1"/>
  <c r="J9" i="1"/>
  <c r="J6" i="1"/>
  <c r="J8" i="1"/>
  <c r="J7" i="1"/>
  <c r="J3" i="1"/>
  <c r="L6" i="1"/>
  <c r="L6" i="2"/>
  <c r="M6" i="2"/>
  <c r="M5" i="2"/>
  <c r="L5" i="2"/>
  <c r="L5" i="1"/>
  <c r="L7" i="2"/>
  <c r="M7" i="2" s="1"/>
  <c r="L7" i="1"/>
  <c r="M3" i="2"/>
  <c r="L3" i="2"/>
  <c r="L4" i="1"/>
  <c r="L10" i="1"/>
  <c r="L10" i="2"/>
  <c r="M10" i="2" s="1"/>
  <c r="L3" i="1"/>
  <c r="D2" i="7"/>
  <c r="L2" i="2"/>
  <c r="M2" i="2"/>
  <c r="L8" i="1"/>
  <c r="L8" i="2"/>
  <c r="M8" i="2"/>
  <c r="L9" i="1"/>
  <c r="L9" i="2"/>
  <c r="M9" i="2" s="1"/>
  <c r="L4" i="2" l="1"/>
  <c r="M4" i="2" s="1"/>
  <c r="L11" i="3"/>
  <c r="L11" i="4" s="1"/>
  <c r="N11" i="4" s="1"/>
  <c r="L3" i="4"/>
  <c r="L3" i="3"/>
  <c r="L9" i="3"/>
  <c r="L9" i="4" s="1"/>
  <c r="N10" i="4"/>
  <c r="L10" i="4"/>
  <c r="L10" i="3"/>
  <c r="L7" i="3"/>
  <c r="L7" i="4" s="1"/>
  <c r="L4" i="4"/>
  <c r="L4" i="3"/>
  <c r="L2" i="4"/>
  <c r="N2" i="4" s="1"/>
  <c r="L8" i="4"/>
  <c r="L8" i="3"/>
  <c r="L6" i="3"/>
  <c r="L6" i="4"/>
  <c r="L5" i="3"/>
  <c r="L5" i="4"/>
  <c r="J9" i="5"/>
  <c r="J9" i="6" s="1"/>
  <c r="K11" i="6"/>
  <c r="K11" i="5"/>
  <c r="J12" i="6"/>
  <c r="J12" i="5"/>
  <c r="L7" i="5"/>
  <c r="L7" i="6" s="1"/>
  <c r="K7" i="6"/>
  <c r="K7" i="5"/>
  <c r="J3" i="5"/>
  <c r="J3" i="6" s="1"/>
  <c r="J5" i="5"/>
  <c r="J5" i="6" s="1"/>
  <c r="K12" i="6"/>
  <c r="K12" i="5"/>
  <c r="L10" i="5"/>
  <c r="L10" i="6" s="1"/>
  <c r="J6" i="5"/>
  <c r="J6" i="6" s="1"/>
  <c r="L8" i="5"/>
  <c r="L8" i="6" s="1"/>
  <c r="J11" i="5"/>
  <c r="J11" i="6" s="1"/>
  <c r="K10" i="6"/>
  <c r="K10" i="5"/>
  <c r="K9" i="6"/>
  <c r="K9" i="5"/>
  <c r="L9" i="5"/>
  <c r="L9" i="6" s="1"/>
  <c r="L4" i="5"/>
  <c r="L4" i="6" s="1"/>
  <c r="K6" i="5"/>
  <c r="K6" i="6" s="1"/>
  <c r="J10" i="5"/>
  <c r="J10" i="6" s="1"/>
  <c r="J4" i="5"/>
  <c r="J4" i="6" s="1"/>
  <c r="L5" i="6"/>
  <c r="L5" i="5"/>
  <c r="K4" i="5"/>
  <c r="K4" i="6" s="1"/>
  <c r="L12" i="5"/>
  <c r="L12" i="6" s="1"/>
  <c r="J7" i="5"/>
  <c r="J7" i="6" s="1"/>
  <c r="J8" i="5"/>
  <c r="J8" i="6" s="1"/>
  <c r="L11" i="5"/>
  <c r="L11" i="6" s="1"/>
  <c r="L3" i="6"/>
  <c r="L3" i="5"/>
  <c r="K5" i="5"/>
  <c r="K5" i="6" s="1"/>
  <c r="L6" i="5"/>
  <c r="L6" i="6" s="1"/>
  <c r="L16" i="5"/>
  <c r="L19" i="5"/>
  <c r="L13" i="5"/>
  <c r="L17" i="5"/>
  <c r="L18" i="5"/>
  <c r="L14" i="5"/>
  <c r="L15" i="5"/>
  <c r="K16" i="5"/>
  <c r="K18" i="5"/>
  <c r="K15" i="5"/>
  <c r="K2" i="6"/>
  <c r="K17" i="5"/>
  <c r="K14" i="5"/>
  <c r="K19" i="5"/>
  <c r="K13" i="5"/>
  <c r="J13" i="5"/>
  <c r="J2" i="6"/>
  <c r="J19" i="5"/>
  <c r="J17" i="5"/>
  <c r="J16" i="5"/>
  <c r="J15" i="5"/>
  <c r="J14" i="5"/>
  <c r="J18" i="5"/>
  <c r="L2" i="6"/>
  <c r="A2" i="7" s="1"/>
  <c r="N2" i="6"/>
  <c r="K8" i="5"/>
  <c r="K8" i="6"/>
  <c r="K3" i="5"/>
  <c r="K3" i="6"/>
  <c r="C2" i="7" l="1"/>
  <c r="E2" i="7"/>
</calcChain>
</file>

<file path=xl/sharedStrings.xml><?xml version="1.0" encoding="utf-8"?>
<sst xmlns="http://schemas.openxmlformats.org/spreadsheetml/2006/main" count="307" uniqueCount="43">
  <si>
    <t>Heat No.</t>
  </si>
  <si>
    <t>Material</t>
  </si>
  <si>
    <t>Actual Amount</t>
  </si>
  <si>
    <t>Amount</t>
  </si>
  <si>
    <t>Actual Quantity</t>
  </si>
  <si>
    <t>Quantity</t>
  </si>
  <si>
    <t>Unit</t>
  </si>
  <si>
    <t>Conversion_to_MT</t>
  </si>
  <si>
    <t>Price per MT</t>
  </si>
  <si>
    <t>Final Product Name</t>
  </si>
  <si>
    <t>Final Product Price</t>
  </si>
  <si>
    <t>Final Pro. Quantity</t>
  </si>
  <si>
    <t>STAINLESS STEEL MELTING SCRAP 304</t>
  </si>
  <si>
    <t>MT</t>
  </si>
  <si>
    <t>FERRO CHROME HIGH CARBON LUMPS</t>
  </si>
  <si>
    <t>ANTHRESITE COKE FINES, SIZE: 0.5 MM TO 6</t>
  </si>
  <si>
    <t>QUICK LIME</t>
  </si>
  <si>
    <t>DOLOMATIC LIME (SULPHUR FREE)</t>
  </si>
  <si>
    <t>FERRO SILICON</t>
  </si>
  <si>
    <t>KG</t>
  </si>
  <si>
    <t>Yield</t>
  </si>
  <si>
    <t>FERRO CHROME HIGH CARBON LUMPS 10-70 MM</t>
  </si>
  <si>
    <t>NICKEL BRIQUETTES</t>
  </si>
  <si>
    <t>Amount added by CON</t>
  </si>
  <si>
    <t>UNWROUGHT UNALLOYED MANGANESE METAL</t>
  </si>
  <si>
    <t>FLOURSPAR POWDER</t>
  </si>
  <si>
    <t>Final LM output</t>
  </si>
  <si>
    <t>Final Bloom Output</t>
  </si>
  <si>
    <t>Yield for Scrap to LM</t>
  </si>
  <si>
    <t>Yield for Scrap to Bloom</t>
  </si>
  <si>
    <t>LM to Bloom Yield</t>
  </si>
  <si>
    <t>STAINLESS STEEL MELTING SCRAP 309</t>
  </si>
  <si>
    <t>LM,310/314 SERIES</t>
  </si>
  <si>
    <t>N6495</t>
  </si>
  <si>
    <t>SILICO MANGANESE WITH 2 % MAXIMUM CARBON</t>
  </si>
  <si>
    <t>ALUMINIUM INGOT - SECONDARY</t>
  </si>
  <si>
    <t>LM,AISI 314</t>
  </si>
  <si>
    <t>SILICON METAL</t>
  </si>
  <si>
    <t>SILICO MANGANESE WITH 0.5% MAXIMUM CARBO</t>
  </si>
  <si>
    <t>FERRO NIOBIUM</t>
  </si>
  <si>
    <t>FERRO SILICON CALCIUM CORED WIRE 13MM DI</t>
  </si>
  <si>
    <t>FERRO CALCIUM CORED WIRE 13 MM DIA</t>
  </si>
  <si>
    <t>Amount added by VOD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</si>
</sst>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horizontal="center" vertical="top"/>
    </xf>
    <xf numFmtId="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4" fontId="2" fillId="0" borderId="0" xfId="0" applyNumberFormat="1" applyFont="1" applyAlignment="1">
      <alignment horizontal="right" vertical="top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164" formatCode="#,##0.00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164" formatCode="#,##0.0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numFmt numFmtId="0" formatCode="General"/>
      <alignment horizontal="center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1" indent="0" justifyLastLine="0" shrinkToFit="0" readingOrder="0"/>
    </dxf>
    <dxf>
      <font>
        <sz val="10"/>
        <name val="Arial"/>
        <family val="2"/>
        <scheme val="none"/>
      </font>
      <numFmt numFmtId="3" formatCode="#,##0"/>
      <alignment horizontal="right" vertical="top" textRotation="0" wrapText="0" indent="0" justifyLastLine="0" shrinkToFit="0" readingOrder="0"/>
    </dxf>
    <dxf>
      <numFmt numFmtId="4" formatCode="#,##0.00"/>
      <alignment horizont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#,##0.000"/>
      <alignment horizontal="center" textRotation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#,##0.000"/>
      <alignment horizontal="center" vertical="top" textRotation="0" wrapText="0" indent="0" justifyLastLine="0" shrinkToFit="0" readingOrder="0"/>
    </dxf>
    <dxf>
      <font>
        <sz val="10"/>
        <name val="Arial"/>
        <family val="2"/>
        <scheme val="none"/>
      </font>
      <numFmt numFmtId="164" formatCode="#,##0.000"/>
      <alignment horizontal="right" vertical="top" textRotation="0" wrapText="0" indent="0" justifyLastLine="0" shrinkToFit="0" readingOrder="0"/>
    </dxf>
    <dxf>
      <numFmt numFmtId="4" formatCode="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sz val="10"/>
      </font>
      <alignment horizontal="general" vertical="top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BB4E6D-385D-4F7C-BF33-F5D9EA23898F}" name="UHPFNOYIELD" displayName="UHPFNOYIELD" ref="A1:L10" totalsRowShown="0" headerRowDxfId="105" dataDxfId="104">
  <autoFilter ref="A1:L10" xr:uid="{96BB4E6D-385D-4F7C-BF33-F5D9EA2389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CA258BC-2088-4C9E-9E34-01C4639B9D29}" name="Heat No." dataDxfId="103"/>
    <tableColumn id="2" xr3:uid="{FCB4E6C1-AFAA-4DF9-A856-5BFE780C7804}" name="Material" dataDxfId="102"/>
    <tableColumn id="3" xr3:uid="{374068F2-1D5A-4E23-B8A8-2D67DBF1CCF8}" name="Actual Amount" dataDxfId="101"/>
    <tableColumn id="5" xr3:uid="{6B3E36BF-37C8-4EB8-967E-ADEB7B1D2DC2}" name="Amount" dataDxfId="100">
      <calculatedColumnFormula>UHPFNOYIELD[[#This Row],[Actual Amount]]*-1</calculatedColumnFormula>
    </tableColumn>
    <tableColumn id="7" xr3:uid="{7B31A837-9427-4B69-BB3B-F04B092EA75F}" name="Actual Quantity" dataDxfId="99"/>
    <tableColumn id="4" xr3:uid="{5370B52B-CA4C-4019-8B2F-138F9BFEE4C4}" name="Quantity" dataDxfId="98">
      <calculatedColumnFormula>UHPFNOYIELD[[#This Row],[Actual Quantity]]*-1</calculatedColumnFormula>
    </tableColumn>
    <tableColumn id="8" xr3:uid="{552CD711-8316-497D-9170-EC6B064E1412}" name="Unit" dataDxfId="97"/>
    <tableColumn id="9" xr3:uid="{6B35EA78-AD3E-4D4A-8311-83BD5392D37C}" name="Conversion_to_MT" dataDxfId="96">
      <calculatedColumnFormula>IF(UHPFNOYIELD[[#This Row],[Unit]]="MT",UHPFNOYIELD[[#This Row],[Quantity]],UHPFNOYIELD[[#This Row],[Quantity]]/1000)</calculatedColumnFormula>
    </tableColumn>
    <tableColumn id="11" xr3:uid="{92C58D4B-EFC1-4EF4-AA2C-C2E25188FAF2}" name="Price per MT" dataDxfId="95">
      <calculatedColumnFormula>UHPFNOYIELD[[#This Row],[Amount]]/UHPFNOYIELD[[#This Row],[Conversion_to_MT]]</calculatedColumnFormula>
    </tableColumn>
    <tableColumn id="14" xr3:uid="{8D98CAD9-7E5E-4AF0-ABED-5FC0BDC09C8B}" name="Final Product Name" dataDxfId="94">
      <calculatedColumnFormula>$J$2</calculatedColumnFormula>
    </tableColumn>
    <tableColumn id="16" xr3:uid="{1E82BCBE-C2C2-4C4F-BC6E-E9930CDD90B7}" name="Final Product Price" dataDxfId="93">
      <calculatedColumnFormula>K1</calculatedColumnFormula>
    </tableColumn>
    <tableColumn id="18" xr3:uid="{1EED06C1-2E83-4539-9D97-A7776F67A83F}" name="Final Pro. Quantity" dataDxfId="92">
      <calculatedColumnFormula>$L$2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CBADD-CC6A-4D66-883C-9CE18F5D575D}" name="UHPFNOYIELD3" displayName="UHPFNOYIELD3" ref="A1:M10" totalsRowShown="0" headerRowDxfId="91" dataDxfId="90">
  <autoFilter ref="A1:M10" xr:uid="{CF8CBADD-CC6A-4D66-883C-9CE18F5D57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E3DA7F0-9B0E-4C65-AD5A-8EF5B939409D}" name="Heat No." dataDxfId="89"/>
    <tableColumn id="2" xr3:uid="{D3BA3226-8C5D-449A-B32D-424830DDECF0}" name="Material" dataDxfId="88"/>
    <tableColumn id="3" xr3:uid="{5AE484C9-EB1A-4CD4-9639-29F2DA1EF697}" name="Actual Amount" dataDxfId="87"/>
    <tableColumn id="5" xr3:uid="{955BD886-DE59-49F5-AAC9-204CFDB95108}" name="Amount" dataDxfId="86">
      <calculatedColumnFormula>UHPFNOYIELD3[[#This Row],[Actual Amount]]*-1</calculatedColumnFormula>
    </tableColumn>
    <tableColumn id="7" xr3:uid="{F4E85C5A-764D-4C57-99F4-C011E8F41A71}" name="Actual Quantity" dataDxfId="85"/>
    <tableColumn id="4" xr3:uid="{165E5D72-4D40-4C41-A18C-70CDBA2E52CE}" name="Quantity" dataDxfId="84">
      <calculatedColumnFormula>UHPFNOYIELD3[[#This Row],[Actual Quantity]]*-1</calculatedColumnFormula>
    </tableColumn>
    <tableColumn id="8" xr3:uid="{F354F7F4-5F6F-4530-98BD-BFF85A705E63}" name="Unit" dataDxfId="83"/>
    <tableColumn id="9" xr3:uid="{77CA6926-275B-41F4-83AC-82918208A1E3}" name="Conversion_to_MT" dataDxfId="82">
      <calculatedColumnFormula>IF(UHPFNOYIELD3[[#This Row],[Unit]]="MT",UHPFNOYIELD3[[#This Row],[Quantity]],UHPFNOYIELD3[[#This Row],[Quantity]]/1000)</calculatedColumnFormula>
    </tableColumn>
    <tableColumn id="11" xr3:uid="{04BA4BFC-52AF-4055-8AC3-F4C82CA3E8B8}" name="Price per MT" dataDxfId="81">
      <calculatedColumnFormula>UHPFNOYIELD3[[#This Row],[Amount]]/UHPFNOYIELD3[[#This Row],[Conversion_to_MT]]</calculatedColumnFormula>
    </tableColumn>
    <tableColumn id="14" xr3:uid="{6E0552D6-EDE2-4E01-BDD8-B0A1B610F26A}" name="Final Product Name" dataDxfId="80">
      <calculatedColumnFormula>UHPFnoyield!J2</calculatedColumnFormula>
    </tableColumn>
    <tableColumn id="16" xr3:uid="{362DC35D-D417-4C7D-9C78-E82CC4F2E3A5}" name="Final Product Price" dataDxfId="79">
      <calculatedColumnFormula>UHPFnoyield!K2</calculatedColumnFormula>
    </tableColumn>
    <tableColumn id="18" xr3:uid="{E3763FFE-E315-4BC0-A208-FE3E4A0A975B}" name="Final Pro. Quantity" dataDxfId="78">
      <calculatedColumnFormula>UHPFnoyield!L2</calculatedColumnFormula>
    </tableColumn>
    <tableColumn id="6" xr3:uid="{F814C369-68CA-41E0-8CDA-CDA6438DE3CE}" name="Yield" dataDxfId="77">
      <calculatedColumnFormula>L2/SUM(UHPFNOYIELD3[Conversion_to_MT])*100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5E6B6-FFE1-4482-821D-63AE8118857B}" name="UHPFNOYIELD5" displayName="UHPFNOYIELD5" ref="A1:L11" totalsRowShown="0" headerRowDxfId="76" dataDxfId="75">
  <autoFilter ref="A1:L11" xr:uid="{9635E6B6-FFE1-4482-821D-63AE811885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9DB453E-91D5-49E5-88E4-42D02F460F29}" name="Heat No." dataDxfId="74"/>
    <tableColumn id="2" xr3:uid="{52A7005E-6A91-4B62-81A7-8611A0140580}" name="Material" dataDxfId="73"/>
    <tableColumn id="3" xr3:uid="{61B859CE-837B-4B23-A0A8-C06D88540FEC}" name="Actual Amount" dataDxfId="72"/>
    <tableColumn id="5" xr3:uid="{E3453362-62B4-47E4-B18A-982E73AAB72C}" name="Amount" dataDxfId="71">
      <calculatedColumnFormula>UHPFNOYIELD5[[#This Row],[Actual Amount]]*-1</calculatedColumnFormula>
    </tableColumn>
    <tableColumn id="7" xr3:uid="{5FF0AEB1-D623-46FA-A85B-78FD045A74CB}" name="Actual Quantity" dataDxfId="70"/>
    <tableColumn id="4" xr3:uid="{B5497AA5-72A8-4F4D-9DEB-22588C1E4568}" name="Quantity" dataDxfId="69">
      <calculatedColumnFormula>UHPFNOYIELD5[[#This Row],[Actual Quantity]]*-1</calculatedColumnFormula>
    </tableColumn>
    <tableColumn id="8" xr3:uid="{06867F15-CC46-4997-AD55-F41B8E7BBE2B}" name="Unit" dataDxfId="68"/>
    <tableColumn id="9" xr3:uid="{BD3C3E4E-34F2-4BA6-B5C2-B6CA473BC823}" name="Conversion_to_MT" dataDxfId="67">
      <calculatedColumnFormula>IF(UHPFNOYIELD5[[#This Row],[Unit]]="MT",UHPFNOYIELD5[[#This Row],[Quantity]],UHPFNOYIELD5[[#This Row],[Quantity]]/1000)</calculatedColumnFormula>
    </tableColumn>
    <tableColumn id="11" xr3:uid="{248A8569-6E25-463C-A091-6C72EE3FAAD8}" name="Price per MT" dataDxfId="66">
      <calculatedColumnFormula>UHPFNOYIELD5[[#This Row],[Amount]]/UHPFNOYIELD5[[#This Row],[Conversion_to_MT]]</calculatedColumnFormula>
    </tableColumn>
    <tableColumn id="14" xr3:uid="{9DB60F0E-2274-4D97-8542-5E34E4205C05}" name="Final Product Name" dataDxfId="65">
      <calculatedColumnFormula>$J$2</calculatedColumnFormula>
    </tableColumn>
    <tableColumn id="16" xr3:uid="{6409CCD3-E085-4805-A84F-B72C4A091566}" name="Final Product Price" dataDxfId="64">
      <calculatedColumnFormula>K1</calculatedColumnFormula>
    </tableColumn>
    <tableColumn id="18" xr3:uid="{3508EB6C-005E-4E81-9C05-0C692CACB8F8}" name="Final Pro. Quantity" dataDxfId="63">
      <calculatedColumnFormula>$L$2</calculatedColumnFormula>
    </tableColumn>
  </tableColumns>
  <tableStyleInfo name="TableStyleLight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C8A1A1-5FF7-46CA-B628-895548F2817D}" name="UHPFNOYIELD56" displayName="UHPFNOYIELD56" ref="A1:N11" headerRowDxfId="62" dataDxfId="61">
  <autoFilter ref="A1:N11" xr:uid="{67C8A1A1-5FF7-46CA-B628-895548F281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45A12A8-3688-4605-BBD8-6503D73A9651}" name="Heat No." totalsRowLabel="Total" dataDxfId="60" totalsRowDxfId="59"/>
    <tableColumn id="2" xr3:uid="{80419D6E-22EA-43B4-B622-6E956F8FCE55}" name="Material" dataDxfId="58" totalsRowDxfId="57"/>
    <tableColumn id="3" xr3:uid="{6D85CB7E-BF7D-4B04-B226-54EF078C5B01}" name="Actual Amount" dataDxfId="56" totalsRowDxfId="55"/>
    <tableColumn id="5" xr3:uid="{22FBC06B-446B-4A67-A2C3-C75BBD8DDE80}" name="Amount" dataDxfId="54" totalsRowDxfId="53">
      <calculatedColumnFormula>UHPFNOYIELD56[[#This Row],[Actual Amount]]*-1</calculatedColumnFormula>
    </tableColumn>
    <tableColumn id="7" xr3:uid="{2901A843-78B7-4352-942F-311EB585E009}" name="Actual Quantity" dataDxfId="52" totalsRowDxfId="51"/>
    <tableColumn id="4" xr3:uid="{4993C7B4-7C37-4F27-8F16-880654D51810}" name="Quantity" dataDxfId="50" totalsRowDxfId="49">
      <calculatedColumnFormula>UHPFNOYIELD56[[#This Row],[Actual Quantity]]*-1</calculatedColumnFormula>
    </tableColumn>
    <tableColumn id="8" xr3:uid="{64351CB3-0CD5-4281-ACF9-0AFDB7F25E7E}" name="Unit" dataDxfId="48" totalsRowDxfId="47"/>
    <tableColumn id="9" xr3:uid="{6DA72519-9D2D-4F6E-926F-CAD65FB0A387}" name="Conversion_to_MT" dataDxfId="46" totalsRowDxfId="45">
      <calculatedColumnFormula>IF(UHPFNOYIELD56[[#This Row],[Unit]]="MT",UHPFNOYIELD56[[#This Row],[Quantity]],UHPFNOYIELD56[[#This Row],[Quantity]]/1000)</calculatedColumnFormula>
    </tableColumn>
    <tableColumn id="11" xr3:uid="{12BF5C8F-CA5F-4B3F-B64D-4B16F029FC2F}" name="Price per MT" dataDxfId="44" totalsRowDxfId="43">
      <calculatedColumnFormula>UHPFNOYIELD56[[#This Row],[Amount]]/UHPFNOYIELD56[[#This Row],[Conversion_to_MT]]</calculatedColumnFormula>
    </tableColumn>
    <tableColumn id="14" xr3:uid="{F31E6329-EF53-471E-B1E2-75214F0D1D84}" name="Final Product Name" dataDxfId="42" totalsRowDxfId="41">
      <calculatedColumnFormula>CONnoyield!J2</calculatedColumnFormula>
    </tableColumn>
    <tableColumn id="16" xr3:uid="{09BED022-B65B-44CA-B885-99556F3B55FE}" name="Final Product Price" dataDxfId="40" totalsRowDxfId="39">
      <calculatedColumnFormula>CONnoyield!K2</calculatedColumnFormula>
    </tableColumn>
    <tableColumn id="18" xr3:uid="{6B8924E5-442E-4D5D-BA05-989BBE891B4D}" name="Final Pro. Quantity" dataDxfId="38" totalsRowDxfId="37">
      <calculatedColumnFormula>CONnoyield!L2</calculatedColumnFormula>
    </tableColumn>
    <tableColumn id="6" xr3:uid="{8A3A2FBF-621F-4A63-9057-11855351B430}" name="Amount added by CON" dataDxfId="36" totalsRowDxfId="35">
      <calculatedColumnFormula>#REF!</calculatedColumnFormula>
    </tableColumn>
    <tableColumn id="10" xr3:uid="{490361B6-2CDD-4461-AC84-CF910A2082D0}" name="Yield" totalsRowFunction="count" dataDxfId="34" totalsRowDxfId="33">
      <calculatedColumnFormula>UHPFNOYIELD56[[#This Row],[Final Pro. Quantity]]/(UHPFyield!L2+CONyield!M2+VODyield!M2)*100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C536C6-F621-4C85-843C-459ADF80AE71}" name="UHPFNOYIELD57" displayName="UHPFNOYIELD57" ref="A1:L19" totalsRowShown="0" headerRowDxfId="32" dataDxfId="31">
  <autoFilter ref="A1:L19" xr:uid="{49C536C6-F621-4C85-843C-459ADF80AE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3C0E0E48-1D4C-471C-A36E-1CA00F187B33}" name="Heat No." dataDxfId="30"/>
    <tableColumn id="2" xr3:uid="{D24EDA5C-142B-4100-A623-36A6A27C8E46}" name="Material" dataDxfId="29"/>
    <tableColumn id="3" xr3:uid="{5E5A19F5-D840-4EE0-830D-341534C4D6FE}" name="Actual Amount" dataDxfId="28"/>
    <tableColumn id="5" xr3:uid="{5784B5F2-C109-48A4-BB2D-FB2D5C4B5A7A}" name="Amount" dataDxfId="27">
      <calculatedColumnFormula>UHPFNOYIELD57[[#This Row],[Actual Amount]]*-1</calculatedColumnFormula>
    </tableColumn>
    <tableColumn id="7" xr3:uid="{BBDE0DC1-EEDE-4058-B762-6C0E9F616A6E}" name="Actual Quantity" dataDxfId="26"/>
    <tableColumn id="4" xr3:uid="{5B1FE478-BB96-4B1C-9C5D-D6E32BCB36C2}" name="Quantity" dataDxfId="25">
      <calculatedColumnFormula>UHPFNOYIELD57[[#This Row],[Actual Quantity]]*-1</calculatedColumnFormula>
    </tableColumn>
    <tableColumn id="8" xr3:uid="{144DDB10-0426-4016-9FA6-8FF6575449A5}" name="Unit" dataDxfId="24"/>
    <tableColumn id="9" xr3:uid="{8A3833AB-EBE3-41F5-A3A0-70957F9F6FF9}" name="Conversion_to_MT" dataDxfId="23">
      <calculatedColumnFormula>IF(UHPFNOYIELD57[[#This Row],[Unit]]="MT",UHPFNOYIELD57[[#This Row],[Quantity]],UHPFNOYIELD57[[#This Row],[Quantity]]/1000)</calculatedColumnFormula>
    </tableColumn>
    <tableColumn id="11" xr3:uid="{9208049C-2FF7-4384-A772-D7EFCE0D9E0E}" name="Price per MT" dataDxfId="22">
      <calculatedColumnFormula>UHPFNOYIELD57[[#This Row],[Amount]]/UHPFNOYIELD57[[#This Row],[Conversion_to_MT]]</calculatedColumnFormula>
    </tableColumn>
    <tableColumn id="14" xr3:uid="{7310D09F-B8E2-4E87-92D8-CA07B762AEE3}" name="Final Product Name" dataDxfId="21">
      <calculatedColumnFormula>$J$2</calculatedColumnFormula>
    </tableColumn>
    <tableColumn id="16" xr3:uid="{415D5F5D-59DC-409E-BEDE-EAED78432DD5}" name="Final Product Price" dataDxfId="20">
      <calculatedColumnFormula>$K$2</calculatedColumnFormula>
    </tableColumn>
    <tableColumn id="18" xr3:uid="{83EC231E-F2C1-4D33-86D0-BF4F20815BDC}" name="Final Pro. Quantity" dataDxfId="19">
      <calculatedColumnFormula>$L$2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A00C37-D779-4BF6-8698-ED18033C84CB}" name="UHPFNOYIELD578" displayName="UHPFNOYIELD578" ref="A1:N19" totalsRowShown="0" headerRowDxfId="18" dataDxfId="17">
  <autoFilter ref="A1:N19" xr:uid="{CCA00C37-D779-4BF6-8698-ED18033C84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9C1D2B3-59E6-4DE3-9BFD-5FB87971EF39}" name="Heat No." dataDxfId="16"/>
    <tableColumn id="2" xr3:uid="{940C8AAF-D1E2-465D-8694-8C583D4C7571}" name="Material" dataDxfId="15"/>
    <tableColumn id="3" xr3:uid="{7A405C73-3143-4436-84C2-63CD7B55DB29}" name="Actual Amount" dataDxfId="14"/>
    <tableColumn id="5" xr3:uid="{BBFB7189-F9EA-46F2-A0A1-AA5F2A229D0B}" name="Amount" dataDxfId="13">
      <calculatedColumnFormula>UHPFNOYIELD578[[#This Row],[Actual Amount]]*-1</calculatedColumnFormula>
    </tableColumn>
    <tableColumn id="7" xr3:uid="{B5E835D2-8A14-42D6-81AE-5FCD0138A8F7}" name="Actual Quantity" dataDxfId="12"/>
    <tableColumn id="4" xr3:uid="{6F1C90C3-ACE9-4A80-BD72-D63EEF8FD8BB}" name="Quantity" dataDxfId="11">
      <calculatedColumnFormula>UHPFNOYIELD578[[#This Row],[Actual Quantity]]*-1</calculatedColumnFormula>
    </tableColumn>
    <tableColumn id="8" xr3:uid="{B2B783EA-8ACD-4F9C-88E0-0DF10B0428F5}" name="Unit" dataDxfId="10"/>
    <tableColumn id="9" xr3:uid="{89F8D93B-C316-40F6-A4C9-27C50400D574}" name="Conversion_to_MT" dataDxfId="9">
      <calculatedColumnFormula>IF(UHPFNOYIELD578[[#This Row],[Unit]]="MT",UHPFNOYIELD578[[#This Row],[Quantity]],UHPFNOYIELD578[[#This Row],[Quantity]]/1000)</calculatedColumnFormula>
    </tableColumn>
    <tableColumn id="11" xr3:uid="{D34AE396-8837-4DC8-81B5-65A7BC284330}" name="Price per MT" dataDxfId="8">
      <calculatedColumnFormula>UHPFNOYIELD578[[#This Row],[Amount]]/UHPFNOYIELD578[[#This Row],[Conversion_to_MT]]</calculatedColumnFormula>
    </tableColumn>
    <tableColumn id="14" xr3:uid="{C257C5B5-4371-4E61-A439-752242A0730D}" name="Final Product Name" dataDxfId="7">
      <calculatedColumnFormula>VODnoyield!J2</calculatedColumnFormula>
    </tableColumn>
    <tableColumn id="16" xr3:uid="{9BEA26F4-EEF2-4932-83B3-E0F631CCE0C9}" name="Final Product Price" dataDxfId="6">
      <calculatedColumnFormula>VODnoyield!K2</calculatedColumnFormula>
    </tableColumn>
    <tableColumn id="18" xr3:uid="{DBBCFFC6-3A6D-4AC1-A9FB-C79E74E3414F}" name="Final Pro. Quantity" dataDxfId="5">
      <calculatedColumnFormula>VODnoyield!L2</calculatedColumnFormula>
    </tableColumn>
    <tableColumn id="6" xr3:uid="{36B1DB2C-0BF1-417F-A623-F02559748138}" name="Amount added by VOD" dataDxfId="4">
      <calculatedColumnFormula>#REF!</calculatedColumnFormula>
    </tableColumn>
    <tableColumn id="10" xr3:uid="{509BBD4C-31D1-4115-8BB6-4532CDCCFD7F}" name="Yield" dataDxfId="3">
      <calculatedColumnFormula>UHPFNOYIELD578[[#This Row],[Final Pro. Quantity]]/(UHPFyield!L2+CONyield!M2+VODyield!M2)*100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285B-DA1F-4D9E-9669-8C8C29CEBD03}" name="Table3" displayName="Table3" ref="A1:E2" totalsRowShown="0" headerRowDxfId="2">
  <autoFilter ref="A1:E2" xr:uid="{BF4D285B-DA1F-4D9E-9669-8C8C29CEBD0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CEB7658-9284-4905-A6B8-411618FE1C65}" name="Final LM output" dataDxfId="1">
      <calculatedColumnFormula>VODyield!L2</calculatedColumnFormula>
    </tableColumn>
    <tableColumn id="2" xr3:uid="{9647D692-0E5B-48E3-9781-5F4E4E6B9EDC}" name="Final Bloom Output" dataDxfId="0"/>
    <tableColumn id="3" xr3:uid="{FB500A3A-B7E2-43F6-BA5B-BE0B73FAC8AB}" name="Yield for Scrap to LM">
      <calculatedColumnFormula>A2/(UHPFyield!L2+CONyield!M2+VODyield!M2)*100</calculatedColumnFormula>
    </tableColumn>
    <tableColumn id="4" xr3:uid="{CEDB0305-DAAF-451B-B652-F66FB5CD0D35}" name="Yield for Scrap to Bloom">
      <calculatedColumnFormula>B2/(UHPFyield!L2+CONyield!M2+VODyield!M2)*100</calculatedColumnFormula>
    </tableColumn>
    <tableColumn id="5" xr3:uid="{4CCD1DCC-C140-4FD0-9DDF-FDF24D1EC17E}" name="LM to Bloom Yield">
      <calculatedColumnFormula>B2/A2*100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DD7-6B2C-4FDB-A08E-84A9F31F07A5}">
  <sheetPr codeName="Sheet1"/>
  <dimension ref="A1:L26"/>
  <sheetViews>
    <sheetView workbookViewId="0">
      <selection activeCell="L4" sqref="L4"/>
    </sheetView>
  </sheetViews>
  <sheetFormatPr defaultRowHeight="14.4" x14ac:dyDescent="0.3"/>
  <cols>
    <col min="1" max="12" width="15.77734375" customWidth="1"/>
    <col min="14" max="14" width="13.77734375" customWidth="1"/>
    <col min="15" max="15" width="12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41.4" x14ac:dyDescent="0.3">
      <c r="A2" s="9" t="s">
        <v>33</v>
      </c>
      <c r="B2" s="9" t="s">
        <v>12</v>
      </c>
      <c r="C2" s="19">
        <v>-547777.17000000004</v>
      </c>
      <c r="D2" s="5">
        <f>UHPFNOYIELD[[#This Row],[Actual Amount]]*-1</f>
        <v>547777.17000000004</v>
      </c>
      <c r="E2" s="6">
        <v>-4.83</v>
      </c>
      <c r="F2" s="10">
        <f>UHPFNOYIELD[[#This Row],[Actual Quantity]]*-1</f>
        <v>4.83</v>
      </c>
      <c r="G2" s="3" t="s">
        <v>13</v>
      </c>
      <c r="H2" s="1">
        <f>IF(UHPFNOYIELD[[#This Row],[Unit]]="MT",UHPFNOYIELD[[#This Row],[Quantity]],UHPFNOYIELD[[#This Row],[Quantity]]/1000)</f>
        <v>4.83</v>
      </c>
      <c r="I2" s="1">
        <f>UHPFNOYIELD[[#This Row],[Amount]]/UHPFNOYIELD[[#This Row],[Conversion_to_MT]]</f>
        <v>113411.42236024846</v>
      </c>
      <c r="J2" s="3" t="s">
        <v>32</v>
      </c>
      <c r="K2" s="4">
        <v>4715622.22</v>
      </c>
      <c r="L2" s="6">
        <v>36.021000000000001</v>
      </c>
    </row>
    <row r="3" spans="1:12" ht="41.4" x14ac:dyDescent="0.3">
      <c r="A3" s="9" t="s">
        <v>33</v>
      </c>
      <c r="B3" s="9" t="s">
        <v>31</v>
      </c>
      <c r="C3" s="19">
        <v>-1680766.78</v>
      </c>
      <c r="D3" s="5">
        <f>UHPFNOYIELD[[#This Row],[Actual Amount]]*-1</f>
        <v>1680766.78</v>
      </c>
      <c r="E3" s="6">
        <v>-8.44</v>
      </c>
      <c r="F3" s="10">
        <f>UHPFNOYIELD[[#This Row],[Actual Quantity]]*-1</f>
        <v>8.44</v>
      </c>
      <c r="G3" s="3" t="s">
        <v>13</v>
      </c>
      <c r="H3" s="1">
        <f>IF(UHPFNOYIELD[[#This Row],[Unit]]="MT",UHPFNOYIELD[[#This Row],[Quantity]],UHPFNOYIELD[[#This Row],[Quantity]]/1000)</f>
        <v>8.44</v>
      </c>
      <c r="I3" s="1">
        <f>UHPFNOYIELD[[#This Row],[Amount]]/UHPFNOYIELD[[#This Row],[Conversion_to_MT]]</f>
        <v>199142.9834123223</v>
      </c>
      <c r="J3" s="3" t="str">
        <f t="shared" ref="J3:J10" si="0">$J$2</f>
        <v>LM,310/314 SERIES</v>
      </c>
      <c r="K3" s="5">
        <f t="shared" ref="K3" si="1">K2</f>
        <v>4715622.22</v>
      </c>
      <c r="L3" s="6">
        <f t="shared" ref="L3:L10" si="2">$L$2</f>
        <v>36.021000000000001</v>
      </c>
    </row>
    <row r="4" spans="1:12" ht="41.4" x14ac:dyDescent="0.3">
      <c r="A4" s="9" t="s">
        <v>33</v>
      </c>
      <c r="B4" s="9" t="s">
        <v>12</v>
      </c>
      <c r="C4" s="19">
        <v>-790477.62</v>
      </c>
      <c r="D4" s="5">
        <f>UHPFNOYIELD[[#This Row],[Actual Amount]]*-1</f>
        <v>790477.62</v>
      </c>
      <c r="E4" s="6">
        <v>-6.97</v>
      </c>
      <c r="F4" s="10">
        <f>UHPFNOYIELD[[#This Row],[Actual Quantity]]*-1</f>
        <v>6.97</v>
      </c>
      <c r="G4" s="3" t="s">
        <v>13</v>
      </c>
      <c r="H4" s="1">
        <f>IF(UHPFNOYIELD[[#This Row],[Unit]]="MT",UHPFNOYIELD[[#This Row],[Quantity]],UHPFNOYIELD[[#This Row],[Quantity]]/1000)</f>
        <v>6.97</v>
      </c>
      <c r="I4" s="1">
        <f>UHPFNOYIELD[[#This Row],[Amount]]/UHPFNOYIELD[[#This Row],[Conversion_to_MT]]</f>
        <v>113411.42324246772</v>
      </c>
      <c r="J4" s="3" t="str">
        <f t="shared" si="0"/>
        <v>LM,310/314 SERIES</v>
      </c>
      <c r="K4" s="5">
        <f t="shared" ref="K4:K10" si="3">K3</f>
        <v>4715622.22</v>
      </c>
      <c r="L4" s="6">
        <f t="shared" si="2"/>
        <v>36.021000000000001</v>
      </c>
    </row>
    <row r="5" spans="1:12" ht="41.4" x14ac:dyDescent="0.3">
      <c r="A5" s="9" t="s">
        <v>33</v>
      </c>
      <c r="B5" s="9" t="s">
        <v>14</v>
      </c>
      <c r="C5" s="19">
        <v>-1051467.8500000001</v>
      </c>
      <c r="D5" s="5">
        <f>UHPFNOYIELD[[#This Row],[Actual Amount]]*-1</f>
        <v>1051467.8500000001</v>
      </c>
      <c r="E5" s="6">
        <v>-9.67</v>
      </c>
      <c r="F5" s="10">
        <f>UHPFNOYIELD[[#This Row],[Actual Quantity]]*-1</f>
        <v>9.67</v>
      </c>
      <c r="G5" s="3" t="s">
        <v>13</v>
      </c>
      <c r="H5" s="1">
        <f>IF(UHPFNOYIELD[[#This Row],[Unit]]="MT",UHPFNOYIELD[[#This Row],[Quantity]],UHPFNOYIELD[[#This Row],[Quantity]]/1000)</f>
        <v>9.67</v>
      </c>
      <c r="I5" s="1">
        <f>UHPFNOYIELD[[#This Row],[Amount]]/UHPFNOYIELD[[#This Row],[Conversion_to_MT]]</f>
        <v>108735.04136504655</v>
      </c>
      <c r="J5" s="3" t="str">
        <f t="shared" si="0"/>
        <v>LM,310/314 SERIES</v>
      </c>
      <c r="K5" s="5">
        <f t="shared" si="3"/>
        <v>4715622.22</v>
      </c>
      <c r="L5" s="6">
        <f t="shared" si="2"/>
        <v>36.021000000000001</v>
      </c>
    </row>
    <row r="6" spans="1:12" x14ac:dyDescent="0.3">
      <c r="A6" s="9" t="s">
        <v>33</v>
      </c>
      <c r="B6" s="9" t="s">
        <v>16</v>
      </c>
      <c r="C6" s="19">
        <v>-9657.3799999999992</v>
      </c>
      <c r="D6" s="5">
        <f>UHPFNOYIELD[[#This Row],[Actual Amount]]*-1</f>
        <v>9657.3799999999992</v>
      </c>
      <c r="E6" s="6">
        <v>-1</v>
      </c>
      <c r="F6" s="10">
        <f>UHPFNOYIELD[[#This Row],[Actual Quantity]]*-1</f>
        <v>1</v>
      </c>
      <c r="G6" s="3" t="s">
        <v>13</v>
      </c>
      <c r="H6" s="1">
        <f>IF(UHPFNOYIELD[[#This Row],[Unit]]="MT",UHPFNOYIELD[[#This Row],[Quantity]],UHPFNOYIELD[[#This Row],[Quantity]]/1000)</f>
        <v>1</v>
      </c>
      <c r="I6" s="1">
        <f>UHPFNOYIELD[[#This Row],[Amount]]/UHPFNOYIELD[[#This Row],[Conversion_to_MT]]</f>
        <v>9657.3799999999992</v>
      </c>
      <c r="J6" s="3" t="str">
        <f t="shared" si="0"/>
        <v>LM,310/314 SERIES</v>
      </c>
      <c r="K6" s="5">
        <f t="shared" si="3"/>
        <v>4715622.22</v>
      </c>
      <c r="L6" s="6">
        <f t="shared" si="2"/>
        <v>36.021000000000001</v>
      </c>
    </row>
    <row r="7" spans="1:12" ht="27.6" x14ac:dyDescent="0.3">
      <c r="A7" s="9" t="s">
        <v>33</v>
      </c>
      <c r="B7" s="9" t="s">
        <v>17</v>
      </c>
      <c r="C7" s="19">
        <v>-6838.95</v>
      </c>
      <c r="D7" s="5">
        <f>UHPFNOYIELD[[#This Row],[Actual Amount]]*-1</f>
        <v>6838.95</v>
      </c>
      <c r="E7" s="6">
        <v>-0.6</v>
      </c>
      <c r="F7" s="10">
        <f>UHPFNOYIELD[[#This Row],[Actual Quantity]]*-1</f>
        <v>0.6</v>
      </c>
      <c r="G7" s="3" t="s">
        <v>13</v>
      </c>
      <c r="H7" s="1">
        <f>IF(UHPFNOYIELD[[#This Row],[Unit]]="MT",UHPFNOYIELD[[#This Row],[Quantity]],UHPFNOYIELD[[#This Row],[Quantity]]/1000)</f>
        <v>0.6</v>
      </c>
      <c r="I7" s="1">
        <f>UHPFNOYIELD[[#This Row],[Amount]]/UHPFNOYIELD[[#This Row],[Conversion_to_MT]]</f>
        <v>11398.25</v>
      </c>
      <c r="J7" s="3" t="str">
        <f t="shared" si="0"/>
        <v>LM,310/314 SERIES</v>
      </c>
      <c r="K7" s="5">
        <f t="shared" si="3"/>
        <v>4715622.22</v>
      </c>
      <c r="L7" s="6">
        <f t="shared" si="2"/>
        <v>36.021000000000001</v>
      </c>
    </row>
    <row r="8" spans="1:12" ht="41.4" x14ac:dyDescent="0.3">
      <c r="A8" s="9" t="s">
        <v>33</v>
      </c>
      <c r="B8" s="9" t="s">
        <v>12</v>
      </c>
      <c r="C8" s="19">
        <v>-956058.3</v>
      </c>
      <c r="D8" s="5">
        <f>UHPFNOYIELD[[#This Row],[Actual Amount]]*-1</f>
        <v>956058.3</v>
      </c>
      <c r="E8" s="6">
        <v>-8.43</v>
      </c>
      <c r="F8" s="10">
        <f>UHPFNOYIELD[[#This Row],[Actual Quantity]]*-1</f>
        <v>8.43</v>
      </c>
      <c r="G8" s="3" t="s">
        <v>13</v>
      </c>
      <c r="H8" s="1">
        <f>IF(UHPFNOYIELD[[#This Row],[Unit]]="MT",UHPFNOYIELD[[#This Row],[Quantity]],UHPFNOYIELD[[#This Row],[Quantity]]/1000)</f>
        <v>8.43</v>
      </c>
      <c r="I8" s="1">
        <f>UHPFNOYIELD[[#This Row],[Amount]]/UHPFNOYIELD[[#This Row],[Conversion_to_MT]]</f>
        <v>113411.4234875445</v>
      </c>
      <c r="J8" s="3" t="str">
        <f t="shared" si="0"/>
        <v>LM,310/314 SERIES</v>
      </c>
      <c r="K8" s="5">
        <f t="shared" si="3"/>
        <v>4715622.22</v>
      </c>
      <c r="L8" s="6">
        <f t="shared" si="2"/>
        <v>36.021000000000001</v>
      </c>
    </row>
    <row r="9" spans="1:12" x14ac:dyDescent="0.3">
      <c r="A9" s="9" t="s">
        <v>33</v>
      </c>
      <c r="B9" s="9" t="s">
        <v>18</v>
      </c>
      <c r="C9" s="19">
        <v>-11833.08</v>
      </c>
      <c r="D9" s="5">
        <f>UHPFNOYIELD[[#This Row],[Actual Amount]]*-1</f>
        <v>11833.08</v>
      </c>
      <c r="E9" s="8">
        <v>-120</v>
      </c>
      <c r="F9" s="10">
        <f>UHPFNOYIELD[[#This Row],[Actual Quantity]]*-1</f>
        <v>120</v>
      </c>
      <c r="G9" s="3" t="s">
        <v>19</v>
      </c>
      <c r="H9" s="1">
        <f>IF(UHPFNOYIELD[[#This Row],[Unit]]="MT",UHPFNOYIELD[[#This Row],[Quantity]],UHPFNOYIELD[[#This Row],[Quantity]]/1000)</f>
        <v>0.12</v>
      </c>
      <c r="I9" s="1">
        <f>UHPFNOYIELD[[#This Row],[Amount]]/UHPFNOYIELD[[#This Row],[Conversion_to_MT]]</f>
        <v>98609</v>
      </c>
      <c r="J9" s="3" t="str">
        <f t="shared" si="0"/>
        <v>LM,310/314 SERIES</v>
      </c>
      <c r="K9" s="5">
        <f t="shared" si="3"/>
        <v>4715622.22</v>
      </c>
      <c r="L9" s="6">
        <f t="shared" si="2"/>
        <v>36.021000000000001</v>
      </c>
    </row>
    <row r="10" spans="1:12" ht="41.4" x14ac:dyDescent="0.3">
      <c r="A10" s="9" t="s">
        <v>33</v>
      </c>
      <c r="B10" s="9" t="s">
        <v>15</v>
      </c>
      <c r="C10" s="19">
        <v>-2880</v>
      </c>
      <c r="D10" s="5">
        <f>UHPFNOYIELD[[#This Row],[Actual Amount]]*-1</f>
        <v>2880</v>
      </c>
      <c r="E10" s="8">
        <v>-200</v>
      </c>
      <c r="F10" s="10">
        <f>UHPFNOYIELD[[#This Row],[Actual Quantity]]*-1</f>
        <v>200</v>
      </c>
      <c r="G10" s="3" t="s">
        <v>19</v>
      </c>
      <c r="H10" s="1">
        <f>IF(UHPFNOYIELD[[#This Row],[Unit]]="MT",UHPFNOYIELD[[#This Row],[Quantity]],UHPFNOYIELD[[#This Row],[Quantity]]/1000)</f>
        <v>0.2</v>
      </c>
      <c r="I10" s="1">
        <f>UHPFNOYIELD[[#This Row],[Amount]]/UHPFNOYIELD[[#This Row],[Conversion_to_MT]]</f>
        <v>14400</v>
      </c>
      <c r="J10" s="3" t="str">
        <f t="shared" si="0"/>
        <v>LM,310/314 SERIES</v>
      </c>
      <c r="K10" s="5">
        <f t="shared" si="3"/>
        <v>4715622.22</v>
      </c>
      <c r="L10" s="6">
        <f t="shared" si="2"/>
        <v>36.021000000000001</v>
      </c>
    </row>
    <row r="15" spans="1:12" x14ac:dyDescent="0.3">
      <c r="C15" s="9"/>
    </row>
    <row r="16" spans="1:12" x14ac:dyDescent="0.3">
      <c r="C16" s="9"/>
    </row>
    <row r="17" spans="3:3" x14ac:dyDescent="0.3">
      <c r="C17" s="9"/>
    </row>
    <row r="18" spans="3:3" x14ac:dyDescent="0.3">
      <c r="C18" s="9"/>
    </row>
    <row r="19" spans="3:3" x14ac:dyDescent="0.3">
      <c r="C19" s="9"/>
    </row>
    <row r="20" spans="3:3" x14ac:dyDescent="0.3">
      <c r="C20" s="9"/>
    </row>
    <row r="21" spans="3:3" x14ac:dyDescent="0.3">
      <c r="C21" s="9"/>
    </row>
    <row r="22" spans="3:3" x14ac:dyDescent="0.3">
      <c r="C22" s="9"/>
    </row>
    <row r="23" spans="3:3" x14ac:dyDescent="0.3">
      <c r="C23" s="9"/>
    </row>
    <row r="24" spans="3:3" x14ac:dyDescent="0.3">
      <c r="C24" s="9"/>
    </row>
    <row r="25" spans="3:3" x14ac:dyDescent="0.3">
      <c r="C25" s="9"/>
    </row>
    <row r="26" spans="3:3" x14ac:dyDescent="0.3">
      <c r="C26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E823-BEBB-414D-9A0C-94A9ECE98F7C}">
  <sheetPr codeName="Sheet2"/>
  <dimension ref="A1:M10"/>
  <sheetViews>
    <sheetView workbookViewId="0">
      <selection activeCell="F8" sqref="F8"/>
    </sheetView>
  </sheetViews>
  <sheetFormatPr defaultRowHeight="14.4" x14ac:dyDescent="0.3"/>
  <cols>
    <col min="1" max="13" width="14.77734375" customWidth="1"/>
    <col min="14" max="15" width="12.77734375" customWidth="1"/>
    <col min="16" max="16" width="11.5546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</v>
      </c>
    </row>
    <row r="2" spans="1:13" ht="41.4" x14ac:dyDescent="0.3">
      <c r="A2" s="9" t="s">
        <v>33</v>
      </c>
      <c r="B2" s="9" t="s">
        <v>12</v>
      </c>
      <c r="C2" s="19">
        <v>-547777.17000000004</v>
      </c>
      <c r="D2" s="11">
        <f>UHPFNOYIELD3[[#This Row],[Actual Amount]]*-1</f>
        <v>547777.17000000004</v>
      </c>
      <c r="E2" s="6">
        <v>-4.83</v>
      </c>
      <c r="F2" s="12">
        <f>UHPFNOYIELD3[[#This Row],[Actual Quantity]]*-1</f>
        <v>4.83</v>
      </c>
      <c r="G2" s="3" t="s">
        <v>13</v>
      </c>
      <c r="H2" s="2">
        <f>IF(UHPFNOYIELD3[[#This Row],[Unit]]="MT",UHPFNOYIELD3[[#This Row],[Quantity]],UHPFNOYIELD3[[#This Row],[Quantity]]/1000)</f>
        <v>4.83</v>
      </c>
      <c r="I2" s="2">
        <f>UHPFNOYIELD3[[#This Row],[Amount]]/UHPFNOYIELD3[[#This Row],[Conversion_to_MT]]</f>
        <v>113411.42236024846</v>
      </c>
      <c r="J2" s="3" t="str">
        <f>UHPFnoyield!J2</f>
        <v>LM,310/314 SERIES</v>
      </c>
      <c r="K2" s="4">
        <f>UHPFnoyield!K2</f>
        <v>4715622.22</v>
      </c>
      <c r="L2" s="6">
        <f>UHPFnoyield!L2</f>
        <v>36.021000000000001</v>
      </c>
      <c r="M2" s="2">
        <f>L2/SUM(UHPFNOYIELD3[Conversion_to_MT])*100</f>
        <v>93.658346333853373</v>
      </c>
    </row>
    <row r="3" spans="1:13" ht="41.4" x14ac:dyDescent="0.3">
      <c r="A3" s="9" t="s">
        <v>33</v>
      </c>
      <c r="B3" s="9" t="s">
        <v>31</v>
      </c>
      <c r="C3" s="19">
        <v>-1680766.78</v>
      </c>
      <c r="D3" s="11">
        <f>UHPFNOYIELD3[[#This Row],[Actual Amount]]*-1</f>
        <v>1680766.78</v>
      </c>
      <c r="E3" s="6">
        <v>-8.44</v>
      </c>
      <c r="F3" s="12">
        <f>UHPFNOYIELD3[[#This Row],[Actual Quantity]]*-1</f>
        <v>8.44</v>
      </c>
      <c r="G3" s="3" t="s">
        <v>13</v>
      </c>
      <c r="H3" s="2">
        <f>IF(UHPFNOYIELD3[[#This Row],[Unit]]="MT",UHPFNOYIELD3[[#This Row],[Quantity]],UHPFNOYIELD3[[#This Row],[Quantity]]/1000)</f>
        <v>8.44</v>
      </c>
      <c r="I3" s="2">
        <f>UHPFNOYIELD3[[#This Row],[Amount]]/UHPFNOYIELD3[[#This Row],[Conversion_to_MT]]</f>
        <v>199142.9834123223</v>
      </c>
      <c r="J3" s="3" t="str">
        <f>UHPFnoyield!J3</f>
        <v>LM,310/314 SERIES</v>
      </c>
      <c r="K3" s="11">
        <f>UHPFnoyield!K3</f>
        <v>4715622.22</v>
      </c>
      <c r="L3" s="6">
        <f>UHPFnoyield!L3</f>
        <v>36.021000000000001</v>
      </c>
      <c r="M3" s="2">
        <f>L3/SUM(UHPFNOYIELD3[Conversion_to_MT])*100</f>
        <v>93.658346333853373</v>
      </c>
    </row>
    <row r="4" spans="1:13" ht="41.4" x14ac:dyDescent="0.3">
      <c r="A4" s="9" t="s">
        <v>33</v>
      </c>
      <c r="B4" s="9" t="s">
        <v>12</v>
      </c>
      <c r="C4" s="19">
        <v>-790477.62</v>
      </c>
      <c r="D4" s="11">
        <f>UHPFNOYIELD3[[#This Row],[Actual Amount]]*-1</f>
        <v>790477.62</v>
      </c>
      <c r="E4" s="6">
        <v>-6.97</v>
      </c>
      <c r="F4" s="12">
        <f>UHPFNOYIELD3[[#This Row],[Actual Quantity]]*-1</f>
        <v>6.97</v>
      </c>
      <c r="G4" s="3" t="s">
        <v>13</v>
      </c>
      <c r="H4" s="2">
        <f>IF(UHPFNOYIELD3[[#This Row],[Unit]]="MT",UHPFNOYIELD3[[#This Row],[Quantity]],UHPFNOYIELD3[[#This Row],[Quantity]]/1000)</f>
        <v>6.97</v>
      </c>
      <c r="I4" s="2">
        <f>UHPFNOYIELD3[[#This Row],[Amount]]/UHPFNOYIELD3[[#This Row],[Conversion_to_MT]]</f>
        <v>113411.42324246772</v>
      </c>
      <c r="J4" s="3" t="str">
        <f>UHPFnoyield!J4</f>
        <v>LM,310/314 SERIES</v>
      </c>
      <c r="K4" s="11">
        <f>UHPFnoyield!K4</f>
        <v>4715622.22</v>
      </c>
      <c r="L4" s="6">
        <f>UHPFnoyield!L4</f>
        <v>36.021000000000001</v>
      </c>
      <c r="M4" s="2">
        <f>L4/SUM(UHPFNOYIELD3[Conversion_to_MT])*100</f>
        <v>93.658346333853373</v>
      </c>
    </row>
    <row r="5" spans="1:13" ht="41.4" x14ac:dyDescent="0.3">
      <c r="A5" s="9" t="s">
        <v>33</v>
      </c>
      <c r="B5" s="9" t="s">
        <v>14</v>
      </c>
      <c r="C5" s="19">
        <v>-1051467.8500000001</v>
      </c>
      <c r="D5" s="11">
        <f>UHPFNOYIELD3[[#This Row],[Actual Amount]]*-1</f>
        <v>1051467.8500000001</v>
      </c>
      <c r="E5" s="6">
        <v>-9.67</v>
      </c>
      <c r="F5" s="12">
        <f>UHPFNOYIELD3[[#This Row],[Actual Quantity]]*-1</f>
        <v>9.67</v>
      </c>
      <c r="G5" s="3" t="s">
        <v>13</v>
      </c>
      <c r="H5" s="2">
        <f>IF(UHPFNOYIELD3[[#This Row],[Unit]]="MT",UHPFNOYIELD3[[#This Row],[Quantity]],UHPFNOYIELD3[[#This Row],[Quantity]]/1000)</f>
        <v>9.67</v>
      </c>
      <c r="I5" s="2">
        <f>UHPFNOYIELD3[[#This Row],[Amount]]/UHPFNOYIELD3[[#This Row],[Conversion_to_MT]]</f>
        <v>108735.04136504655</v>
      </c>
      <c r="J5" s="3" t="str">
        <f>UHPFnoyield!J5</f>
        <v>LM,310/314 SERIES</v>
      </c>
      <c r="K5" s="11">
        <f>UHPFnoyield!K5</f>
        <v>4715622.22</v>
      </c>
      <c r="L5" s="6">
        <f>UHPFnoyield!L5</f>
        <v>36.021000000000001</v>
      </c>
      <c r="M5" s="2">
        <f>L5/SUM(UHPFNOYIELD3[Conversion_to_MT])*100</f>
        <v>93.658346333853373</v>
      </c>
    </row>
    <row r="6" spans="1:13" x14ac:dyDescent="0.3">
      <c r="A6" s="9" t="s">
        <v>33</v>
      </c>
      <c r="B6" s="9" t="s">
        <v>16</v>
      </c>
      <c r="C6" s="19">
        <v>-9657.3799999999992</v>
      </c>
      <c r="D6" s="11">
        <f>UHPFNOYIELD3[[#This Row],[Actual Amount]]*-1</f>
        <v>9657.3799999999992</v>
      </c>
      <c r="E6" s="6"/>
      <c r="F6" s="12">
        <f>UHPFNOYIELD3[[#This Row],[Actual Quantity]]*-1</f>
        <v>0</v>
      </c>
      <c r="G6" s="3" t="s">
        <v>13</v>
      </c>
      <c r="H6" s="2">
        <f>IF(UHPFNOYIELD3[[#This Row],[Unit]]="MT",UHPFNOYIELD3[[#This Row],[Quantity]],UHPFNOYIELD3[[#This Row],[Quantity]]/1000)</f>
        <v>0</v>
      </c>
      <c r="I6" s="2" t="e">
        <f>UHPFNOYIELD3[[#This Row],[Amount]]/UHPFNOYIELD3[[#This Row],[Conversion_to_MT]]</f>
        <v>#DIV/0!</v>
      </c>
      <c r="J6" s="3" t="str">
        <f>UHPFnoyield!J6</f>
        <v>LM,310/314 SERIES</v>
      </c>
      <c r="K6" s="11">
        <f>UHPFnoyield!K6</f>
        <v>4715622.22</v>
      </c>
      <c r="L6" s="6">
        <f>UHPFnoyield!L6</f>
        <v>36.021000000000001</v>
      </c>
      <c r="M6" s="2">
        <f>L6/SUM(UHPFNOYIELD3[Conversion_to_MT])*100</f>
        <v>93.658346333853373</v>
      </c>
    </row>
    <row r="7" spans="1:13" ht="27.6" x14ac:dyDescent="0.3">
      <c r="A7" s="9" t="s">
        <v>33</v>
      </c>
      <c r="B7" s="9" t="s">
        <v>17</v>
      </c>
      <c r="C7" s="19">
        <v>-6838.95</v>
      </c>
      <c r="D7" s="11">
        <f>UHPFNOYIELD3[[#This Row],[Actual Amount]]*-1</f>
        <v>6838.95</v>
      </c>
      <c r="E7" s="6"/>
      <c r="F7" s="12">
        <f>UHPFNOYIELD3[[#This Row],[Actual Quantity]]*-1</f>
        <v>0</v>
      </c>
      <c r="G7" s="3" t="s">
        <v>13</v>
      </c>
      <c r="H7" s="2">
        <f>IF(UHPFNOYIELD3[[#This Row],[Unit]]="MT",UHPFNOYIELD3[[#This Row],[Quantity]],UHPFNOYIELD3[[#This Row],[Quantity]]/1000)</f>
        <v>0</v>
      </c>
      <c r="I7" s="2" t="e">
        <f>UHPFNOYIELD3[[#This Row],[Amount]]/UHPFNOYIELD3[[#This Row],[Conversion_to_MT]]</f>
        <v>#DIV/0!</v>
      </c>
      <c r="J7" s="3" t="str">
        <f>UHPFnoyield!J7</f>
        <v>LM,310/314 SERIES</v>
      </c>
      <c r="K7" s="11">
        <f>UHPFnoyield!K7</f>
        <v>4715622.22</v>
      </c>
      <c r="L7" s="6">
        <f>UHPFnoyield!L7</f>
        <v>36.021000000000001</v>
      </c>
      <c r="M7" s="2">
        <f>L7/SUM(UHPFNOYIELD3[Conversion_to_MT])*100</f>
        <v>93.658346333853373</v>
      </c>
    </row>
    <row r="8" spans="1:13" ht="41.4" x14ac:dyDescent="0.3">
      <c r="A8" s="9" t="s">
        <v>33</v>
      </c>
      <c r="B8" s="9" t="s">
        <v>12</v>
      </c>
      <c r="C8" s="19">
        <v>-956058.3</v>
      </c>
      <c r="D8" s="11">
        <f>UHPFNOYIELD3[[#This Row],[Actual Amount]]*-1</f>
        <v>956058.3</v>
      </c>
      <c r="E8" s="6">
        <v>-8.43</v>
      </c>
      <c r="F8" s="12">
        <f>UHPFNOYIELD3[[#This Row],[Actual Quantity]]*-1</f>
        <v>8.43</v>
      </c>
      <c r="G8" s="3" t="s">
        <v>13</v>
      </c>
      <c r="H8" s="2">
        <f>IF(UHPFNOYIELD3[[#This Row],[Unit]]="MT",UHPFNOYIELD3[[#This Row],[Quantity]],UHPFNOYIELD3[[#This Row],[Quantity]]/1000)</f>
        <v>8.43</v>
      </c>
      <c r="I8" s="2">
        <f>UHPFNOYIELD3[[#This Row],[Amount]]/UHPFNOYIELD3[[#This Row],[Conversion_to_MT]]</f>
        <v>113411.4234875445</v>
      </c>
      <c r="J8" s="3" t="str">
        <f>UHPFnoyield!J8</f>
        <v>LM,310/314 SERIES</v>
      </c>
      <c r="K8" s="11">
        <f>UHPFnoyield!K8</f>
        <v>4715622.22</v>
      </c>
      <c r="L8" s="6">
        <f>UHPFnoyield!L8</f>
        <v>36.021000000000001</v>
      </c>
      <c r="M8" s="2">
        <f>L8/SUM(UHPFNOYIELD3[Conversion_to_MT])*100</f>
        <v>93.658346333853373</v>
      </c>
    </row>
    <row r="9" spans="1:13" x14ac:dyDescent="0.3">
      <c r="A9" s="9" t="s">
        <v>33</v>
      </c>
      <c r="B9" s="9" t="s">
        <v>18</v>
      </c>
      <c r="C9" s="19">
        <v>-11833.08</v>
      </c>
      <c r="D9" s="11">
        <f>UHPFNOYIELD3[[#This Row],[Actual Amount]]*-1</f>
        <v>11833.08</v>
      </c>
      <c r="E9" s="8">
        <v>-120</v>
      </c>
      <c r="F9" s="12">
        <f>UHPFNOYIELD3[[#This Row],[Actual Quantity]]*-1</f>
        <v>120</v>
      </c>
      <c r="G9" s="3" t="s">
        <v>19</v>
      </c>
      <c r="H9" s="2">
        <f>IF(UHPFNOYIELD3[[#This Row],[Unit]]="MT",UHPFNOYIELD3[[#This Row],[Quantity]],UHPFNOYIELD3[[#This Row],[Quantity]]/1000)</f>
        <v>0.12</v>
      </c>
      <c r="I9" s="2">
        <f>UHPFNOYIELD3[[#This Row],[Amount]]/UHPFNOYIELD3[[#This Row],[Conversion_to_MT]]</f>
        <v>98609</v>
      </c>
      <c r="J9" s="3" t="str">
        <f>UHPFnoyield!J9</f>
        <v>LM,310/314 SERIES</v>
      </c>
      <c r="K9" s="11">
        <f>UHPFnoyield!K9</f>
        <v>4715622.22</v>
      </c>
      <c r="L9" s="6">
        <f>UHPFnoyield!L9</f>
        <v>36.021000000000001</v>
      </c>
      <c r="M9" s="2">
        <f>L9/SUM(UHPFNOYIELD3[Conversion_to_MT])*100</f>
        <v>93.658346333853373</v>
      </c>
    </row>
    <row r="10" spans="1:13" ht="41.4" x14ac:dyDescent="0.3">
      <c r="A10" s="9" t="s">
        <v>33</v>
      </c>
      <c r="B10" s="9" t="s">
        <v>15</v>
      </c>
      <c r="C10" s="19">
        <v>-2880</v>
      </c>
      <c r="D10" s="11">
        <f>UHPFNOYIELD3[[#This Row],[Actual Amount]]*-1</f>
        <v>2880</v>
      </c>
      <c r="E10" s="8"/>
      <c r="F10" s="12">
        <f>UHPFNOYIELD3[[#This Row],[Actual Quantity]]*-1</f>
        <v>0</v>
      </c>
      <c r="G10" s="3" t="s">
        <v>19</v>
      </c>
      <c r="H10" s="2">
        <f>IF(UHPFNOYIELD3[[#This Row],[Unit]]="MT",UHPFNOYIELD3[[#This Row],[Quantity]],UHPFNOYIELD3[[#This Row],[Quantity]]/1000)</f>
        <v>0</v>
      </c>
      <c r="I10" s="2" t="e">
        <f>UHPFNOYIELD3[[#This Row],[Amount]]/UHPFNOYIELD3[[#This Row],[Conversion_to_MT]]</f>
        <v>#DIV/0!</v>
      </c>
      <c r="J10" s="3" t="str">
        <f>UHPFnoyield!J10</f>
        <v>LM,310/314 SERIES</v>
      </c>
      <c r="K10" s="11">
        <f>UHPFnoyield!K10</f>
        <v>4715622.22</v>
      </c>
      <c r="L10" s="6">
        <f>UHPFnoyield!L10</f>
        <v>36.021000000000001</v>
      </c>
      <c r="M10" s="2">
        <f>L10/SUM(UHPFNOYIELD3[Conversion_to_MT])*100</f>
        <v>93.658346333853373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09C7-5BCF-4A31-8561-F2B59772672B}">
  <sheetPr codeName="Sheet3"/>
  <dimension ref="A1:S11"/>
  <sheetViews>
    <sheetView workbookViewId="0">
      <selection activeCell="J2" sqref="J2:L2"/>
    </sheetView>
  </sheetViews>
  <sheetFormatPr defaultRowHeight="14.4" x14ac:dyDescent="0.3"/>
  <cols>
    <col min="1" max="9" width="13.77734375" customWidth="1"/>
    <col min="10" max="10" width="14.77734375" customWidth="1"/>
    <col min="11" max="12" width="13.77734375" customWidth="1"/>
  </cols>
  <sheetData>
    <row r="1" spans="1:19" ht="43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3"/>
      <c r="O1" s="23"/>
      <c r="P1" s="23"/>
      <c r="Q1" s="23"/>
      <c r="R1" s="23"/>
      <c r="S1" s="23"/>
    </row>
    <row r="2" spans="1:19" x14ac:dyDescent="0.3">
      <c r="A2" s="3" t="s">
        <v>33</v>
      </c>
      <c r="B2" s="9" t="s">
        <v>18</v>
      </c>
      <c r="C2" s="4">
        <v>-69026.320000000007</v>
      </c>
      <c r="D2" s="11">
        <f>UHPFNOYIELD5[[#This Row],[Actual Amount]]*-1</f>
        <v>69026.320000000007</v>
      </c>
      <c r="E2" s="8">
        <v>-700</v>
      </c>
      <c r="F2" s="12">
        <f>UHPFNOYIELD5[[#This Row],[Actual Quantity]]*-1</f>
        <v>700</v>
      </c>
      <c r="G2" s="3" t="s">
        <v>19</v>
      </c>
      <c r="H2" s="2">
        <f>IF(UHPFNOYIELD5[[#This Row],[Unit]]="MT",UHPFNOYIELD5[[#This Row],[Quantity]],UHPFNOYIELD5[[#This Row],[Quantity]]/1000)</f>
        <v>0.7</v>
      </c>
      <c r="I2" s="2">
        <f>UHPFNOYIELD5[[#This Row],[Amount]]/UHPFNOYIELD5[[#This Row],[Conversion_to_MT]]</f>
        <v>98609.028571428586</v>
      </c>
      <c r="J2" s="3" t="s">
        <v>36</v>
      </c>
      <c r="K2" s="4">
        <v>15823170.109999999</v>
      </c>
      <c r="L2" s="6">
        <v>46.576999999999998</v>
      </c>
      <c r="N2" s="24"/>
      <c r="O2" s="24"/>
      <c r="P2" s="24"/>
      <c r="Q2" s="24"/>
      <c r="R2" s="24"/>
      <c r="S2" s="24"/>
    </row>
    <row r="3" spans="1:19" ht="55.2" x14ac:dyDescent="0.3">
      <c r="A3" s="3" t="s">
        <v>33</v>
      </c>
      <c r="B3" s="9" t="s">
        <v>21</v>
      </c>
      <c r="C3" s="4">
        <v>-139268.65</v>
      </c>
      <c r="D3" s="11">
        <f>UHPFNOYIELD5[[#This Row],[Actual Amount]]*-1</f>
        <v>139268.65</v>
      </c>
      <c r="E3" s="8">
        <v>-1275</v>
      </c>
      <c r="F3" s="12">
        <f>UHPFNOYIELD5[[#This Row],[Actual Quantity]]*-1</f>
        <v>1275</v>
      </c>
      <c r="G3" s="3" t="s">
        <v>19</v>
      </c>
      <c r="H3" s="2">
        <f>IF(UHPFNOYIELD5[[#This Row],[Unit]]="MT",UHPFNOYIELD5[[#This Row],[Quantity]],UHPFNOYIELD5[[#This Row],[Quantity]]/1000)</f>
        <v>1.2749999999999999</v>
      </c>
      <c r="I3" s="2">
        <f>UHPFNOYIELD5[[#This Row],[Amount]]/UHPFNOYIELD5[[#This Row],[Conversion_to_MT]]</f>
        <v>109230.3137254902</v>
      </c>
      <c r="J3" s="3" t="str">
        <f t="shared" ref="J3:J11" si="0">$J$2</f>
        <v>LM,AISI 314</v>
      </c>
      <c r="K3" s="4">
        <f>$K$2</f>
        <v>15823170.109999999</v>
      </c>
      <c r="L3" s="4">
        <f t="shared" ref="L3:L11" si="1">$L$2</f>
        <v>46.576999999999998</v>
      </c>
    </row>
    <row r="4" spans="1:19" ht="55.2" x14ac:dyDescent="0.3">
      <c r="A4" s="3" t="s">
        <v>33</v>
      </c>
      <c r="B4" s="9" t="s">
        <v>21</v>
      </c>
      <c r="C4" s="4">
        <v>-57345.919999999998</v>
      </c>
      <c r="D4" s="11">
        <f>UHPFNOYIELD5[[#This Row],[Actual Amount]]*-1</f>
        <v>57345.919999999998</v>
      </c>
      <c r="E4" s="8">
        <v>-525</v>
      </c>
      <c r="F4" s="12">
        <f>UHPFNOYIELD5[[#This Row],[Actual Quantity]]*-1</f>
        <v>525</v>
      </c>
      <c r="G4" s="3" t="s">
        <v>19</v>
      </c>
      <c r="H4" s="2">
        <f>IF(UHPFNOYIELD5[[#This Row],[Unit]]="MT",UHPFNOYIELD5[[#This Row],[Quantity]],UHPFNOYIELD5[[#This Row],[Quantity]]/1000)</f>
        <v>0.52500000000000002</v>
      </c>
      <c r="I4" s="2">
        <f>UHPFNOYIELD5[[#This Row],[Amount]]/UHPFNOYIELD5[[#This Row],[Conversion_to_MT]]</f>
        <v>109230.3238095238</v>
      </c>
      <c r="J4" s="3" t="str">
        <f t="shared" si="0"/>
        <v>LM,AISI 314</v>
      </c>
      <c r="K4" s="4">
        <f t="shared" ref="K4:K11" si="2">$K$2</f>
        <v>15823170.109999999</v>
      </c>
      <c r="L4" s="4">
        <f t="shared" si="1"/>
        <v>46.576999999999998</v>
      </c>
    </row>
    <row r="5" spans="1:19" ht="27.6" x14ac:dyDescent="0.3">
      <c r="A5" s="3" t="s">
        <v>33</v>
      </c>
      <c r="B5" s="9" t="s">
        <v>22</v>
      </c>
      <c r="C5" s="4">
        <v>-794548.05</v>
      </c>
      <c r="D5" s="11">
        <f>UHPFNOYIELD5[[#This Row],[Actual Amount]]*-1</f>
        <v>794548.05</v>
      </c>
      <c r="E5" s="8">
        <v>-617</v>
      </c>
      <c r="F5" s="12">
        <f>UHPFNOYIELD5[[#This Row],[Actual Quantity]]*-1</f>
        <v>617</v>
      </c>
      <c r="G5" s="3" t="s">
        <v>19</v>
      </c>
      <c r="H5" s="2">
        <f>IF(UHPFNOYIELD5[[#This Row],[Unit]]="MT",UHPFNOYIELD5[[#This Row],[Quantity]],UHPFNOYIELD5[[#This Row],[Quantity]]/1000)</f>
        <v>0.61699999999999999</v>
      </c>
      <c r="I5" s="2">
        <f>UHPFNOYIELD5[[#This Row],[Amount]]/UHPFNOYIELD5[[#This Row],[Conversion_to_MT]]</f>
        <v>1287760.2106969208</v>
      </c>
      <c r="J5" s="3" t="str">
        <f t="shared" si="0"/>
        <v>LM,AISI 314</v>
      </c>
      <c r="K5" s="4">
        <f t="shared" si="2"/>
        <v>15823170.109999999</v>
      </c>
      <c r="L5" s="4">
        <f t="shared" si="1"/>
        <v>46.576999999999998</v>
      </c>
    </row>
    <row r="6" spans="1:19" ht="27.6" x14ac:dyDescent="0.3">
      <c r="A6" s="3" t="s">
        <v>33</v>
      </c>
      <c r="B6" s="9" t="s">
        <v>22</v>
      </c>
      <c r="C6" s="4">
        <v>-7833445.3300000001</v>
      </c>
      <c r="D6" s="11">
        <f>UHPFNOYIELD5[[#This Row],[Actual Amount]]*-1</f>
        <v>7833445.3300000001</v>
      </c>
      <c r="E6" s="8">
        <v>-6083</v>
      </c>
      <c r="F6" s="12">
        <f>UHPFNOYIELD5[[#This Row],[Actual Quantity]]*-1</f>
        <v>6083</v>
      </c>
      <c r="G6" s="3" t="s">
        <v>19</v>
      </c>
      <c r="H6" s="2">
        <f>IF(UHPFNOYIELD5[[#This Row],[Unit]]="MT",UHPFNOYIELD5[[#This Row],[Quantity]],UHPFNOYIELD5[[#This Row],[Quantity]]/1000)</f>
        <v>6.0830000000000002</v>
      </c>
      <c r="I6" s="2">
        <f>UHPFNOYIELD5[[#This Row],[Amount]]/UHPFNOYIELD5[[#This Row],[Conversion_to_MT]]</f>
        <v>1287760.2054907118</v>
      </c>
      <c r="J6" s="3" t="str">
        <f t="shared" si="0"/>
        <v>LM,AISI 314</v>
      </c>
      <c r="K6" s="4">
        <f t="shared" si="2"/>
        <v>15823170.109999999</v>
      </c>
      <c r="L6" s="4">
        <f t="shared" si="1"/>
        <v>46.576999999999998</v>
      </c>
    </row>
    <row r="7" spans="1:19" ht="69" x14ac:dyDescent="0.3">
      <c r="A7" s="3" t="s">
        <v>33</v>
      </c>
      <c r="B7" s="9" t="s">
        <v>34</v>
      </c>
      <c r="C7" s="4">
        <v>-30943.45</v>
      </c>
      <c r="D7" s="11">
        <f>UHPFNOYIELD5[[#This Row],[Actual Amount]]*-1</f>
        <v>30943.45</v>
      </c>
      <c r="E7" s="8">
        <v>-400</v>
      </c>
      <c r="F7" s="12">
        <f>UHPFNOYIELD5[[#This Row],[Actual Quantity]]*-1</f>
        <v>400</v>
      </c>
      <c r="G7" s="3" t="s">
        <v>19</v>
      </c>
      <c r="H7" s="2">
        <f>IF(UHPFNOYIELD5[[#This Row],[Unit]]="MT",UHPFNOYIELD5[[#This Row],[Quantity]],UHPFNOYIELD5[[#This Row],[Quantity]]/1000)</f>
        <v>0.4</v>
      </c>
      <c r="I7" s="2">
        <f>UHPFNOYIELD5[[#This Row],[Amount]]/UHPFNOYIELD5[[#This Row],[Conversion_to_MT]]</f>
        <v>77358.625</v>
      </c>
      <c r="J7" s="3" t="str">
        <f t="shared" si="0"/>
        <v>LM,AISI 314</v>
      </c>
      <c r="K7" s="4">
        <f t="shared" si="2"/>
        <v>15823170.109999999</v>
      </c>
      <c r="L7" s="4">
        <f t="shared" si="1"/>
        <v>46.576999999999998</v>
      </c>
    </row>
    <row r="8" spans="1:19" ht="41.4" x14ac:dyDescent="0.3">
      <c r="A8" s="3" t="s">
        <v>33</v>
      </c>
      <c r="B8" s="9" t="s">
        <v>35</v>
      </c>
      <c r="C8" s="4">
        <v>-23603.599999999999</v>
      </c>
      <c r="D8" s="11">
        <f>UHPFNOYIELD5[[#This Row],[Actual Amount]]*-1</f>
        <v>23603.599999999999</v>
      </c>
      <c r="E8" s="8">
        <v>-100</v>
      </c>
      <c r="F8" s="12">
        <f>UHPFNOYIELD5[[#This Row],[Actual Quantity]]*-1</f>
        <v>100</v>
      </c>
      <c r="G8" s="3" t="s">
        <v>19</v>
      </c>
      <c r="H8" s="2">
        <f>IF(UHPFNOYIELD5[[#This Row],[Unit]]="MT",UHPFNOYIELD5[[#This Row],[Quantity]],UHPFNOYIELD5[[#This Row],[Quantity]]/1000)</f>
        <v>0.1</v>
      </c>
      <c r="I8" s="2">
        <f>UHPFNOYIELD5[[#This Row],[Amount]]/UHPFNOYIELD5[[#This Row],[Conversion_to_MT]]</f>
        <v>236035.99999999997</v>
      </c>
      <c r="J8" s="3" t="str">
        <f t="shared" si="0"/>
        <v>LM,AISI 314</v>
      </c>
      <c r="K8" s="4">
        <f t="shared" si="2"/>
        <v>15823170.109999999</v>
      </c>
      <c r="L8" s="4">
        <f t="shared" si="1"/>
        <v>46.576999999999998</v>
      </c>
    </row>
    <row r="9" spans="1:19" x14ac:dyDescent="0.3">
      <c r="A9" s="3" t="s">
        <v>33</v>
      </c>
      <c r="B9" s="9" t="s">
        <v>16</v>
      </c>
      <c r="C9" s="4">
        <v>-772.59</v>
      </c>
      <c r="D9" s="11">
        <f>UHPFNOYIELD5[[#This Row],[Actual Amount]]*-1</f>
        <v>772.59</v>
      </c>
      <c r="E9" s="8">
        <v>-80</v>
      </c>
      <c r="F9" s="12">
        <f>UHPFNOYIELD5[[#This Row],[Actual Quantity]]*-1</f>
        <v>80</v>
      </c>
      <c r="G9" s="3" t="s">
        <v>19</v>
      </c>
      <c r="H9" s="2">
        <f>IF(UHPFNOYIELD5[[#This Row],[Unit]]="MT",UHPFNOYIELD5[[#This Row],[Quantity]],UHPFNOYIELD5[[#This Row],[Quantity]]/1000)</f>
        <v>0.08</v>
      </c>
      <c r="I9" s="2">
        <f>UHPFNOYIELD5[[#This Row],[Amount]]/UHPFNOYIELD5[[#This Row],[Conversion_to_MT]]</f>
        <v>9657.375</v>
      </c>
      <c r="J9" s="3" t="str">
        <f t="shared" si="0"/>
        <v>LM,AISI 314</v>
      </c>
      <c r="K9" s="4">
        <f t="shared" si="2"/>
        <v>15823170.109999999</v>
      </c>
      <c r="L9" s="4">
        <f t="shared" si="1"/>
        <v>46.576999999999998</v>
      </c>
    </row>
    <row r="10" spans="1:19" x14ac:dyDescent="0.3">
      <c r="A10" s="3" t="s">
        <v>33</v>
      </c>
      <c r="B10" s="9" t="s">
        <v>16</v>
      </c>
      <c r="C10" s="4">
        <v>-13713.47</v>
      </c>
      <c r="D10" s="13">
        <f>UHPFNOYIELD5[[#This Row],[Actual Amount]]*-1</f>
        <v>13713.47</v>
      </c>
      <c r="E10" s="8">
        <v>-1420</v>
      </c>
      <c r="F10" s="12">
        <f>UHPFNOYIELD5[[#This Row],[Actual Quantity]]*-1</f>
        <v>1420</v>
      </c>
      <c r="G10" s="3" t="s">
        <v>19</v>
      </c>
      <c r="H10" s="2">
        <f>IF(UHPFNOYIELD5[[#This Row],[Unit]]="MT",UHPFNOYIELD5[[#This Row],[Quantity]],UHPFNOYIELD5[[#This Row],[Quantity]]/1000)</f>
        <v>1.42</v>
      </c>
      <c r="I10" s="2">
        <f>UHPFNOYIELD5[[#This Row],[Amount]]/UHPFNOYIELD5[[#This Row],[Conversion_to_MT]]</f>
        <v>9657.3732394366198</v>
      </c>
      <c r="J10" s="3" t="str">
        <f t="shared" si="0"/>
        <v>LM,AISI 314</v>
      </c>
      <c r="K10" s="4">
        <f t="shared" si="2"/>
        <v>15823170.109999999</v>
      </c>
      <c r="L10" s="4">
        <f t="shared" si="1"/>
        <v>46.576999999999998</v>
      </c>
    </row>
    <row r="11" spans="1:19" ht="41.4" x14ac:dyDescent="0.3">
      <c r="A11" s="3" t="s">
        <v>33</v>
      </c>
      <c r="B11" s="9" t="s">
        <v>17</v>
      </c>
      <c r="C11" s="4">
        <v>-17097.38</v>
      </c>
      <c r="D11" s="13">
        <f>UHPFNOYIELD5[[#This Row],[Actual Amount]]*-1</f>
        <v>17097.38</v>
      </c>
      <c r="E11" s="8">
        <v>-1500</v>
      </c>
      <c r="F11" s="12">
        <f>UHPFNOYIELD5[[#This Row],[Actual Quantity]]*-1</f>
        <v>1500</v>
      </c>
      <c r="G11" s="3" t="s">
        <v>19</v>
      </c>
      <c r="H11" s="2">
        <f>IF(UHPFNOYIELD5[[#This Row],[Unit]]="MT",UHPFNOYIELD5[[#This Row],[Quantity]],UHPFNOYIELD5[[#This Row],[Quantity]]/1000)</f>
        <v>1.5</v>
      </c>
      <c r="I11" s="2">
        <f>UHPFNOYIELD5[[#This Row],[Amount]]/UHPFNOYIELD5[[#This Row],[Conversion_to_MT]]</f>
        <v>11398.253333333334</v>
      </c>
      <c r="J11" s="3" t="str">
        <f t="shared" si="0"/>
        <v>LM,AISI 314</v>
      </c>
      <c r="K11" s="4">
        <f t="shared" si="2"/>
        <v>15823170.109999999</v>
      </c>
      <c r="L11" s="4">
        <f t="shared" si="1"/>
        <v>46.576999999999998</v>
      </c>
    </row>
  </sheetData>
  <mergeCells count="6">
    <mergeCell ref="N1:O1"/>
    <mergeCell ref="P1:Q1"/>
    <mergeCell ref="R1:S1"/>
    <mergeCell ref="N2:O2"/>
    <mergeCell ref="P2:Q2"/>
    <mergeCell ref="R2:S2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0B5E-BB68-43A3-BC2D-476B96784C70}">
  <sheetPr codeName="Sheet4"/>
  <dimension ref="A1:N11"/>
  <sheetViews>
    <sheetView workbookViewId="0">
      <selection activeCell="E8" sqref="E8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23</v>
      </c>
      <c r="N1" s="14" t="s">
        <v>20</v>
      </c>
    </row>
    <row r="2" spans="1:14" x14ac:dyDescent="0.3">
      <c r="A2" s="3" t="s">
        <v>33</v>
      </c>
      <c r="B2" s="9" t="s">
        <v>18</v>
      </c>
      <c r="C2" s="4">
        <v>-69026.320000000007</v>
      </c>
      <c r="D2" s="15">
        <f>UHPFNOYIELD56[[#This Row],[Actual Amount]]*-1</f>
        <v>69026.320000000007</v>
      </c>
      <c r="E2" s="8">
        <v>-700</v>
      </c>
      <c r="F2" s="16">
        <f>UHPFNOYIELD56[[#This Row],[Actual Quantity]]*-1</f>
        <v>700</v>
      </c>
      <c r="G2" s="3" t="s">
        <v>19</v>
      </c>
      <c r="H2" s="14">
        <f>IF(UHPFNOYIELD56[[#This Row],[Unit]]="MT",UHPFNOYIELD56[[#This Row],[Quantity]],UHPFNOYIELD56[[#This Row],[Quantity]]/1000)</f>
        <v>0.7</v>
      </c>
      <c r="I2" s="14">
        <f>UHPFNOYIELD56[[#This Row],[Amount]]/UHPFNOYIELD56[[#This Row],[Conversion_to_MT]]</f>
        <v>98609.028571428586</v>
      </c>
      <c r="J2" s="3" t="str">
        <f>CONnoyield!J2</f>
        <v>LM,AISI 314</v>
      </c>
      <c r="K2" s="4">
        <f>CONnoyield!K2</f>
        <v>15823170.109999999</v>
      </c>
      <c r="L2" s="6">
        <f>CONnoyield!L2</f>
        <v>46.576999999999998</v>
      </c>
      <c r="M2" s="14">
        <f>SUM(UHPFNOYIELD56[Conversion_to_MT])</f>
        <v>9.6999999999999993</v>
      </c>
      <c r="N2" s="14">
        <f>UHPFNOYIELD56[[#This Row],[Final Pro. Quantity]]/(UHPFyield!L2+CONyield!M2+VODyield!M2)*100</f>
        <v>96.932425964079826</v>
      </c>
    </row>
    <row r="3" spans="1:14" ht="41.4" x14ac:dyDescent="0.3">
      <c r="A3" s="3" t="s">
        <v>33</v>
      </c>
      <c r="B3" s="9" t="s">
        <v>21</v>
      </c>
      <c r="C3" s="4">
        <v>-139268.65</v>
      </c>
      <c r="D3" s="15">
        <f>UHPFNOYIELD56[[#This Row],[Actual Amount]]*-1</f>
        <v>139268.65</v>
      </c>
      <c r="E3" s="8">
        <v>-1275</v>
      </c>
      <c r="F3" s="16">
        <f>UHPFNOYIELD56[[#This Row],[Actual Quantity]]*-1</f>
        <v>1275</v>
      </c>
      <c r="G3" s="3" t="s">
        <v>19</v>
      </c>
      <c r="H3" s="14">
        <f>IF(UHPFNOYIELD56[[#This Row],[Unit]]="MT",UHPFNOYIELD56[[#This Row],[Quantity]],UHPFNOYIELD56[[#This Row],[Quantity]]/1000)</f>
        <v>1.2749999999999999</v>
      </c>
      <c r="I3" s="14">
        <f>UHPFNOYIELD56[[#This Row],[Amount]]/UHPFNOYIELD56[[#This Row],[Conversion_to_MT]]</f>
        <v>109230.3137254902</v>
      </c>
      <c r="J3" s="3" t="str">
        <f>CONnoyield!J3</f>
        <v>LM,AISI 314</v>
      </c>
      <c r="K3" s="4">
        <f>CONnoyield!K3</f>
        <v>15823170.109999999</v>
      </c>
      <c r="L3" s="6">
        <f>CONnoyield!L3</f>
        <v>46.576999999999998</v>
      </c>
      <c r="M3" s="14">
        <f>M2</f>
        <v>9.6999999999999993</v>
      </c>
      <c r="N3" s="14"/>
    </row>
    <row r="4" spans="1:14" ht="41.4" x14ac:dyDescent="0.3">
      <c r="A4" s="3" t="s">
        <v>33</v>
      </c>
      <c r="B4" s="9" t="s">
        <v>21</v>
      </c>
      <c r="C4" s="4">
        <v>-57345.919999999998</v>
      </c>
      <c r="D4" s="15">
        <f>UHPFNOYIELD56[[#This Row],[Actual Amount]]*-1</f>
        <v>57345.919999999998</v>
      </c>
      <c r="E4" s="8">
        <v>-525</v>
      </c>
      <c r="F4" s="16">
        <f>UHPFNOYIELD56[[#This Row],[Actual Quantity]]*-1</f>
        <v>525</v>
      </c>
      <c r="G4" s="3" t="s">
        <v>19</v>
      </c>
      <c r="H4" s="14">
        <f>IF(UHPFNOYIELD56[[#This Row],[Unit]]="MT",UHPFNOYIELD56[[#This Row],[Quantity]],UHPFNOYIELD56[[#This Row],[Quantity]]/1000)</f>
        <v>0.52500000000000002</v>
      </c>
      <c r="I4" s="14">
        <f>UHPFNOYIELD56[[#This Row],[Amount]]/UHPFNOYIELD56[[#This Row],[Conversion_to_MT]]</f>
        <v>109230.3238095238</v>
      </c>
      <c r="J4" s="3" t="str">
        <f>CONnoyield!J4</f>
        <v>LM,AISI 314</v>
      </c>
      <c r="K4" s="4">
        <f>CONnoyield!K4</f>
        <v>15823170.109999999</v>
      </c>
      <c r="L4" s="6">
        <f>CONnoyield!L4</f>
        <v>46.576999999999998</v>
      </c>
      <c r="M4" s="14">
        <f t="shared" ref="M4:M9" si="0">M3</f>
        <v>9.6999999999999993</v>
      </c>
      <c r="N4" s="14"/>
    </row>
    <row r="5" spans="1:14" ht="27.6" x14ac:dyDescent="0.3">
      <c r="A5" s="3" t="s">
        <v>33</v>
      </c>
      <c r="B5" s="9" t="s">
        <v>22</v>
      </c>
      <c r="C5" s="4">
        <v>-794548.05</v>
      </c>
      <c r="D5" s="15">
        <f>UHPFNOYIELD56[[#This Row],[Actual Amount]]*-1</f>
        <v>794548.05</v>
      </c>
      <c r="E5" s="8">
        <v>-617</v>
      </c>
      <c r="F5" s="16">
        <f>UHPFNOYIELD56[[#This Row],[Actual Quantity]]*-1</f>
        <v>617</v>
      </c>
      <c r="G5" s="3" t="s">
        <v>19</v>
      </c>
      <c r="H5" s="14">
        <f>IF(UHPFNOYIELD56[[#This Row],[Unit]]="MT",UHPFNOYIELD56[[#This Row],[Quantity]],UHPFNOYIELD56[[#This Row],[Quantity]]/1000)</f>
        <v>0.61699999999999999</v>
      </c>
      <c r="I5" s="14">
        <f>UHPFNOYIELD56[[#This Row],[Amount]]/UHPFNOYIELD56[[#This Row],[Conversion_to_MT]]</f>
        <v>1287760.2106969208</v>
      </c>
      <c r="J5" s="3" t="str">
        <f>CONnoyield!J5</f>
        <v>LM,AISI 314</v>
      </c>
      <c r="K5" s="4">
        <f>CONnoyield!K5</f>
        <v>15823170.109999999</v>
      </c>
      <c r="L5" s="6">
        <f>CONnoyield!L5</f>
        <v>46.576999999999998</v>
      </c>
      <c r="M5" s="14">
        <f t="shared" si="0"/>
        <v>9.6999999999999993</v>
      </c>
      <c r="N5" s="14"/>
    </row>
    <row r="6" spans="1:14" ht="27.6" x14ac:dyDescent="0.3">
      <c r="A6" s="3" t="s">
        <v>33</v>
      </c>
      <c r="B6" s="9" t="s">
        <v>22</v>
      </c>
      <c r="C6" s="4">
        <v>-7833445.3300000001</v>
      </c>
      <c r="D6" s="15">
        <f>UHPFNOYIELD56[[#This Row],[Actual Amount]]*-1</f>
        <v>7833445.3300000001</v>
      </c>
      <c r="E6" s="8">
        <v>-6083</v>
      </c>
      <c r="F6" s="16">
        <f>UHPFNOYIELD56[[#This Row],[Actual Quantity]]*-1</f>
        <v>6083</v>
      </c>
      <c r="G6" s="3" t="s">
        <v>19</v>
      </c>
      <c r="H6" s="14">
        <f>IF(UHPFNOYIELD56[[#This Row],[Unit]]="MT",UHPFNOYIELD56[[#This Row],[Quantity]],UHPFNOYIELD56[[#This Row],[Quantity]]/1000)</f>
        <v>6.0830000000000002</v>
      </c>
      <c r="I6" s="14">
        <f>UHPFNOYIELD56[[#This Row],[Amount]]/UHPFNOYIELD56[[#This Row],[Conversion_to_MT]]</f>
        <v>1287760.2054907118</v>
      </c>
      <c r="J6" s="3" t="str">
        <f>CONnoyield!J6</f>
        <v>LM,AISI 314</v>
      </c>
      <c r="K6" s="4">
        <f>CONnoyield!K6</f>
        <v>15823170.109999999</v>
      </c>
      <c r="L6" s="6">
        <f>CONnoyield!L6</f>
        <v>46.576999999999998</v>
      </c>
      <c r="M6" s="14">
        <f t="shared" si="0"/>
        <v>9.6999999999999993</v>
      </c>
      <c r="N6" s="14"/>
    </row>
    <row r="7" spans="1:14" ht="69" x14ac:dyDescent="0.3">
      <c r="A7" s="3" t="s">
        <v>33</v>
      </c>
      <c r="B7" s="9" t="s">
        <v>34</v>
      </c>
      <c r="C7" s="4">
        <v>-30943.45</v>
      </c>
      <c r="D7" s="15">
        <f>UHPFNOYIELD56[[#This Row],[Actual Amount]]*-1</f>
        <v>30943.45</v>
      </c>
      <c r="E7" s="8">
        <v>-400</v>
      </c>
      <c r="F7" s="16">
        <f>UHPFNOYIELD56[[#This Row],[Actual Quantity]]*-1</f>
        <v>400</v>
      </c>
      <c r="G7" s="3" t="s">
        <v>19</v>
      </c>
      <c r="H7" s="14">
        <f>IF(UHPFNOYIELD56[[#This Row],[Unit]]="MT",UHPFNOYIELD56[[#This Row],[Quantity]],UHPFNOYIELD56[[#This Row],[Quantity]]/1000)</f>
        <v>0.4</v>
      </c>
      <c r="I7" s="14">
        <f>UHPFNOYIELD56[[#This Row],[Amount]]/UHPFNOYIELD56[[#This Row],[Conversion_to_MT]]</f>
        <v>77358.625</v>
      </c>
      <c r="J7" s="3" t="str">
        <f>CONnoyield!J7</f>
        <v>LM,AISI 314</v>
      </c>
      <c r="K7" s="4">
        <f>CONnoyield!K7</f>
        <v>15823170.109999999</v>
      </c>
      <c r="L7" s="6">
        <f>CONnoyield!L7</f>
        <v>46.576999999999998</v>
      </c>
      <c r="M7" s="14">
        <f t="shared" si="0"/>
        <v>9.6999999999999993</v>
      </c>
      <c r="N7" s="14"/>
    </row>
    <row r="8" spans="1:14" ht="41.4" x14ac:dyDescent="0.3">
      <c r="A8" s="3" t="s">
        <v>33</v>
      </c>
      <c r="B8" s="9" t="s">
        <v>35</v>
      </c>
      <c r="C8" s="4">
        <v>-23603.599999999999</v>
      </c>
      <c r="D8" s="15">
        <f>UHPFNOYIELD56[[#This Row],[Actual Amount]]*-1</f>
        <v>23603.599999999999</v>
      </c>
      <c r="E8" s="8">
        <v>-100</v>
      </c>
      <c r="F8" s="16">
        <f>UHPFNOYIELD56[[#This Row],[Actual Quantity]]*-1</f>
        <v>100</v>
      </c>
      <c r="G8" s="3" t="s">
        <v>19</v>
      </c>
      <c r="H8" s="14">
        <f>IF(UHPFNOYIELD56[[#This Row],[Unit]]="MT",UHPFNOYIELD56[[#This Row],[Quantity]],UHPFNOYIELD56[[#This Row],[Quantity]]/1000)</f>
        <v>0.1</v>
      </c>
      <c r="I8" s="14">
        <f>UHPFNOYIELD56[[#This Row],[Amount]]/UHPFNOYIELD56[[#This Row],[Conversion_to_MT]]</f>
        <v>236035.99999999997</v>
      </c>
      <c r="J8" s="3" t="str">
        <f>CONnoyield!J8</f>
        <v>LM,AISI 314</v>
      </c>
      <c r="K8" s="4">
        <f>CONnoyield!K8</f>
        <v>15823170.109999999</v>
      </c>
      <c r="L8" s="6">
        <f>CONnoyield!L8</f>
        <v>46.576999999999998</v>
      </c>
      <c r="M8" s="14">
        <f t="shared" si="0"/>
        <v>9.6999999999999993</v>
      </c>
      <c r="N8" s="14"/>
    </row>
    <row r="9" spans="1:14" x14ac:dyDescent="0.3">
      <c r="A9" s="3" t="s">
        <v>33</v>
      </c>
      <c r="B9" s="9" t="s">
        <v>16</v>
      </c>
      <c r="C9" s="4">
        <v>-772.59</v>
      </c>
      <c r="D9" s="15">
        <f>UHPFNOYIELD56[[#This Row],[Actual Amount]]*-1</f>
        <v>772.59</v>
      </c>
      <c r="E9" s="8"/>
      <c r="F9" s="16">
        <f>UHPFNOYIELD56[[#This Row],[Actual Quantity]]*-1</f>
        <v>0</v>
      </c>
      <c r="G9" s="3" t="s">
        <v>19</v>
      </c>
      <c r="H9" s="14">
        <f>IF(UHPFNOYIELD56[[#This Row],[Unit]]="MT",UHPFNOYIELD56[[#This Row],[Quantity]],UHPFNOYIELD56[[#This Row],[Quantity]]/1000)</f>
        <v>0</v>
      </c>
      <c r="I9" s="14" t="e">
        <f>UHPFNOYIELD56[[#This Row],[Amount]]/UHPFNOYIELD56[[#This Row],[Conversion_to_MT]]</f>
        <v>#DIV/0!</v>
      </c>
      <c r="J9" s="3" t="str">
        <f>CONnoyield!J9</f>
        <v>LM,AISI 314</v>
      </c>
      <c r="K9" s="4">
        <f>CONnoyield!K9</f>
        <v>15823170.109999999</v>
      </c>
      <c r="L9" s="6">
        <f>CONnoyield!L9</f>
        <v>46.576999999999998</v>
      </c>
      <c r="M9" s="14">
        <f t="shared" si="0"/>
        <v>9.6999999999999993</v>
      </c>
      <c r="N9" s="14"/>
    </row>
    <row r="10" spans="1:14" x14ac:dyDescent="0.3">
      <c r="A10" s="3" t="s">
        <v>33</v>
      </c>
      <c r="B10" s="9" t="s">
        <v>16</v>
      </c>
      <c r="C10" s="4">
        <v>-13713.47</v>
      </c>
      <c r="D10" s="20">
        <f>UHPFNOYIELD56[[#This Row],[Actual Amount]]*-1</f>
        <v>13713.47</v>
      </c>
      <c r="E10" s="8"/>
      <c r="F10" s="16">
        <f>UHPFNOYIELD56[[#This Row],[Actual Quantity]]*-1</f>
        <v>0</v>
      </c>
      <c r="G10" s="3" t="s">
        <v>19</v>
      </c>
      <c r="H10" s="14">
        <f>IF(UHPFNOYIELD56[[#This Row],[Unit]]="MT",UHPFNOYIELD56[[#This Row],[Quantity]],UHPFNOYIELD56[[#This Row],[Quantity]]/1000)</f>
        <v>0</v>
      </c>
      <c r="I10" s="14" t="e">
        <f>UHPFNOYIELD56[[#This Row],[Amount]]/UHPFNOYIELD56[[#This Row],[Conversion_to_MT]]</f>
        <v>#DIV/0!</v>
      </c>
      <c r="J10" s="3" t="str">
        <f>CONnoyield!J10</f>
        <v>LM,AISI 314</v>
      </c>
      <c r="K10" s="4">
        <f>CONnoyield!K10</f>
        <v>15823170.109999999</v>
      </c>
      <c r="L10" s="6">
        <f>CONnoyield!L10</f>
        <v>46.576999999999998</v>
      </c>
      <c r="M10" s="14" t="e">
        <f>#REF!</f>
        <v>#REF!</v>
      </c>
      <c r="N10" s="14" t="e">
        <f>UHPFNOYIELD56[[#This Row],[Final Pro. Quantity]]/(UHPFyield!L10+CONyield!M10+VODyield!M10)*100</f>
        <v>#REF!</v>
      </c>
    </row>
    <row r="11" spans="1:14" ht="27.6" x14ac:dyDescent="0.3">
      <c r="A11" s="3" t="s">
        <v>33</v>
      </c>
      <c r="B11" s="9" t="s">
        <v>17</v>
      </c>
      <c r="C11" s="4">
        <v>-17097.38</v>
      </c>
      <c r="D11" s="20">
        <f>UHPFNOYIELD56[[#This Row],[Actual Amount]]*-1</f>
        <v>17097.38</v>
      </c>
      <c r="E11" s="8"/>
      <c r="F11" s="16">
        <f>UHPFNOYIELD56[[#This Row],[Actual Quantity]]*-1</f>
        <v>0</v>
      </c>
      <c r="G11" s="3" t="s">
        <v>19</v>
      </c>
      <c r="H11" s="14">
        <f>IF(UHPFNOYIELD56[[#This Row],[Unit]]="MT",UHPFNOYIELD56[[#This Row],[Quantity]],UHPFNOYIELD56[[#This Row],[Quantity]]/1000)</f>
        <v>0</v>
      </c>
      <c r="I11" s="14" t="e">
        <f>UHPFNOYIELD56[[#This Row],[Amount]]/UHPFNOYIELD56[[#This Row],[Conversion_to_MT]]</f>
        <v>#DIV/0!</v>
      </c>
      <c r="J11" s="3" t="str">
        <f>CONnoyield!J11</f>
        <v>LM,AISI 314</v>
      </c>
      <c r="K11" s="4">
        <f>CONnoyield!K11</f>
        <v>15823170.109999999</v>
      </c>
      <c r="L11" s="6">
        <f>CONnoyield!L11</f>
        <v>46.576999999999998</v>
      </c>
      <c r="M11" s="14" t="e">
        <f>#REF!</f>
        <v>#REF!</v>
      </c>
      <c r="N11" s="14" t="e">
        <f>UHPFNOYIELD56[[#This Row],[Final Pro. Quantity]]/(UHPFyield!L11+CONyield!M11+VODyield!M11)*100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89C0-EEEC-4C80-9455-66C12687B32A}">
  <sheetPr codeName="Sheet5"/>
  <dimension ref="A1:L19"/>
  <sheetViews>
    <sheetView topLeftCell="A8" workbookViewId="0">
      <selection activeCell="A18" sqref="A18:A21"/>
    </sheetView>
  </sheetViews>
  <sheetFormatPr defaultRowHeight="14.4" x14ac:dyDescent="0.3"/>
  <cols>
    <col min="1" max="12" width="14.77734375" customWidth="1"/>
  </cols>
  <sheetData>
    <row r="1" spans="1:12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 s="3" t="s">
        <v>33</v>
      </c>
      <c r="B2" s="9" t="s">
        <v>16</v>
      </c>
      <c r="C2" s="4">
        <v>-1931.47</v>
      </c>
      <c r="D2" s="11">
        <f>UHPFNOYIELD57[[#This Row],[Actual Amount]]*-1</f>
        <v>1931.47</v>
      </c>
      <c r="E2" s="8">
        <v>-200</v>
      </c>
      <c r="F2" s="12">
        <f>UHPFNOYIELD57[[#This Row],[Actual Quantity]]*-1</f>
        <v>200</v>
      </c>
      <c r="G2" s="3" t="s">
        <v>19</v>
      </c>
      <c r="H2" s="2">
        <f>IF(UHPFNOYIELD57[[#This Row],[Unit]]="MT",UHPFNOYIELD57[[#This Row],[Quantity]],UHPFNOYIELD57[[#This Row],[Quantity]]/1000)</f>
        <v>0.2</v>
      </c>
      <c r="I2" s="2">
        <f>UHPFNOYIELD57[[#This Row],[Amount]]/UHPFNOYIELD57[[#This Row],[Conversion_to_MT]]</f>
        <v>9657.35</v>
      </c>
      <c r="J2" s="3" t="s">
        <v>36</v>
      </c>
      <c r="K2" s="4">
        <v>15823170.109999999</v>
      </c>
      <c r="L2" s="6">
        <v>46.576999999999998</v>
      </c>
    </row>
    <row r="3" spans="1:12" ht="27.6" x14ac:dyDescent="0.3">
      <c r="A3" s="3" t="s">
        <v>33</v>
      </c>
      <c r="B3" s="9" t="s">
        <v>17</v>
      </c>
      <c r="C3" s="4">
        <v>-2279.65</v>
      </c>
      <c r="D3" s="11">
        <f>UHPFNOYIELD57[[#This Row],[Actual Amount]]*-1</f>
        <v>2279.65</v>
      </c>
      <c r="E3" s="8">
        <v>-200</v>
      </c>
      <c r="F3" s="12">
        <f>UHPFNOYIELD57[[#This Row],[Actual Quantity]]*-1</f>
        <v>200</v>
      </c>
      <c r="G3" s="3" t="s">
        <v>19</v>
      </c>
      <c r="H3" s="2">
        <f>IF(UHPFNOYIELD57[[#This Row],[Unit]]="MT",UHPFNOYIELD57[[#This Row],[Quantity]],UHPFNOYIELD57[[#This Row],[Quantity]]/1000)</f>
        <v>0.2</v>
      </c>
      <c r="I3" s="2">
        <f>UHPFNOYIELD57[[#This Row],[Amount]]/UHPFNOYIELD57[[#This Row],[Conversion_to_MT]]</f>
        <v>11398.25</v>
      </c>
      <c r="J3" s="3" t="str">
        <f t="shared" ref="J3:J19" si="0">$J$2</f>
        <v>LM,AISI 314</v>
      </c>
      <c r="K3" s="4">
        <f t="shared" ref="K3:K19" si="1">$K$2</f>
        <v>15823170.109999999</v>
      </c>
      <c r="L3" s="6">
        <f t="shared" ref="L3:L19" si="2">$L$2</f>
        <v>46.576999999999998</v>
      </c>
    </row>
    <row r="4" spans="1:12" x14ac:dyDescent="0.3">
      <c r="A4" s="3" t="s">
        <v>33</v>
      </c>
      <c r="B4" s="9" t="s">
        <v>37</v>
      </c>
      <c r="C4" s="4">
        <v>-126893.35</v>
      </c>
      <c r="D4" s="11">
        <f>UHPFNOYIELD57[[#This Row],[Actual Amount]]*-1</f>
        <v>126893.35</v>
      </c>
      <c r="E4" s="8">
        <v>-900</v>
      </c>
      <c r="F4" s="12">
        <f>UHPFNOYIELD57[[#This Row],[Actual Quantity]]*-1</f>
        <v>900</v>
      </c>
      <c r="G4" s="3" t="s">
        <v>19</v>
      </c>
      <c r="H4" s="2">
        <f>IF(UHPFNOYIELD57[[#This Row],[Unit]]="MT",UHPFNOYIELD57[[#This Row],[Quantity]],UHPFNOYIELD57[[#This Row],[Quantity]]/1000)</f>
        <v>0.9</v>
      </c>
      <c r="I4" s="2">
        <f>UHPFNOYIELD57[[#This Row],[Amount]]/UHPFNOYIELD57[[#This Row],[Conversion_to_MT]]</f>
        <v>140992.61111111112</v>
      </c>
      <c r="J4" s="3" t="str">
        <f t="shared" si="0"/>
        <v>LM,AISI 314</v>
      </c>
      <c r="K4" s="4">
        <f t="shared" si="1"/>
        <v>15823170.109999999</v>
      </c>
      <c r="L4" s="6">
        <f t="shared" si="2"/>
        <v>46.576999999999998</v>
      </c>
    </row>
    <row r="5" spans="1:12" x14ac:dyDescent="0.3">
      <c r="A5" s="3" t="s">
        <v>33</v>
      </c>
      <c r="B5" s="9" t="s">
        <v>18</v>
      </c>
      <c r="C5" s="4">
        <v>-56207.15</v>
      </c>
      <c r="D5" s="11">
        <f>UHPFNOYIELD57[[#This Row],[Actual Amount]]*-1</f>
        <v>56207.15</v>
      </c>
      <c r="E5" s="8">
        <v>-570</v>
      </c>
      <c r="F5" s="12">
        <f>UHPFNOYIELD57[[#This Row],[Actual Quantity]]*-1</f>
        <v>570</v>
      </c>
      <c r="G5" s="3" t="s">
        <v>19</v>
      </c>
      <c r="H5" s="2">
        <f>IF(UHPFNOYIELD57[[#This Row],[Unit]]="MT",UHPFNOYIELD57[[#This Row],[Quantity]],UHPFNOYIELD57[[#This Row],[Quantity]]/1000)</f>
        <v>0.56999999999999995</v>
      </c>
      <c r="I5" s="2">
        <f>UHPFNOYIELD57[[#This Row],[Amount]]/UHPFNOYIELD57[[#This Row],[Conversion_to_MT]]</f>
        <v>98609.035087719312</v>
      </c>
      <c r="J5" s="3" t="str">
        <f t="shared" si="0"/>
        <v>LM,AISI 314</v>
      </c>
      <c r="K5" s="4">
        <f t="shared" si="1"/>
        <v>15823170.109999999</v>
      </c>
      <c r="L5" s="6">
        <f t="shared" si="2"/>
        <v>46.576999999999998</v>
      </c>
    </row>
    <row r="6" spans="1:12" ht="55.2" x14ac:dyDescent="0.3">
      <c r="A6" s="3" t="s">
        <v>33</v>
      </c>
      <c r="B6" s="9" t="s">
        <v>38</v>
      </c>
      <c r="C6" s="4">
        <v>-17717.3</v>
      </c>
      <c r="D6" s="11">
        <f>UHPFNOYIELD57[[#This Row],[Actual Amount]]*-1</f>
        <v>17717.3</v>
      </c>
      <c r="E6" s="8">
        <v>-204</v>
      </c>
      <c r="F6" s="12">
        <f>UHPFNOYIELD57[[#This Row],[Actual Quantity]]*-1</f>
        <v>204</v>
      </c>
      <c r="G6" s="3" t="s">
        <v>19</v>
      </c>
      <c r="H6" s="2">
        <f>IF(UHPFNOYIELD57[[#This Row],[Unit]]="MT",UHPFNOYIELD57[[#This Row],[Quantity]],UHPFNOYIELD57[[#This Row],[Quantity]]/1000)</f>
        <v>0.20399999999999999</v>
      </c>
      <c r="I6" s="2">
        <f>UHPFNOYIELD57[[#This Row],[Amount]]/UHPFNOYIELD57[[#This Row],[Conversion_to_MT]]</f>
        <v>86849.509803921566</v>
      </c>
      <c r="J6" s="3" t="str">
        <f t="shared" si="0"/>
        <v>LM,AISI 314</v>
      </c>
      <c r="K6" s="4">
        <f t="shared" si="1"/>
        <v>15823170.109999999</v>
      </c>
      <c r="L6" s="6">
        <f t="shared" si="2"/>
        <v>46.576999999999998</v>
      </c>
    </row>
    <row r="7" spans="1:12" ht="55.2" x14ac:dyDescent="0.3">
      <c r="A7" s="3" t="s">
        <v>33</v>
      </c>
      <c r="B7" s="9" t="s">
        <v>38</v>
      </c>
      <c r="C7" s="4">
        <v>-5384.67</v>
      </c>
      <c r="D7" s="11">
        <f>UHPFNOYIELD57[[#This Row],[Actual Amount]]*-1</f>
        <v>5384.67</v>
      </c>
      <c r="E7" s="8">
        <v>-62</v>
      </c>
      <c r="F7" s="12">
        <f>UHPFNOYIELD57[[#This Row],[Actual Quantity]]*-1</f>
        <v>62</v>
      </c>
      <c r="G7" s="3" t="s">
        <v>19</v>
      </c>
      <c r="H7" s="2">
        <f>IF(UHPFNOYIELD57[[#This Row],[Unit]]="MT",UHPFNOYIELD57[[#This Row],[Quantity]],UHPFNOYIELD57[[#This Row],[Quantity]]/1000)</f>
        <v>6.2E-2</v>
      </c>
      <c r="I7" s="2">
        <f>UHPFNOYIELD57[[#This Row],[Amount]]/UHPFNOYIELD57[[#This Row],[Conversion_to_MT]]</f>
        <v>86849.516129032258</v>
      </c>
      <c r="J7" s="3" t="str">
        <f t="shared" si="0"/>
        <v>LM,AISI 314</v>
      </c>
      <c r="K7" s="4">
        <f t="shared" si="1"/>
        <v>15823170.109999999</v>
      </c>
      <c r="L7" s="6">
        <f t="shared" si="2"/>
        <v>46.576999999999998</v>
      </c>
    </row>
    <row r="8" spans="1:12" ht="27.6" x14ac:dyDescent="0.3">
      <c r="A8" s="3" t="s">
        <v>33</v>
      </c>
      <c r="B8" s="9" t="s">
        <v>25</v>
      </c>
      <c r="C8" s="4">
        <v>-14239.63</v>
      </c>
      <c r="D8" s="11">
        <f>UHPFNOYIELD57[[#This Row],[Actual Amount]]*-1</f>
        <v>14239.63</v>
      </c>
      <c r="E8" s="8">
        <v>-250</v>
      </c>
      <c r="F8" s="12">
        <f>UHPFNOYIELD57[[#This Row],[Actual Quantity]]*-1</f>
        <v>250</v>
      </c>
      <c r="G8" s="3" t="s">
        <v>19</v>
      </c>
      <c r="H8" s="2">
        <f>IF(UHPFNOYIELD57[[#This Row],[Unit]]="MT",UHPFNOYIELD57[[#This Row],[Quantity]],UHPFNOYIELD57[[#This Row],[Quantity]]/1000)</f>
        <v>0.25</v>
      </c>
      <c r="I8" s="2">
        <f>UHPFNOYIELD57[[#This Row],[Amount]]/UHPFNOYIELD57[[#This Row],[Conversion_to_MT]]</f>
        <v>56958.52</v>
      </c>
      <c r="J8" s="3" t="str">
        <f t="shared" si="0"/>
        <v>LM,AISI 314</v>
      </c>
      <c r="K8" s="4">
        <f t="shared" si="1"/>
        <v>15823170.109999999</v>
      </c>
      <c r="L8" s="6">
        <f t="shared" si="2"/>
        <v>46.576999999999998</v>
      </c>
    </row>
    <row r="9" spans="1:12" x14ac:dyDescent="0.3">
      <c r="A9" s="3" t="s">
        <v>33</v>
      </c>
      <c r="B9" s="9" t="s">
        <v>16</v>
      </c>
      <c r="C9" s="4">
        <v>-15451.8</v>
      </c>
      <c r="D9" s="11">
        <f>UHPFNOYIELD57[[#This Row],[Actual Amount]]*-1</f>
        <v>15451.8</v>
      </c>
      <c r="E9" s="8">
        <v>-1600</v>
      </c>
      <c r="F9" s="12">
        <f>UHPFNOYIELD57[[#This Row],[Actual Quantity]]*-1</f>
        <v>1600</v>
      </c>
      <c r="G9" s="3" t="s">
        <v>19</v>
      </c>
      <c r="H9" s="2">
        <f>IF(UHPFNOYIELD57[[#This Row],[Unit]]="MT",UHPFNOYIELD57[[#This Row],[Quantity]],UHPFNOYIELD57[[#This Row],[Quantity]]/1000)</f>
        <v>1.6</v>
      </c>
      <c r="I9" s="2">
        <f>UHPFNOYIELD57[[#This Row],[Amount]]/UHPFNOYIELD57[[#This Row],[Conversion_to_MT]]</f>
        <v>9657.3749999999982</v>
      </c>
      <c r="J9" s="3" t="str">
        <f t="shared" si="0"/>
        <v>LM,AISI 314</v>
      </c>
      <c r="K9" s="4">
        <f t="shared" si="1"/>
        <v>15823170.109999999</v>
      </c>
      <c r="L9" s="6">
        <f t="shared" si="2"/>
        <v>46.576999999999998</v>
      </c>
    </row>
    <row r="10" spans="1:12" ht="55.2" x14ac:dyDescent="0.3">
      <c r="A10" s="3" t="s">
        <v>33</v>
      </c>
      <c r="B10" s="9" t="s">
        <v>24</v>
      </c>
      <c r="C10" s="4">
        <v>-16331.66</v>
      </c>
      <c r="D10" s="11">
        <f>UHPFNOYIELD57[[#This Row],[Actual Amount]]*-1</f>
        <v>16331.66</v>
      </c>
      <c r="E10" s="8">
        <v>-95</v>
      </c>
      <c r="F10" s="12">
        <f>UHPFNOYIELD57[[#This Row],[Actual Quantity]]*-1</f>
        <v>95</v>
      </c>
      <c r="G10" s="3" t="s">
        <v>19</v>
      </c>
      <c r="H10" s="2">
        <f>IF(UHPFNOYIELD57[[#This Row],[Unit]]="MT",UHPFNOYIELD57[[#This Row],[Quantity]],UHPFNOYIELD57[[#This Row],[Quantity]]/1000)</f>
        <v>9.5000000000000001E-2</v>
      </c>
      <c r="I10" s="2">
        <f>UHPFNOYIELD57[[#This Row],[Amount]]/UHPFNOYIELD57[[#This Row],[Conversion_to_MT]]</f>
        <v>171912.21052631579</v>
      </c>
      <c r="J10" s="3" t="str">
        <f t="shared" si="0"/>
        <v>LM,AISI 314</v>
      </c>
      <c r="K10" s="4">
        <f t="shared" si="1"/>
        <v>15823170.109999999</v>
      </c>
      <c r="L10" s="6">
        <f t="shared" si="2"/>
        <v>46.576999999999998</v>
      </c>
    </row>
    <row r="11" spans="1:12" ht="55.2" x14ac:dyDescent="0.3">
      <c r="A11" s="3" t="s">
        <v>33</v>
      </c>
      <c r="B11" s="9" t="s">
        <v>24</v>
      </c>
      <c r="C11" s="4">
        <v>-28365.51</v>
      </c>
      <c r="D11" s="11">
        <f>UHPFNOYIELD57[[#This Row],[Actual Amount]]*-1</f>
        <v>28365.51</v>
      </c>
      <c r="E11" s="8">
        <v>-165</v>
      </c>
      <c r="F11" s="12">
        <f>UHPFNOYIELD57[[#This Row],[Actual Quantity]]*-1</f>
        <v>165</v>
      </c>
      <c r="G11" s="3" t="s">
        <v>19</v>
      </c>
      <c r="H11" s="2">
        <f>IF(UHPFNOYIELD57[[#This Row],[Unit]]="MT",UHPFNOYIELD57[[#This Row],[Quantity]],UHPFNOYIELD57[[#This Row],[Quantity]]/1000)</f>
        <v>0.16500000000000001</v>
      </c>
      <c r="I11" s="2">
        <f>UHPFNOYIELD57[[#This Row],[Amount]]/UHPFNOYIELD57[[#This Row],[Conversion_to_MT]]</f>
        <v>171912.18181818179</v>
      </c>
      <c r="J11" s="3" t="str">
        <f t="shared" si="0"/>
        <v>LM,AISI 314</v>
      </c>
      <c r="K11" s="4">
        <f t="shared" si="1"/>
        <v>15823170.109999999</v>
      </c>
      <c r="L11" s="6">
        <f t="shared" si="2"/>
        <v>46.576999999999998</v>
      </c>
    </row>
    <row r="12" spans="1:12" x14ac:dyDescent="0.3">
      <c r="A12" s="3" t="s">
        <v>33</v>
      </c>
      <c r="B12" s="9" t="s">
        <v>18</v>
      </c>
      <c r="C12" s="4">
        <v>-11833.08</v>
      </c>
      <c r="D12" s="11">
        <f>UHPFNOYIELD57[[#This Row],[Actual Amount]]*-1</f>
        <v>11833.08</v>
      </c>
      <c r="E12" s="8">
        <v>-120</v>
      </c>
      <c r="F12" s="12">
        <f>UHPFNOYIELD57[[#This Row],[Actual Quantity]]*-1</f>
        <v>120</v>
      </c>
      <c r="G12" s="3" t="s">
        <v>19</v>
      </c>
      <c r="H12" s="2">
        <f>IF(UHPFNOYIELD57[[#This Row],[Unit]]="MT",UHPFNOYIELD57[[#This Row],[Quantity]],UHPFNOYIELD57[[#This Row],[Quantity]]/1000)</f>
        <v>0.12</v>
      </c>
      <c r="I12" s="2">
        <f>UHPFNOYIELD57[[#This Row],[Amount]]/UHPFNOYIELD57[[#This Row],[Conversion_to_MT]]</f>
        <v>98609</v>
      </c>
      <c r="J12" s="3" t="str">
        <f t="shared" si="0"/>
        <v>LM,AISI 314</v>
      </c>
      <c r="K12" s="4">
        <f t="shared" si="1"/>
        <v>15823170.109999999</v>
      </c>
      <c r="L12" s="6">
        <f t="shared" si="2"/>
        <v>46.576999999999998</v>
      </c>
    </row>
    <row r="13" spans="1:12" ht="27.6" x14ac:dyDescent="0.3">
      <c r="A13" s="3" t="s">
        <v>33</v>
      </c>
      <c r="B13" s="9" t="s">
        <v>22</v>
      </c>
      <c r="C13" s="4">
        <v>-141653.62</v>
      </c>
      <c r="D13" s="11">
        <f>UHPFNOYIELD57[[#This Row],[Actual Amount]]*-1</f>
        <v>141653.62</v>
      </c>
      <c r="E13" s="8">
        <v>-110</v>
      </c>
      <c r="F13" s="12">
        <f>UHPFNOYIELD57[[#This Row],[Actual Quantity]]*-1</f>
        <v>110</v>
      </c>
      <c r="G13" s="3" t="s">
        <v>19</v>
      </c>
      <c r="H13" s="2">
        <f>IF(UHPFNOYIELD57[[#This Row],[Unit]]="MT",UHPFNOYIELD57[[#This Row],[Quantity]],UHPFNOYIELD57[[#This Row],[Quantity]]/1000)</f>
        <v>0.11</v>
      </c>
      <c r="I13" s="2">
        <f>UHPFNOYIELD57[[#This Row],[Amount]]/UHPFNOYIELD57[[#This Row],[Conversion_to_MT]]</f>
        <v>1287760.1818181819</v>
      </c>
      <c r="J13" s="3" t="str">
        <f t="shared" si="0"/>
        <v>LM,AISI 314</v>
      </c>
      <c r="K13" s="4">
        <f t="shared" si="1"/>
        <v>15823170.109999999</v>
      </c>
      <c r="L13" s="6">
        <f t="shared" si="2"/>
        <v>46.576999999999998</v>
      </c>
    </row>
    <row r="14" spans="1:12" x14ac:dyDescent="0.3">
      <c r="A14" s="3" t="s">
        <v>33</v>
      </c>
      <c r="B14" s="9" t="s">
        <v>39</v>
      </c>
      <c r="C14" s="4">
        <v>-40605.269999999997</v>
      </c>
      <c r="D14" s="11">
        <f>UHPFNOYIELD57[[#This Row],[Actual Amount]]*-1</f>
        <v>40605.269999999997</v>
      </c>
      <c r="E14" s="8">
        <v>-14</v>
      </c>
      <c r="F14" s="12">
        <f>UHPFNOYIELD57[[#This Row],[Actual Quantity]]*-1</f>
        <v>14</v>
      </c>
      <c r="G14" s="3" t="s">
        <v>19</v>
      </c>
      <c r="H14" s="2">
        <f>IF(UHPFNOYIELD57[[#This Row],[Unit]]="MT",UHPFNOYIELD57[[#This Row],[Quantity]],UHPFNOYIELD57[[#This Row],[Quantity]]/1000)</f>
        <v>1.4E-2</v>
      </c>
      <c r="I14" s="2">
        <f>UHPFNOYIELD57[[#This Row],[Amount]]/UHPFNOYIELD57[[#This Row],[Conversion_to_MT]]</f>
        <v>2900376.4285714282</v>
      </c>
      <c r="J14" s="3" t="str">
        <f t="shared" si="0"/>
        <v>LM,AISI 314</v>
      </c>
      <c r="K14" s="4">
        <f t="shared" si="1"/>
        <v>15823170.109999999</v>
      </c>
      <c r="L14" s="6">
        <f t="shared" si="2"/>
        <v>46.576999999999998</v>
      </c>
    </row>
    <row r="15" spans="1:12" ht="27.6" x14ac:dyDescent="0.3">
      <c r="A15" s="3" t="s">
        <v>33</v>
      </c>
      <c r="B15" s="9" t="s">
        <v>25</v>
      </c>
      <c r="C15" s="4">
        <v>-22783.41</v>
      </c>
      <c r="D15" s="11">
        <f>UHPFNOYIELD57[[#This Row],[Actual Amount]]*-1</f>
        <v>22783.41</v>
      </c>
      <c r="E15" s="8">
        <v>-400</v>
      </c>
      <c r="F15" s="12">
        <f>UHPFNOYIELD57[[#This Row],[Actual Quantity]]*-1</f>
        <v>400</v>
      </c>
      <c r="G15" s="3" t="s">
        <v>19</v>
      </c>
      <c r="H15" s="2">
        <f>IF(UHPFNOYIELD57[[#This Row],[Unit]]="MT",UHPFNOYIELD57[[#This Row],[Quantity]],UHPFNOYIELD57[[#This Row],[Quantity]]/1000)</f>
        <v>0.4</v>
      </c>
      <c r="I15" s="2">
        <f>UHPFNOYIELD57[[#This Row],[Amount]]/UHPFNOYIELD57[[#This Row],[Conversion_to_MT]]</f>
        <v>56958.524999999994</v>
      </c>
      <c r="J15" s="3" t="str">
        <f t="shared" si="0"/>
        <v>LM,AISI 314</v>
      </c>
      <c r="K15" s="4">
        <f t="shared" si="1"/>
        <v>15823170.109999999</v>
      </c>
      <c r="L15" s="6">
        <f t="shared" si="2"/>
        <v>46.576999999999998</v>
      </c>
    </row>
    <row r="16" spans="1:12" ht="41.4" x14ac:dyDescent="0.3">
      <c r="A16" s="3" t="s">
        <v>33</v>
      </c>
      <c r="B16" s="9" t="s">
        <v>40</v>
      </c>
      <c r="C16" s="4">
        <v>-8943.43</v>
      </c>
      <c r="D16" s="11">
        <f>UHPFNOYIELD57[[#This Row],[Actual Amount]]*-1</f>
        <v>8943.43</v>
      </c>
      <c r="E16" s="8">
        <v>-45</v>
      </c>
      <c r="F16" s="12">
        <f>UHPFNOYIELD57[[#This Row],[Actual Quantity]]*-1</f>
        <v>45</v>
      </c>
      <c r="G16" s="3" t="s">
        <v>19</v>
      </c>
      <c r="H16" s="2">
        <f>IF(UHPFNOYIELD57[[#This Row],[Unit]]="MT",UHPFNOYIELD57[[#This Row],[Quantity]],UHPFNOYIELD57[[#This Row],[Quantity]]/1000)</f>
        <v>4.4999999999999998E-2</v>
      </c>
      <c r="I16" s="2">
        <f>UHPFNOYIELD57[[#This Row],[Amount]]/UHPFNOYIELD57[[#This Row],[Conversion_to_MT]]</f>
        <v>198742.88888888891</v>
      </c>
      <c r="J16" s="3" t="str">
        <f t="shared" si="0"/>
        <v>LM,AISI 314</v>
      </c>
      <c r="K16" s="4">
        <f t="shared" si="1"/>
        <v>15823170.109999999</v>
      </c>
      <c r="L16" s="6">
        <f t="shared" si="2"/>
        <v>46.576999999999998</v>
      </c>
    </row>
    <row r="17" spans="1:12" ht="27.6" x14ac:dyDescent="0.3">
      <c r="A17" s="3" t="s">
        <v>33</v>
      </c>
      <c r="B17" s="9" t="s">
        <v>25</v>
      </c>
      <c r="C17" s="4">
        <v>-2392.2600000000002</v>
      </c>
      <c r="D17" s="11">
        <f>UHPFNOYIELD57[[#This Row],[Actual Amount]]*-1</f>
        <v>2392.2600000000002</v>
      </c>
      <c r="E17" s="8">
        <v>-42</v>
      </c>
      <c r="F17" s="12">
        <f>UHPFNOYIELD57[[#This Row],[Actual Quantity]]*-1</f>
        <v>42</v>
      </c>
      <c r="G17" s="3" t="s">
        <v>19</v>
      </c>
      <c r="H17" s="2">
        <f>IF(UHPFNOYIELD57[[#This Row],[Unit]]="MT",UHPFNOYIELD57[[#This Row],[Quantity]],UHPFNOYIELD57[[#This Row],[Quantity]]/1000)</f>
        <v>4.2000000000000003E-2</v>
      </c>
      <c r="I17" s="2">
        <f>UHPFNOYIELD57[[#This Row],[Amount]]/UHPFNOYIELD57[[#This Row],[Conversion_to_MT]]</f>
        <v>56958.571428571428</v>
      </c>
      <c r="J17" s="3" t="str">
        <f t="shared" si="0"/>
        <v>LM,AISI 314</v>
      </c>
      <c r="K17" s="4">
        <f t="shared" si="1"/>
        <v>15823170.109999999</v>
      </c>
      <c r="L17" s="6">
        <f t="shared" si="2"/>
        <v>46.576999999999998</v>
      </c>
    </row>
    <row r="18" spans="1:12" ht="27.6" x14ac:dyDescent="0.3">
      <c r="A18" s="3" t="s">
        <v>33</v>
      </c>
      <c r="B18" s="9" t="s">
        <v>25</v>
      </c>
      <c r="C18" s="4">
        <v>-6151.52</v>
      </c>
      <c r="D18" s="11">
        <f>UHPFNOYIELD57[[#This Row],[Actual Amount]]*-1</f>
        <v>6151.52</v>
      </c>
      <c r="E18" s="8">
        <v>-108</v>
      </c>
      <c r="F18" s="12">
        <f>UHPFNOYIELD57[[#This Row],[Actual Quantity]]*-1</f>
        <v>108</v>
      </c>
      <c r="G18" s="3" t="s">
        <v>19</v>
      </c>
      <c r="H18" s="2">
        <f>IF(UHPFNOYIELD57[[#This Row],[Unit]]="MT",UHPFNOYIELD57[[#This Row],[Quantity]],UHPFNOYIELD57[[#This Row],[Quantity]]/1000)</f>
        <v>0.108</v>
      </c>
      <c r="I18" s="2">
        <f>UHPFNOYIELD57[[#This Row],[Amount]]/UHPFNOYIELD57[[#This Row],[Conversion_to_MT]]</f>
        <v>56958.518518518526</v>
      </c>
      <c r="J18" s="3" t="str">
        <f t="shared" si="0"/>
        <v>LM,AISI 314</v>
      </c>
      <c r="K18" s="4">
        <f t="shared" si="1"/>
        <v>15823170.109999999</v>
      </c>
      <c r="L18" s="6">
        <f t="shared" si="2"/>
        <v>46.576999999999998</v>
      </c>
    </row>
    <row r="19" spans="1:12" ht="41.4" x14ac:dyDescent="0.3">
      <c r="A19" s="3" t="s">
        <v>33</v>
      </c>
      <c r="B19" s="9" t="s">
        <v>41</v>
      </c>
      <c r="C19" s="4">
        <v>-7646.31</v>
      </c>
      <c r="D19" s="11">
        <f>UHPFNOYIELD57[[#This Row],[Actual Amount]]*-1</f>
        <v>7646.31</v>
      </c>
      <c r="E19" s="8">
        <v>-45</v>
      </c>
      <c r="F19" s="12">
        <f>UHPFNOYIELD57[[#This Row],[Actual Quantity]]*-1</f>
        <v>45</v>
      </c>
      <c r="G19" s="3" t="s">
        <v>19</v>
      </c>
      <c r="H19" s="2">
        <f>IF(UHPFNOYIELD57[[#This Row],[Unit]]="MT",UHPFNOYIELD57[[#This Row],[Quantity]],UHPFNOYIELD57[[#This Row],[Quantity]]/1000)</f>
        <v>4.4999999999999998E-2</v>
      </c>
      <c r="I19" s="2">
        <f>UHPFNOYIELD57[[#This Row],[Amount]]/UHPFNOYIELD57[[#This Row],[Conversion_to_MT]]</f>
        <v>169918.00000000003</v>
      </c>
      <c r="J19" s="3" t="str">
        <f t="shared" si="0"/>
        <v>LM,AISI 314</v>
      </c>
      <c r="K19" s="4">
        <f t="shared" si="1"/>
        <v>15823170.109999999</v>
      </c>
      <c r="L19" s="6">
        <f t="shared" si="2"/>
        <v>46.576999999999998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1834-FCCD-40AC-9740-4C81E37997AC}">
  <sheetPr codeName="Sheet6"/>
  <dimension ref="A1:N19"/>
  <sheetViews>
    <sheetView tabSelected="1" workbookViewId="0">
      <selection activeCell="J2" sqref="J2"/>
    </sheetView>
  </sheetViews>
  <sheetFormatPr defaultRowHeight="14.4" x14ac:dyDescent="0.3"/>
  <cols>
    <col min="1" max="12" width="14.77734375" customWidth="1"/>
    <col min="14" max="14" width="11.5546875" bestFit="1" customWidth="1"/>
  </cols>
  <sheetData>
    <row r="1" spans="1:14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42</v>
      </c>
      <c r="N1" s="2" t="s">
        <v>20</v>
      </c>
    </row>
    <row r="2" spans="1:14" x14ac:dyDescent="0.3">
      <c r="A2" s="3" t="s">
        <v>33</v>
      </c>
      <c r="B2" s="9" t="s">
        <v>16</v>
      </c>
      <c r="C2" s="4">
        <v>-1931.47</v>
      </c>
      <c r="D2" s="11">
        <f>UHPFNOYIELD578[[#This Row],[Actual Amount]]*-1</f>
        <v>1931.47</v>
      </c>
      <c r="E2" s="8"/>
      <c r="F2" s="12">
        <f>UHPFNOYIELD578[[#This Row],[Actual Quantity]]*-1</f>
        <v>0</v>
      </c>
      <c r="G2" s="3" t="s">
        <v>19</v>
      </c>
      <c r="H2" s="2">
        <f>IF(UHPFNOYIELD578[[#This Row],[Unit]]="MT",UHPFNOYIELD578[[#This Row],[Quantity]],UHPFNOYIELD578[[#This Row],[Quantity]]/1000)</f>
        <v>0</v>
      </c>
      <c r="I2" s="2" t="e">
        <f>UHPFNOYIELD578[[#This Row],[Amount]]/UHPFNOYIELD578[[#This Row],[Conversion_to_MT]]</f>
        <v>#DIV/0!</v>
      </c>
      <c r="J2" s="7" t="str">
        <f>VODnoyield!J2</f>
        <v>LM,AISI 314</v>
      </c>
      <c r="K2" s="11">
        <f>VODnoyield!K2</f>
        <v>15823170.109999999</v>
      </c>
      <c r="L2" s="12">
        <f>VODnoyield!L2</f>
        <v>46.576999999999998</v>
      </c>
      <c r="M2" s="2">
        <f>SUM(UHPFNOYIELD578[Conversion_to_MT])</f>
        <v>2.3299999999999996</v>
      </c>
      <c r="N2" s="2">
        <f>UHPFNOYIELD578[[#This Row],[Final Pro. Quantity]]/(UHPFyield!L2+CONyield!M2+VODyield!M2)*100</f>
        <v>96.932425964079826</v>
      </c>
    </row>
    <row r="3" spans="1:14" ht="27.6" x14ac:dyDescent="0.3">
      <c r="A3" s="3" t="s">
        <v>33</v>
      </c>
      <c r="B3" s="9" t="s">
        <v>17</v>
      </c>
      <c r="C3" s="4">
        <v>-2279.65</v>
      </c>
      <c r="D3" s="11">
        <f>UHPFNOYIELD578[[#This Row],[Actual Amount]]*-1</f>
        <v>2279.65</v>
      </c>
      <c r="E3" s="8"/>
      <c r="F3" s="12">
        <f>UHPFNOYIELD578[[#This Row],[Actual Quantity]]*-1</f>
        <v>0</v>
      </c>
      <c r="G3" s="3" t="s">
        <v>19</v>
      </c>
      <c r="H3" s="2">
        <f>IF(UHPFNOYIELD578[[#This Row],[Unit]]="MT",UHPFNOYIELD578[[#This Row],[Quantity]],UHPFNOYIELD578[[#This Row],[Quantity]]/1000)</f>
        <v>0</v>
      </c>
      <c r="I3" s="2" t="e">
        <f>UHPFNOYIELD578[[#This Row],[Amount]]/UHPFNOYIELD578[[#This Row],[Conversion_to_MT]]</f>
        <v>#DIV/0!</v>
      </c>
      <c r="J3" s="7" t="str">
        <f>VODnoyield!J3</f>
        <v>LM,AISI 314</v>
      </c>
      <c r="K3" s="11">
        <f>VODnoyield!K3</f>
        <v>15823170.109999999</v>
      </c>
      <c r="L3" s="12">
        <f>VODnoyield!L3</f>
        <v>46.576999999999998</v>
      </c>
      <c r="M3" s="2"/>
      <c r="N3" s="2"/>
    </row>
    <row r="4" spans="1:14" x14ac:dyDescent="0.3">
      <c r="A4" s="3" t="s">
        <v>33</v>
      </c>
      <c r="B4" s="9" t="s">
        <v>37</v>
      </c>
      <c r="C4" s="4">
        <v>-126893.35</v>
      </c>
      <c r="D4" s="11">
        <f>UHPFNOYIELD578[[#This Row],[Actual Amount]]*-1</f>
        <v>126893.35</v>
      </c>
      <c r="E4" s="8">
        <v>-900</v>
      </c>
      <c r="F4" s="12">
        <f>UHPFNOYIELD578[[#This Row],[Actual Quantity]]*-1</f>
        <v>900</v>
      </c>
      <c r="G4" s="3" t="s">
        <v>19</v>
      </c>
      <c r="H4" s="2">
        <f>IF(UHPFNOYIELD578[[#This Row],[Unit]]="MT",UHPFNOYIELD578[[#This Row],[Quantity]],UHPFNOYIELD578[[#This Row],[Quantity]]/1000)</f>
        <v>0.9</v>
      </c>
      <c r="I4" s="2">
        <f>UHPFNOYIELD578[[#This Row],[Amount]]/UHPFNOYIELD578[[#This Row],[Conversion_to_MT]]</f>
        <v>140992.61111111112</v>
      </c>
      <c r="J4" s="7" t="str">
        <f>VODnoyield!J4</f>
        <v>LM,AISI 314</v>
      </c>
      <c r="K4" s="11">
        <f>VODnoyield!K4</f>
        <v>15823170.109999999</v>
      </c>
      <c r="L4" s="12">
        <f>VODnoyield!L4</f>
        <v>46.576999999999998</v>
      </c>
      <c r="M4" s="2"/>
      <c r="N4" s="2"/>
    </row>
    <row r="5" spans="1:14" x14ac:dyDescent="0.3">
      <c r="A5" s="3" t="s">
        <v>33</v>
      </c>
      <c r="B5" s="9" t="s">
        <v>18</v>
      </c>
      <c r="C5" s="4">
        <v>-56207.15</v>
      </c>
      <c r="D5" s="11">
        <f>UHPFNOYIELD578[[#This Row],[Actual Amount]]*-1</f>
        <v>56207.15</v>
      </c>
      <c r="E5" s="8">
        <v>-570</v>
      </c>
      <c r="F5" s="12">
        <f>UHPFNOYIELD578[[#This Row],[Actual Quantity]]*-1</f>
        <v>570</v>
      </c>
      <c r="G5" s="3" t="s">
        <v>19</v>
      </c>
      <c r="H5" s="2">
        <f>IF(UHPFNOYIELD578[[#This Row],[Unit]]="MT",UHPFNOYIELD578[[#This Row],[Quantity]],UHPFNOYIELD578[[#This Row],[Quantity]]/1000)</f>
        <v>0.56999999999999995</v>
      </c>
      <c r="I5" s="2">
        <f>UHPFNOYIELD578[[#This Row],[Amount]]/UHPFNOYIELD578[[#This Row],[Conversion_to_MT]]</f>
        <v>98609.035087719312</v>
      </c>
      <c r="J5" s="7" t="str">
        <f>VODnoyield!J5</f>
        <v>LM,AISI 314</v>
      </c>
      <c r="K5" s="11">
        <f>VODnoyield!K5</f>
        <v>15823170.109999999</v>
      </c>
      <c r="L5" s="12">
        <f>VODnoyield!L5</f>
        <v>46.576999999999998</v>
      </c>
      <c r="M5" s="2"/>
      <c r="N5" s="2"/>
    </row>
    <row r="6" spans="1:14" ht="55.2" x14ac:dyDescent="0.3">
      <c r="A6" s="3" t="s">
        <v>33</v>
      </c>
      <c r="B6" s="9" t="s">
        <v>38</v>
      </c>
      <c r="C6" s="4">
        <v>-17717.3</v>
      </c>
      <c r="D6" s="11">
        <f>UHPFNOYIELD578[[#This Row],[Actual Amount]]*-1</f>
        <v>17717.3</v>
      </c>
      <c r="E6" s="8">
        <v>-204</v>
      </c>
      <c r="F6" s="12">
        <f>UHPFNOYIELD578[[#This Row],[Actual Quantity]]*-1</f>
        <v>204</v>
      </c>
      <c r="G6" s="3" t="s">
        <v>19</v>
      </c>
      <c r="H6" s="2">
        <f>IF(UHPFNOYIELD578[[#This Row],[Unit]]="MT",UHPFNOYIELD578[[#This Row],[Quantity]],UHPFNOYIELD578[[#This Row],[Quantity]]/1000)</f>
        <v>0.20399999999999999</v>
      </c>
      <c r="I6" s="2">
        <f>UHPFNOYIELD578[[#This Row],[Amount]]/UHPFNOYIELD578[[#This Row],[Conversion_to_MT]]</f>
        <v>86849.509803921566</v>
      </c>
      <c r="J6" s="7" t="str">
        <f>VODnoyield!J6</f>
        <v>LM,AISI 314</v>
      </c>
      <c r="K6" s="11">
        <f>VODnoyield!K6</f>
        <v>15823170.109999999</v>
      </c>
      <c r="L6" s="12">
        <f>VODnoyield!L6</f>
        <v>46.576999999999998</v>
      </c>
      <c r="M6" s="2"/>
      <c r="N6" s="2"/>
    </row>
    <row r="7" spans="1:14" ht="55.2" x14ac:dyDescent="0.3">
      <c r="A7" s="3" t="s">
        <v>33</v>
      </c>
      <c r="B7" s="9" t="s">
        <v>38</v>
      </c>
      <c r="C7" s="4">
        <v>-5384.67</v>
      </c>
      <c r="D7" s="11">
        <f>UHPFNOYIELD578[[#This Row],[Actual Amount]]*-1</f>
        <v>5384.67</v>
      </c>
      <c r="E7" s="8">
        <v>-62</v>
      </c>
      <c r="F7" s="12">
        <f>UHPFNOYIELD578[[#This Row],[Actual Quantity]]*-1</f>
        <v>62</v>
      </c>
      <c r="G7" s="3" t="s">
        <v>19</v>
      </c>
      <c r="H7" s="2">
        <f>IF(UHPFNOYIELD578[[#This Row],[Unit]]="MT",UHPFNOYIELD578[[#This Row],[Quantity]],UHPFNOYIELD578[[#This Row],[Quantity]]/1000)</f>
        <v>6.2E-2</v>
      </c>
      <c r="I7" s="2">
        <f>UHPFNOYIELD578[[#This Row],[Amount]]/UHPFNOYIELD578[[#This Row],[Conversion_to_MT]]</f>
        <v>86849.516129032258</v>
      </c>
      <c r="J7" s="7" t="str">
        <f>VODnoyield!J7</f>
        <v>LM,AISI 314</v>
      </c>
      <c r="K7" s="11">
        <f>VODnoyield!K7</f>
        <v>15823170.109999999</v>
      </c>
      <c r="L7" s="12">
        <f>VODnoyield!L7</f>
        <v>46.576999999999998</v>
      </c>
      <c r="M7" s="2"/>
      <c r="N7" s="2"/>
    </row>
    <row r="8" spans="1:14" ht="27.6" x14ac:dyDescent="0.3">
      <c r="A8" s="3" t="s">
        <v>33</v>
      </c>
      <c r="B8" s="9" t="s">
        <v>25</v>
      </c>
      <c r="C8" s="4">
        <v>-14239.63</v>
      </c>
      <c r="D8" s="11">
        <f>UHPFNOYIELD578[[#This Row],[Actual Amount]]*-1</f>
        <v>14239.63</v>
      </c>
      <c r="E8" s="8"/>
      <c r="F8" s="12">
        <f>UHPFNOYIELD578[[#This Row],[Actual Quantity]]*-1</f>
        <v>0</v>
      </c>
      <c r="G8" s="3" t="s">
        <v>19</v>
      </c>
      <c r="H8" s="2">
        <f>IF(UHPFNOYIELD578[[#This Row],[Unit]]="MT",UHPFNOYIELD578[[#This Row],[Quantity]],UHPFNOYIELD578[[#This Row],[Quantity]]/1000)</f>
        <v>0</v>
      </c>
      <c r="I8" s="2" t="e">
        <f>UHPFNOYIELD578[[#This Row],[Amount]]/UHPFNOYIELD578[[#This Row],[Conversion_to_MT]]</f>
        <v>#DIV/0!</v>
      </c>
      <c r="J8" s="7" t="str">
        <f>VODnoyield!J8</f>
        <v>LM,AISI 314</v>
      </c>
      <c r="K8" s="11">
        <f>VODnoyield!K8</f>
        <v>15823170.109999999</v>
      </c>
      <c r="L8" s="12">
        <f>VODnoyield!L8</f>
        <v>46.576999999999998</v>
      </c>
      <c r="M8" s="2"/>
      <c r="N8" s="2"/>
    </row>
    <row r="9" spans="1:14" x14ac:dyDescent="0.3">
      <c r="A9" s="3" t="s">
        <v>33</v>
      </c>
      <c r="B9" s="9" t="s">
        <v>16</v>
      </c>
      <c r="C9" s="4">
        <v>-15451.8</v>
      </c>
      <c r="D9" s="11">
        <f>UHPFNOYIELD578[[#This Row],[Actual Amount]]*-1</f>
        <v>15451.8</v>
      </c>
      <c r="E9" s="8"/>
      <c r="F9" s="12">
        <f>UHPFNOYIELD578[[#This Row],[Actual Quantity]]*-1</f>
        <v>0</v>
      </c>
      <c r="G9" s="3" t="s">
        <v>19</v>
      </c>
      <c r="H9" s="2">
        <f>IF(UHPFNOYIELD578[[#This Row],[Unit]]="MT",UHPFNOYIELD578[[#This Row],[Quantity]],UHPFNOYIELD578[[#This Row],[Quantity]]/1000)</f>
        <v>0</v>
      </c>
      <c r="I9" s="2" t="e">
        <f>UHPFNOYIELD578[[#This Row],[Amount]]/UHPFNOYIELD578[[#This Row],[Conversion_to_MT]]</f>
        <v>#DIV/0!</v>
      </c>
      <c r="J9" s="7" t="str">
        <f>VODnoyield!J9</f>
        <v>LM,AISI 314</v>
      </c>
      <c r="K9" s="11">
        <f>VODnoyield!K9</f>
        <v>15823170.109999999</v>
      </c>
      <c r="L9" s="12">
        <f>VODnoyield!L9</f>
        <v>46.576999999999998</v>
      </c>
      <c r="M9" s="2"/>
      <c r="N9" s="2"/>
    </row>
    <row r="10" spans="1:14" ht="55.2" x14ac:dyDescent="0.3">
      <c r="A10" s="3" t="s">
        <v>33</v>
      </c>
      <c r="B10" s="9" t="s">
        <v>24</v>
      </c>
      <c r="C10" s="4">
        <v>-16331.66</v>
      </c>
      <c r="D10" s="11">
        <f>SUM(D2:D9)</f>
        <v>240105.02</v>
      </c>
      <c r="E10" s="8">
        <v>-95</v>
      </c>
      <c r="F10" s="12">
        <f>UHPFNOYIELD578[[#This Row],[Actual Quantity]]*-1</f>
        <v>95</v>
      </c>
      <c r="G10" s="3" t="s">
        <v>19</v>
      </c>
      <c r="H10" s="2">
        <f>IF(UHPFNOYIELD578[[#This Row],[Unit]]="MT",UHPFNOYIELD578[[#This Row],[Quantity]],UHPFNOYIELD578[[#This Row],[Quantity]]/1000)</f>
        <v>9.5000000000000001E-2</v>
      </c>
      <c r="I10" s="2">
        <f>UHPFNOYIELD578[[#This Row],[Amount]]/UHPFNOYIELD578[[#This Row],[Conversion_to_MT]]</f>
        <v>2527421.2631578944</v>
      </c>
      <c r="J10" s="7" t="str">
        <f>VODnoyield!J10</f>
        <v>LM,AISI 314</v>
      </c>
      <c r="K10" s="11">
        <f>VODnoyield!K10</f>
        <v>15823170.109999999</v>
      </c>
      <c r="L10" s="12">
        <f>VODnoyield!L10</f>
        <v>46.576999999999998</v>
      </c>
      <c r="M10" s="2"/>
      <c r="N10" s="2"/>
    </row>
    <row r="11" spans="1:14" ht="55.2" x14ac:dyDescent="0.3">
      <c r="A11" s="3" t="s">
        <v>33</v>
      </c>
      <c r="B11" s="9" t="s">
        <v>24</v>
      </c>
      <c r="C11" s="4">
        <v>-28365.51</v>
      </c>
      <c r="D11" s="13">
        <f>UHPFNOYIELD578[[#This Row],[Actual Amount]]*-1</f>
        <v>28365.51</v>
      </c>
      <c r="E11" s="8">
        <v>-165</v>
      </c>
      <c r="F11" s="12">
        <f>UHPFNOYIELD578[[#This Row],[Actual Quantity]]*-1</f>
        <v>165</v>
      </c>
      <c r="G11" s="3" t="s">
        <v>19</v>
      </c>
      <c r="H11" s="2">
        <f>IF(UHPFNOYIELD578[[#This Row],[Unit]]="MT",UHPFNOYIELD578[[#This Row],[Quantity]],UHPFNOYIELD578[[#This Row],[Quantity]]/1000)</f>
        <v>0.16500000000000001</v>
      </c>
      <c r="I11" s="2">
        <f>UHPFNOYIELD578[[#This Row],[Amount]]/UHPFNOYIELD578[[#This Row],[Conversion_to_MT]]</f>
        <v>171912.18181818179</v>
      </c>
      <c r="J11" s="7" t="str">
        <f>VODnoyield!J11</f>
        <v>LM,AISI 314</v>
      </c>
      <c r="K11" s="11">
        <f>VODnoyield!K11</f>
        <v>15823170.109999999</v>
      </c>
      <c r="L11" s="12">
        <f>VODnoyield!L11</f>
        <v>46.576999999999998</v>
      </c>
      <c r="M11" s="2"/>
      <c r="N11" s="2"/>
    </row>
    <row r="12" spans="1:14" x14ac:dyDescent="0.3">
      <c r="A12" s="3" t="s">
        <v>33</v>
      </c>
      <c r="B12" s="9" t="s">
        <v>18</v>
      </c>
      <c r="C12" s="4">
        <v>-11833.08</v>
      </c>
      <c r="D12" s="13">
        <f>UHPFNOYIELD578[[#This Row],[Actual Amount]]*-1</f>
        <v>11833.08</v>
      </c>
      <c r="E12" s="8">
        <v>-120</v>
      </c>
      <c r="F12" s="12">
        <f>UHPFNOYIELD578[[#This Row],[Actual Quantity]]*-1</f>
        <v>120</v>
      </c>
      <c r="G12" s="3" t="s">
        <v>19</v>
      </c>
      <c r="H12" s="2">
        <f>IF(UHPFNOYIELD578[[#This Row],[Unit]]="MT",UHPFNOYIELD578[[#This Row],[Quantity]],UHPFNOYIELD578[[#This Row],[Quantity]]/1000)</f>
        <v>0.12</v>
      </c>
      <c r="I12" s="2">
        <f>UHPFNOYIELD578[[#This Row],[Amount]]/UHPFNOYIELD578[[#This Row],[Conversion_to_MT]]</f>
        <v>98609</v>
      </c>
      <c r="J12" s="7" t="str">
        <f>VODnoyield!J12</f>
        <v>LM,AISI 314</v>
      </c>
      <c r="K12" s="11">
        <f>VODnoyield!K12</f>
        <v>15823170.109999999</v>
      </c>
      <c r="L12" s="12">
        <f>VODnoyield!L12</f>
        <v>46.576999999999998</v>
      </c>
      <c r="M12" s="2"/>
      <c r="N12" s="2"/>
    </row>
    <row r="13" spans="1:14" ht="27.6" x14ac:dyDescent="0.3">
      <c r="A13" s="3" t="s">
        <v>33</v>
      </c>
      <c r="B13" s="9" t="s">
        <v>22</v>
      </c>
      <c r="C13" s="4">
        <v>-141653.62</v>
      </c>
      <c r="D13" s="13">
        <f>UHPFNOYIELD578[[#This Row],[Actual Amount]]*-1</f>
        <v>141653.62</v>
      </c>
      <c r="E13" s="8">
        <v>-110</v>
      </c>
      <c r="F13" s="12">
        <f>UHPFNOYIELD578[[#This Row],[Actual Quantity]]*-1</f>
        <v>110</v>
      </c>
      <c r="G13" s="3" t="s">
        <v>19</v>
      </c>
      <c r="H13" s="2">
        <f>IF(UHPFNOYIELD578[[#This Row],[Unit]]="MT",UHPFNOYIELD578[[#This Row],[Quantity]],UHPFNOYIELD578[[#This Row],[Quantity]]/1000)</f>
        <v>0.11</v>
      </c>
      <c r="I13" s="2">
        <f>UHPFNOYIELD578[[#This Row],[Amount]]/UHPFNOYIELD578[[#This Row],[Conversion_to_MT]]</f>
        <v>1287760.1818181819</v>
      </c>
      <c r="J13" s="21" t="str">
        <f>VODnoyield!J13</f>
        <v>LM,AISI 314</v>
      </c>
      <c r="K13" s="13">
        <f>VODnoyield!K13</f>
        <v>15823170.109999999</v>
      </c>
      <c r="L13" s="22">
        <f>VODnoyield!L13</f>
        <v>46.576999999999998</v>
      </c>
      <c r="M13" s="2"/>
      <c r="N13" s="2"/>
    </row>
    <row r="14" spans="1:14" x14ac:dyDescent="0.3">
      <c r="A14" s="3" t="s">
        <v>33</v>
      </c>
      <c r="B14" s="9" t="s">
        <v>39</v>
      </c>
      <c r="C14" s="4">
        <v>-40605.269999999997</v>
      </c>
      <c r="D14" s="13">
        <f>UHPFNOYIELD578[[#This Row],[Actual Amount]]*-1</f>
        <v>40605.269999999997</v>
      </c>
      <c r="E14" s="8">
        <v>-14</v>
      </c>
      <c r="F14" s="12">
        <f>UHPFNOYIELD578[[#This Row],[Actual Quantity]]*-1</f>
        <v>14</v>
      </c>
      <c r="G14" s="3" t="s">
        <v>19</v>
      </c>
      <c r="H14" s="2">
        <f>IF(UHPFNOYIELD578[[#This Row],[Unit]]="MT",UHPFNOYIELD578[[#This Row],[Quantity]],UHPFNOYIELD578[[#This Row],[Quantity]]/1000)</f>
        <v>1.4E-2</v>
      </c>
      <c r="I14" s="2">
        <f>UHPFNOYIELD578[[#This Row],[Amount]]/UHPFNOYIELD578[[#This Row],[Conversion_to_MT]]</f>
        <v>2900376.4285714282</v>
      </c>
      <c r="J14" s="21" t="str">
        <f>VODnoyield!J14</f>
        <v>LM,AISI 314</v>
      </c>
      <c r="K14" s="13">
        <f>VODnoyield!K14</f>
        <v>15823170.109999999</v>
      </c>
      <c r="L14" s="22">
        <f>VODnoyield!L14</f>
        <v>46.576999999999998</v>
      </c>
      <c r="M14" s="2"/>
      <c r="N14" s="2"/>
    </row>
    <row r="15" spans="1:14" ht="27.6" x14ac:dyDescent="0.3">
      <c r="A15" s="3" t="s">
        <v>33</v>
      </c>
      <c r="B15" s="9" t="s">
        <v>25</v>
      </c>
      <c r="C15" s="4">
        <v>-22783.41</v>
      </c>
      <c r="D15" s="13">
        <f>UHPFNOYIELD578[[#This Row],[Actual Amount]]*-1</f>
        <v>22783.41</v>
      </c>
      <c r="E15" s="8"/>
      <c r="F15" s="12">
        <f>UHPFNOYIELD578[[#This Row],[Actual Quantity]]*-1</f>
        <v>0</v>
      </c>
      <c r="G15" s="3" t="s">
        <v>19</v>
      </c>
      <c r="H15" s="2">
        <f>IF(UHPFNOYIELD578[[#This Row],[Unit]]="MT",UHPFNOYIELD578[[#This Row],[Quantity]],UHPFNOYIELD578[[#This Row],[Quantity]]/1000)</f>
        <v>0</v>
      </c>
      <c r="I15" s="2" t="e">
        <f>UHPFNOYIELD578[[#This Row],[Amount]]/UHPFNOYIELD578[[#This Row],[Conversion_to_MT]]</f>
        <v>#DIV/0!</v>
      </c>
      <c r="J15" s="21" t="str">
        <f>VODnoyield!J15</f>
        <v>LM,AISI 314</v>
      </c>
      <c r="K15" s="13">
        <f>VODnoyield!K15</f>
        <v>15823170.109999999</v>
      </c>
      <c r="L15" s="22">
        <f>VODnoyield!L15</f>
        <v>46.576999999999998</v>
      </c>
      <c r="M15" s="2"/>
      <c r="N15" s="2"/>
    </row>
    <row r="16" spans="1:14" ht="41.4" x14ac:dyDescent="0.3">
      <c r="A16" s="3" t="s">
        <v>33</v>
      </c>
      <c r="B16" s="9" t="s">
        <v>40</v>
      </c>
      <c r="C16" s="4">
        <v>-8943.43</v>
      </c>
      <c r="D16" s="13">
        <f>UHPFNOYIELD578[[#This Row],[Actual Amount]]*-1</f>
        <v>8943.43</v>
      </c>
      <c r="E16" s="8">
        <v>-45</v>
      </c>
      <c r="F16" s="12">
        <f>UHPFNOYIELD578[[#This Row],[Actual Quantity]]*-1</f>
        <v>45</v>
      </c>
      <c r="G16" s="3" t="s">
        <v>19</v>
      </c>
      <c r="H16" s="2">
        <f>IF(UHPFNOYIELD578[[#This Row],[Unit]]="MT",UHPFNOYIELD578[[#This Row],[Quantity]],UHPFNOYIELD578[[#This Row],[Quantity]]/1000)</f>
        <v>4.4999999999999998E-2</v>
      </c>
      <c r="I16" s="2">
        <f>UHPFNOYIELD578[[#This Row],[Amount]]/UHPFNOYIELD578[[#This Row],[Conversion_to_MT]]</f>
        <v>198742.88888888891</v>
      </c>
      <c r="J16" s="21" t="str">
        <f>VODnoyield!J16</f>
        <v>LM,AISI 314</v>
      </c>
      <c r="K16" s="13">
        <f>VODnoyield!K16</f>
        <v>15823170.109999999</v>
      </c>
      <c r="L16" s="22">
        <f>VODnoyield!L16</f>
        <v>46.576999999999998</v>
      </c>
      <c r="M16" s="2"/>
      <c r="N16" s="2"/>
    </row>
    <row r="17" spans="1:14" ht="27.6" x14ac:dyDescent="0.3">
      <c r="A17" s="3" t="s">
        <v>33</v>
      </c>
      <c r="B17" s="9" t="s">
        <v>25</v>
      </c>
      <c r="C17" s="4">
        <v>-2392.2600000000002</v>
      </c>
      <c r="D17" s="13">
        <f>UHPFNOYIELD578[[#This Row],[Actual Amount]]*-1</f>
        <v>2392.2600000000002</v>
      </c>
      <c r="E17" s="8"/>
      <c r="F17" s="12">
        <f>UHPFNOYIELD578[[#This Row],[Actual Quantity]]*-1</f>
        <v>0</v>
      </c>
      <c r="G17" s="3" t="s">
        <v>19</v>
      </c>
      <c r="H17" s="2">
        <f>IF(UHPFNOYIELD578[[#This Row],[Unit]]="MT",UHPFNOYIELD578[[#This Row],[Quantity]],UHPFNOYIELD578[[#This Row],[Quantity]]/1000)</f>
        <v>0</v>
      </c>
      <c r="I17" s="2" t="e">
        <f>UHPFNOYIELD578[[#This Row],[Amount]]/UHPFNOYIELD578[[#This Row],[Conversion_to_MT]]</f>
        <v>#DIV/0!</v>
      </c>
      <c r="J17" s="21" t="str">
        <f>VODnoyield!J17</f>
        <v>LM,AISI 314</v>
      </c>
      <c r="K17" s="13">
        <f>VODnoyield!K17</f>
        <v>15823170.109999999</v>
      </c>
      <c r="L17" s="22">
        <f>VODnoyield!L17</f>
        <v>46.576999999999998</v>
      </c>
      <c r="M17" s="2"/>
      <c r="N17" s="2"/>
    </row>
    <row r="18" spans="1:14" ht="27.6" x14ac:dyDescent="0.3">
      <c r="A18" s="3" t="s">
        <v>33</v>
      </c>
      <c r="B18" s="9" t="s">
        <v>25</v>
      </c>
      <c r="C18" s="4">
        <v>-6151.52</v>
      </c>
      <c r="D18" s="13">
        <f>UHPFNOYIELD578[[#This Row],[Actual Amount]]*-1</f>
        <v>6151.52</v>
      </c>
      <c r="E18" s="8"/>
      <c r="F18" s="12">
        <f>UHPFNOYIELD578[[#This Row],[Actual Quantity]]*-1</f>
        <v>0</v>
      </c>
      <c r="G18" s="3" t="s">
        <v>19</v>
      </c>
      <c r="H18" s="2">
        <f>IF(UHPFNOYIELD578[[#This Row],[Unit]]="MT",UHPFNOYIELD578[[#This Row],[Quantity]],UHPFNOYIELD578[[#This Row],[Quantity]]/1000)</f>
        <v>0</v>
      </c>
      <c r="I18" s="2" t="e">
        <f>UHPFNOYIELD578[[#This Row],[Amount]]/UHPFNOYIELD578[[#This Row],[Conversion_to_MT]]</f>
        <v>#DIV/0!</v>
      </c>
      <c r="J18" s="21" t="str">
        <f>VODnoyield!J18</f>
        <v>LM,AISI 314</v>
      </c>
      <c r="K18" s="13">
        <f>VODnoyield!K18</f>
        <v>15823170.109999999</v>
      </c>
      <c r="L18" s="22">
        <f>VODnoyield!L18</f>
        <v>46.576999999999998</v>
      </c>
      <c r="M18" s="2"/>
      <c r="N18" s="2"/>
    </row>
    <row r="19" spans="1:14" ht="41.4" x14ac:dyDescent="0.3">
      <c r="A19" s="3" t="s">
        <v>33</v>
      </c>
      <c r="B19" s="9" t="s">
        <v>41</v>
      </c>
      <c r="C19" s="4">
        <v>-7646.31</v>
      </c>
      <c r="D19" s="13">
        <f>UHPFNOYIELD578[[#This Row],[Actual Amount]]*-1</f>
        <v>7646.31</v>
      </c>
      <c r="E19" s="8">
        <v>-45</v>
      </c>
      <c r="F19" s="12">
        <f>UHPFNOYIELD578[[#This Row],[Actual Quantity]]*-1</f>
        <v>45</v>
      </c>
      <c r="G19" s="3" t="s">
        <v>19</v>
      </c>
      <c r="H19" s="2">
        <f>IF(UHPFNOYIELD578[[#This Row],[Unit]]="MT",UHPFNOYIELD578[[#This Row],[Quantity]],UHPFNOYIELD578[[#This Row],[Quantity]]/1000)</f>
        <v>4.4999999999999998E-2</v>
      </c>
      <c r="I19" s="2">
        <f>UHPFNOYIELD578[[#This Row],[Amount]]/UHPFNOYIELD578[[#This Row],[Conversion_to_MT]]</f>
        <v>169918.00000000003</v>
      </c>
      <c r="J19" s="21" t="str">
        <f>VODnoyield!J19</f>
        <v>LM,AISI 314</v>
      </c>
      <c r="K19" s="13">
        <f>VODnoyield!K19</f>
        <v>15823170.109999999</v>
      </c>
      <c r="L19" s="22">
        <f>VODnoyield!L19</f>
        <v>46.576999999999998</v>
      </c>
      <c r="M19" s="2"/>
      <c r="N19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21DC-246A-487B-A897-04E9D6D2B697}">
  <sheetPr codeName="Sheet7"/>
  <dimension ref="A1:E2"/>
  <sheetViews>
    <sheetView workbookViewId="0">
      <selection activeCell="B2" sqref="B2"/>
    </sheetView>
  </sheetViews>
  <sheetFormatPr defaultRowHeight="14.4" x14ac:dyDescent="0.3"/>
  <cols>
    <col min="1" max="1" width="14.88671875" customWidth="1"/>
    <col min="2" max="2" width="18" customWidth="1"/>
    <col min="3" max="3" width="18.88671875" customWidth="1"/>
    <col min="4" max="4" width="21.6640625" customWidth="1"/>
    <col min="5" max="5" width="16.77734375" customWidth="1"/>
  </cols>
  <sheetData>
    <row r="1" spans="1:5" ht="43.2" x14ac:dyDescent="0.3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</row>
    <row r="2" spans="1:5" x14ac:dyDescent="0.3">
      <c r="A2" s="18">
        <f>VODyield!L2</f>
        <v>46.576999999999998</v>
      </c>
      <c r="B2" s="6">
        <v>50.12</v>
      </c>
      <c r="C2">
        <f>A2/(UHPFyield!L2+CONyield!M2+VODyield!M2)*100</f>
        <v>96.932425964079826</v>
      </c>
      <c r="D2">
        <f>B2/(UHPFyield!L2+CONyield!M2+VODyield!M2)*100</f>
        <v>104.30584170984993</v>
      </c>
      <c r="E2">
        <f>B2/A2*100</f>
        <v>107.60675870064624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UHPFnoyield</vt:lpstr>
      <vt:lpstr>UHPFyield</vt:lpstr>
      <vt:lpstr>CONnoyield</vt:lpstr>
      <vt:lpstr>CONyield</vt:lpstr>
      <vt:lpstr>VODnoyield</vt:lpstr>
      <vt:lpstr>VODyield</vt:lpstr>
      <vt:lpstr>finalyields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Patil</dc:creator>
  <cp:lastModifiedBy>Omkar Patil</cp:lastModifiedBy>
  <dcterms:created xsi:type="dcterms:W3CDTF">2025-07-16T05:16:52Z</dcterms:created>
  <dcterms:modified xsi:type="dcterms:W3CDTF">2025-07-21T09:47:06Z</dcterms:modified>
</cp:coreProperties>
</file>