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 INTERNSHIP PROJECT\Indivisual Dashboards\"/>
    </mc:Choice>
  </mc:AlternateContent>
  <xr:revisionPtr revIDLastSave="0" documentId="13_ncr:1_{4E572243-B9C6-4258-AE4B-991BE46CDFD2}" xr6:coauthVersionLast="47" xr6:coauthVersionMax="47" xr10:uidLastSave="{00000000-0000-0000-0000-000000000000}"/>
  <bookViews>
    <workbookView xWindow="-108" yWindow="-108" windowWidth="23256" windowHeight="12456" activeTab="5" xr2:uid="{DB4914E9-F1D4-465B-BCD1-2F7B442E1AE2}"/>
  </bookViews>
  <sheets>
    <sheet name="UHPFnoyield" sheetId="1" r:id="rId1"/>
    <sheet name="UHPFyield" sheetId="2" r:id="rId2"/>
    <sheet name="CONnoyield" sheetId="3" r:id="rId3"/>
    <sheet name="CONyield" sheetId="4" r:id="rId4"/>
    <sheet name="VODnoyield" sheetId="5" r:id="rId5"/>
    <sheet name="VOD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K6" i="5"/>
  <c r="K5" i="5"/>
  <c r="L8" i="5"/>
  <c r="L2" i="4"/>
  <c r="K2" i="4"/>
  <c r="J2" i="4"/>
  <c r="D13" i="6"/>
  <c r="D14" i="6"/>
  <c r="D15" i="6"/>
  <c r="D16" i="6"/>
  <c r="D17" i="6"/>
  <c r="D18" i="6"/>
  <c r="D19" i="6"/>
  <c r="D20" i="6"/>
  <c r="D21" i="6"/>
  <c r="D22" i="6"/>
  <c r="D23" i="6"/>
  <c r="F13" i="6"/>
  <c r="H13" i="6" s="1"/>
  <c r="F14" i="6"/>
  <c r="H14" i="6" s="1"/>
  <c r="F15" i="6"/>
  <c r="H15" i="6" s="1"/>
  <c r="F16" i="6"/>
  <c r="H16" i="6" s="1"/>
  <c r="I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D13" i="5"/>
  <c r="D14" i="5"/>
  <c r="D15" i="5"/>
  <c r="D16" i="5"/>
  <c r="D17" i="5"/>
  <c r="D18" i="5"/>
  <c r="D19" i="5"/>
  <c r="D20" i="5"/>
  <c r="D21" i="5"/>
  <c r="D22" i="5"/>
  <c r="D23" i="5"/>
  <c r="F13" i="5"/>
  <c r="H13" i="5" s="1"/>
  <c r="F14" i="5"/>
  <c r="H14" i="5" s="1"/>
  <c r="F15" i="5"/>
  <c r="H15" i="5" s="1"/>
  <c r="F16" i="5"/>
  <c r="H16" i="5" s="1"/>
  <c r="F17" i="5"/>
  <c r="H17" i="5" s="1"/>
  <c r="I17" i="5" s="1"/>
  <c r="F18" i="5"/>
  <c r="F19" i="5"/>
  <c r="H19" i="5" s="1"/>
  <c r="F20" i="5"/>
  <c r="H20" i="5" s="1"/>
  <c r="F21" i="5"/>
  <c r="H21" i="5" s="1"/>
  <c r="F22" i="5"/>
  <c r="H22" i="5" s="1"/>
  <c r="I22" i="5" s="1"/>
  <c r="F23" i="5"/>
  <c r="H18" i="5"/>
  <c r="H23" i="5"/>
  <c r="L19" i="5" l="1"/>
  <c r="K17" i="5"/>
  <c r="J15" i="5"/>
  <c r="L6" i="5"/>
  <c r="K4" i="5"/>
  <c r="J13" i="5"/>
  <c r="L16" i="5"/>
  <c r="J12" i="5"/>
  <c r="J11" i="5"/>
  <c r="K12" i="5"/>
  <c r="J22" i="5"/>
  <c r="J10" i="5"/>
  <c r="L5" i="5"/>
  <c r="K15" i="5"/>
  <c r="K14" i="5"/>
  <c r="L15" i="5"/>
  <c r="J9" i="5"/>
  <c r="K23" i="5"/>
  <c r="J8" i="5"/>
  <c r="J6" i="5"/>
  <c r="K13" i="5"/>
  <c r="L14" i="5"/>
  <c r="L13" i="5"/>
  <c r="K11" i="5"/>
  <c r="K22" i="5"/>
  <c r="J20" i="5"/>
  <c r="L11" i="5"/>
  <c r="K9" i="5"/>
  <c r="J7" i="5"/>
  <c r="L10" i="5"/>
  <c r="J18" i="5"/>
  <c r="L21" i="5"/>
  <c r="L9" i="5"/>
  <c r="K19" i="5"/>
  <c r="K7" i="5"/>
  <c r="J17" i="5"/>
  <c r="J5" i="5"/>
  <c r="L7" i="5"/>
  <c r="J3" i="5"/>
  <c r="L18" i="5"/>
  <c r="K16" i="5"/>
  <c r="J14" i="5"/>
  <c r="L17" i="5"/>
  <c r="K3" i="5"/>
  <c r="L4" i="5"/>
  <c r="L3" i="5"/>
  <c r="J23" i="5"/>
  <c r="J21" i="5"/>
  <c r="L12" i="5"/>
  <c r="K10" i="5"/>
  <c r="L23" i="5"/>
  <c r="K21" i="5"/>
  <c r="J19" i="5"/>
  <c r="L22" i="5"/>
  <c r="K20" i="5"/>
  <c r="K8" i="5"/>
  <c r="L20" i="5"/>
  <c r="K18" i="5"/>
  <c r="J16" i="5"/>
  <c r="I17" i="6"/>
  <c r="I15" i="6"/>
  <c r="I22" i="6"/>
  <c r="I14" i="6"/>
  <c r="I21" i="6"/>
  <c r="I19" i="6"/>
  <c r="I23" i="6"/>
  <c r="I13" i="6"/>
  <c r="I18" i="6"/>
  <c r="I20" i="6"/>
  <c r="I14" i="5"/>
  <c r="I13" i="5"/>
  <c r="I18" i="5"/>
  <c r="I15" i="5"/>
  <c r="I19" i="5"/>
  <c r="I23" i="5"/>
  <c r="I21" i="5"/>
  <c r="I20" i="5"/>
  <c r="I16" i="5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8" i="3"/>
  <c r="H8" i="3" s="1"/>
  <c r="D8" i="3"/>
  <c r="F7" i="3"/>
  <c r="H7" i="3" s="1"/>
  <c r="D7" i="3"/>
  <c r="F6" i="3"/>
  <c r="H6" i="3" s="1"/>
  <c r="D6" i="3"/>
  <c r="F5" i="3"/>
  <c r="H5" i="3" s="1"/>
  <c r="D5" i="3"/>
  <c r="F4" i="3"/>
  <c r="H4" i="3" s="1"/>
  <c r="D4" i="3"/>
  <c r="F3" i="3"/>
  <c r="H3" i="3" s="1"/>
  <c r="D3" i="3"/>
  <c r="F2" i="3"/>
  <c r="H2" i="3" s="1"/>
  <c r="D2" i="3"/>
  <c r="F13" i="2"/>
  <c r="H13" i="2" s="1"/>
  <c r="D13" i="2"/>
  <c r="F12" i="2"/>
  <c r="H12" i="2" s="1"/>
  <c r="D12" i="2"/>
  <c r="F11" i="2"/>
  <c r="H11" i="2" s="1"/>
  <c r="D11" i="2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F13" i="1"/>
  <c r="H13" i="1" s="1"/>
  <c r="D13" i="1"/>
  <c r="F12" i="1"/>
  <c r="H12" i="1" s="1"/>
  <c r="D12" i="1"/>
  <c r="F11" i="1"/>
  <c r="H11" i="1" s="1"/>
  <c r="D11" i="1"/>
  <c r="F10" i="1"/>
  <c r="H10" i="1" s="1"/>
  <c r="D10" i="1"/>
  <c r="F9" i="1"/>
  <c r="H9" i="1" s="1"/>
  <c r="D9" i="1"/>
  <c r="F8" i="1"/>
  <c r="H8" i="1" s="1"/>
  <c r="D8" i="1"/>
  <c r="F7" i="1"/>
  <c r="H7" i="1" s="1"/>
  <c r="D7" i="1"/>
  <c r="F6" i="1"/>
  <c r="H6" i="1" s="1"/>
  <c r="D6" i="1"/>
  <c r="F5" i="1"/>
  <c r="H5" i="1" s="1"/>
  <c r="D5" i="1"/>
  <c r="F4" i="1"/>
  <c r="H4" i="1" s="1"/>
  <c r="D4" i="1"/>
  <c r="F3" i="1"/>
  <c r="H3" i="1" s="1"/>
  <c r="D3" i="1"/>
  <c r="F2" i="1"/>
  <c r="H2" i="1" s="1"/>
  <c r="D2" i="1"/>
  <c r="M2" i="6" l="1"/>
  <c r="M2" i="4"/>
  <c r="M3" i="4" s="1"/>
  <c r="M4" i="4" s="1"/>
  <c r="M5" i="4" s="1"/>
  <c r="M6" i="4" s="1"/>
  <c r="M7" i="4" s="1"/>
  <c r="M8" i="4" s="1"/>
  <c r="I8" i="4"/>
  <c r="I7" i="5"/>
  <c r="I7" i="4"/>
  <c r="I3" i="4"/>
  <c r="I4" i="2"/>
  <c r="I6" i="2"/>
  <c r="I3" i="1"/>
  <c r="I10" i="1"/>
  <c r="I12" i="1"/>
  <c r="I4" i="1"/>
  <c r="I13" i="1"/>
  <c r="I11" i="1"/>
  <c r="I2" i="1"/>
  <c r="I8" i="1"/>
  <c r="I11" i="2"/>
  <c r="I2" i="2"/>
  <c r="I7" i="1"/>
  <c r="I9" i="1"/>
  <c r="I6" i="1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3" i="3"/>
  <c r="I4" i="3"/>
  <c r="I2" i="3"/>
  <c r="I6" i="3"/>
  <c r="I5" i="3"/>
  <c r="I8" i="3"/>
  <c r="I7" i="3"/>
  <c r="I13" i="2"/>
  <c r="I5" i="2"/>
  <c r="I9" i="2"/>
  <c r="I12" i="2"/>
  <c r="I7" i="2"/>
  <c r="I10" i="2"/>
  <c r="I3" i="2"/>
  <c r="I8" i="2"/>
  <c r="I5" i="1"/>
  <c r="I10" i="5" l="1"/>
  <c r="I10" i="6"/>
  <c r="J3" i="3" l="1"/>
  <c r="J3" i="4" s="1"/>
  <c r="J8" i="3"/>
  <c r="J8" i="4" s="1"/>
  <c r="J5" i="3"/>
  <c r="J5" i="4" s="1"/>
  <c r="J6" i="3"/>
  <c r="J6" i="4" s="1"/>
  <c r="J7" i="3"/>
  <c r="J7" i="4" s="1"/>
  <c r="J4" i="3"/>
  <c r="J4" i="4" s="1"/>
  <c r="K4" i="3"/>
  <c r="K4" i="4" s="1"/>
  <c r="K8" i="3"/>
  <c r="K8" i="4" s="1"/>
  <c r="K3" i="3"/>
  <c r="K3" i="4" s="1"/>
  <c r="K6" i="3"/>
  <c r="K6" i="4" s="1"/>
  <c r="K5" i="3"/>
  <c r="K5" i="4" s="1"/>
  <c r="K7" i="3"/>
  <c r="K7" i="4" s="1"/>
  <c r="L3" i="3"/>
  <c r="L3" i="4" s="1"/>
  <c r="L5" i="3"/>
  <c r="L5" i="4" s="1"/>
  <c r="L6" i="3"/>
  <c r="L6" i="4" s="1"/>
  <c r="L4" i="3"/>
  <c r="L4" i="4" s="1"/>
  <c r="L7" i="3"/>
  <c r="L7" i="4" s="1"/>
  <c r="L8" i="3"/>
  <c r="L8" i="4" s="1"/>
  <c r="J3" i="1"/>
  <c r="J3" i="2" s="1"/>
  <c r="J11" i="1"/>
  <c r="J11" i="2" s="1"/>
  <c r="J4" i="1"/>
  <c r="J4" i="2" s="1"/>
  <c r="J12" i="1"/>
  <c r="J12" i="2" s="1"/>
  <c r="J7" i="1"/>
  <c r="J7" i="2" s="1"/>
  <c r="J9" i="1"/>
  <c r="J9" i="2" s="1"/>
  <c r="J6" i="1"/>
  <c r="J6" i="2" s="1"/>
  <c r="J13" i="1"/>
  <c r="J13" i="2" s="1"/>
  <c r="J10" i="1"/>
  <c r="J10" i="2" s="1"/>
  <c r="J8" i="1"/>
  <c r="J8" i="2" s="1"/>
  <c r="J2" i="2"/>
  <c r="J5" i="1"/>
  <c r="J5" i="2"/>
  <c r="L7" i="1"/>
  <c r="L7" i="2" s="1"/>
  <c r="L6" i="2"/>
  <c r="L6" i="1"/>
  <c r="L13" i="1"/>
  <c r="L13" i="2" s="1"/>
  <c r="L5" i="2"/>
  <c r="L5" i="1"/>
  <c r="L8" i="2"/>
  <c r="L8" i="1"/>
  <c r="L4" i="1"/>
  <c r="L4" i="2" s="1"/>
  <c r="L3" i="2"/>
  <c r="L3" i="1"/>
  <c r="L2" i="2"/>
  <c r="N2" i="4" s="1"/>
  <c r="L9" i="1"/>
  <c r="L9" i="2" s="1"/>
  <c r="L10" i="1"/>
  <c r="L10" i="2" s="1"/>
  <c r="L11" i="2"/>
  <c r="L11" i="1"/>
  <c r="L12" i="1"/>
  <c r="L12" i="2" s="1"/>
  <c r="M2" i="2" l="1"/>
  <c r="D2" i="7"/>
  <c r="K9" i="2"/>
  <c r="K9" i="1"/>
  <c r="K10" i="2"/>
  <c r="K10" i="1"/>
  <c r="K8" i="2"/>
  <c r="K8" i="1"/>
  <c r="K12" i="1"/>
  <c r="K12" i="2" s="1"/>
  <c r="K6" i="2"/>
  <c r="K6" i="1"/>
  <c r="K5" i="1"/>
  <c r="K5" i="2" s="1"/>
  <c r="K3" i="1"/>
  <c r="K3" i="2" s="1"/>
  <c r="K11" i="2"/>
  <c r="K11" i="1"/>
  <c r="K7" i="2"/>
  <c r="K7" i="1"/>
  <c r="K13" i="1"/>
  <c r="K13" i="2" s="1"/>
  <c r="K4" i="1"/>
  <c r="K4" i="2" s="1"/>
  <c r="K2" i="2"/>
  <c r="L7" i="6"/>
  <c r="J12" i="6"/>
  <c r="L15" i="6"/>
  <c r="L4" i="6"/>
  <c r="L14" i="6"/>
  <c r="K9" i="6"/>
  <c r="L11" i="6"/>
  <c r="L3" i="6"/>
  <c r="J19" i="6"/>
  <c r="J14" i="6"/>
  <c r="K4" i="6"/>
  <c r="J3" i="6"/>
  <c r="K7" i="6"/>
  <c r="K10" i="6"/>
  <c r="L13" i="6"/>
  <c r="K14" i="6"/>
  <c r="L5" i="6"/>
  <c r="L2" i="6"/>
  <c r="N2" i="6" s="1"/>
  <c r="J16" i="6"/>
  <c r="K11" i="6"/>
  <c r="J17" i="6"/>
  <c r="J13" i="6"/>
  <c r="J9" i="6"/>
  <c r="J18" i="6"/>
  <c r="L20" i="6"/>
  <c r="L8" i="6"/>
  <c r="K12" i="6"/>
  <c r="K22" i="6"/>
  <c r="L17" i="6"/>
  <c r="L19" i="6"/>
  <c r="K21" i="6"/>
  <c r="J5" i="6"/>
  <c r="J11" i="6"/>
  <c r="K20" i="6"/>
  <c r="J6" i="6"/>
  <c r="J21" i="6"/>
  <c r="J22" i="6"/>
  <c r="J15" i="6"/>
  <c r="L6" i="6"/>
  <c r="L22" i="6"/>
  <c r="K17" i="6"/>
  <c r="L10" i="6"/>
  <c r="K18" i="6"/>
  <c r="J4" i="6"/>
  <c r="K23" i="6"/>
  <c r="K6" i="6"/>
  <c r="K8" i="6"/>
  <c r="L23" i="6"/>
  <c r="L18" i="6"/>
  <c r="K13" i="6"/>
  <c r="K15" i="6"/>
  <c r="K19" i="6"/>
  <c r="K3" i="6"/>
  <c r="L12" i="6"/>
  <c r="L21" i="6"/>
  <c r="J2" i="6"/>
  <c r="K2" i="6"/>
  <c r="J8" i="6"/>
  <c r="J23" i="6"/>
  <c r="K5" i="6"/>
  <c r="J10" i="6"/>
  <c r="J7" i="6"/>
  <c r="J20" i="6"/>
  <c r="K16" i="6"/>
  <c r="L9" i="6"/>
  <c r="L16" i="6"/>
  <c r="A2" i="7" l="1"/>
  <c r="C2" i="7" s="1"/>
  <c r="E2" i="7"/>
</calcChain>
</file>

<file path=xl/sharedStrings.xml><?xml version="1.0" encoding="utf-8"?>
<sst xmlns="http://schemas.openxmlformats.org/spreadsheetml/2006/main" count="331" uniqueCount="44">
  <si>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</si>
  <si>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</si>
  <si>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</si>
  <si>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</si>
  <si>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</si>
  <si>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</si>
  <si>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</si>
  <si>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</si>
  <si>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</si>
  <si>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</si>
  <si>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</si>
  <si>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</si>
  <si>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</si>
  <si>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</si>
  <si>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FERRO CHROME HIGH CARBON LUMPS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</si>
  <si>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</si>
  <si>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</si>
  <si>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</si>
  <si>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</si>
  <si>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</si>
  <si>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</si>
  <si>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</si>
  <si>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FERRO CHROME HIGH CARBON LUMPS 10-70 MM</t>
  </si>
  <si>
    <t>NICKEL BRIQUETTES</t>
  </si>
  <si>
    <t>Amount added by CON</t>
  </si>
  <si>
    <t>UNWROUGHT UNALLOYED MANGANESE METAL</t>
  </si>
  <si>
    <t>FLOURSPAR POWDER</t>
  </si>
  <si>
    <t>Final LM output</t>
  </si>
  <si>
    <t>Final Bloom Output</t>
  </si>
  <si>
    <t>Yield for Scrap to LM</t>
  </si>
  <si>
    <t>Yield for Scrap to Bloom</t>
  </si>
  <si>
    <t>LM to Bloom Yield</t>
  </si>
  <si>
    <t>N6494</t>
  </si>
  <si>
    <t>STAINLESS STEEL MELTING SCRAP 309</t>
  </si>
  <si>
    <t>LM,310/314 SERIES</t>
  </si>
  <si>
    <t>ALUMINIUM INGOT - SECONDARY</t>
  </si>
  <si>
    <t>LM,AISI 314</t>
  </si>
  <si>
    <t>FERRO MANGANESE HIGH CARBON</t>
  </si>
  <si>
    <t>SILICON METAL</t>
  </si>
  <si>
    <t>SILICO MANGANESE WITH 0.5% MAXIMUM CARBO</t>
  </si>
  <si>
    <t>FERRO NIOBIUM</t>
  </si>
  <si>
    <t>FERRO SILICON CALCIUM CORED WIRE 13MM DI</t>
  </si>
  <si>
    <t>FERRO CALCIUM CORED WIRE 13 MM DIA</t>
  </si>
  <si>
    <t>Amount added by LRN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</si>
</sst>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13" totalsRowShown="0" headerRowDxfId="91" dataDxfId="90">
  <autoFilter ref="A1:L13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89"/>
    <tableColumn id="2" xr3:uid="{FCB4E6C1-AFAA-4DF9-A856-5BFE780C7804}" name="Material" dataDxfId="88"/>
    <tableColumn id="3" xr3:uid="{374068F2-1D5A-4E23-B8A8-2D67DBF1CCF8}" name="Actual Amount" dataDxfId="87"/>
    <tableColumn id="5" xr3:uid="{6B3E36BF-37C8-4EB8-967E-ADEB7B1D2DC2}" name="Amount" dataDxfId="86">
      <calculatedColumnFormula>UHPFNOYIELD[[#This Row],[Actual Amount]]*-1</calculatedColumnFormula>
    </tableColumn>
    <tableColumn id="7" xr3:uid="{7B31A837-9427-4B69-BB3B-F04B092EA75F}" name="Actual Quantity" dataDxfId="85"/>
    <tableColumn id="4" xr3:uid="{5370B52B-CA4C-4019-8B2F-138F9BFEE4C4}" name="Quantity" dataDxfId="84">
      <calculatedColumnFormula>UHPFNOYIELD[[#This Row],[Actual Quantity]]*-1</calculatedColumnFormula>
    </tableColumn>
    <tableColumn id="8" xr3:uid="{552CD711-8316-497D-9170-EC6B064E1412}" name="Unit" dataDxfId="83"/>
    <tableColumn id="9" xr3:uid="{6B35EA78-AD3E-4D4A-8311-83BD5392D37C}" name="Conversion_to_MT" dataDxfId="82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81">
      <calculatedColumnFormula>UHPFNOYIELD[[#This Row],[Amount]]/UHPFNOYIELD[[#This Row],[Conversion_to_MT]]</calculatedColumnFormula>
    </tableColumn>
    <tableColumn id="14" xr3:uid="{8D98CAD9-7E5E-4AF0-ABED-5FC0BDC09C8B}" name="Final Product Name" dataDxfId="80">
      <calculatedColumnFormula>$J$2</calculatedColumnFormula>
    </tableColumn>
    <tableColumn id="16" xr3:uid="{1E82BCBE-C2C2-4C4F-BC6E-E9930CDD90B7}" name="Final Product Price" dataDxfId="79">
      <calculatedColumnFormula>$K$2</calculatedColumnFormula>
    </tableColumn>
    <tableColumn id="18" xr3:uid="{1EED06C1-2E83-4539-9D97-A7776F67A83F}" name="Final Pro. Quantity" dataDxfId="7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3" totalsRowShown="0" headerRowDxfId="77" dataDxfId="76">
  <autoFilter ref="A1:M13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75"/>
    <tableColumn id="2" xr3:uid="{D3BA3226-8C5D-449A-B32D-424830DDECF0}" name="Material" dataDxfId="74"/>
    <tableColumn id="3" xr3:uid="{5AE484C9-EB1A-4CD4-9639-29F2DA1EF697}" name="Actual Amount" dataDxfId="73"/>
    <tableColumn id="5" xr3:uid="{955BD886-DE59-49F5-AAC9-204CFDB95108}" name="Amount" dataDxfId="72">
      <calculatedColumnFormula>UHPFNOYIELD3[[#This Row],[Actual Amount]]*-1</calculatedColumnFormula>
    </tableColumn>
    <tableColumn id="7" xr3:uid="{F4E85C5A-764D-4C57-99F4-C011E8F41A71}" name="Actual Quantity" dataDxfId="71"/>
    <tableColumn id="4" xr3:uid="{165E5D72-4D40-4C41-A18C-70CDBA2E52CE}" name="Quantity" dataDxfId="70">
      <calculatedColumnFormula>UHPFNOYIELD3[[#This Row],[Actual Quantity]]*-1</calculatedColumnFormula>
    </tableColumn>
    <tableColumn id="8" xr3:uid="{F354F7F4-5F6F-4530-98BD-BFF85A705E63}" name="Unit" dataDxfId="69"/>
    <tableColumn id="9" xr3:uid="{77CA6926-275B-41F4-83AC-82918208A1E3}" name="Conversion_to_MT" dataDxfId="6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67">
      <calculatedColumnFormula>UHPFNOYIELD3[[#This Row],[Amount]]/UHPFNOYIELD3[[#This Row],[Conversion_to_MT]]</calculatedColumnFormula>
    </tableColumn>
    <tableColumn id="14" xr3:uid="{6E0552D6-EDE2-4E01-BDD8-B0A1B610F26A}" name="Final Product Name" dataDxfId="66">
      <calculatedColumnFormula>UHPFnoyield!J2</calculatedColumnFormula>
    </tableColumn>
    <tableColumn id="16" xr3:uid="{362DC35D-D417-4C7D-9C78-E82CC4F2E3A5}" name="Final Product Price" dataDxfId="65">
      <calculatedColumnFormula>UHPFnoyield!K2</calculatedColumnFormula>
    </tableColumn>
    <tableColumn id="18" xr3:uid="{E3763FFE-E315-4BC0-A208-FE3E4A0A975B}" name="Final Pro. Quantity" dataDxfId="64">
      <calculatedColumnFormula>UHPFnoyield!L2</calculatedColumnFormula>
    </tableColumn>
    <tableColumn id="6" xr3:uid="{F814C369-68CA-41E0-8CDA-CDA6438DE3CE}" name="Yield" dataDxfId="6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8" totalsRowShown="0" headerRowDxfId="62" dataDxfId="61">
  <autoFilter ref="A1:L8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60"/>
    <tableColumn id="2" xr3:uid="{52A7005E-6A91-4B62-81A7-8611A0140580}" name="Material" dataDxfId="59"/>
    <tableColumn id="3" xr3:uid="{61B859CE-837B-4B23-A0A8-C06D88540FEC}" name="Actual Amount" dataDxfId="58"/>
    <tableColumn id="5" xr3:uid="{E3453362-62B4-47E4-B18A-982E73AAB72C}" name="Amount" dataDxfId="57">
      <calculatedColumnFormula>UHPFNOYIELD5[[#This Row],[Actual Amount]]*-1</calculatedColumnFormula>
    </tableColumn>
    <tableColumn id="7" xr3:uid="{5FF0AEB1-D623-46FA-A85B-78FD045A74CB}" name="Actual Quantity" dataDxfId="56"/>
    <tableColumn id="4" xr3:uid="{B5497AA5-72A8-4F4D-9DEB-22588C1E4568}" name="Quantity" dataDxfId="55">
      <calculatedColumnFormula>UHPFNOYIELD5[[#This Row],[Actual Quantity]]*-1</calculatedColumnFormula>
    </tableColumn>
    <tableColumn id="8" xr3:uid="{06867F15-CC46-4997-AD55-F41B8E7BBE2B}" name="Unit" dataDxfId="54"/>
    <tableColumn id="9" xr3:uid="{BD3C3E4E-34F2-4BA6-B5C2-B6CA473BC823}" name="Conversion_to_MT" dataDxfId="53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2">
      <calculatedColumnFormula>UHPFNOYIELD5[[#This Row],[Amount]]/UHPFNOYIELD5[[#This Row],[Conversion_to_MT]]</calculatedColumnFormula>
    </tableColumn>
    <tableColumn id="14" xr3:uid="{9DB60F0E-2274-4D97-8542-5E34E4205C05}" name="Final Product Name" dataDxfId="51">
      <calculatedColumnFormula>$J$2</calculatedColumnFormula>
    </tableColumn>
    <tableColumn id="16" xr3:uid="{6409CCD3-E085-4805-A84F-B72C4A091566}" name="Final Product Price" dataDxfId="50">
      <calculatedColumnFormula>$K$2</calculatedColumnFormula>
    </tableColumn>
    <tableColumn id="18" xr3:uid="{3508EB6C-005E-4E81-9C05-0C692CACB8F8}" name="Final Pro. Quantity" dataDxfId="4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8" totalsRowShown="0" headerRowDxfId="48" dataDxfId="47">
  <autoFilter ref="A1:N8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46"/>
    <tableColumn id="2" xr3:uid="{80419D6E-22EA-43B4-B622-6E956F8FCE55}" name="Material" dataDxfId="45"/>
    <tableColumn id="3" xr3:uid="{6D85CB7E-BF7D-4B04-B226-54EF078C5B01}" name="Actual Amount" dataDxfId="44"/>
    <tableColumn id="5" xr3:uid="{22FBC06B-446B-4A67-A2C3-C75BBD8DDE80}" name="Amount" dataDxfId="43">
      <calculatedColumnFormula>UHPFNOYIELD56[[#This Row],[Actual Amount]]*-1</calculatedColumnFormula>
    </tableColumn>
    <tableColumn id="7" xr3:uid="{2901A843-78B7-4352-942F-311EB585E009}" name="Actual Quantity" dataDxfId="42"/>
    <tableColumn id="4" xr3:uid="{4993C7B4-7C37-4F27-8F16-880654D51810}" name="Quantity" dataDxfId="41">
      <calculatedColumnFormula>UHPFNOYIELD56[[#This Row],[Actual Quantity]]*-1</calculatedColumnFormula>
    </tableColumn>
    <tableColumn id="8" xr3:uid="{64351CB3-0CD5-4281-ACF9-0AFDB7F25E7E}" name="Unit" dataDxfId="40"/>
    <tableColumn id="9" xr3:uid="{6DA72519-9D2D-4F6E-926F-CAD65FB0A387}" name="Conversion_to_MT" dataDxfId="39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38">
      <calculatedColumnFormula>UHPFNOYIELD56[[#This Row],[Amount]]/UHPFNOYIELD56[[#This Row],[Conversion_to_MT]]</calculatedColumnFormula>
    </tableColumn>
    <tableColumn id="14" xr3:uid="{F31E6329-EF53-471E-B1E2-75214F0D1D84}" name="Final Product Name" dataDxfId="37">
      <calculatedColumnFormula>CONnoyield!J2</calculatedColumnFormula>
    </tableColumn>
    <tableColumn id="16" xr3:uid="{09BED022-B65B-44CA-B885-99556F3B55FE}" name="Final Product Price" dataDxfId="36">
      <calculatedColumnFormula>CONnoyield!K2</calculatedColumnFormula>
    </tableColumn>
    <tableColumn id="18" xr3:uid="{6B8924E5-442E-4D5D-BA05-989BBE891B4D}" name="Final Pro. Quantity" dataDxfId="35">
      <calculatedColumnFormula>CONnoyield!L2</calculatedColumnFormula>
    </tableColumn>
    <tableColumn id="6" xr3:uid="{8A3A2FBF-621F-4A63-9057-11855351B430}" name="Amount added by CON" dataDxfId="34">
      <calculatedColumnFormula>#REF!</calculatedColumnFormula>
    </tableColumn>
    <tableColumn id="10" xr3:uid="{490361B6-2CDD-4461-AC84-CF910A2082D0}" name="Yield" dataDxfId="33">
      <calculatedColumnFormula>UHPFNOYIELD56[[#This Row],[Final Pro. Quantity]]/(UHPFyield!L2+CONyield!M2+VODyield!M2)*100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23" totalsRowShown="0" headerRowDxfId="32" dataDxfId="31">
  <autoFilter ref="A1:L23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23" totalsRowShown="0" headerRowDxfId="18" dataDxfId="17">
  <autoFilter ref="A1:N23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VODnoyield!J2</calculatedColumnFormula>
    </tableColumn>
    <tableColumn id="16" xr3:uid="{9BEA26F4-EEF2-4932-83B3-E0F631CCE0C9}" name="Final Product Price" dataDxfId="6">
      <calculatedColumnFormula>VODnoyield!K2</calculatedColumnFormula>
    </tableColumn>
    <tableColumn id="18" xr3:uid="{DBBCFFC6-3A6D-4AC1-A9FB-C79E74E3414F}" name="Final Pro. Quantity" dataDxfId="5">
      <calculatedColumnFormula>VODnoyield!L2</calculatedColumnFormula>
    </tableColumn>
    <tableColumn id="6" xr3:uid="{36B1DB2C-0BF1-417F-A623-F02559748138}" name="Amount added by LRN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Quantity]]/(UHPFyield!L2+CONyield!M2+VODyield!M2)*100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VODyield!L2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A2/(UHPFyield!L2+CONyield!M2+VODyield!M2)*100</calculatedColumnFormula>
    </tableColumn>
    <tableColumn id="4" xr3:uid="{CEDB0305-DAAF-451B-B652-F66FB5CD0D35}" name="Yield for Scrap to Bloom">
      <calculatedColumnFormula>B2/(UHPFyield!L2+CONyield!M2+VODyield!M2)*100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dimension ref="A1:L29"/>
  <sheetViews>
    <sheetView workbookViewId="0">
      <selection activeCell="K2" sqref="K2"/>
    </sheetView>
  </sheetViews>
  <sheetFormatPr defaultRowHeight="14.4" x14ac:dyDescent="0.3"/>
  <cols>
    <col min="1" max="12" width="15.77734375" customWidth="1"/>
    <col min="14" max="14" width="13.77734375" customWidth="1"/>
    <col min="15" max="15" width="12.77734375" customWidth="1"/>
  </cols>
  <sheetData>
    <row r="1" spans="1:12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3" t="s">
        <v>32</v>
      </c>
      <c r="B2" s="8" t="s">
        <v>12</v>
      </c>
      <c r="C2" s="4">
        <v>-424158.71999999997</v>
      </c>
      <c r="D2" s="5">
        <f>UHPFNOYIELD[[#This Row],[Actual Amount]]*-1</f>
        <v>424158.71999999997</v>
      </c>
      <c r="E2" s="6">
        <v>-3.74</v>
      </c>
      <c r="F2" s="9">
        <f>UHPFNOYIELD[[#This Row],[Actual Quantity]]*-1</f>
        <v>3.74</v>
      </c>
      <c r="G2" s="3" t="s">
        <v>13</v>
      </c>
      <c r="H2" s="1">
        <f>IF(UHPFNOYIELD[[#This Row],[Unit]]="MT",UHPFNOYIELD[[#This Row],[Quantity]],UHPFNOYIELD[[#This Row],[Quantity]]/1000)</f>
        <v>3.74</v>
      </c>
      <c r="I2" s="1">
        <f>UHPFNOYIELD[[#This Row],[Amount]]/UHPFNOYIELD[[#This Row],[Conversion_to_MT]]</f>
        <v>113411.42245989303</v>
      </c>
      <c r="J2" s="3" t="s">
        <v>34</v>
      </c>
      <c r="K2" s="4">
        <v>4674908.2300000004</v>
      </c>
      <c r="L2" s="6">
        <v>35.71</v>
      </c>
    </row>
    <row r="3" spans="1:12" ht="41.4" x14ac:dyDescent="0.3">
      <c r="A3" s="3" t="s">
        <v>32</v>
      </c>
      <c r="B3" s="8" t="s">
        <v>33</v>
      </c>
      <c r="C3" s="4">
        <v>-1672801.06</v>
      </c>
      <c r="D3" s="5">
        <f>UHPFNOYIELD[[#This Row],[Actual Amount]]*-1</f>
        <v>1672801.06</v>
      </c>
      <c r="E3" s="6">
        <v>-8.4</v>
      </c>
      <c r="F3" s="9">
        <f>UHPFNOYIELD[[#This Row],[Actual Quantity]]*-1</f>
        <v>8.4</v>
      </c>
      <c r="G3" s="3" t="s">
        <v>13</v>
      </c>
      <c r="H3" s="1">
        <f>IF(UHPFNOYIELD[[#This Row],[Unit]]="MT",UHPFNOYIELD[[#This Row],[Quantity]],UHPFNOYIELD[[#This Row],[Quantity]]/1000)</f>
        <v>8.4</v>
      </c>
      <c r="I3" s="1">
        <f>UHPFNOYIELD[[#This Row],[Amount]]/UHPFNOYIELD[[#This Row],[Conversion_to_MT]]</f>
        <v>199142.98333333334</v>
      </c>
      <c r="J3" s="3" t="str">
        <f t="shared" ref="J3:J13" si="0">$J$2</f>
        <v>LM,310/314 SERIES</v>
      </c>
      <c r="K3" s="4">
        <f t="shared" ref="K3:K13" si="1">$K$2</f>
        <v>4674908.2300000004</v>
      </c>
      <c r="L3" s="6">
        <f t="shared" ref="L3:L13" si="2">$L$2</f>
        <v>35.71</v>
      </c>
    </row>
    <row r="4" spans="1:12" ht="41.4" x14ac:dyDescent="0.3">
      <c r="A4" s="3" t="s">
        <v>32</v>
      </c>
      <c r="B4" s="8" t="s">
        <v>12</v>
      </c>
      <c r="C4" s="4">
        <v>-1024105.15</v>
      </c>
      <c r="D4" s="5">
        <f>UHPFNOYIELD[[#This Row],[Actual Amount]]*-1</f>
        <v>1024105.15</v>
      </c>
      <c r="E4" s="6">
        <v>-9.0299999999999994</v>
      </c>
      <c r="F4" s="9">
        <f>UHPFNOYIELD[[#This Row],[Actual Quantity]]*-1</f>
        <v>9.0299999999999994</v>
      </c>
      <c r="G4" s="3" t="s">
        <v>13</v>
      </c>
      <c r="H4" s="1">
        <f>IF(UHPFNOYIELD[[#This Row],[Unit]]="MT",UHPFNOYIELD[[#This Row],[Quantity]],UHPFNOYIELD[[#This Row],[Quantity]]/1000)</f>
        <v>9.0299999999999994</v>
      </c>
      <c r="I4" s="1">
        <f>UHPFNOYIELD[[#This Row],[Amount]]/UHPFNOYIELD[[#This Row],[Conversion_to_MT]]</f>
        <v>113411.42303433002</v>
      </c>
      <c r="J4" s="3" t="str">
        <f t="shared" si="0"/>
        <v>LM,310/314 SERIES</v>
      </c>
      <c r="K4" s="4">
        <f t="shared" si="1"/>
        <v>4674908.2300000004</v>
      </c>
      <c r="L4" s="6">
        <f t="shared" si="2"/>
        <v>35.71</v>
      </c>
    </row>
    <row r="5" spans="1:12" ht="41.4" x14ac:dyDescent="0.3">
      <c r="A5" s="3" t="s">
        <v>32</v>
      </c>
      <c r="B5" s="8" t="s">
        <v>14</v>
      </c>
      <c r="C5" s="4">
        <v>-1064516.05</v>
      </c>
      <c r="D5" s="5">
        <f>UHPFNOYIELD[[#This Row],[Actual Amount]]*-1</f>
        <v>1064516.05</v>
      </c>
      <c r="E5" s="6">
        <v>-9.7899999999999991</v>
      </c>
      <c r="F5" s="9">
        <f>UHPFNOYIELD[[#This Row],[Actual Quantity]]*-1</f>
        <v>9.7899999999999991</v>
      </c>
      <c r="G5" s="3" t="s">
        <v>13</v>
      </c>
      <c r="H5" s="1">
        <f>IF(UHPFNOYIELD[[#This Row],[Unit]]="MT",UHPFNOYIELD[[#This Row],[Quantity]],UHPFNOYIELD[[#This Row],[Quantity]]/1000)</f>
        <v>9.7899999999999991</v>
      </c>
      <c r="I5" s="1">
        <f>UHPFNOYIELD[[#This Row],[Amount]]/UHPFNOYIELD[[#This Row],[Conversion_to_MT]]</f>
        <v>108735.0408580184</v>
      </c>
      <c r="J5" s="3" t="str">
        <f t="shared" si="0"/>
        <v>LM,310/314 SERIES</v>
      </c>
      <c r="K5" s="4">
        <f t="shared" si="1"/>
        <v>4674908.2300000004</v>
      </c>
      <c r="L5" s="6">
        <f t="shared" si="2"/>
        <v>35.71</v>
      </c>
    </row>
    <row r="6" spans="1:12" x14ac:dyDescent="0.3">
      <c r="A6" s="3" t="s">
        <v>32</v>
      </c>
      <c r="B6" s="8" t="s">
        <v>16</v>
      </c>
      <c r="C6" s="4">
        <v>-9657.3799999999992</v>
      </c>
      <c r="D6" s="5">
        <f>UHPFNOYIELD[[#This Row],[Actual Amount]]*-1</f>
        <v>9657.3799999999992</v>
      </c>
      <c r="E6" s="6">
        <v>-1</v>
      </c>
      <c r="F6" s="9">
        <f>UHPFNOYIELD[[#This Row],[Actual Quantity]]*-1</f>
        <v>1</v>
      </c>
      <c r="G6" s="3" t="s">
        <v>13</v>
      </c>
      <c r="H6" s="1">
        <f>IF(UHPFNOYIELD[[#This Row],[Unit]]="MT",UHPFNOYIELD[[#This Row],[Quantity]],UHPFNOYIELD[[#This Row],[Quantity]]/1000)</f>
        <v>1</v>
      </c>
      <c r="I6" s="1">
        <f>UHPFNOYIELD[[#This Row],[Amount]]/UHPFNOYIELD[[#This Row],[Conversion_to_MT]]</f>
        <v>9657.3799999999992</v>
      </c>
      <c r="J6" s="3" t="str">
        <f t="shared" si="0"/>
        <v>LM,310/314 SERIES</v>
      </c>
      <c r="K6" s="4">
        <f t="shared" si="1"/>
        <v>4674908.2300000004</v>
      </c>
      <c r="L6" s="6">
        <f t="shared" si="2"/>
        <v>35.71</v>
      </c>
    </row>
    <row r="7" spans="1:12" ht="27.6" x14ac:dyDescent="0.3">
      <c r="A7" s="3" t="s">
        <v>32</v>
      </c>
      <c r="B7" s="8" t="s">
        <v>17</v>
      </c>
      <c r="C7" s="4">
        <v>-6838.95</v>
      </c>
      <c r="D7" s="5">
        <f>UHPFNOYIELD[[#This Row],[Actual Amount]]*-1</f>
        <v>6838.95</v>
      </c>
      <c r="E7" s="6">
        <v>-0.6</v>
      </c>
      <c r="F7" s="9">
        <f>UHPFNOYIELD[[#This Row],[Actual Quantity]]*-1</f>
        <v>0.6</v>
      </c>
      <c r="G7" s="3" t="s">
        <v>13</v>
      </c>
      <c r="H7" s="1">
        <f>IF(UHPFNOYIELD[[#This Row],[Unit]]="MT",UHPFNOYIELD[[#This Row],[Quantity]],UHPFNOYIELD[[#This Row],[Quantity]]/1000)</f>
        <v>0.6</v>
      </c>
      <c r="I7" s="1">
        <f>UHPFNOYIELD[[#This Row],[Amount]]/UHPFNOYIELD[[#This Row],[Conversion_to_MT]]</f>
        <v>11398.25</v>
      </c>
      <c r="J7" s="3" t="str">
        <f t="shared" si="0"/>
        <v>LM,310/314 SERIES</v>
      </c>
      <c r="K7" s="4">
        <f t="shared" si="1"/>
        <v>4674908.2300000004</v>
      </c>
      <c r="L7" s="6">
        <f t="shared" si="2"/>
        <v>35.71</v>
      </c>
    </row>
    <row r="8" spans="1:12" ht="41.4" x14ac:dyDescent="0.3">
      <c r="A8" s="3" t="s">
        <v>32</v>
      </c>
      <c r="B8" s="8" t="s">
        <v>12</v>
      </c>
      <c r="C8" s="4">
        <v>-799550.53</v>
      </c>
      <c r="D8" s="5">
        <f>UHPFNOYIELD[[#This Row],[Actual Amount]]*-1</f>
        <v>799550.53</v>
      </c>
      <c r="E8" s="6">
        <v>-7.05</v>
      </c>
      <c r="F8" s="9">
        <f>UHPFNOYIELD[[#This Row],[Actual Quantity]]*-1</f>
        <v>7.05</v>
      </c>
      <c r="G8" s="3" t="s">
        <v>13</v>
      </c>
      <c r="H8" s="1">
        <f>IF(UHPFNOYIELD[[#This Row],[Unit]]="MT",UHPFNOYIELD[[#This Row],[Quantity]],UHPFNOYIELD[[#This Row],[Quantity]]/1000)</f>
        <v>7.05</v>
      </c>
      <c r="I8" s="1">
        <f>UHPFNOYIELD[[#This Row],[Amount]]/UHPFNOYIELD[[#This Row],[Conversion_to_MT]]</f>
        <v>113411.42269503546</v>
      </c>
      <c r="J8" s="3" t="str">
        <f t="shared" si="0"/>
        <v>LM,310/314 SERIES</v>
      </c>
      <c r="K8" s="4">
        <f t="shared" si="1"/>
        <v>4674908.2300000004</v>
      </c>
      <c r="L8" s="6">
        <f t="shared" si="2"/>
        <v>35.71</v>
      </c>
    </row>
    <row r="9" spans="1:12" x14ac:dyDescent="0.3">
      <c r="A9" s="3" t="s">
        <v>32</v>
      </c>
      <c r="B9" s="8" t="s">
        <v>18</v>
      </c>
      <c r="C9" s="4">
        <v>-11833.08</v>
      </c>
      <c r="D9" s="5">
        <f>UHPFNOYIELD[[#This Row],[Actual Amount]]*-1</f>
        <v>11833.08</v>
      </c>
      <c r="E9" s="7">
        <v>-120</v>
      </c>
      <c r="F9" s="9">
        <f>UHPFNOYIELD[[#This Row],[Actual Quantity]]*-1</f>
        <v>120</v>
      </c>
      <c r="G9" s="3" t="s">
        <v>19</v>
      </c>
      <c r="H9" s="1">
        <f>IF(UHPFNOYIELD[[#This Row],[Unit]]="MT",UHPFNOYIELD[[#This Row],[Quantity]],UHPFNOYIELD[[#This Row],[Quantity]]/1000)</f>
        <v>0.12</v>
      </c>
      <c r="I9" s="1">
        <f>UHPFNOYIELD[[#This Row],[Amount]]/UHPFNOYIELD[[#This Row],[Conversion_to_MT]]</f>
        <v>98609</v>
      </c>
      <c r="J9" s="3" t="str">
        <f t="shared" si="0"/>
        <v>LM,310/314 SERIES</v>
      </c>
      <c r="K9" s="4">
        <f t="shared" si="1"/>
        <v>4674908.2300000004</v>
      </c>
      <c r="L9" s="6">
        <f t="shared" si="2"/>
        <v>35.71</v>
      </c>
    </row>
    <row r="10" spans="1:12" ht="27.6" x14ac:dyDescent="0.3">
      <c r="A10" s="3" t="s">
        <v>32</v>
      </c>
      <c r="B10" s="8" t="s">
        <v>20</v>
      </c>
      <c r="C10" s="4">
        <v>-2368.83</v>
      </c>
      <c r="D10" s="5">
        <f>UHPFNOYIELD[[#This Row],[Actual Amount]]*-1</f>
        <v>2368.83</v>
      </c>
      <c r="E10" s="7">
        <v>-10</v>
      </c>
      <c r="F10" s="9">
        <f>UHPFNOYIELD[[#This Row],[Actual Quantity]]*-1</f>
        <v>10</v>
      </c>
      <c r="G10" s="3" t="s">
        <v>19</v>
      </c>
      <c r="H10" s="1">
        <f>IF(UHPFNOYIELD[[#This Row],[Unit]]="MT",UHPFNOYIELD[[#This Row],[Quantity]],UHPFNOYIELD[[#This Row],[Quantity]]/1000)</f>
        <v>0.01</v>
      </c>
      <c r="I10" s="1">
        <f>UHPFNOYIELD[[#This Row],[Amount]]/UHPFNOYIELD[[#This Row],[Conversion_to_MT]]</f>
        <v>236883</v>
      </c>
      <c r="J10" s="3" t="str">
        <f t="shared" si="0"/>
        <v>LM,310/314 SERIES</v>
      </c>
      <c r="K10" s="4">
        <f t="shared" si="1"/>
        <v>4674908.2300000004</v>
      </c>
      <c r="L10" s="6">
        <f t="shared" si="2"/>
        <v>35.71</v>
      </c>
    </row>
    <row r="11" spans="1:12" ht="27.6" x14ac:dyDescent="0.3">
      <c r="A11" s="3" t="s">
        <v>32</v>
      </c>
      <c r="B11" s="8" t="s">
        <v>20</v>
      </c>
      <c r="C11" s="4">
        <v>-4737.66</v>
      </c>
      <c r="D11" s="5">
        <f>UHPFNOYIELD[[#This Row],[Actual Amount]]*-1</f>
        <v>4737.66</v>
      </c>
      <c r="E11" s="7">
        <v>-20</v>
      </c>
      <c r="F11" s="9">
        <f>UHPFNOYIELD[[#This Row],[Actual Quantity]]*-1</f>
        <v>20</v>
      </c>
      <c r="G11" s="3" t="s">
        <v>19</v>
      </c>
      <c r="H11" s="1">
        <f>IF(UHPFNOYIELD[[#This Row],[Unit]]="MT",UHPFNOYIELD[[#This Row],[Quantity]],UHPFNOYIELD[[#This Row],[Quantity]]/1000)</f>
        <v>0.02</v>
      </c>
      <c r="I11" s="1">
        <f>UHPFNOYIELD[[#This Row],[Amount]]/UHPFNOYIELD[[#This Row],[Conversion_to_MT]]</f>
        <v>236883</v>
      </c>
      <c r="J11" s="3" t="str">
        <f t="shared" si="0"/>
        <v>LM,310/314 SERIES</v>
      </c>
      <c r="K11" s="4">
        <f t="shared" si="1"/>
        <v>4674908.2300000004</v>
      </c>
      <c r="L11" s="6">
        <f t="shared" si="2"/>
        <v>35.71</v>
      </c>
    </row>
    <row r="12" spans="1:12" ht="41.4" x14ac:dyDescent="0.3">
      <c r="A12" s="3" t="s">
        <v>32</v>
      </c>
      <c r="B12" s="8" t="s">
        <v>15</v>
      </c>
      <c r="C12" s="4">
        <v>-2448</v>
      </c>
      <c r="D12" s="5">
        <f>UHPFNOYIELD[[#This Row],[Actual Amount]]*-1</f>
        <v>2448</v>
      </c>
      <c r="E12" s="7">
        <v>-170</v>
      </c>
      <c r="F12" s="9">
        <f>UHPFNOYIELD[[#This Row],[Actual Quantity]]*-1</f>
        <v>170</v>
      </c>
      <c r="G12" s="3" t="s">
        <v>19</v>
      </c>
      <c r="H12" s="1">
        <f>IF(UHPFNOYIELD[[#This Row],[Unit]]="MT",UHPFNOYIELD[[#This Row],[Quantity]],UHPFNOYIELD[[#This Row],[Quantity]]/1000)</f>
        <v>0.17</v>
      </c>
      <c r="I12" s="1">
        <f>UHPFNOYIELD[[#This Row],[Amount]]/UHPFNOYIELD[[#This Row],[Conversion_to_MT]]</f>
        <v>14399.999999999998</v>
      </c>
      <c r="J12" s="3" t="str">
        <f t="shared" si="0"/>
        <v>LM,310/314 SERIES</v>
      </c>
      <c r="K12" s="4">
        <f t="shared" si="1"/>
        <v>4674908.2300000004</v>
      </c>
      <c r="L12" s="6">
        <f t="shared" si="2"/>
        <v>35.71</v>
      </c>
    </row>
    <row r="13" spans="1:12" ht="41.4" x14ac:dyDescent="0.3">
      <c r="A13" s="3" t="s">
        <v>32</v>
      </c>
      <c r="B13" s="8" t="s">
        <v>15</v>
      </c>
      <c r="C13" s="4">
        <v>-432</v>
      </c>
      <c r="D13" s="5">
        <f>UHPFNOYIELD[[#This Row],[Actual Amount]]*-1</f>
        <v>432</v>
      </c>
      <c r="E13" s="7">
        <v>-30</v>
      </c>
      <c r="F13" s="9">
        <f>UHPFNOYIELD[[#This Row],[Actual Quantity]]*-1</f>
        <v>30</v>
      </c>
      <c r="G13" s="3" t="s">
        <v>19</v>
      </c>
      <c r="H13" s="1">
        <f>IF(UHPFNOYIELD[[#This Row],[Unit]]="MT",UHPFNOYIELD[[#This Row],[Quantity]],UHPFNOYIELD[[#This Row],[Quantity]]/1000)</f>
        <v>0.03</v>
      </c>
      <c r="I13" s="1">
        <f>UHPFNOYIELD[[#This Row],[Amount]]/UHPFNOYIELD[[#This Row],[Conversion_to_MT]]</f>
        <v>14400</v>
      </c>
      <c r="J13" s="3" t="str">
        <f t="shared" si="0"/>
        <v>LM,310/314 SERIES</v>
      </c>
      <c r="K13" s="4">
        <f t="shared" si="1"/>
        <v>4674908.2300000004</v>
      </c>
      <c r="L13" s="6">
        <f t="shared" si="2"/>
        <v>35.71</v>
      </c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  <row r="26" spans="3:3" x14ac:dyDescent="0.3">
      <c r="C26" s="8"/>
    </row>
    <row r="27" spans="3:3" x14ac:dyDescent="0.3">
      <c r="C27" s="8"/>
    </row>
    <row r="28" spans="3:3" x14ac:dyDescent="0.3">
      <c r="C28" s="8"/>
    </row>
    <row r="29" spans="3:3" x14ac:dyDescent="0.3">
      <c r="C29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3"/>
  <sheetViews>
    <sheetView topLeftCell="A5" workbookViewId="0">
      <selection activeCell="M14" sqref="M14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21</v>
      </c>
    </row>
    <row r="2" spans="1:13" ht="41.4" x14ac:dyDescent="0.3">
      <c r="A2" s="3" t="s">
        <v>32</v>
      </c>
      <c r="B2" s="8" t="s">
        <v>12</v>
      </c>
      <c r="C2" s="4">
        <v>-424158.71999999997</v>
      </c>
      <c r="D2" s="10">
        <f>UHPFNOYIELD3[[#This Row],[Actual Amount]]*-1</f>
        <v>424158.71999999997</v>
      </c>
      <c r="E2" s="6">
        <v>-3.74</v>
      </c>
      <c r="F2" s="11">
        <f>UHPFNOYIELD3[[#This Row],[Actual Quantity]]*-1</f>
        <v>3.74</v>
      </c>
      <c r="G2" s="3" t="s">
        <v>13</v>
      </c>
      <c r="H2" s="2">
        <f>IF(UHPFNOYIELD3[[#This Row],[Unit]]="MT",UHPFNOYIELD3[[#This Row],[Quantity]],UHPFNOYIELD3[[#This Row],[Quantity]]/1000)</f>
        <v>3.74</v>
      </c>
      <c r="I2" s="2">
        <f>UHPFNOYIELD3[[#This Row],[Amount]]/UHPFNOYIELD3[[#This Row],[Conversion_to_MT]]</f>
        <v>113411.42245989303</v>
      </c>
      <c r="J2" s="3" t="str">
        <f>UHPFnoyield!J2</f>
        <v>LM,310/314 SERIES</v>
      </c>
      <c r="K2" s="4">
        <f>UHPFnoyield!K2</f>
        <v>4674908.2300000004</v>
      </c>
      <c r="L2" s="6">
        <f>UHPFnoyield!L2</f>
        <v>35.71</v>
      </c>
      <c r="M2" s="2">
        <f>L2/SUM(UHPFNOYIELD3[Conversion_to_MT])*100</f>
        <v>93.579664570230619</v>
      </c>
    </row>
    <row r="3" spans="1:13" ht="41.4" x14ac:dyDescent="0.3">
      <c r="A3" s="3" t="s">
        <v>32</v>
      </c>
      <c r="B3" s="8" t="s">
        <v>33</v>
      </c>
      <c r="C3" s="4">
        <v>-1672801.06</v>
      </c>
      <c r="D3" s="10">
        <f>UHPFNOYIELD3[[#This Row],[Actual Amount]]*-1</f>
        <v>1672801.06</v>
      </c>
      <c r="E3" s="6">
        <v>-8.4</v>
      </c>
      <c r="F3" s="11">
        <f>UHPFNOYIELD3[[#This Row],[Actual Quantity]]*-1</f>
        <v>8.4</v>
      </c>
      <c r="G3" s="3" t="s">
        <v>13</v>
      </c>
      <c r="H3" s="2">
        <f>IF(UHPFNOYIELD3[[#This Row],[Unit]]="MT",UHPFNOYIELD3[[#This Row],[Quantity]],UHPFNOYIELD3[[#This Row],[Quantity]]/1000)</f>
        <v>8.4</v>
      </c>
      <c r="I3" s="2">
        <f>UHPFNOYIELD3[[#This Row],[Amount]]/UHPFNOYIELD3[[#This Row],[Conversion_to_MT]]</f>
        <v>199142.98333333334</v>
      </c>
      <c r="J3" s="3" t="str">
        <f>UHPFnoyield!J3</f>
        <v>LM,310/314 SERIES</v>
      </c>
      <c r="K3" s="10">
        <f>UHPFnoyield!K3</f>
        <v>4674908.2300000004</v>
      </c>
      <c r="L3" s="6">
        <f>UHPFnoyield!L3</f>
        <v>35.71</v>
      </c>
      <c r="M3" s="2"/>
    </row>
    <row r="4" spans="1:13" ht="41.4" x14ac:dyDescent="0.3">
      <c r="A4" s="3" t="s">
        <v>32</v>
      </c>
      <c r="B4" s="8" t="s">
        <v>12</v>
      </c>
      <c r="C4" s="4">
        <v>-1024105.15</v>
      </c>
      <c r="D4" s="10">
        <f>UHPFNOYIELD3[[#This Row],[Actual Amount]]*-1</f>
        <v>1024105.15</v>
      </c>
      <c r="E4" s="6">
        <v>-9.0299999999999994</v>
      </c>
      <c r="F4" s="11">
        <f>UHPFNOYIELD3[[#This Row],[Actual Quantity]]*-1</f>
        <v>9.0299999999999994</v>
      </c>
      <c r="G4" s="3" t="s">
        <v>13</v>
      </c>
      <c r="H4" s="2">
        <f>IF(UHPFNOYIELD3[[#This Row],[Unit]]="MT",UHPFNOYIELD3[[#This Row],[Quantity]],UHPFNOYIELD3[[#This Row],[Quantity]]/1000)</f>
        <v>9.0299999999999994</v>
      </c>
      <c r="I4" s="2">
        <f>UHPFNOYIELD3[[#This Row],[Amount]]/UHPFNOYIELD3[[#This Row],[Conversion_to_MT]]</f>
        <v>113411.42303433002</v>
      </c>
      <c r="J4" s="3" t="str">
        <f>UHPFnoyield!J4</f>
        <v>LM,310/314 SERIES</v>
      </c>
      <c r="K4" s="10">
        <f>UHPFnoyield!K4</f>
        <v>4674908.2300000004</v>
      </c>
      <c r="L4" s="6">
        <f>UHPFnoyield!L4</f>
        <v>35.71</v>
      </c>
      <c r="M4" s="2"/>
    </row>
    <row r="5" spans="1:13" ht="41.4" x14ac:dyDescent="0.3">
      <c r="A5" s="3" t="s">
        <v>32</v>
      </c>
      <c r="B5" s="8" t="s">
        <v>14</v>
      </c>
      <c r="C5" s="4">
        <v>-1064516.05</v>
      </c>
      <c r="D5" s="10">
        <f>UHPFNOYIELD3[[#This Row],[Actual Amount]]*-1</f>
        <v>1064516.05</v>
      </c>
      <c r="E5" s="6">
        <v>-9.7899999999999991</v>
      </c>
      <c r="F5" s="11">
        <f>UHPFNOYIELD3[[#This Row],[Actual Quantity]]*-1</f>
        <v>9.7899999999999991</v>
      </c>
      <c r="G5" s="3" t="s">
        <v>13</v>
      </c>
      <c r="H5" s="2">
        <f>IF(UHPFNOYIELD3[[#This Row],[Unit]]="MT",UHPFNOYIELD3[[#This Row],[Quantity]],UHPFNOYIELD3[[#This Row],[Quantity]]/1000)</f>
        <v>9.7899999999999991</v>
      </c>
      <c r="I5" s="2">
        <f>UHPFNOYIELD3[[#This Row],[Amount]]/UHPFNOYIELD3[[#This Row],[Conversion_to_MT]]</f>
        <v>108735.0408580184</v>
      </c>
      <c r="J5" s="3" t="str">
        <f>UHPFnoyield!J5</f>
        <v>LM,310/314 SERIES</v>
      </c>
      <c r="K5" s="10">
        <f>UHPFnoyield!K5</f>
        <v>4674908.2300000004</v>
      </c>
      <c r="L5" s="6">
        <f>UHPFnoyield!L5</f>
        <v>35.71</v>
      </c>
      <c r="M5" s="2"/>
    </row>
    <row r="6" spans="1:13" x14ac:dyDescent="0.3">
      <c r="A6" s="3" t="s">
        <v>32</v>
      </c>
      <c r="B6" s="8" t="s">
        <v>16</v>
      </c>
      <c r="C6" s="4">
        <v>-9657.3799999999992</v>
      </c>
      <c r="D6" s="10">
        <f>UHPFNOYIELD3[[#This Row],[Actual Amount]]*-1</f>
        <v>9657.3799999999992</v>
      </c>
      <c r="E6" s="6"/>
      <c r="F6" s="11">
        <f>UHPFNOYIELD3[[#This Row],[Actual Quantity]]*-1</f>
        <v>0</v>
      </c>
      <c r="G6" s="3" t="s">
        <v>13</v>
      </c>
      <c r="H6" s="2">
        <f>IF(UHPFNOYIELD3[[#This Row],[Unit]]="MT",UHPFNOYIELD3[[#This Row],[Quantity]],UHPFNOYIELD3[[#This Row],[Quantity]]/1000)</f>
        <v>0</v>
      </c>
      <c r="I6" s="2" t="e">
        <f>UHPFNOYIELD3[[#This Row],[Amount]]/UHPFNOYIELD3[[#This Row],[Conversion_to_MT]]</f>
        <v>#DIV/0!</v>
      </c>
      <c r="J6" s="3" t="str">
        <f>UHPFnoyield!J6</f>
        <v>LM,310/314 SERIES</v>
      </c>
      <c r="K6" s="10">
        <f>UHPFnoyield!K6</f>
        <v>4674908.2300000004</v>
      </c>
      <c r="L6" s="6">
        <f>UHPFnoyield!L6</f>
        <v>35.71</v>
      </c>
      <c r="M6" s="2"/>
    </row>
    <row r="7" spans="1:13" ht="27.6" x14ac:dyDescent="0.3">
      <c r="A7" s="3" t="s">
        <v>32</v>
      </c>
      <c r="B7" s="8" t="s">
        <v>17</v>
      </c>
      <c r="C7" s="4">
        <v>-6838.95</v>
      </c>
      <c r="D7" s="10">
        <f>UHPFNOYIELD3[[#This Row],[Actual Amount]]*-1</f>
        <v>6838.95</v>
      </c>
      <c r="E7" s="6"/>
      <c r="F7" s="11">
        <f>UHPFNOYIELD3[[#This Row],[Actual Quantity]]*-1</f>
        <v>0</v>
      </c>
      <c r="G7" s="3" t="s">
        <v>13</v>
      </c>
      <c r="H7" s="2">
        <f>IF(UHPFNOYIELD3[[#This Row],[Unit]]="MT",UHPFNOYIELD3[[#This Row],[Quantity]],UHPFNOYIELD3[[#This Row],[Quantity]]/1000)</f>
        <v>0</v>
      </c>
      <c r="I7" s="2" t="e">
        <f>UHPFNOYIELD3[[#This Row],[Amount]]/UHPFNOYIELD3[[#This Row],[Conversion_to_MT]]</f>
        <v>#DIV/0!</v>
      </c>
      <c r="J7" s="3" t="str">
        <f>UHPFnoyield!J7</f>
        <v>LM,310/314 SERIES</v>
      </c>
      <c r="K7" s="10">
        <f>UHPFnoyield!K7</f>
        <v>4674908.2300000004</v>
      </c>
      <c r="L7" s="6">
        <f>UHPFnoyield!L7</f>
        <v>35.71</v>
      </c>
      <c r="M7" s="2"/>
    </row>
    <row r="8" spans="1:13" ht="41.4" x14ac:dyDescent="0.3">
      <c r="A8" s="3" t="s">
        <v>32</v>
      </c>
      <c r="B8" s="8" t="s">
        <v>12</v>
      </c>
      <c r="C8" s="4">
        <v>-799550.53</v>
      </c>
      <c r="D8" s="10">
        <f>UHPFNOYIELD3[[#This Row],[Actual Amount]]*-1</f>
        <v>799550.53</v>
      </c>
      <c r="E8" s="6">
        <v>-7.05</v>
      </c>
      <c r="F8" s="11">
        <f>UHPFNOYIELD3[[#This Row],[Actual Quantity]]*-1</f>
        <v>7.05</v>
      </c>
      <c r="G8" s="3" t="s">
        <v>13</v>
      </c>
      <c r="H8" s="2">
        <f>IF(UHPFNOYIELD3[[#This Row],[Unit]]="MT",UHPFNOYIELD3[[#This Row],[Quantity]],UHPFNOYIELD3[[#This Row],[Quantity]]/1000)</f>
        <v>7.05</v>
      </c>
      <c r="I8" s="2">
        <f>UHPFNOYIELD3[[#This Row],[Amount]]/UHPFNOYIELD3[[#This Row],[Conversion_to_MT]]</f>
        <v>113411.42269503546</v>
      </c>
      <c r="J8" s="3" t="str">
        <f>UHPFnoyield!J8</f>
        <v>LM,310/314 SERIES</v>
      </c>
      <c r="K8" s="10">
        <f>UHPFnoyield!K8</f>
        <v>4674908.2300000004</v>
      </c>
      <c r="L8" s="6">
        <f>UHPFnoyield!L8</f>
        <v>35.71</v>
      </c>
      <c r="M8" s="2"/>
    </row>
    <row r="9" spans="1:13" x14ac:dyDescent="0.3">
      <c r="A9" s="3" t="s">
        <v>32</v>
      </c>
      <c r="B9" s="8" t="s">
        <v>18</v>
      </c>
      <c r="C9" s="4">
        <v>-11833.08</v>
      </c>
      <c r="D9" s="10">
        <f>UHPFNOYIELD3[[#This Row],[Actual Amount]]*-1</f>
        <v>11833.08</v>
      </c>
      <c r="E9" s="7">
        <v>-120</v>
      </c>
      <c r="F9" s="11">
        <f>UHPFNOYIELD3[[#This Row],[Actual Quantity]]*-1</f>
        <v>120</v>
      </c>
      <c r="G9" s="3" t="s">
        <v>19</v>
      </c>
      <c r="H9" s="2">
        <f>IF(UHPFNOYIELD3[[#This Row],[Unit]]="MT",UHPFNOYIELD3[[#This Row],[Quantity]],UHPFNOYIELD3[[#This Row],[Quantity]]/1000)</f>
        <v>0.12</v>
      </c>
      <c r="I9" s="2">
        <f>UHPFNOYIELD3[[#This Row],[Amount]]/UHPFNOYIELD3[[#This Row],[Conversion_to_MT]]</f>
        <v>98609</v>
      </c>
      <c r="J9" s="3" t="str">
        <f>UHPFnoyield!J9</f>
        <v>LM,310/314 SERIES</v>
      </c>
      <c r="K9" s="10">
        <f>UHPFnoyield!K9</f>
        <v>4674908.2300000004</v>
      </c>
      <c r="L9" s="6">
        <f>UHPFnoyield!L9</f>
        <v>35.71</v>
      </c>
      <c r="M9" s="2"/>
    </row>
    <row r="10" spans="1:13" ht="27.6" x14ac:dyDescent="0.3">
      <c r="A10" s="3" t="s">
        <v>32</v>
      </c>
      <c r="B10" s="8" t="s">
        <v>20</v>
      </c>
      <c r="C10" s="4">
        <v>-2368.83</v>
      </c>
      <c r="D10" s="10">
        <f>UHPFNOYIELD3[[#This Row],[Actual Amount]]*-1</f>
        <v>2368.83</v>
      </c>
      <c r="E10" s="7">
        <v>-10</v>
      </c>
      <c r="F10" s="11">
        <f>UHPFNOYIELD3[[#This Row],[Actual Quantity]]*-1</f>
        <v>10</v>
      </c>
      <c r="G10" s="3" t="s">
        <v>19</v>
      </c>
      <c r="H10" s="2">
        <f>IF(UHPFNOYIELD3[[#This Row],[Unit]]="MT",UHPFNOYIELD3[[#This Row],[Quantity]],UHPFNOYIELD3[[#This Row],[Quantity]]/1000)</f>
        <v>0.01</v>
      </c>
      <c r="I10" s="2">
        <f>UHPFNOYIELD3[[#This Row],[Amount]]/UHPFNOYIELD3[[#This Row],[Conversion_to_MT]]</f>
        <v>236883</v>
      </c>
      <c r="J10" s="3" t="str">
        <f>UHPFnoyield!J10</f>
        <v>LM,310/314 SERIES</v>
      </c>
      <c r="K10" s="10">
        <f>UHPFnoyield!K10</f>
        <v>4674908.2300000004</v>
      </c>
      <c r="L10" s="6">
        <f>UHPFnoyield!L10</f>
        <v>35.71</v>
      </c>
      <c r="M10" s="2"/>
    </row>
    <row r="11" spans="1:13" ht="27.6" x14ac:dyDescent="0.3">
      <c r="A11" s="3" t="s">
        <v>32</v>
      </c>
      <c r="B11" s="8" t="s">
        <v>20</v>
      </c>
      <c r="C11" s="4">
        <v>-4737.66</v>
      </c>
      <c r="D11" s="10">
        <f>UHPFNOYIELD3[[#This Row],[Actual Amount]]*-1</f>
        <v>4737.66</v>
      </c>
      <c r="E11" s="7">
        <v>-20</v>
      </c>
      <c r="F11" s="11">
        <f>UHPFNOYIELD3[[#This Row],[Actual Quantity]]*-1</f>
        <v>20</v>
      </c>
      <c r="G11" s="3" t="s">
        <v>19</v>
      </c>
      <c r="H11" s="2">
        <f>IF(UHPFNOYIELD3[[#This Row],[Unit]]="MT",UHPFNOYIELD3[[#This Row],[Quantity]],UHPFNOYIELD3[[#This Row],[Quantity]]/1000)</f>
        <v>0.02</v>
      </c>
      <c r="I11" s="2">
        <f>UHPFNOYIELD3[[#This Row],[Amount]]/UHPFNOYIELD3[[#This Row],[Conversion_to_MT]]</f>
        <v>236883</v>
      </c>
      <c r="J11" s="3" t="str">
        <f>UHPFnoyield!J11</f>
        <v>LM,310/314 SERIES</v>
      </c>
      <c r="K11" s="10">
        <f>UHPFnoyield!K11</f>
        <v>4674908.2300000004</v>
      </c>
      <c r="L11" s="6">
        <f>UHPFnoyield!L11</f>
        <v>35.71</v>
      </c>
      <c r="M11" s="2"/>
    </row>
    <row r="12" spans="1:13" ht="41.4" x14ac:dyDescent="0.3">
      <c r="A12" s="3" t="s">
        <v>32</v>
      </c>
      <c r="B12" s="8" t="s">
        <v>15</v>
      </c>
      <c r="C12" s="4">
        <v>-2448</v>
      </c>
      <c r="D12" s="10">
        <f>UHPFNOYIELD3[[#This Row],[Actual Amount]]*-1</f>
        <v>2448</v>
      </c>
      <c r="E12" s="7"/>
      <c r="F12" s="11">
        <f>UHPFNOYIELD3[[#This Row],[Actual Quantity]]*-1</f>
        <v>0</v>
      </c>
      <c r="G12" s="3" t="s">
        <v>19</v>
      </c>
      <c r="H12" s="2">
        <f>IF(UHPFNOYIELD3[[#This Row],[Unit]]="MT",UHPFNOYIELD3[[#This Row],[Quantity]],UHPFNOYIELD3[[#This Row],[Quantity]]/1000)</f>
        <v>0</v>
      </c>
      <c r="I12" s="2" t="e">
        <f>UHPFNOYIELD3[[#This Row],[Amount]]/UHPFNOYIELD3[[#This Row],[Conversion_to_MT]]</f>
        <v>#DIV/0!</v>
      </c>
      <c r="J12" s="3" t="str">
        <f>UHPFnoyield!J12</f>
        <v>LM,310/314 SERIES</v>
      </c>
      <c r="K12" s="10">
        <f>UHPFnoyield!K12</f>
        <v>4674908.2300000004</v>
      </c>
      <c r="L12" s="6">
        <f>UHPFnoyield!L12</f>
        <v>35.71</v>
      </c>
      <c r="M12" s="2"/>
    </row>
    <row r="13" spans="1:13" ht="41.4" x14ac:dyDescent="0.3">
      <c r="A13" s="3" t="s">
        <v>32</v>
      </c>
      <c r="B13" s="8" t="s">
        <v>15</v>
      </c>
      <c r="C13" s="4">
        <v>-432</v>
      </c>
      <c r="D13" s="10">
        <f>UHPFNOYIELD3[[#This Row],[Actual Amount]]*-1</f>
        <v>432</v>
      </c>
      <c r="E13" s="7"/>
      <c r="F13" s="11">
        <f>UHPFNOYIELD3[[#This Row],[Actual Quantity]]*-1</f>
        <v>0</v>
      </c>
      <c r="G13" s="3" t="s">
        <v>19</v>
      </c>
      <c r="H13" s="2">
        <f>IF(UHPFNOYIELD3[[#This Row],[Unit]]="MT",UHPFNOYIELD3[[#This Row],[Quantity]],UHPFNOYIELD3[[#This Row],[Quantity]]/1000)</f>
        <v>0</v>
      </c>
      <c r="I13" s="2" t="e">
        <f>UHPFNOYIELD3[[#This Row],[Amount]]/UHPFNOYIELD3[[#This Row],[Conversion_to_MT]]</f>
        <v>#DIV/0!</v>
      </c>
      <c r="J13" s="3" t="str">
        <f>UHPFnoyield!J13</f>
        <v>LM,310/314 SERIES</v>
      </c>
      <c r="K13" s="10">
        <f>UHPFnoyield!K13</f>
        <v>4674908.2300000004</v>
      </c>
      <c r="L13" s="6">
        <f>UHPFnoyield!L13</f>
        <v>35.71</v>
      </c>
      <c r="M1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8"/>
  <sheetViews>
    <sheetView workbookViewId="0">
      <selection activeCell="H2" sqref="H2:H8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 t="s">
        <v>32</v>
      </c>
      <c r="B2" s="8" t="s">
        <v>18</v>
      </c>
      <c r="C2" s="4">
        <v>-69026.320000000007</v>
      </c>
      <c r="D2" s="10">
        <f>UHPFNOYIELD5[[#This Row],[Actual Amount]]*-1</f>
        <v>69026.320000000007</v>
      </c>
      <c r="E2" s="7">
        <v>-700</v>
      </c>
      <c r="F2" s="11">
        <f>UHPFNOYIELD5[[#This Row],[Actual Quantity]]*-1</f>
        <v>700</v>
      </c>
      <c r="G2" s="3" t="s">
        <v>19</v>
      </c>
      <c r="H2" s="2">
        <f>IF(UHPFNOYIELD5[[#This Row],[Unit]]="MT",UHPFNOYIELD5[[#This Row],[Quantity]],UHPFNOYIELD5[[#This Row],[Quantity]]/1000)</f>
        <v>0.7</v>
      </c>
      <c r="I2" s="2">
        <f>UHPFNOYIELD5[[#This Row],[Amount]]/UHPFNOYIELD5[[#This Row],[Conversion_to_MT]]</f>
        <v>98609.028571428586</v>
      </c>
      <c r="J2" s="3" t="s">
        <v>36</v>
      </c>
      <c r="K2" s="4">
        <v>16959196.07</v>
      </c>
      <c r="L2" s="6">
        <v>49.920999999999999</v>
      </c>
    </row>
    <row r="3" spans="1:12" ht="55.2" x14ac:dyDescent="0.3">
      <c r="A3" s="3" t="s">
        <v>32</v>
      </c>
      <c r="B3" s="8" t="s">
        <v>22</v>
      </c>
      <c r="C3" s="4">
        <v>-393229.13</v>
      </c>
      <c r="D3" s="10">
        <f>UHPFNOYIELD5[[#This Row],[Actual Amount]]*-1</f>
        <v>393229.13</v>
      </c>
      <c r="E3" s="7">
        <v>-3600</v>
      </c>
      <c r="F3" s="11">
        <f>UHPFNOYIELD5[[#This Row],[Actual Quantity]]*-1</f>
        <v>3600</v>
      </c>
      <c r="G3" s="3" t="s">
        <v>19</v>
      </c>
      <c r="H3" s="2">
        <f>IF(UHPFNOYIELD5[[#This Row],[Unit]]="MT",UHPFNOYIELD5[[#This Row],[Quantity]],UHPFNOYIELD5[[#This Row],[Quantity]]/1000)</f>
        <v>3.6</v>
      </c>
      <c r="I3" s="2">
        <f>UHPFNOYIELD5[[#This Row],[Amount]]/UHPFNOYIELD5[[#This Row],[Conversion_to_MT]]</f>
        <v>109230.31388888889</v>
      </c>
      <c r="J3" s="3" t="str">
        <f t="shared" ref="J3:J8" si="0">$J$2</f>
        <v>LM,AISI 314</v>
      </c>
      <c r="K3" s="10">
        <f t="shared" ref="K3:K8" si="1">$K$2</f>
        <v>16959196.07</v>
      </c>
      <c r="L3" s="6">
        <f t="shared" ref="L3:L8" si="2">$L$2</f>
        <v>49.920999999999999</v>
      </c>
    </row>
    <row r="4" spans="1:12" ht="27.6" x14ac:dyDescent="0.3">
      <c r="A4" s="3" t="s">
        <v>32</v>
      </c>
      <c r="B4" s="8" t="s">
        <v>23</v>
      </c>
      <c r="C4" s="4">
        <v>-4786604.68</v>
      </c>
      <c r="D4" s="10">
        <f>UHPFNOYIELD5[[#This Row],[Actual Amount]]*-1</f>
        <v>4786604.68</v>
      </c>
      <c r="E4" s="7">
        <v>-3717</v>
      </c>
      <c r="F4" s="11">
        <f>UHPFNOYIELD5[[#This Row],[Actual Quantity]]*-1</f>
        <v>3717</v>
      </c>
      <c r="G4" s="3" t="s">
        <v>19</v>
      </c>
      <c r="H4" s="2">
        <f>IF(UHPFNOYIELD5[[#This Row],[Unit]]="MT",UHPFNOYIELD5[[#This Row],[Quantity]],UHPFNOYIELD5[[#This Row],[Quantity]]/1000)</f>
        <v>3.7170000000000001</v>
      </c>
      <c r="I4" s="2">
        <f>UHPFNOYIELD5[[#This Row],[Amount]]/UHPFNOYIELD5[[#This Row],[Conversion_to_MT]]</f>
        <v>1287760.2044659671</v>
      </c>
      <c r="J4" s="3" t="str">
        <f t="shared" si="0"/>
        <v>LM,AISI 314</v>
      </c>
      <c r="K4" s="10">
        <f t="shared" si="1"/>
        <v>16959196.07</v>
      </c>
      <c r="L4" s="6">
        <f t="shared" si="2"/>
        <v>49.920999999999999</v>
      </c>
    </row>
    <row r="5" spans="1:12" ht="27.6" x14ac:dyDescent="0.3">
      <c r="A5" s="3" t="s">
        <v>32</v>
      </c>
      <c r="B5" s="8" t="s">
        <v>23</v>
      </c>
      <c r="C5" s="4">
        <v>-4356492.7699999996</v>
      </c>
      <c r="D5" s="10">
        <f>UHPFNOYIELD5[[#This Row],[Actual Amount]]*-1</f>
        <v>4356492.7699999996</v>
      </c>
      <c r="E5" s="7">
        <v>-3383</v>
      </c>
      <c r="F5" s="11">
        <f>UHPFNOYIELD5[[#This Row],[Actual Quantity]]*-1</f>
        <v>3383</v>
      </c>
      <c r="G5" s="3" t="s">
        <v>19</v>
      </c>
      <c r="H5" s="2">
        <f>IF(UHPFNOYIELD5[[#This Row],[Unit]]="MT",UHPFNOYIELD5[[#This Row],[Quantity]],UHPFNOYIELD5[[#This Row],[Quantity]]/1000)</f>
        <v>3.383</v>
      </c>
      <c r="I5" s="2">
        <f>UHPFNOYIELD5[[#This Row],[Amount]]/UHPFNOYIELD5[[#This Row],[Conversion_to_MT]]</f>
        <v>1287760.2039609812</v>
      </c>
      <c r="J5" s="3" t="str">
        <f t="shared" si="0"/>
        <v>LM,AISI 314</v>
      </c>
      <c r="K5" s="10">
        <f t="shared" si="1"/>
        <v>16959196.07</v>
      </c>
      <c r="L5" s="6">
        <f t="shared" si="2"/>
        <v>49.920999999999999</v>
      </c>
    </row>
    <row r="6" spans="1:12" ht="41.4" x14ac:dyDescent="0.3">
      <c r="A6" s="3" t="s">
        <v>32</v>
      </c>
      <c r="B6" s="8" t="s">
        <v>35</v>
      </c>
      <c r="C6" s="4">
        <v>-35405.4</v>
      </c>
      <c r="D6" s="10">
        <f>UHPFNOYIELD5[[#This Row],[Actual Amount]]*-1</f>
        <v>35405.4</v>
      </c>
      <c r="E6" s="7">
        <v>-150</v>
      </c>
      <c r="F6" s="11">
        <f>UHPFNOYIELD5[[#This Row],[Actual Quantity]]*-1</f>
        <v>150</v>
      </c>
      <c r="G6" s="3" t="s">
        <v>19</v>
      </c>
      <c r="H6" s="2">
        <f>IF(UHPFNOYIELD5[[#This Row],[Unit]]="MT",UHPFNOYIELD5[[#This Row],[Quantity]],UHPFNOYIELD5[[#This Row],[Quantity]]/1000)</f>
        <v>0.15</v>
      </c>
      <c r="I6" s="2">
        <f>UHPFNOYIELD5[[#This Row],[Amount]]/UHPFNOYIELD5[[#This Row],[Conversion_to_MT]]</f>
        <v>236036.00000000003</v>
      </c>
      <c r="J6" s="3" t="str">
        <f t="shared" si="0"/>
        <v>LM,AISI 314</v>
      </c>
      <c r="K6" s="10">
        <f t="shared" si="1"/>
        <v>16959196.07</v>
      </c>
      <c r="L6" s="6">
        <f t="shared" si="2"/>
        <v>49.920999999999999</v>
      </c>
    </row>
    <row r="7" spans="1:12" x14ac:dyDescent="0.3">
      <c r="A7" s="3" t="s">
        <v>32</v>
      </c>
      <c r="B7" s="8" t="s">
        <v>16</v>
      </c>
      <c r="C7" s="4">
        <v>-12071.72</v>
      </c>
      <c r="D7" s="10">
        <f>UHPFNOYIELD5[[#This Row],[Actual Amount]]*-1</f>
        <v>12071.72</v>
      </c>
      <c r="E7" s="7">
        <v>-1250</v>
      </c>
      <c r="F7" s="11">
        <f>UHPFNOYIELD5[[#This Row],[Actual Quantity]]*-1</f>
        <v>1250</v>
      </c>
      <c r="G7" s="3" t="s">
        <v>19</v>
      </c>
      <c r="H7" s="2">
        <f>IF(UHPFNOYIELD5[[#This Row],[Unit]]="MT",UHPFNOYIELD5[[#This Row],[Quantity]],UHPFNOYIELD5[[#This Row],[Quantity]]/1000)</f>
        <v>1.25</v>
      </c>
      <c r="I7" s="2">
        <f>UHPFNOYIELD5[[#This Row],[Amount]]/UHPFNOYIELD5[[#This Row],[Conversion_to_MT]]</f>
        <v>9657.3760000000002</v>
      </c>
      <c r="J7" s="3" t="str">
        <f t="shared" si="0"/>
        <v>LM,AISI 314</v>
      </c>
      <c r="K7" s="10">
        <f t="shared" si="1"/>
        <v>16959196.07</v>
      </c>
      <c r="L7" s="6">
        <f t="shared" si="2"/>
        <v>49.920999999999999</v>
      </c>
    </row>
    <row r="8" spans="1:12" ht="41.4" x14ac:dyDescent="0.3">
      <c r="A8" s="3" t="s">
        <v>32</v>
      </c>
      <c r="B8" s="8" t="s">
        <v>17</v>
      </c>
      <c r="C8" s="4">
        <v>-17097.38</v>
      </c>
      <c r="D8" s="10">
        <f>UHPFNOYIELD5[[#This Row],[Actual Amount]]*-1</f>
        <v>17097.38</v>
      </c>
      <c r="E8" s="7">
        <v>-1500</v>
      </c>
      <c r="F8" s="11">
        <f>UHPFNOYIELD5[[#This Row],[Actual Quantity]]*-1</f>
        <v>1500</v>
      </c>
      <c r="G8" s="3" t="s">
        <v>19</v>
      </c>
      <c r="H8" s="2">
        <f>IF(UHPFNOYIELD5[[#This Row],[Unit]]="MT",UHPFNOYIELD5[[#This Row],[Quantity]],UHPFNOYIELD5[[#This Row],[Quantity]]/1000)</f>
        <v>1.5</v>
      </c>
      <c r="I8" s="2">
        <f>UHPFNOYIELD5[[#This Row],[Amount]]/UHPFNOYIELD5[[#This Row],[Conversion_to_MT]]</f>
        <v>11398.253333333334</v>
      </c>
      <c r="J8" s="3" t="str">
        <f t="shared" si="0"/>
        <v>LM,AISI 314</v>
      </c>
      <c r="K8" s="10">
        <f t="shared" si="1"/>
        <v>16959196.07</v>
      </c>
      <c r="L8" s="6">
        <f t="shared" si="2"/>
        <v>49.920999999999999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8"/>
  <sheetViews>
    <sheetView workbookViewId="0">
      <selection activeCell="H2" sqref="H2:H8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24</v>
      </c>
      <c r="N1" s="13" t="s">
        <v>21</v>
      </c>
    </row>
    <row r="2" spans="1:14" x14ac:dyDescent="0.3">
      <c r="A2" s="3" t="s">
        <v>32</v>
      </c>
      <c r="B2" s="8" t="s">
        <v>18</v>
      </c>
      <c r="C2" s="4">
        <v>-69026.320000000007</v>
      </c>
      <c r="D2" s="15">
        <f>UHPFNOYIELD56[[#This Row],[Actual Amount]]*-1</f>
        <v>69026.320000000007</v>
      </c>
      <c r="E2" s="7">
        <v>-700</v>
      </c>
      <c r="F2" s="16">
        <f>UHPFNOYIELD56[[#This Row],[Actual Quantity]]*-1</f>
        <v>700</v>
      </c>
      <c r="G2" s="14" t="s">
        <v>19</v>
      </c>
      <c r="H2" s="13">
        <f>IF(UHPFNOYIELD56[[#This Row],[Unit]]="MT",UHPFNOYIELD56[[#This Row],[Quantity]],UHPFNOYIELD56[[#This Row],[Quantity]]/1000)</f>
        <v>0.7</v>
      </c>
      <c r="I2" s="13">
        <f>UHPFNOYIELD56[[#This Row],[Amount]]/UHPFNOYIELD56[[#This Row],[Conversion_to_MT]]</f>
        <v>98609.028571428586</v>
      </c>
      <c r="J2" s="3" t="str">
        <f>CONnoyield!J2</f>
        <v>LM,AISI 314</v>
      </c>
      <c r="K2" s="4">
        <f>CONnoyield!K2</f>
        <v>16959196.07</v>
      </c>
      <c r="L2" s="6">
        <f>CONnoyield!L2</f>
        <v>49.920999999999999</v>
      </c>
      <c r="M2" s="13">
        <f>SUM(UHPFNOYIELD56[Conversion_to_MT])</f>
        <v>11.549999999999999</v>
      </c>
      <c r="N2" s="13">
        <f>UHPFNOYIELD56[[#This Row],[Final Pro. Quantity]]/(UHPFyield!L2+CONyield!M2+VODyield!M2)*100</f>
        <v>96.272225864928458</v>
      </c>
    </row>
    <row r="3" spans="1:14" ht="41.4" x14ac:dyDescent="0.3">
      <c r="A3" s="3" t="s">
        <v>32</v>
      </c>
      <c r="B3" s="8" t="s">
        <v>22</v>
      </c>
      <c r="C3" s="4">
        <v>-393229.13</v>
      </c>
      <c r="D3" s="15">
        <f>UHPFNOYIELD56[[#This Row],[Actual Amount]]*-1</f>
        <v>393229.13</v>
      </c>
      <c r="E3" s="7">
        <v>-3600</v>
      </c>
      <c r="F3" s="16">
        <f>UHPFNOYIELD56[[#This Row],[Actual Quantity]]*-1</f>
        <v>3600</v>
      </c>
      <c r="G3" s="14" t="s">
        <v>19</v>
      </c>
      <c r="H3" s="13">
        <f>IF(UHPFNOYIELD56[[#This Row],[Unit]]="MT",UHPFNOYIELD56[[#This Row],[Quantity]],UHPFNOYIELD56[[#This Row],[Quantity]]/1000)</f>
        <v>3.6</v>
      </c>
      <c r="I3" s="13">
        <f>UHPFNOYIELD56[[#This Row],[Amount]]/UHPFNOYIELD56[[#This Row],[Conversion_to_MT]]</f>
        <v>109230.31388888889</v>
      </c>
      <c r="J3" s="3" t="str">
        <f>CONnoyield!J3</f>
        <v>LM,AISI 314</v>
      </c>
      <c r="K3" s="4">
        <f>CONnoyield!K3</f>
        <v>16959196.07</v>
      </c>
      <c r="L3" s="6">
        <f>CONnoyield!L3</f>
        <v>49.920999999999999</v>
      </c>
      <c r="M3" s="13">
        <f>M2</f>
        <v>11.549999999999999</v>
      </c>
      <c r="N3" s="13"/>
    </row>
    <row r="4" spans="1:14" ht="27.6" x14ac:dyDescent="0.3">
      <c r="A4" s="3" t="s">
        <v>32</v>
      </c>
      <c r="B4" s="8" t="s">
        <v>23</v>
      </c>
      <c r="C4" s="4">
        <v>-4786604.68</v>
      </c>
      <c r="D4" s="15">
        <f>UHPFNOYIELD56[[#This Row],[Actual Amount]]*-1</f>
        <v>4786604.68</v>
      </c>
      <c r="E4" s="7">
        <v>-3717</v>
      </c>
      <c r="F4" s="16">
        <f>UHPFNOYIELD56[[#This Row],[Actual Quantity]]*-1</f>
        <v>3717</v>
      </c>
      <c r="G4" s="14" t="s">
        <v>19</v>
      </c>
      <c r="H4" s="13">
        <f>IF(UHPFNOYIELD56[[#This Row],[Unit]]="MT",UHPFNOYIELD56[[#This Row],[Quantity]],UHPFNOYIELD56[[#This Row],[Quantity]]/1000)</f>
        <v>3.7170000000000001</v>
      </c>
      <c r="I4" s="13">
        <f>UHPFNOYIELD56[[#This Row],[Amount]]/UHPFNOYIELD56[[#This Row],[Conversion_to_MT]]</f>
        <v>1287760.2044659671</v>
      </c>
      <c r="J4" s="3" t="str">
        <f>CONnoyield!J4</f>
        <v>LM,AISI 314</v>
      </c>
      <c r="K4" s="4">
        <f>CONnoyield!K4</f>
        <v>16959196.07</v>
      </c>
      <c r="L4" s="6">
        <f>CONnoyield!L4</f>
        <v>49.920999999999999</v>
      </c>
      <c r="M4" s="13">
        <f t="shared" ref="M4:M8" si="0">M3</f>
        <v>11.549999999999999</v>
      </c>
      <c r="N4" s="13"/>
    </row>
    <row r="5" spans="1:14" ht="27.6" x14ac:dyDescent="0.3">
      <c r="A5" s="3" t="s">
        <v>32</v>
      </c>
      <c r="B5" s="8" t="s">
        <v>23</v>
      </c>
      <c r="C5" s="4">
        <v>-4356492.7699999996</v>
      </c>
      <c r="D5" s="15">
        <f>UHPFNOYIELD56[[#This Row],[Actual Amount]]*-1</f>
        <v>4356492.7699999996</v>
      </c>
      <c r="E5" s="7">
        <v>-3383</v>
      </c>
      <c r="F5" s="16">
        <f>UHPFNOYIELD56[[#This Row],[Actual Quantity]]*-1</f>
        <v>3383</v>
      </c>
      <c r="G5" s="14" t="s">
        <v>19</v>
      </c>
      <c r="H5" s="13">
        <f>IF(UHPFNOYIELD56[[#This Row],[Unit]]="MT",UHPFNOYIELD56[[#This Row],[Quantity]],UHPFNOYIELD56[[#This Row],[Quantity]]/1000)</f>
        <v>3.383</v>
      </c>
      <c r="I5" s="13">
        <f>UHPFNOYIELD56[[#This Row],[Amount]]/UHPFNOYIELD56[[#This Row],[Conversion_to_MT]]</f>
        <v>1287760.2039609812</v>
      </c>
      <c r="J5" s="3" t="str">
        <f>CONnoyield!J5</f>
        <v>LM,AISI 314</v>
      </c>
      <c r="K5" s="4">
        <f>CONnoyield!K5</f>
        <v>16959196.07</v>
      </c>
      <c r="L5" s="6">
        <f>CONnoyield!L5</f>
        <v>49.920999999999999</v>
      </c>
      <c r="M5" s="13">
        <f t="shared" si="0"/>
        <v>11.549999999999999</v>
      </c>
      <c r="N5" s="13"/>
    </row>
    <row r="6" spans="1:14" ht="41.4" x14ac:dyDescent="0.3">
      <c r="A6" s="3" t="s">
        <v>32</v>
      </c>
      <c r="B6" s="8" t="s">
        <v>35</v>
      </c>
      <c r="C6" s="4">
        <v>-35405.4</v>
      </c>
      <c r="D6" s="15">
        <f>UHPFNOYIELD56[[#This Row],[Actual Amount]]*-1</f>
        <v>35405.4</v>
      </c>
      <c r="E6" s="7">
        <v>-150</v>
      </c>
      <c r="F6" s="16">
        <f>UHPFNOYIELD56[[#This Row],[Actual Quantity]]*-1</f>
        <v>150</v>
      </c>
      <c r="G6" s="14" t="s">
        <v>19</v>
      </c>
      <c r="H6" s="13">
        <f>IF(UHPFNOYIELD56[[#This Row],[Unit]]="MT",UHPFNOYIELD56[[#This Row],[Quantity]],UHPFNOYIELD56[[#This Row],[Quantity]]/1000)</f>
        <v>0.15</v>
      </c>
      <c r="I6" s="13">
        <f>UHPFNOYIELD56[[#This Row],[Amount]]/UHPFNOYIELD56[[#This Row],[Conversion_to_MT]]</f>
        <v>236036.00000000003</v>
      </c>
      <c r="J6" s="3" t="str">
        <f>CONnoyield!J6</f>
        <v>LM,AISI 314</v>
      </c>
      <c r="K6" s="4">
        <f>CONnoyield!K6</f>
        <v>16959196.07</v>
      </c>
      <c r="L6" s="6">
        <f>CONnoyield!L6</f>
        <v>49.920999999999999</v>
      </c>
      <c r="M6" s="13">
        <f t="shared" si="0"/>
        <v>11.549999999999999</v>
      </c>
      <c r="N6" s="13"/>
    </row>
    <row r="7" spans="1:14" x14ac:dyDescent="0.3">
      <c r="A7" s="3" t="s">
        <v>32</v>
      </c>
      <c r="B7" s="8" t="s">
        <v>16</v>
      </c>
      <c r="C7" s="4">
        <v>-12071.72</v>
      </c>
      <c r="D7" s="15">
        <f>UHPFNOYIELD56[[#This Row],[Actual Amount]]*-1</f>
        <v>12071.72</v>
      </c>
      <c r="E7" s="7"/>
      <c r="F7" s="16">
        <f>UHPFNOYIELD56[[#This Row],[Actual Quantity]]*-1</f>
        <v>0</v>
      </c>
      <c r="G7" s="14" t="s">
        <v>19</v>
      </c>
      <c r="H7" s="13">
        <f>IF(UHPFNOYIELD56[[#This Row],[Unit]]="MT",UHPFNOYIELD56[[#This Row],[Quantity]],UHPFNOYIELD56[[#This Row],[Quantity]]/1000)</f>
        <v>0</v>
      </c>
      <c r="I7" s="13" t="e">
        <f>UHPFNOYIELD56[[#This Row],[Amount]]/UHPFNOYIELD56[[#This Row],[Conversion_to_MT]]</f>
        <v>#DIV/0!</v>
      </c>
      <c r="J7" s="3" t="str">
        <f>CONnoyield!J7</f>
        <v>LM,AISI 314</v>
      </c>
      <c r="K7" s="4">
        <f>CONnoyield!K7</f>
        <v>16959196.07</v>
      </c>
      <c r="L7" s="6">
        <f>CONnoyield!L7</f>
        <v>49.920999999999999</v>
      </c>
      <c r="M7" s="13">
        <f t="shared" si="0"/>
        <v>11.549999999999999</v>
      </c>
      <c r="N7" s="13"/>
    </row>
    <row r="8" spans="1:14" ht="27.6" x14ac:dyDescent="0.3">
      <c r="A8" s="3" t="s">
        <v>32</v>
      </c>
      <c r="B8" s="8" t="s">
        <v>17</v>
      </c>
      <c r="C8" s="4">
        <v>-17097.38</v>
      </c>
      <c r="D8" s="15">
        <f>UHPFNOYIELD56[[#This Row],[Actual Amount]]*-1</f>
        <v>17097.38</v>
      </c>
      <c r="E8" s="7"/>
      <c r="F8" s="16">
        <f>UHPFNOYIELD56[[#This Row],[Actual Quantity]]*-1</f>
        <v>0</v>
      </c>
      <c r="G8" s="14" t="s">
        <v>19</v>
      </c>
      <c r="H8" s="13">
        <f>IF(UHPFNOYIELD56[[#This Row],[Unit]]="MT",UHPFNOYIELD56[[#This Row],[Quantity]],UHPFNOYIELD56[[#This Row],[Quantity]]/1000)</f>
        <v>0</v>
      </c>
      <c r="I8" s="13" t="e">
        <f>UHPFNOYIELD56[[#This Row],[Amount]]/UHPFNOYIELD56[[#This Row],[Conversion_to_MT]]</f>
        <v>#DIV/0!</v>
      </c>
      <c r="J8" s="3" t="str">
        <f>CONnoyield!J8</f>
        <v>LM,AISI 314</v>
      </c>
      <c r="K8" s="4">
        <f>CONnoyield!K8</f>
        <v>16959196.07</v>
      </c>
      <c r="L8" s="6">
        <f>CONnoyield!L8</f>
        <v>49.920999999999999</v>
      </c>
      <c r="M8" s="13">
        <f t="shared" si="0"/>
        <v>11.549999999999999</v>
      </c>
      <c r="N8" s="1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23"/>
  <sheetViews>
    <sheetView topLeftCell="A7" workbookViewId="0">
      <selection activeCell="L24" sqref="L24"/>
    </sheetView>
  </sheetViews>
  <sheetFormatPr defaultRowHeight="14.4" x14ac:dyDescent="0.3"/>
  <cols>
    <col min="1" max="12" width="14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3" t="s">
        <v>32</v>
      </c>
      <c r="B2" s="8" t="s">
        <v>37</v>
      </c>
      <c r="C2" s="4">
        <v>-22874.68</v>
      </c>
      <c r="D2" s="10">
        <f>UHPFNOYIELD57[[#This Row],[Actual Amount]]*-1</f>
        <v>22874.68</v>
      </c>
      <c r="E2" s="7">
        <v>-300</v>
      </c>
      <c r="F2" s="11">
        <f>UHPFNOYIELD57[[#This Row],[Actual Quantity]]*-1</f>
        <v>300</v>
      </c>
      <c r="G2" s="3" t="s">
        <v>19</v>
      </c>
      <c r="H2" s="2">
        <f>IF(UHPFNOYIELD57[[#This Row],[Unit]]="MT",UHPFNOYIELD57[[#This Row],[Quantity]],UHPFNOYIELD57[[#This Row],[Quantity]]/1000)</f>
        <v>0.3</v>
      </c>
      <c r="I2" s="2">
        <f>UHPFNOYIELD57[[#This Row],[Amount]]/UHPFNOYIELD57[[#This Row],[Conversion_to_MT]]</f>
        <v>76248.933333333334</v>
      </c>
      <c r="J2" s="3" t="s">
        <v>36</v>
      </c>
      <c r="K2" s="4">
        <v>16959196.07</v>
      </c>
      <c r="L2" s="6">
        <v>49.920999999999999</v>
      </c>
    </row>
    <row r="3" spans="1:12" ht="41.4" x14ac:dyDescent="0.3">
      <c r="A3" s="3" t="s">
        <v>32</v>
      </c>
      <c r="B3" s="8" t="s">
        <v>22</v>
      </c>
      <c r="C3" s="4">
        <v>-23047.599999999999</v>
      </c>
      <c r="D3" s="10">
        <f>UHPFNOYIELD57[[#This Row],[Actual Amount]]*-1</f>
        <v>23047.599999999999</v>
      </c>
      <c r="E3" s="7">
        <v>-211</v>
      </c>
      <c r="F3" s="11">
        <f>UHPFNOYIELD57[[#This Row],[Actual Quantity]]*-1</f>
        <v>211</v>
      </c>
      <c r="G3" s="3" t="s">
        <v>19</v>
      </c>
      <c r="H3" s="2">
        <f>IF(UHPFNOYIELD57[[#This Row],[Unit]]="MT",UHPFNOYIELD57[[#This Row],[Quantity]],UHPFNOYIELD57[[#This Row],[Quantity]]/1000)</f>
        <v>0.21099999999999999</v>
      </c>
      <c r="I3" s="2">
        <f>UHPFNOYIELD57[[#This Row],[Amount]]/UHPFNOYIELD57[[#This Row],[Conversion_to_MT]]</f>
        <v>109230.33175355449</v>
      </c>
      <c r="J3" s="3" t="str">
        <f t="shared" ref="J3:J23" si="0">$J$2</f>
        <v>LM,AISI 314</v>
      </c>
      <c r="K3" s="4">
        <f t="shared" ref="K3:K23" si="1">$K$2</f>
        <v>16959196.07</v>
      </c>
      <c r="L3" s="6">
        <f t="shared" ref="L3:L23" si="2">$L$2</f>
        <v>49.920999999999999</v>
      </c>
    </row>
    <row r="4" spans="1:12" ht="41.4" x14ac:dyDescent="0.3">
      <c r="A4" s="3" t="s">
        <v>32</v>
      </c>
      <c r="B4" s="8" t="s">
        <v>22</v>
      </c>
      <c r="C4" s="4">
        <v>-91644.23</v>
      </c>
      <c r="D4" s="10">
        <f>UHPFNOYIELD57[[#This Row],[Actual Amount]]*-1</f>
        <v>91644.23</v>
      </c>
      <c r="E4" s="7">
        <v>-839</v>
      </c>
      <c r="F4" s="11">
        <f>UHPFNOYIELD57[[#This Row],[Actual Quantity]]*-1</f>
        <v>839</v>
      </c>
      <c r="G4" s="3" t="s">
        <v>19</v>
      </c>
      <c r="H4" s="2">
        <f>IF(UHPFNOYIELD57[[#This Row],[Unit]]="MT",UHPFNOYIELD57[[#This Row],[Quantity]],UHPFNOYIELD57[[#This Row],[Quantity]]/1000)</f>
        <v>0.83899999999999997</v>
      </c>
      <c r="I4" s="2">
        <f>UHPFNOYIELD57[[#This Row],[Amount]]/UHPFNOYIELD57[[#This Row],[Conversion_to_MT]]</f>
        <v>109230.30989272943</v>
      </c>
      <c r="J4" s="3" t="str">
        <f t="shared" si="0"/>
        <v>LM,AISI 314</v>
      </c>
      <c r="K4" s="4">
        <f t="shared" si="1"/>
        <v>16959196.07</v>
      </c>
      <c r="L4" s="6">
        <f t="shared" si="2"/>
        <v>49.920999999999999</v>
      </c>
    </row>
    <row r="5" spans="1:12" x14ac:dyDescent="0.3">
      <c r="A5" s="3" t="s">
        <v>32</v>
      </c>
      <c r="B5" s="8" t="s">
        <v>16</v>
      </c>
      <c r="C5" s="4">
        <v>-1931.48</v>
      </c>
      <c r="D5" s="10">
        <f>UHPFNOYIELD57[[#This Row],[Actual Amount]]*-1</f>
        <v>1931.48</v>
      </c>
      <c r="E5" s="7">
        <v>-200</v>
      </c>
      <c r="F5" s="11">
        <f>UHPFNOYIELD57[[#This Row],[Actual Quantity]]*-1</f>
        <v>200</v>
      </c>
      <c r="G5" s="3" t="s">
        <v>19</v>
      </c>
      <c r="H5" s="2">
        <f>IF(UHPFNOYIELD57[[#This Row],[Unit]]="MT",UHPFNOYIELD57[[#This Row],[Quantity]],UHPFNOYIELD57[[#This Row],[Quantity]]/1000)</f>
        <v>0.2</v>
      </c>
      <c r="I5" s="2">
        <f>UHPFNOYIELD57[[#This Row],[Amount]]/UHPFNOYIELD57[[#This Row],[Conversion_to_MT]]</f>
        <v>9657.4</v>
      </c>
      <c r="J5" s="3" t="str">
        <f t="shared" si="0"/>
        <v>LM,AISI 314</v>
      </c>
      <c r="K5" s="4">
        <f t="shared" si="1"/>
        <v>16959196.07</v>
      </c>
      <c r="L5" s="6">
        <f t="shared" si="2"/>
        <v>49.920999999999999</v>
      </c>
    </row>
    <row r="6" spans="1:12" ht="27.6" x14ac:dyDescent="0.3">
      <c r="A6" s="3" t="s">
        <v>32</v>
      </c>
      <c r="B6" s="8" t="s">
        <v>17</v>
      </c>
      <c r="C6" s="4">
        <v>-2279.65</v>
      </c>
      <c r="D6" s="10">
        <f>UHPFNOYIELD57[[#This Row],[Actual Amount]]*-1</f>
        <v>2279.65</v>
      </c>
      <c r="E6" s="7">
        <v>-200</v>
      </c>
      <c r="F6" s="11">
        <f>UHPFNOYIELD57[[#This Row],[Actual Quantity]]*-1</f>
        <v>200</v>
      </c>
      <c r="G6" s="3" t="s">
        <v>19</v>
      </c>
      <c r="H6" s="2">
        <f>IF(UHPFNOYIELD57[[#This Row],[Unit]]="MT",UHPFNOYIELD57[[#This Row],[Quantity]],UHPFNOYIELD57[[#This Row],[Quantity]]/1000)</f>
        <v>0.2</v>
      </c>
      <c r="I6" s="2">
        <f>UHPFNOYIELD57[[#This Row],[Amount]]/UHPFNOYIELD57[[#This Row],[Conversion_to_MT]]</f>
        <v>11398.25</v>
      </c>
      <c r="J6" s="3" t="str">
        <f t="shared" si="0"/>
        <v>LM,AISI 314</v>
      </c>
      <c r="K6" s="4">
        <f t="shared" si="1"/>
        <v>16959196.07</v>
      </c>
      <c r="L6" s="6">
        <f t="shared" si="2"/>
        <v>49.920999999999999</v>
      </c>
    </row>
    <row r="7" spans="1:12" x14ac:dyDescent="0.3">
      <c r="A7" s="3" t="s">
        <v>32</v>
      </c>
      <c r="B7" s="8" t="s">
        <v>38</v>
      </c>
      <c r="C7" s="4">
        <v>-41310.839999999997</v>
      </c>
      <c r="D7" s="10">
        <f>UHPFNOYIELD57[[#This Row],[Actual Amount]]*-1</f>
        <v>41310.839999999997</v>
      </c>
      <c r="E7" s="7">
        <v>-293</v>
      </c>
      <c r="F7" s="11">
        <f>UHPFNOYIELD57[[#This Row],[Actual Quantity]]*-1</f>
        <v>293</v>
      </c>
      <c r="G7" s="3" t="s">
        <v>19</v>
      </c>
      <c r="H7" s="2">
        <f>IF(UHPFNOYIELD57[[#This Row],[Unit]]="MT",UHPFNOYIELD57[[#This Row],[Quantity]],UHPFNOYIELD57[[#This Row],[Quantity]]/1000)</f>
        <v>0.29299999999999998</v>
      </c>
      <c r="I7" s="2">
        <f>UHPFNOYIELD57[[#This Row],[Amount]]/UHPFNOYIELD57[[#This Row],[Conversion_to_MT]]</f>
        <v>140992.62798634812</v>
      </c>
      <c r="J7" s="3" t="str">
        <f t="shared" si="0"/>
        <v>LM,AISI 314</v>
      </c>
      <c r="K7" s="4">
        <f t="shared" si="1"/>
        <v>16959196.07</v>
      </c>
      <c r="L7" s="6">
        <f t="shared" si="2"/>
        <v>49.920999999999999</v>
      </c>
    </row>
    <row r="8" spans="1:12" x14ac:dyDescent="0.3">
      <c r="A8" s="3" t="s">
        <v>32</v>
      </c>
      <c r="B8" s="8" t="s">
        <v>38</v>
      </c>
      <c r="C8" s="4">
        <v>-140992.60999999999</v>
      </c>
      <c r="D8" s="10">
        <f>UHPFNOYIELD57[[#This Row],[Actual Amount]]*-1</f>
        <v>140992.60999999999</v>
      </c>
      <c r="E8" s="7">
        <v>-1000</v>
      </c>
      <c r="F8" s="11">
        <f>UHPFNOYIELD57[[#This Row],[Actual Quantity]]*-1</f>
        <v>1000</v>
      </c>
      <c r="G8" s="3" t="s">
        <v>19</v>
      </c>
      <c r="H8" s="2">
        <f>IF(UHPFNOYIELD57[[#This Row],[Unit]]="MT",UHPFNOYIELD57[[#This Row],[Quantity]],UHPFNOYIELD57[[#This Row],[Quantity]]/1000)</f>
        <v>1</v>
      </c>
      <c r="I8" s="2">
        <f>UHPFNOYIELD57[[#This Row],[Amount]]/UHPFNOYIELD57[[#This Row],[Conversion_to_MT]]</f>
        <v>140992.60999999999</v>
      </c>
      <c r="J8" s="3" t="str">
        <f t="shared" si="0"/>
        <v>LM,AISI 314</v>
      </c>
      <c r="K8" s="4">
        <f t="shared" si="1"/>
        <v>16959196.07</v>
      </c>
      <c r="L8" s="6">
        <f t="shared" si="2"/>
        <v>49.920999999999999</v>
      </c>
    </row>
    <row r="9" spans="1:12" x14ac:dyDescent="0.3">
      <c r="A9" s="3" t="s">
        <v>32</v>
      </c>
      <c r="B9" s="8" t="s">
        <v>38</v>
      </c>
      <c r="C9" s="4">
        <v>-986.95</v>
      </c>
      <c r="D9" s="10">
        <f>UHPFNOYIELD57[[#This Row],[Actual Amount]]*-1</f>
        <v>986.95</v>
      </c>
      <c r="E9" s="7">
        <v>-7</v>
      </c>
      <c r="F9" s="11">
        <f>UHPFNOYIELD57[[#This Row],[Actual Quantity]]*-1</f>
        <v>7</v>
      </c>
      <c r="G9" s="3" t="s">
        <v>19</v>
      </c>
      <c r="H9" s="2">
        <f>IF(UHPFNOYIELD57[[#This Row],[Unit]]="MT",UHPFNOYIELD57[[#This Row],[Quantity]],UHPFNOYIELD57[[#This Row],[Quantity]]/1000)</f>
        <v>7.0000000000000001E-3</v>
      </c>
      <c r="I9" s="2">
        <f>UHPFNOYIELD57[[#This Row],[Amount]]/UHPFNOYIELD57[[#This Row],[Conversion_to_MT]]</f>
        <v>140992.85714285716</v>
      </c>
      <c r="J9" s="3" t="str">
        <f t="shared" si="0"/>
        <v>LM,AISI 314</v>
      </c>
      <c r="K9" s="4">
        <f t="shared" si="1"/>
        <v>16959196.07</v>
      </c>
      <c r="L9" s="6">
        <f t="shared" si="2"/>
        <v>49.920999999999999</v>
      </c>
    </row>
    <row r="10" spans="1:12" ht="55.2" x14ac:dyDescent="0.3">
      <c r="A10" s="3" t="s">
        <v>32</v>
      </c>
      <c r="B10" s="8" t="s">
        <v>39</v>
      </c>
      <c r="C10" s="4">
        <v>-26054.86</v>
      </c>
      <c r="D10" s="10">
        <f>SUM(D2:D9)</f>
        <v>325068.03999999998</v>
      </c>
      <c r="E10" s="7">
        <v>-300</v>
      </c>
      <c r="F10" s="11"/>
      <c r="G10" s="3" t="s">
        <v>19</v>
      </c>
      <c r="H10" s="2">
        <f>SUM(H2:H9)</f>
        <v>3.0500000000000003</v>
      </c>
      <c r="I10" s="2">
        <f>UHPFNOYIELD57[[#This Row],[Amount]]/UHPFNOYIELD57[[#This Row],[Conversion_to_MT]]</f>
        <v>106579.68524590162</v>
      </c>
      <c r="J10" s="3" t="str">
        <f t="shared" si="0"/>
        <v>LM,AISI 314</v>
      </c>
      <c r="K10" s="4">
        <f t="shared" si="1"/>
        <v>16959196.07</v>
      </c>
      <c r="L10" s="6">
        <f t="shared" si="2"/>
        <v>49.920999999999999</v>
      </c>
    </row>
    <row r="11" spans="1:12" ht="27.6" x14ac:dyDescent="0.3">
      <c r="A11" s="3" t="s">
        <v>32</v>
      </c>
      <c r="B11" s="8" t="s">
        <v>26</v>
      </c>
      <c r="C11" s="4">
        <v>-2961.84</v>
      </c>
      <c r="D11" s="12">
        <f>UHPFNOYIELD57[[#This Row],[Actual Amount]]*-1</f>
        <v>2961.84</v>
      </c>
      <c r="E11" s="7">
        <v>-52</v>
      </c>
      <c r="F11" s="11">
        <f>UHPFNOYIELD57[[#This Row],[Actual Quantity]]*-1</f>
        <v>52</v>
      </c>
      <c r="G11" s="3" t="s">
        <v>19</v>
      </c>
      <c r="H11" s="2">
        <f>IF(UHPFNOYIELD57[[#This Row],[Unit]]="MT",UHPFNOYIELD57[[#This Row],[Quantity]],UHPFNOYIELD57[[#This Row],[Quantity]]/1000)</f>
        <v>5.1999999999999998E-2</v>
      </c>
      <c r="I11" s="2">
        <f>UHPFNOYIELD57[[#This Row],[Amount]]/UHPFNOYIELD57[[#This Row],[Conversion_to_MT]]</f>
        <v>56958.461538461546</v>
      </c>
      <c r="J11" s="3" t="str">
        <f t="shared" si="0"/>
        <v>LM,AISI 314</v>
      </c>
      <c r="K11" s="4">
        <f t="shared" si="1"/>
        <v>16959196.07</v>
      </c>
      <c r="L11" s="6">
        <f t="shared" si="2"/>
        <v>49.920999999999999</v>
      </c>
    </row>
    <row r="12" spans="1:12" ht="27.6" x14ac:dyDescent="0.3">
      <c r="A12" s="3" t="s">
        <v>32</v>
      </c>
      <c r="B12" s="8" t="s">
        <v>26</v>
      </c>
      <c r="C12" s="4">
        <v>-11277.79</v>
      </c>
      <c r="D12" s="12">
        <f>UHPFNOYIELD57[[#This Row],[Actual Amount]]*-1</f>
        <v>11277.79</v>
      </c>
      <c r="E12" s="7">
        <v>-198</v>
      </c>
      <c r="F12" s="11">
        <f>UHPFNOYIELD57[[#This Row],[Actual Quantity]]*-1</f>
        <v>198</v>
      </c>
      <c r="G12" s="3" t="s">
        <v>19</v>
      </c>
      <c r="H12" s="2">
        <f>IF(UHPFNOYIELD57[[#This Row],[Unit]]="MT",UHPFNOYIELD57[[#This Row],[Quantity]],UHPFNOYIELD57[[#This Row],[Quantity]]/1000)</f>
        <v>0.19800000000000001</v>
      </c>
      <c r="I12" s="2">
        <f>UHPFNOYIELD57[[#This Row],[Amount]]/UHPFNOYIELD57[[#This Row],[Conversion_to_MT]]</f>
        <v>56958.535353535357</v>
      </c>
      <c r="J12" s="3" t="str">
        <f t="shared" si="0"/>
        <v>LM,AISI 314</v>
      </c>
      <c r="K12" s="4">
        <f t="shared" si="1"/>
        <v>16959196.07</v>
      </c>
      <c r="L12" s="6">
        <f t="shared" si="2"/>
        <v>49.920999999999999</v>
      </c>
    </row>
    <row r="13" spans="1:12" x14ac:dyDescent="0.3">
      <c r="A13" s="3" t="s">
        <v>32</v>
      </c>
      <c r="B13" s="8" t="s">
        <v>16</v>
      </c>
      <c r="C13" s="4">
        <v>-15451.8</v>
      </c>
      <c r="D13" s="12">
        <f>UHPFNOYIELD57[[#This Row],[Actual Amount]]*-1</f>
        <v>15451.8</v>
      </c>
      <c r="E13" s="7">
        <v>-1600</v>
      </c>
      <c r="F13" s="11">
        <f>UHPFNOYIELD57[[#This Row],[Actual Quantity]]*-1</f>
        <v>1600</v>
      </c>
      <c r="G13" s="3" t="s">
        <v>19</v>
      </c>
      <c r="H13" s="2">
        <f>IF(UHPFNOYIELD57[[#This Row],[Unit]]="MT",UHPFNOYIELD57[[#This Row],[Quantity]],UHPFNOYIELD57[[#This Row],[Quantity]]/1000)</f>
        <v>1.6</v>
      </c>
      <c r="I13" s="2">
        <f>UHPFNOYIELD57[[#This Row],[Amount]]/UHPFNOYIELD57[[#This Row],[Conversion_to_MT]]</f>
        <v>9657.3749999999982</v>
      </c>
      <c r="J13" s="3" t="str">
        <f t="shared" si="0"/>
        <v>LM,AISI 314</v>
      </c>
      <c r="K13" s="4">
        <f t="shared" si="1"/>
        <v>16959196.07</v>
      </c>
      <c r="L13" s="6">
        <f t="shared" si="2"/>
        <v>49.920999999999999</v>
      </c>
    </row>
    <row r="14" spans="1:12" x14ac:dyDescent="0.3">
      <c r="A14" s="3" t="s">
        <v>32</v>
      </c>
      <c r="B14" s="8" t="s">
        <v>18</v>
      </c>
      <c r="C14" s="4">
        <v>-39443.61</v>
      </c>
      <c r="D14" s="12">
        <f>UHPFNOYIELD57[[#This Row],[Actual Amount]]*-1</f>
        <v>39443.61</v>
      </c>
      <c r="E14" s="7">
        <v>-400</v>
      </c>
      <c r="F14" s="11">
        <f>UHPFNOYIELD57[[#This Row],[Actual Quantity]]*-1</f>
        <v>400</v>
      </c>
      <c r="G14" s="3" t="s">
        <v>19</v>
      </c>
      <c r="H14" s="2">
        <f>IF(UHPFNOYIELD57[[#This Row],[Unit]]="MT",UHPFNOYIELD57[[#This Row],[Quantity]],UHPFNOYIELD57[[#This Row],[Quantity]]/1000)</f>
        <v>0.4</v>
      </c>
      <c r="I14" s="2">
        <f>UHPFNOYIELD57[[#This Row],[Amount]]/UHPFNOYIELD57[[#This Row],[Conversion_to_MT]]</f>
        <v>98609.024999999994</v>
      </c>
      <c r="J14" s="3" t="str">
        <f t="shared" si="0"/>
        <v>LM,AISI 314</v>
      </c>
      <c r="K14" s="4">
        <f t="shared" si="1"/>
        <v>16959196.07</v>
      </c>
      <c r="L14" s="6">
        <f t="shared" si="2"/>
        <v>49.920999999999999</v>
      </c>
    </row>
    <row r="15" spans="1:12" ht="27.6" x14ac:dyDescent="0.3">
      <c r="A15" s="3" t="s">
        <v>32</v>
      </c>
      <c r="B15" s="8" t="s">
        <v>23</v>
      </c>
      <c r="C15" s="4">
        <v>-100445.3</v>
      </c>
      <c r="D15" s="12">
        <f>UHPFNOYIELD57[[#This Row],[Actual Amount]]*-1</f>
        <v>100445.3</v>
      </c>
      <c r="E15" s="7">
        <v>-78</v>
      </c>
      <c r="F15" s="11">
        <f>UHPFNOYIELD57[[#This Row],[Actual Quantity]]*-1</f>
        <v>78</v>
      </c>
      <c r="G15" s="3" t="s">
        <v>19</v>
      </c>
      <c r="H15" s="2">
        <f>IF(UHPFNOYIELD57[[#This Row],[Unit]]="MT",UHPFNOYIELD57[[#This Row],[Quantity]],UHPFNOYIELD57[[#This Row],[Quantity]]/1000)</f>
        <v>7.8E-2</v>
      </c>
      <c r="I15" s="2">
        <f>UHPFNOYIELD57[[#This Row],[Amount]]/UHPFNOYIELD57[[#This Row],[Conversion_to_MT]]</f>
        <v>1287760.2564102565</v>
      </c>
      <c r="J15" s="3" t="str">
        <f t="shared" si="0"/>
        <v>LM,AISI 314</v>
      </c>
      <c r="K15" s="4">
        <f t="shared" si="1"/>
        <v>16959196.07</v>
      </c>
      <c r="L15" s="6">
        <f t="shared" si="2"/>
        <v>49.920999999999999</v>
      </c>
    </row>
    <row r="16" spans="1:12" ht="27.6" x14ac:dyDescent="0.3">
      <c r="A16" s="3" t="s">
        <v>32</v>
      </c>
      <c r="B16" s="8" t="s">
        <v>23</v>
      </c>
      <c r="C16" s="4">
        <v>-633578.02</v>
      </c>
      <c r="D16" s="12">
        <f>UHPFNOYIELD57[[#This Row],[Actual Amount]]*-1</f>
        <v>633578.02</v>
      </c>
      <c r="E16" s="7">
        <v>-492</v>
      </c>
      <c r="F16" s="11">
        <f>UHPFNOYIELD57[[#This Row],[Actual Quantity]]*-1</f>
        <v>492</v>
      </c>
      <c r="G16" s="3" t="s">
        <v>19</v>
      </c>
      <c r="H16" s="2">
        <f>IF(UHPFNOYIELD57[[#This Row],[Unit]]="MT",UHPFNOYIELD57[[#This Row],[Quantity]],UHPFNOYIELD57[[#This Row],[Quantity]]/1000)</f>
        <v>0.49199999999999999</v>
      </c>
      <c r="I16" s="2">
        <f>UHPFNOYIELD57[[#This Row],[Amount]]/UHPFNOYIELD57[[#This Row],[Conversion_to_MT]]</f>
        <v>1287760.2032520326</v>
      </c>
      <c r="J16" s="3" t="str">
        <f t="shared" si="0"/>
        <v>LM,AISI 314</v>
      </c>
      <c r="K16" s="4">
        <f t="shared" si="1"/>
        <v>16959196.07</v>
      </c>
      <c r="L16" s="6">
        <f t="shared" si="2"/>
        <v>49.920999999999999</v>
      </c>
    </row>
    <row r="17" spans="1:12" ht="55.2" x14ac:dyDescent="0.3">
      <c r="A17" s="3" t="s">
        <v>32</v>
      </c>
      <c r="B17" s="8" t="s">
        <v>39</v>
      </c>
      <c r="C17" s="4">
        <v>-34739.81</v>
      </c>
      <c r="D17" s="12">
        <f>UHPFNOYIELD57[[#This Row],[Actual Amount]]*-1</f>
        <v>34739.81</v>
      </c>
      <c r="E17" s="7">
        <v>-400</v>
      </c>
      <c r="F17" s="11">
        <f>UHPFNOYIELD57[[#This Row],[Actual Quantity]]*-1</f>
        <v>400</v>
      </c>
      <c r="G17" s="3" t="s">
        <v>19</v>
      </c>
      <c r="H17" s="2">
        <f>IF(UHPFNOYIELD57[[#This Row],[Unit]]="MT",UHPFNOYIELD57[[#This Row],[Quantity]],UHPFNOYIELD57[[#This Row],[Quantity]]/1000)</f>
        <v>0.4</v>
      </c>
      <c r="I17" s="2">
        <f>UHPFNOYIELD57[[#This Row],[Amount]]/UHPFNOYIELD57[[#This Row],[Conversion_to_MT]]</f>
        <v>86849.524999999994</v>
      </c>
      <c r="J17" s="3" t="str">
        <f t="shared" si="0"/>
        <v>LM,AISI 314</v>
      </c>
      <c r="K17" s="4">
        <f t="shared" si="1"/>
        <v>16959196.07</v>
      </c>
      <c r="L17" s="6">
        <f t="shared" si="2"/>
        <v>49.920999999999999</v>
      </c>
    </row>
    <row r="18" spans="1:12" x14ac:dyDescent="0.3">
      <c r="A18" s="3" t="s">
        <v>32</v>
      </c>
      <c r="B18" s="8" t="s">
        <v>40</v>
      </c>
      <c r="C18" s="4">
        <v>-40605.269999999997</v>
      </c>
      <c r="D18" s="12">
        <f>UHPFNOYIELD57[[#This Row],[Actual Amount]]*-1</f>
        <v>40605.269999999997</v>
      </c>
      <c r="E18" s="7">
        <v>-14</v>
      </c>
      <c r="F18" s="11">
        <f>UHPFNOYIELD57[[#This Row],[Actual Quantity]]*-1</f>
        <v>14</v>
      </c>
      <c r="G18" s="3" t="s">
        <v>19</v>
      </c>
      <c r="H18" s="2">
        <f>IF(UHPFNOYIELD57[[#This Row],[Unit]]="MT",UHPFNOYIELD57[[#This Row],[Quantity]],UHPFNOYIELD57[[#This Row],[Quantity]]/1000)</f>
        <v>1.4E-2</v>
      </c>
      <c r="I18" s="2">
        <f>UHPFNOYIELD57[[#This Row],[Amount]]/UHPFNOYIELD57[[#This Row],[Conversion_to_MT]]</f>
        <v>2900376.4285714282</v>
      </c>
      <c r="J18" s="3" t="str">
        <f t="shared" si="0"/>
        <v>LM,AISI 314</v>
      </c>
      <c r="K18" s="4">
        <f t="shared" si="1"/>
        <v>16959196.07</v>
      </c>
      <c r="L18" s="6">
        <f t="shared" si="2"/>
        <v>49.920999999999999</v>
      </c>
    </row>
    <row r="19" spans="1:12" ht="27.6" x14ac:dyDescent="0.3">
      <c r="A19" s="3" t="s">
        <v>32</v>
      </c>
      <c r="B19" s="8" t="s">
        <v>26</v>
      </c>
      <c r="C19" s="4">
        <v>-22783.41</v>
      </c>
      <c r="D19" s="12">
        <f>UHPFNOYIELD57[[#This Row],[Actual Amount]]*-1</f>
        <v>22783.41</v>
      </c>
      <c r="E19" s="7">
        <v>-400</v>
      </c>
      <c r="F19" s="11">
        <f>UHPFNOYIELD57[[#This Row],[Actual Quantity]]*-1</f>
        <v>400</v>
      </c>
      <c r="G19" s="3" t="s">
        <v>19</v>
      </c>
      <c r="H19" s="2">
        <f>IF(UHPFNOYIELD57[[#This Row],[Unit]]="MT",UHPFNOYIELD57[[#This Row],[Quantity]],UHPFNOYIELD57[[#This Row],[Quantity]]/1000)</f>
        <v>0.4</v>
      </c>
      <c r="I19" s="2">
        <f>UHPFNOYIELD57[[#This Row],[Amount]]/UHPFNOYIELD57[[#This Row],[Conversion_to_MT]]</f>
        <v>56958.524999999994</v>
      </c>
      <c r="J19" s="3" t="str">
        <f t="shared" si="0"/>
        <v>LM,AISI 314</v>
      </c>
      <c r="K19" s="4">
        <f t="shared" si="1"/>
        <v>16959196.07</v>
      </c>
      <c r="L19" s="6">
        <f t="shared" si="2"/>
        <v>49.920999999999999</v>
      </c>
    </row>
    <row r="20" spans="1:12" ht="55.2" x14ac:dyDescent="0.3">
      <c r="A20" s="3" t="s">
        <v>32</v>
      </c>
      <c r="B20" s="8" t="s">
        <v>25</v>
      </c>
      <c r="C20" s="4">
        <v>-10314.73</v>
      </c>
      <c r="D20" s="12">
        <f>UHPFNOYIELD57[[#This Row],[Actual Amount]]*-1</f>
        <v>10314.73</v>
      </c>
      <c r="E20" s="7">
        <v>-60</v>
      </c>
      <c r="F20" s="11">
        <f>UHPFNOYIELD57[[#This Row],[Actual Quantity]]*-1</f>
        <v>60</v>
      </c>
      <c r="G20" s="3" t="s">
        <v>19</v>
      </c>
      <c r="H20" s="2">
        <f>IF(UHPFNOYIELD57[[#This Row],[Unit]]="MT",UHPFNOYIELD57[[#This Row],[Quantity]],UHPFNOYIELD57[[#This Row],[Quantity]]/1000)</f>
        <v>0.06</v>
      </c>
      <c r="I20" s="2">
        <f>UHPFNOYIELD57[[#This Row],[Amount]]/UHPFNOYIELD57[[#This Row],[Conversion_to_MT]]</f>
        <v>171912.16666666666</v>
      </c>
      <c r="J20" s="3" t="str">
        <f t="shared" si="0"/>
        <v>LM,AISI 314</v>
      </c>
      <c r="K20" s="4">
        <f t="shared" si="1"/>
        <v>16959196.07</v>
      </c>
      <c r="L20" s="6">
        <f t="shared" si="2"/>
        <v>49.920999999999999</v>
      </c>
    </row>
    <row r="21" spans="1:12" x14ac:dyDescent="0.3">
      <c r="A21" s="3" t="s">
        <v>32</v>
      </c>
      <c r="B21" s="8" t="s">
        <v>18</v>
      </c>
      <c r="C21" s="4">
        <v>-9860.9</v>
      </c>
      <c r="D21" s="12">
        <f>UHPFNOYIELD57[[#This Row],[Actual Amount]]*-1</f>
        <v>9860.9</v>
      </c>
      <c r="E21" s="7">
        <v>-100</v>
      </c>
      <c r="F21" s="11">
        <f>UHPFNOYIELD57[[#This Row],[Actual Quantity]]*-1</f>
        <v>100</v>
      </c>
      <c r="G21" s="3" t="s">
        <v>19</v>
      </c>
      <c r="H21" s="2">
        <f>IF(UHPFNOYIELD57[[#This Row],[Unit]]="MT",UHPFNOYIELD57[[#This Row],[Quantity]],UHPFNOYIELD57[[#This Row],[Quantity]]/1000)</f>
        <v>0.1</v>
      </c>
      <c r="I21" s="2">
        <f>UHPFNOYIELD57[[#This Row],[Amount]]/UHPFNOYIELD57[[#This Row],[Conversion_to_MT]]</f>
        <v>98608.999999999985</v>
      </c>
      <c r="J21" s="3" t="str">
        <f t="shared" si="0"/>
        <v>LM,AISI 314</v>
      </c>
      <c r="K21" s="4">
        <f t="shared" si="1"/>
        <v>16959196.07</v>
      </c>
      <c r="L21" s="6">
        <f t="shared" si="2"/>
        <v>49.920999999999999</v>
      </c>
    </row>
    <row r="22" spans="1:12" ht="41.4" x14ac:dyDescent="0.3">
      <c r="A22" s="3" t="s">
        <v>32</v>
      </c>
      <c r="B22" s="8" t="s">
        <v>41</v>
      </c>
      <c r="C22" s="4">
        <v>-3974.86</v>
      </c>
      <c r="D22" s="12">
        <f>UHPFNOYIELD57[[#This Row],[Actual Amount]]*-1</f>
        <v>3974.86</v>
      </c>
      <c r="E22" s="7">
        <v>-20</v>
      </c>
      <c r="F22" s="11">
        <f>UHPFNOYIELD57[[#This Row],[Actual Quantity]]*-1</f>
        <v>20</v>
      </c>
      <c r="G22" s="3" t="s">
        <v>19</v>
      </c>
      <c r="H22" s="2">
        <f>IF(UHPFNOYIELD57[[#This Row],[Unit]]="MT",UHPFNOYIELD57[[#This Row],[Quantity]],UHPFNOYIELD57[[#This Row],[Quantity]]/1000)</f>
        <v>0.02</v>
      </c>
      <c r="I22" s="2">
        <f>UHPFNOYIELD57[[#This Row],[Amount]]/UHPFNOYIELD57[[#This Row],[Conversion_to_MT]]</f>
        <v>198743</v>
      </c>
      <c r="J22" s="3" t="str">
        <f t="shared" si="0"/>
        <v>LM,AISI 314</v>
      </c>
      <c r="K22" s="4">
        <f t="shared" si="1"/>
        <v>16959196.07</v>
      </c>
      <c r="L22" s="6">
        <f t="shared" si="2"/>
        <v>49.920999999999999</v>
      </c>
    </row>
    <row r="23" spans="1:12" ht="41.4" x14ac:dyDescent="0.3">
      <c r="A23" s="3" t="s">
        <v>32</v>
      </c>
      <c r="B23" s="8" t="s">
        <v>42</v>
      </c>
      <c r="C23" s="4">
        <v>-13593.43</v>
      </c>
      <c r="D23" s="12">
        <f>UHPFNOYIELD57[[#This Row],[Actual Amount]]*-1</f>
        <v>13593.43</v>
      </c>
      <c r="E23" s="7">
        <v>-80</v>
      </c>
      <c r="F23" s="11">
        <f>UHPFNOYIELD57[[#This Row],[Actual Quantity]]*-1</f>
        <v>80</v>
      </c>
      <c r="G23" s="3" t="s">
        <v>19</v>
      </c>
      <c r="H23" s="2">
        <f>IF(UHPFNOYIELD57[[#This Row],[Unit]]="MT",UHPFNOYIELD57[[#This Row],[Quantity]],UHPFNOYIELD57[[#This Row],[Quantity]]/1000)</f>
        <v>0.08</v>
      </c>
      <c r="I23" s="2">
        <f>UHPFNOYIELD57[[#This Row],[Amount]]/UHPFNOYIELD57[[#This Row],[Conversion_to_MT]]</f>
        <v>169917.875</v>
      </c>
      <c r="J23" s="3" t="str">
        <f t="shared" si="0"/>
        <v>LM,AISI 314</v>
      </c>
      <c r="K23" s="4">
        <f t="shared" si="1"/>
        <v>16959196.07</v>
      </c>
      <c r="L23" s="6">
        <f t="shared" si="2"/>
        <v>49.920999999999999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23"/>
  <sheetViews>
    <sheetView tabSelected="1" workbookViewId="0">
      <selection activeCell="M2" sqref="M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43</v>
      </c>
      <c r="N1" s="2" t="s">
        <v>21</v>
      </c>
    </row>
    <row r="2" spans="1:14" ht="41.4" x14ac:dyDescent="0.3">
      <c r="A2" s="3" t="s">
        <v>32</v>
      </c>
      <c r="B2" s="8" t="s">
        <v>37</v>
      </c>
      <c r="C2" s="4">
        <v>-22874.68</v>
      </c>
      <c r="D2" s="10">
        <f>UHPFNOYIELD578[[#This Row],[Actual Amount]]*-1</f>
        <v>22874.68</v>
      </c>
      <c r="E2" s="7">
        <v>-300</v>
      </c>
      <c r="F2" s="11">
        <f>UHPFNOYIELD578[[#This Row],[Actual Quantity]]*-1</f>
        <v>300</v>
      </c>
      <c r="G2" s="3" t="s">
        <v>19</v>
      </c>
      <c r="H2" s="2">
        <f>IF(UHPFNOYIELD578[[#This Row],[Unit]]="MT",UHPFNOYIELD578[[#This Row],[Quantity]],UHPFNOYIELD578[[#This Row],[Quantity]]/1000)</f>
        <v>0.3</v>
      </c>
      <c r="I2" s="2">
        <f>UHPFNOYIELD578[[#This Row],[Amount]]/UHPFNOYIELD578[[#This Row],[Conversion_to_MT]]</f>
        <v>76248.933333333334</v>
      </c>
      <c r="J2" s="3" t="str">
        <f>VODnoyield!J2</f>
        <v>LM,AISI 314</v>
      </c>
      <c r="K2" s="4">
        <f>VODnoyield!K2</f>
        <v>16959196.07</v>
      </c>
      <c r="L2" s="6">
        <f>VODnoyield!L2</f>
        <v>49.920999999999999</v>
      </c>
      <c r="M2" s="2">
        <f>SUM(UHPFNOYIELD578[Conversion_to_MT])</f>
        <v>4.5939999999999985</v>
      </c>
      <c r="N2" s="2">
        <f>UHPFNOYIELD578[[#This Row],[Final Pro. Quantity]]/(UHPFyield!L2+CONyield!M2+VODyield!M2)*100</f>
        <v>96.272225864928458</v>
      </c>
    </row>
    <row r="3" spans="1:14" ht="41.4" x14ac:dyDescent="0.3">
      <c r="A3" s="3" t="s">
        <v>32</v>
      </c>
      <c r="B3" s="8" t="s">
        <v>22</v>
      </c>
      <c r="C3" s="4">
        <v>-23047.599999999999</v>
      </c>
      <c r="D3" s="10">
        <f>UHPFNOYIELD578[[#This Row],[Actual Amount]]*-1</f>
        <v>23047.599999999999</v>
      </c>
      <c r="E3" s="7">
        <v>-211</v>
      </c>
      <c r="F3" s="11">
        <f>UHPFNOYIELD578[[#This Row],[Actual Quantity]]*-1</f>
        <v>211</v>
      </c>
      <c r="G3" s="3" t="s">
        <v>19</v>
      </c>
      <c r="H3" s="2">
        <f>IF(UHPFNOYIELD578[[#This Row],[Unit]]="MT",UHPFNOYIELD578[[#This Row],[Quantity]],UHPFNOYIELD578[[#This Row],[Quantity]]/1000)</f>
        <v>0.21099999999999999</v>
      </c>
      <c r="I3" s="2">
        <f>UHPFNOYIELD578[[#This Row],[Amount]]/UHPFNOYIELD578[[#This Row],[Conversion_to_MT]]</f>
        <v>109230.33175355449</v>
      </c>
      <c r="J3" s="3" t="str">
        <f>VODnoyield!J3</f>
        <v>LM,AISI 314</v>
      </c>
      <c r="K3" s="4">
        <f>VODnoyield!K3</f>
        <v>16959196.07</v>
      </c>
      <c r="L3" s="6">
        <f>VODnoyield!L3</f>
        <v>49.920999999999999</v>
      </c>
      <c r="M3" s="2"/>
      <c r="N3" s="2"/>
    </row>
    <row r="4" spans="1:14" ht="41.4" x14ac:dyDescent="0.3">
      <c r="A4" s="3" t="s">
        <v>32</v>
      </c>
      <c r="B4" s="8" t="s">
        <v>22</v>
      </c>
      <c r="C4" s="4">
        <v>-91644.23</v>
      </c>
      <c r="D4" s="10">
        <f>UHPFNOYIELD578[[#This Row],[Actual Amount]]*-1</f>
        <v>91644.23</v>
      </c>
      <c r="E4" s="7">
        <v>-839</v>
      </c>
      <c r="F4" s="11">
        <f>UHPFNOYIELD578[[#This Row],[Actual Quantity]]*-1</f>
        <v>839</v>
      </c>
      <c r="G4" s="3" t="s">
        <v>19</v>
      </c>
      <c r="H4" s="2">
        <f>IF(UHPFNOYIELD578[[#This Row],[Unit]]="MT",UHPFNOYIELD578[[#This Row],[Quantity]],UHPFNOYIELD578[[#This Row],[Quantity]]/1000)</f>
        <v>0.83899999999999997</v>
      </c>
      <c r="I4" s="2">
        <f>UHPFNOYIELD578[[#This Row],[Amount]]/UHPFNOYIELD578[[#This Row],[Conversion_to_MT]]</f>
        <v>109230.30989272943</v>
      </c>
      <c r="J4" s="3" t="str">
        <f>VODnoyield!J4</f>
        <v>LM,AISI 314</v>
      </c>
      <c r="K4" s="4">
        <f>VODnoyield!K4</f>
        <v>16959196.07</v>
      </c>
      <c r="L4" s="6">
        <f>VODnoyield!L4</f>
        <v>49.920999999999999</v>
      </c>
      <c r="M4" s="2"/>
      <c r="N4" s="2"/>
    </row>
    <row r="5" spans="1:14" x14ac:dyDescent="0.3">
      <c r="A5" s="3" t="s">
        <v>32</v>
      </c>
      <c r="B5" s="8" t="s">
        <v>16</v>
      </c>
      <c r="C5" s="4">
        <v>-1931.48</v>
      </c>
      <c r="D5" s="10">
        <f>UHPFNOYIELD578[[#This Row],[Actual Amount]]*-1</f>
        <v>1931.48</v>
      </c>
      <c r="E5" s="7"/>
      <c r="F5" s="11">
        <f>UHPFNOYIELD578[[#This Row],[Actual Quantity]]*-1</f>
        <v>0</v>
      </c>
      <c r="G5" s="3" t="s">
        <v>19</v>
      </c>
      <c r="H5" s="2">
        <f>IF(UHPFNOYIELD578[[#This Row],[Unit]]="MT",UHPFNOYIELD578[[#This Row],[Quantity]],UHPFNOYIELD578[[#This Row],[Quantity]]/1000)</f>
        <v>0</v>
      </c>
      <c r="I5" s="2" t="e">
        <f>UHPFNOYIELD578[[#This Row],[Amount]]/UHPFNOYIELD578[[#This Row],[Conversion_to_MT]]</f>
        <v>#DIV/0!</v>
      </c>
      <c r="J5" s="3" t="str">
        <f>VODnoyield!J5</f>
        <v>LM,AISI 314</v>
      </c>
      <c r="K5" s="4">
        <f>VODnoyield!K5</f>
        <v>16959196.07</v>
      </c>
      <c r="L5" s="6">
        <f>VODnoyield!L5</f>
        <v>49.920999999999999</v>
      </c>
      <c r="M5" s="2"/>
      <c r="N5" s="2"/>
    </row>
    <row r="6" spans="1:14" ht="27.6" x14ac:dyDescent="0.3">
      <c r="A6" s="3" t="s">
        <v>32</v>
      </c>
      <c r="B6" s="8" t="s">
        <v>17</v>
      </c>
      <c r="C6" s="4">
        <v>-2279.65</v>
      </c>
      <c r="D6" s="10">
        <f>UHPFNOYIELD578[[#This Row],[Actual Amount]]*-1</f>
        <v>2279.65</v>
      </c>
      <c r="E6" s="7"/>
      <c r="F6" s="11">
        <f>UHPFNOYIELD578[[#This Row],[Actual Quantity]]*-1</f>
        <v>0</v>
      </c>
      <c r="G6" s="3" t="s">
        <v>19</v>
      </c>
      <c r="H6" s="2">
        <f>IF(UHPFNOYIELD578[[#This Row],[Unit]]="MT",UHPFNOYIELD578[[#This Row],[Quantity]],UHPFNOYIELD578[[#This Row],[Quantity]]/1000)</f>
        <v>0</v>
      </c>
      <c r="I6" s="2" t="e">
        <f>UHPFNOYIELD578[[#This Row],[Amount]]/UHPFNOYIELD578[[#This Row],[Conversion_to_MT]]</f>
        <v>#DIV/0!</v>
      </c>
      <c r="J6" s="3" t="str">
        <f>VODnoyield!J6</f>
        <v>LM,AISI 314</v>
      </c>
      <c r="K6" s="4">
        <f>VODnoyield!K6</f>
        <v>16959196.07</v>
      </c>
      <c r="L6" s="6">
        <f>VODnoyield!L6</f>
        <v>49.920999999999999</v>
      </c>
      <c r="M6" s="2"/>
      <c r="N6" s="2"/>
    </row>
    <row r="7" spans="1:14" x14ac:dyDescent="0.3">
      <c r="A7" s="3" t="s">
        <v>32</v>
      </c>
      <c r="B7" s="8" t="s">
        <v>38</v>
      </c>
      <c r="C7" s="4">
        <v>-41310.839999999997</v>
      </c>
      <c r="D7" s="10">
        <f>UHPFNOYIELD578[[#This Row],[Actual Amount]]*-1</f>
        <v>41310.839999999997</v>
      </c>
      <c r="E7" s="7">
        <v>-293</v>
      </c>
      <c r="F7" s="11">
        <f>UHPFNOYIELD578[[#This Row],[Actual Quantity]]*-1</f>
        <v>293</v>
      </c>
      <c r="G7" s="3" t="s">
        <v>19</v>
      </c>
      <c r="H7" s="2">
        <f>IF(UHPFNOYIELD578[[#This Row],[Unit]]="MT",UHPFNOYIELD578[[#This Row],[Quantity]],UHPFNOYIELD578[[#This Row],[Quantity]]/1000)</f>
        <v>0.29299999999999998</v>
      </c>
      <c r="I7" s="2">
        <f>UHPFNOYIELD578[[#This Row],[Amount]]/UHPFNOYIELD578[[#This Row],[Conversion_to_MT]]</f>
        <v>140992.62798634812</v>
      </c>
      <c r="J7" s="3" t="str">
        <f>VODnoyield!J7</f>
        <v>LM,AISI 314</v>
      </c>
      <c r="K7" s="4">
        <f>VODnoyield!K7</f>
        <v>16959196.07</v>
      </c>
      <c r="L7" s="6">
        <f>VODnoyield!L7</f>
        <v>49.920999999999999</v>
      </c>
      <c r="M7" s="2"/>
      <c r="N7" s="2"/>
    </row>
    <row r="8" spans="1:14" x14ac:dyDescent="0.3">
      <c r="A8" s="3" t="s">
        <v>32</v>
      </c>
      <c r="B8" s="8" t="s">
        <v>38</v>
      </c>
      <c r="C8" s="4">
        <v>-140992.60999999999</v>
      </c>
      <c r="D8" s="10">
        <f>UHPFNOYIELD578[[#This Row],[Actual Amount]]*-1</f>
        <v>140992.60999999999</v>
      </c>
      <c r="E8" s="7">
        <v>-1000</v>
      </c>
      <c r="F8" s="11">
        <f>UHPFNOYIELD578[[#This Row],[Actual Quantity]]*-1</f>
        <v>1000</v>
      </c>
      <c r="G8" s="3" t="s">
        <v>19</v>
      </c>
      <c r="H8" s="2">
        <f>IF(UHPFNOYIELD578[[#This Row],[Unit]]="MT",UHPFNOYIELD578[[#This Row],[Quantity]],UHPFNOYIELD578[[#This Row],[Quantity]]/1000)</f>
        <v>1</v>
      </c>
      <c r="I8" s="2">
        <f>UHPFNOYIELD578[[#This Row],[Amount]]/UHPFNOYIELD578[[#This Row],[Conversion_to_MT]]</f>
        <v>140992.60999999999</v>
      </c>
      <c r="J8" s="3" t="str">
        <f>VODnoyield!J8</f>
        <v>LM,AISI 314</v>
      </c>
      <c r="K8" s="4">
        <f>VODnoyield!K8</f>
        <v>16959196.07</v>
      </c>
      <c r="L8" s="6">
        <f>VODnoyield!L8</f>
        <v>49.920999999999999</v>
      </c>
      <c r="M8" s="2"/>
      <c r="N8" s="2"/>
    </row>
    <row r="9" spans="1:14" x14ac:dyDescent="0.3">
      <c r="A9" s="3" t="s">
        <v>32</v>
      </c>
      <c r="B9" s="8" t="s">
        <v>38</v>
      </c>
      <c r="C9" s="4">
        <v>-986.95</v>
      </c>
      <c r="D9" s="10">
        <f>UHPFNOYIELD578[[#This Row],[Actual Amount]]*-1</f>
        <v>986.95</v>
      </c>
      <c r="E9" s="7">
        <v>-7</v>
      </c>
      <c r="F9" s="11">
        <f>UHPFNOYIELD578[[#This Row],[Actual Quantity]]*-1</f>
        <v>7</v>
      </c>
      <c r="G9" s="3" t="s">
        <v>19</v>
      </c>
      <c r="H9" s="2">
        <f>IF(UHPFNOYIELD578[[#This Row],[Unit]]="MT",UHPFNOYIELD578[[#This Row],[Quantity]],UHPFNOYIELD578[[#This Row],[Quantity]]/1000)</f>
        <v>7.0000000000000001E-3</v>
      </c>
      <c r="I9" s="2">
        <f>UHPFNOYIELD578[[#This Row],[Amount]]/UHPFNOYIELD578[[#This Row],[Conversion_to_MT]]</f>
        <v>140992.85714285716</v>
      </c>
      <c r="J9" s="3" t="str">
        <f>VODnoyield!J9</f>
        <v>LM,AISI 314</v>
      </c>
      <c r="K9" s="4">
        <f>VODnoyield!K9</f>
        <v>16959196.07</v>
      </c>
      <c r="L9" s="6">
        <f>VODnoyield!L9</f>
        <v>49.920999999999999</v>
      </c>
      <c r="M9" s="2"/>
      <c r="N9" s="2"/>
    </row>
    <row r="10" spans="1:14" ht="55.2" x14ac:dyDescent="0.3">
      <c r="A10" s="3" t="s">
        <v>32</v>
      </c>
      <c r="B10" s="8" t="s">
        <v>39</v>
      </c>
      <c r="C10" s="4">
        <v>-26054.86</v>
      </c>
      <c r="D10" s="10">
        <f>SUM(D2:D9)</f>
        <v>325068.03999999998</v>
      </c>
      <c r="E10" s="7">
        <v>-300</v>
      </c>
      <c r="F10" s="11">
        <f>UHPFNOYIELD578[[#This Row],[Actual Quantity]]*-1</f>
        <v>300</v>
      </c>
      <c r="G10" s="3" t="s">
        <v>19</v>
      </c>
      <c r="H10" s="2">
        <f>IF(UHPFNOYIELD578[[#This Row],[Unit]]="MT",UHPFNOYIELD578[[#This Row],[Quantity]],UHPFNOYIELD578[[#This Row],[Quantity]]/1000)</f>
        <v>0.3</v>
      </c>
      <c r="I10" s="2">
        <f>UHPFNOYIELD578[[#This Row],[Amount]]/UHPFNOYIELD578[[#This Row],[Conversion_to_MT]]</f>
        <v>1083560.1333333333</v>
      </c>
      <c r="J10" s="3" t="str">
        <f>VODnoyield!J10</f>
        <v>LM,AISI 314</v>
      </c>
      <c r="K10" s="4">
        <f>VODnoyield!K10</f>
        <v>16959196.07</v>
      </c>
      <c r="L10" s="6">
        <f>VODnoyield!L10</f>
        <v>49.920999999999999</v>
      </c>
      <c r="M10" s="2"/>
      <c r="N10" s="2"/>
    </row>
    <row r="11" spans="1:14" ht="27.6" x14ac:dyDescent="0.3">
      <c r="A11" s="3" t="s">
        <v>32</v>
      </c>
      <c r="B11" s="8" t="s">
        <v>26</v>
      </c>
      <c r="C11" s="4">
        <v>-2961.84</v>
      </c>
      <c r="D11" s="12">
        <f>UHPFNOYIELD578[[#This Row],[Actual Amount]]*-1</f>
        <v>2961.84</v>
      </c>
      <c r="E11" s="7"/>
      <c r="F11" s="11">
        <f>UHPFNOYIELD578[[#This Row],[Actual Quantity]]*-1</f>
        <v>0</v>
      </c>
      <c r="G11" s="3" t="s">
        <v>19</v>
      </c>
      <c r="H11" s="2">
        <f>IF(UHPFNOYIELD578[[#This Row],[Unit]]="MT",UHPFNOYIELD578[[#This Row],[Quantity]],UHPFNOYIELD578[[#This Row],[Quantity]]/1000)</f>
        <v>0</v>
      </c>
      <c r="I11" s="2" t="e">
        <f>UHPFNOYIELD578[[#This Row],[Amount]]/UHPFNOYIELD578[[#This Row],[Conversion_to_MT]]</f>
        <v>#DIV/0!</v>
      </c>
      <c r="J11" s="3" t="str">
        <f>VODnoyield!J11</f>
        <v>LM,AISI 314</v>
      </c>
      <c r="K11" s="4">
        <f>VODnoyield!K11</f>
        <v>16959196.07</v>
      </c>
      <c r="L11" s="6">
        <f>VODnoyield!L11</f>
        <v>49.920999999999999</v>
      </c>
      <c r="M11" s="2"/>
      <c r="N11" s="2"/>
    </row>
    <row r="12" spans="1:14" ht="27.6" x14ac:dyDescent="0.3">
      <c r="A12" s="3" t="s">
        <v>32</v>
      </c>
      <c r="B12" s="8" t="s">
        <v>26</v>
      </c>
      <c r="C12" s="4">
        <v>-11277.79</v>
      </c>
      <c r="D12" s="12">
        <f>UHPFNOYIELD578[[#This Row],[Actual Amount]]*-1</f>
        <v>11277.79</v>
      </c>
      <c r="E12" s="7"/>
      <c r="F12" s="11">
        <f>UHPFNOYIELD578[[#This Row],[Actual Quantity]]*-1</f>
        <v>0</v>
      </c>
      <c r="G12" s="3" t="s">
        <v>19</v>
      </c>
      <c r="H12" s="2">
        <f>IF(UHPFNOYIELD578[[#This Row],[Unit]]="MT",UHPFNOYIELD578[[#This Row],[Quantity]],UHPFNOYIELD578[[#This Row],[Quantity]]/1000)</f>
        <v>0</v>
      </c>
      <c r="I12" s="2" t="e">
        <f>UHPFNOYIELD578[[#This Row],[Amount]]/UHPFNOYIELD578[[#This Row],[Conversion_to_MT]]</f>
        <v>#DIV/0!</v>
      </c>
      <c r="J12" s="3" t="str">
        <f>VODnoyield!J12</f>
        <v>LM,AISI 314</v>
      </c>
      <c r="K12" s="4">
        <f>VODnoyield!K12</f>
        <v>16959196.07</v>
      </c>
      <c r="L12" s="6">
        <f>VODnoyield!L12</f>
        <v>49.920999999999999</v>
      </c>
      <c r="M12" s="2"/>
      <c r="N12" s="2"/>
    </row>
    <row r="13" spans="1:14" x14ac:dyDescent="0.3">
      <c r="A13" s="3" t="s">
        <v>32</v>
      </c>
      <c r="B13" s="8" t="s">
        <v>16</v>
      </c>
      <c r="C13" s="4">
        <v>-15451.8</v>
      </c>
      <c r="D13" s="12">
        <f>UHPFNOYIELD578[[#This Row],[Actual Amount]]*-1</f>
        <v>15451.8</v>
      </c>
      <c r="E13" s="7"/>
      <c r="F13" s="11">
        <f>UHPFNOYIELD578[[#This Row],[Actual Quantity]]*-1</f>
        <v>0</v>
      </c>
      <c r="G13" s="3" t="s">
        <v>19</v>
      </c>
      <c r="H13" s="2">
        <f>IF(UHPFNOYIELD578[[#This Row],[Unit]]="MT",UHPFNOYIELD578[[#This Row],[Quantity]],UHPFNOYIELD578[[#This Row],[Quantity]]/1000)</f>
        <v>0</v>
      </c>
      <c r="I13" s="2" t="e">
        <f>UHPFNOYIELD578[[#This Row],[Amount]]/UHPFNOYIELD578[[#This Row],[Conversion_to_MT]]</f>
        <v>#DIV/0!</v>
      </c>
      <c r="J13" s="3" t="str">
        <f>VODnoyield!J13</f>
        <v>LM,AISI 314</v>
      </c>
      <c r="K13" s="4">
        <f>VODnoyield!K13</f>
        <v>16959196.07</v>
      </c>
      <c r="L13" s="6">
        <f>VODnoyield!L13</f>
        <v>49.920999999999999</v>
      </c>
      <c r="M13" s="2"/>
      <c r="N13" s="2"/>
    </row>
    <row r="14" spans="1:14" x14ac:dyDescent="0.3">
      <c r="A14" s="3" t="s">
        <v>32</v>
      </c>
      <c r="B14" s="8" t="s">
        <v>18</v>
      </c>
      <c r="C14" s="4">
        <v>-39443.61</v>
      </c>
      <c r="D14" s="12">
        <f>UHPFNOYIELD578[[#This Row],[Actual Amount]]*-1</f>
        <v>39443.61</v>
      </c>
      <c r="E14" s="7">
        <v>-400</v>
      </c>
      <c r="F14" s="11">
        <f>UHPFNOYIELD578[[#This Row],[Actual Quantity]]*-1</f>
        <v>400</v>
      </c>
      <c r="G14" s="3" t="s">
        <v>19</v>
      </c>
      <c r="H14" s="2">
        <f>IF(UHPFNOYIELD578[[#This Row],[Unit]]="MT",UHPFNOYIELD578[[#This Row],[Quantity]],UHPFNOYIELD578[[#This Row],[Quantity]]/1000)</f>
        <v>0.4</v>
      </c>
      <c r="I14" s="2">
        <f>UHPFNOYIELD578[[#This Row],[Amount]]/UHPFNOYIELD578[[#This Row],[Conversion_to_MT]]</f>
        <v>98609.024999999994</v>
      </c>
      <c r="J14" s="3" t="str">
        <f>VODnoyield!J14</f>
        <v>LM,AISI 314</v>
      </c>
      <c r="K14" s="4">
        <f>VODnoyield!K14</f>
        <v>16959196.07</v>
      </c>
      <c r="L14" s="6">
        <f>VODnoyield!L14</f>
        <v>49.920999999999999</v>
      </c>
      <c r="M14" s="2"/>
      <c r="N14" s="2"/>
    </row>
    <row r="15" spans="1:14" ht="27.6" x14ac:dyDescent="0.3">
      <c r="A15" s="3" t="s">
        <v>32</v>
      </c>
      <c r="B15" s="8" t="s">
        <v>23</v>
      </c>
      <c r="C15" s="4">
        <v>-100445.3</v>
      </c>
      <c r="D15" s="12">
        <f>UHPFNOYIELD578[[#This Row],[Actual Amount]]*-1</f>
        <v>100445.3</v>
      </c>
      <c r="E15" s="7">
        <v>-78</v>
      </c>
      <c r="F15" s="11">
        <f>UHPFNOYIELD578[[#This Row],[Actual Quantity]]*-1</f>
        <v>78</v>
      </c>
      <c r="G15" s="3" t="s">
        <v>19</v>
      </c>
      <c r="H15" s="2">
        <f>IF(UHPFNOYIELD578[[#This Row],[Unit]]="MT",UHPFNOYIELD578[[#This Row],[Quantity]],UHPFNOYIELD578[[#This Row],[Quantity]]/1000)</f>
        <v>7.8E-2</v>
      </c>
      <c r="I15" s="2">
        <f>UHPFNOYIELD578[[#This Row],[Amount]]/UHPFNOYIELD578[[#This Row],[Conversion_to_MT]]</f>
        <v>1287760.2564102565</v>
      </c>
      <c r="J15" s="3" t="str">
        <f>VODnoyield!J15</f>
        <v>LM,AISI 314</v>
      </c>
      <c r="K15" s="4">
        <f>VODnoyield!K15</f>
        <v>16959196.07</v>
      </c>
      <c r="L15" s="6">
        <f>VODnoyield!L15</f>
        <v>49.920999999999999</v>
      </c>
      <c r="M15" s="2"/>
      <c r="N15" s="2"/>
    </row>
    <row r="16" spans="1:14" ht="27.6" x14ac:dyDescent="0.3">
      <c r="A16" s="3" t="s">
        <v>32</v>
      </c>
      <c r="B16" s="8" t="s">
        <v>23</v>
      </c>
      <c r="C16" s="4">
        <v>-633578.02</v>
      </c>
      <c r="D16" s="12">
        <f>UHPFNOYIELD578[[#This Row],[Actual Amount]]*-1</f>
        <v>633578.02</v>
      </c>
      <c r="E16" s="7">
        <v>-492</v>
      </c>
      <c r="F16" s="11">
        <f>UHPFNOYIELD578[[#This Row],[Actual Quantity]]*-1</f>
        <v>492</v>
      </c>
      <c r="G16" s="3" t="s">
        <v>19</v>
      </c>
      <c r="H16" s="2">
        <f>IF(UHPFNOYIELD578[[#This Row],[Unit]]="MT",UHPFNOYIELD578[[#This Row],[Quantity]],UHPFNOYIELD578[[#This Row],[Quantity]]/1000)</f>
        <v>0.49199999999999999</v>
      </c>
      <c r="I16" s="2">
        <f>UHPFNOYIELD578[[#This Row],[Amount]]/UHPFNOYIELD578[[#This Row],[Conversion_to_MT]]</f>
        <v>1287760.2032520326</v>
      </c>
      <c r="J16" s="3" t="str">
        <f>VODnoyield!J16</f>
        <v>LM,AISI 314</v>
      </c>
      <c r="K16" s="4">
        <f>VODnoyield!K16</f>
        <v>16959196.07</v>
      </c>
      <c r="L16" s="6">
        <f>VODnoyield!L16</f>
        <v>49.920999999999999</v>
      </c>
      <c r="M16" s="2"/>
      <c r="N16" s="2"/>
    </row>
    <row r="17" spans="1:14" ht="55.2" x14ac:dyDescent="0.3">
      <c r="A17" s="3" t="s">
        <v>32</v>
      </c>
      <c r="B17" s="8" t="s">
        <v>39</v>
      </c>
      <c r="C17" s="4">
        <v>-34739.81</v>
      </c>
      <c r="D17" s="12">
        <f>UHPFNOYIELD578[[#This Row],[Actual Amount]]*-1</f>
        <v>34739.81</v>
      </c>
      <c r="E17" s="7">
        <v>-400</v>
      </c>
      <c r="F17" s="11">
        <f>UHPFNOYIELD578[[#This Row],[Actual Quantity]]*-1</f>
        <v>400</v>
      </c>
      <c r="G17" s="3" t="s">
        <v>19</v>
      </c>
      <c r="H17" s="2">
        <f>IF(UHPFNOYIELD578[[#This Row],[Unit]]="MT",UHPFNOYIELD578[[#This Row],[Quantity]],UHPFNOYIELD578[[#This Row],[Quantity]]/1000)</f>
        <v>0.4</v>
      </c>
      <c r="I17" s="2">
        <f>UHPFNOYIELD578[[#This Row],[Amount]]/UHPFNOYIELD578[[#This Row],[Conversion_to_MT]]</f>
        <v>86849.524999999994</v>
      </c>
      <c r="J17" s="3" t="str">
        <f>VODnoyield!J17</f>
        <v>LM,AISI 314</v>
      </c>
      <c r="K17" s="4">
        <f>VODnoyield!K17</f>
        <v>16959196.07</v>
      </c>
      <c r="L17" s="6">
        <f>VODnoyield!L17</f>
        <v>49.920999999999999</v>
      </c>
      <c r="M17" s="2"/>
      <c r="N17" s="2"/>
    </row>
    <row r="18" spans="1:14" x14ac:dyDescent="0.3">
      <c r="A18" s="3" t="s">
        <v>32</v>
      </c>
      <c r="B18" s="8" t="s">
        <v>40</v>
      </c>
      <c r="C18" s="4">
        <v>-40605.269999999997</v>
      </c>
      <c r="D18" s="12">
        <f>UHPFNOYIELD578[[#This Row],[Actual Amount]]*-1</f>
        <v>40605.269999999997</v>
      </c>
      <c r="E18" s="7">
        <v>-14</v>
      </c>
      <c r="F18" s="11">
        <f>UHPFNOYIELD578[[#This Row],[Actual Quantity]]*-1</f>
        <v>14</v>
      </c>
      <c r="G18" s="3" t="s">
        <v>19</v>
      </c>
      <c r="H18" s="2">
        <f>IF(UHPFNOYIELD578[[#This Row],[Unit]]="MT",UHPFNOYIELD578[[#This Row],[Quantity]],UHPFNOYIELD578[[#This Row],[Quantity]]/1000)</f>
        <v>1.4E-2</v>
      </c>
      <c r="I18" s="2">
        <f>UHPFNOYIELD578[[#This Row],[Amount]]/UHPFNOYIELD578[[#This Row],[Conversion_to_MT]]</f>
        <v>2900376.4285714282</v>
      </c>
      <c r="J18" s="3" t="str">
        <f>VODnoyield!J18</f>
        <v>LM,AISI 314</v>
      </c>
      <c r="K18" s="4">
        <f>VODnoyield!K18</f>
        <v>16959196.07</v>
      </c>
      <c r="L18" s="6">
        <f>VODnoyield!L18</f>
        <v>49.920999999999999</v>
      </c>
      <c r="M18" s="2"/>
      <c r="N18" s="2"/>
    </row>
    <row r="19" spans="1:14" ht="27.6" x14ac:dyDescent="0.3">
      <c r="A19" s="3" t="s">
        <v>32</v>
      </c>
      <c r="B19" s="8" t="s">
        <v>26</v>
      </c>
      <c r="C19" s="4">
        <v>-22783.41</v>
      </c>
      <c r="D19" s="12">
        <f>UHPFNOYIELD578[[#This Row],[Actual Amount]]*-1</f>
        <v>22783.41</v>
      </c>
      <c r="E19" s="7"/>
      <c r="F19" s="11">
        <f>UHPFNOYIELD578[[#This Row],[Actual Quantity]]*-1</f>
        <v>0</v>
      </c>
      <c r="G19" s="3" t="s">
        <v>19</v>
      </c>
      <c r="H19" s="2">
        <f>IF(UHPFNOYIELD578[[#This Row],[Unit]]="MT",UHPFNOYIELD578[[#This Row],[Quantity]],UHPFNOYIELD578[[#This Row],[Quantity]]/1000)</f>
        <v>0</v>
      </c>
      <c r="I19" s="2" t="e">
        <f>UHPFNOYIELD578[[#This Row],[Amount]]/UHPFNOYIELD578[[#This Row],[Conversion_to_MT]]</f>
        <v>#DIV/0!</v>
      </c>
      <c r="J19" s="3" t="str">
        <f>VODnoyield!J19</f>
        <v>LM,AISI 314</v>
      </c>
      <c r="K19" s="4">
        <f>VODnoyield!K19</f>
        <v>16959196.07</v>
      </c>
      <c r="L19" s="6">
        <f>VODnoyield!L19</f>
        <v>49.920999999999999</v>
      </c>
      <c r="M19" s="2"/>
      <c r="N19" s="2"/>
    </row>
    <row r="20" spans="1:14" ht="55.2" x14ac:dyDescent="0.3">
      <c r="A20" s="3" t="s">
        <v>32</v>
      </c>
      <c r="B20" s="8" t="s">
        <v>25</v>
      </c>
      <c r="C20" s="4">
        <v>-10314.73</v>
      </c>
      <c r="D20" s="12">
        <f>UHPFNOYIELD578[[#This Row],[Actual Amount]]*-1</f>
        <v>10314.73</v>
      </c>
      <c r="E20" s="7">
        <v>-60</v>
      </c>
      <c r="F20" s="11">
        <f>UHPFNOYIELD578[[#This Row],[Actual Quantity]]*-1</f>
        <v>60</v>
      </c>
      <c r="G20" s="3" t="s">
        <v>19</v>
      </c>
      <c r="H20" s="2">
        <f>IF(UHPFNOYIELD578[[#This Row],[Unit]]="MT",UHPFNOYIELD578[[#This Row],[Quantity]],UHPFNOYIELD578[[#This Row],[Quantity]]/1000)</f>
        <v>0.06</v>
      </c>
      <c r="I20" s="2">
        <f>UHPFNOYIELD578[[#This Row],[Amount]]/UHPFNOYIELD578[[#This Row],[Conversion_to_MT]]</f>
        <v>171912.16666666666</v>
      </c>
      <c r="J20" s="3" t="str">
        <f>VODnoyield!J20</f>
        <v>LM,AISI 314</v>
      </c>
      <c r="K20" s="4">
        <f>VODnoyield!K20</f>
        <v>16959196.07</v>
      </c>
      <c r="L20" s="6">
        <f>VODnoyield!L20</f>
        <v>49.920999999999999</v>
      </c>
      <c r="M20" s="2"/>
      <c r="N20" s="2"/>
    </row>
    <row r="21" spans="1:14" x14ac:dyDescent="0.3">
      <c r="A21" s="3" t="s">
        <v>32</v>
      </c>
      <c r="B21" s="8" t="s">
        <v>18</v>
      </c>
      <c r="C21" s="4">
        <v>-9860.9</v>
      </c>
      <c r="D21" s="12">
        <f>UHPFNOYIELD578[[#This Row],[Actual Amount]]*-1</f>
        <v>9860.9</v>
      </c>
      <c r="E21" s="7">
        <v>-100</v>
      </c>
      <c r="F21" s="11">
        <f>UHPFNOYIELD578[[#This Row],[Actual Quantity]]*-1</f>
        <v>100</v>
      </c>
      <c r="G21" s="3" t="s">
        <v>19</v>
      </c>
      <c r="H21" s="2">
        <f>IF(UHPFNOYIELD578[[#This Row],[Unit]]="MT",UHPFNOYIELD578[[#This Row],[Quantity]],UHPFNOYIELD578[[#This Row],[Quantity]]/1000)</f>
        <v>0.1</v>
      </c>
      <c r="I21" s="2">
        <f>UHPFNOYIELD578[[#This Row],[Amount]]/UHPFNOYIELD578[[#This Row],[Conversion_to_MT]]</f>
        <v>98608.999999999985</v>
      </c>
      <c r="J21" s="3" t="str">
        <f>VODnoyield!J21</f>
        <v>LM,AISI 314</v>
      </c>
      <c r="K21" s="4">
        <f>VODnoyield!K21</f>
        <v>16959196.07</v>
      </c>
      <c r="L21" s="6">
        <f>VODnoyield!L21</f>
        <v>49.920999999999999</v>
      </c>
      <c r="M21" s="2"/>
      <c r="N21" s="2"/>
    </row>
    <row r="22" spans="1:14" ht="41.4" x14ac:dyDescent="0.3">
      <c r="A22" s="3" t="s">
        <v>32</v>
      </c>
      <c r="B22" s="8" t="s">
        <v>41</v>
      </c>
      <c r="C22" s="4">
        <v>-3974.86</v>
      </c>
      <c r="D22" s="12">
        <f>UHPFNOYIELD578[[#This Row],[Actual Amount]]*-1</f>
        <v>3974.86</v>
      </c>
      <c r="E22" s="7">
        <v>-20</v>
      </c>
      <c r="F22" s="11">
        <f>UHPFNOYIELD578[[#This Row],[Actual Quantity]]*-1</f>
        <v>20</v>
      </c>
      <c r="G22" s="3" t="s">
        <v>19</v>
      </c>
      <c r="H22" s="2">
        <f>IF(UHPFNOYIELD578[[#This Row],[Unit]]="MT",UHPFNOYIELD578[[#This Row],[Quantity]],UHPFNOYIELD578[[#This Row],[Quantity]]/1000)</f>
        <v>0.02</v>
      </c>
      <c r="I22" s="2">
        <f>UHPFNOYIELD578[[#This Row],[Amount]]/UHPFNOYIELD578[[#This Row],[Conversion_to_MT]]</f>
        <v>198743</v>
      </c>
      <c r="J22" s="3" t="str">
        <f>VODnoyield!J22</f>
        <v>LM,AISI 314</v>
      </c>
      <c r="K22" s="4">
        <f>VODnoyield!K22</f>
        <v>16959196.07</v>
      </c>
      <c r="L22" s="6">
        <f>VODnoyield!L22</f>
        <v>49.920999999999999</v>
      </c>
      <c r="M22" s="2"/>
      <c r="N22" s="2"/>
    </row>
    <row r="23" spans="1:14" ht="41.4" x14ac:dyDescent="0.3">
      <c r="A23" s="3" t="s">
        <v>32</v>
      </c>
      <c r="B23" s="8" t="s">
        <v>42</v>
      </c>
      <c r="C23" s="4">
        <v>-13593.43</v>
      </c>
      <c r="D23" s="12">
        <f>UHPFNOYIELD578[[#This Row],[Actual Amount]]*-1</f>
        <v>13593.43</v>
      </c>
      <c r="E23" s="7">
        <v>-80</v>
      </c>
      <c r="F23" s="11">
        <f>UHPFNOYIELD578[[#This Row],[Actual Quantity]]*-1</f>
        <v>80</v>
      </c>
      <c r="G23" s="3" t="s">
        <v>19</v>
      </c>
      <c r="H23" s="2">
        <f>IF(UHPFNOYIELD578[[#This Row],[Unit]]="MT",UHPFNOYIELD578[[#This Row],[Quantity]],UHPFNOYIELD578[[#This Row],[Quantity]]/1000)</f>
        <v>0.08</v>
      </c>
      <c r="I23" s="2">
        <f>UHPFNOYIELD578[[#This Row],[Amount]]/UHPFNOYIELD578[[#This Row],[Conversion_to_MT]]</f>
        <v>169917.875</v>
      </c>
      <c r="J23" s="3" t="str">
        <f>VODnoyield!J23</f>
        <v>LM,AISI 314</v>
      </c>
      <c r="K23" s="4">
        <f>VODnoyield!K23</f>
        <v>16959196.07</v>
      </c>
      <c r="L23" s="6">
        <f>VODnoyield!L23</f>
        <v>49.920999999999999</v>
      </c>
      <c r="M23" s="2"/>
      <c r="N23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workbookViewId="0">
      <selection activeCell="B2" sqref="B2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7" t="s">
        <v>27</v>
      </c>
      <c r="B1" s="17" t="s">
        <v>28</v>
      </c>
      <c r="C1" s="17" t="s">
        <v>29</v>
      </c>
      <c r="D1" s="17" t="s">
        <v>30</v>
      </c>
      <c r="E1" s="17" t="s">
        <v>31</v>
      </c>
    </row>
    <row r="2" spans="1:5" x14ac:dyDescent="0.3">
      <c r="A2" s="18">
        <f>VODyield!L2</f>
        <v>49.920999999999999</v>
      </c>
      <c r="B2" s="6">
        <v>49.96</v>
      </c>
      <c r="C2">
        <f>A2/(UHPFyield!L2+CONyield!M2+VODyield!M2)*100</f>
        <v>96.272225864928458</v>
      </c>
      <c r="D2">
        <f>B2/(UHPFyield!L2+CONyield!M2+VODyield!M2)*100</f>
        <v>96.347437034751408</v>
      </c>
      <c r="E2">
        <f>B2/A2*100</f>
        <v>100.07812343502735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VODnoyield</vt:lpstr>
      <vt:lpstr>VODyield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2025-07-28T06:36:33Z</dcterms:modified>
</cp:coreProperties>
</file>