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internship\Finalfolder\"/>
    </mc:Choice>
  </mc:AlternateContent>
  <xr:revisionPtr revIDLastSave="0" documentId="13_ncr:1_{C43B3BA2-A407-4A03-9334-E8042C29E327}" xr6:coauthVersionLast="47" xr6:coauthVersionMax="47" xr10:uidLastSave="{00000000-0000-0000-0000-000000000000}"/>
  <bookViews>
    <workbookView xWindow="-108" yWindow="-108" windowWidth="23256" windowHeight="12456" activeTab="4" xr2:uid="{DB4914E9-F1D4-465B-BCD1-2F7B442E1AE2}"/>
  </bookViews>
  <sheets>
    <sheet name="UHPFnoyield" sheetId="1" r:id="rId1"/>
    <sheet name="UHPFyield" sheetId="2" r:id="rId2"/>
    <sheet name="VODnoyield" sheetId="5" r:id="rId3"/>
    <sheet name="VODyield" sheetId="6" r:id="rId4"/>
    <sheet name="finalyield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6" l="1"/>
  <c r="D21" i="6"/>
  <c r="D22" i="6"/>
  <c r="D23" i="6"/>
  <c r="F20" i="6"/>
  <c r="F21" i="6"/>
  <c r="H21" i="6" s="1"/>
  <c r="I21" i="6" s="1"/>
  <c r="F22" i="6"/>
  <c r="H22" i="6" s="1"/>
  <c r="I22" i="6" s="1"/>
  <c r="F23" i="6"/>
  <c r="H23" i="6" s="1"/>
  <c r="I23" i="6" s="1"/>
  <c r="H20" i="6"/>
  <c r="J20" i="6"/>
  <c r="J21" i="6"/>
  <c r="J22" i="6"/>
  <c r="J23" i="6"/>
  <c r="K20" i="6"/>
  <c r="K21" i="6"/>
  <c r="K22" i="6"/>
  <c r="K23" i="6"/>
  <c r="L20" i="6"/>
  <c r="L21" i="6"/>
  <c r="L22" i="6"/>
  <c r="L23" i="6"/>
  <c r="D20" i="5"/>
  <c r="D21" i="5"/>
  <c r="D22" i="5"/>
  <c r="D23" i="5"/>
  <c r="F20" i="5"/>
  <c r="H20" i="5" s="1"/>
  <c r="F21" i="5"/>
  <c r="F22" i="5"/>
  <c r="F23" i="5"/>
  <c r="H23" i="5" s="1"/>
  <c r="I23" i="5" s="1"/>
  <c r="H21" i="5"/>
  <c r="I21" i="5" s="1"/>
  <c r="H22" i="5"/>
  <c r="I22" i="5" s="1"/>
  <c r="J20" i="5"/>
  <c r="J21" i="5"/>
  <c r="J22" i="5"/>
  <c r="J23" i="5"/>
  <c r="K20" i="5"/>
  <c r="K21" i="5"/>
  <c r="K22" i="5"/>
  <c r="K23" i="5"/>
  <c r="L20" i="5"/>
  <c r="L21" i="5"/>
  <c r="L22" i="5"/>
  <c r="L23" i="5"/>
  <c r="D11" i="2"/>
  <c r="D12" i="2"/>
  <c r="D13" i="2"/>
  <c r="D14" i="2"/>
  <c r="D15" i="2"/>
  <c r="D16" i="2"/>
  <c r="D17" i="2"/>
  <c r="D18" i="2"/>
  <c r="D19" i="2"/>
  <c r="D20" i="2"/>
  <c r="D21" i="2"/>
  <c r="D22" i="2"/>
  <c r="F11" i="2"/>
  <c r="F12" i="2"/>
  <c r="F13" i="2"/>
  <c r="H13" i="2" s="1"/>
  <c r="I13" i="2" s="1"/>
  <c r="F14" i="2"/>
  <c r="F15" i="2"/>
  <c r="F16" i="2"/>
  <c r="F17" i="2"/>
  <c r="F18" i="2"/>
  <c r="F19" i="2"/>
  <c r="F20" i="2"/>
  <c r="H20" i="2" s="1"/>
  <c r="I20" i="2" s="1"/>
  <c r="F21" i="2"/>
  <c r="F22" i="2"/>
  <c r="H22" i="2" s="1"/>
  <c r="I22" i="2" s="1"/>
  <c r="H11" i="2"/>
  <c r="I11" i="2" s="1"/>
  <c r="H12" i="2"/>
  <c r="I12" i="2" s="1"/>
  <c r="H14" i="2"/>
  <c r="I14" i="2" s="1"/>
  <c r="H15" i="2"/>
  <c r="H16" i="2"/>
  <c r="H17" i="2"/>
  <c r="H18" i="2"/>
  <c r="H19" i="2"/>
  <c r="I19" i="2" s="1"/>
  <c r="H21" i="2"/>
  <c r="I21" i="2" s="1"/>
  <c r="I15" i="2"/>
  <c r="I16" i="2"/>
  <c r="I17" i="2"/>
  <c r="I18" i="2"/>
  <c r="J11" i="2"/>
  <c r="J12" i="2"/>
  <c r="J13" i="2"/>
  <c r="J14" i="2"/>
  <c r="J15" i="2"/>
  <c r="J16" i="2"/>
  <c r="J17" i="2"/>
  <c r="J18" i="2"/>
  <c r="J19" i="2"/>
  <c r="J20" i="2"/>
  <c r="J21" i="2"/>
  <c r="J22" i="2"/>
  <c r="K11" i="2"/>
  <c r="K12" i="2"/>
  <c r="K13" i="2"/>
  <c r="K14" i="2"/>
  <c r="K15" i="2"/>
  <c r="K16" i="2"/>
  <c r="K17" i="2"/>
  <c r="K18" i="2"/>
  <c r="K19" i="2"/>
  <c r="K20" i="2"/>
  <c r="K21" i="2"/>
  <c r="K22" i="2"/>
  <c r="L11" i="2"/>
  <c r="L12" i="2"/>
  <c r="L13" i="2"/>
  <c r="L14" i="2"/>
  <c r="L15" i="2"/>
  <c r="L16" i="2"/>
  <c r="L17" i="2"/>
  <c r="L18" i="2"/>
  <c r="L19" i="2"/>
  <c r="L20" i="2"/>
  <c r="L21" i="2"/>
  <c r="L22" i="2"/>
  <c r="D11" i="1"/>
  <c r="D12" i="1"/>
  <c r="D13" i="1"/>
  <c r="D14" i="1"/>
  <c r="D15" i="1"/>
  <c r="D16" i="1"/>
  <c r="D17" i="1"/>
  <c r="D18" i="1"/>
  <c r="D19" i="1"/>
  <c r="D20" i="1"/>
  <c r="D21" i="1"/>
  <c r="D22" i="1"/>
  <c r="F11" i="1"/>
  <c r="F12" i="1"/>
  <c r="F13" i="1"/>
  <c r="F14" i="1"/>
  <c r="F15" i="1"/>
  <c r="F16" i="1"/>
  <c r="F17" i="1"/>
  <c r="F18" i="1"/>
  <c r="F19" i="1"/>
  <c r="F20" i="1"/>
  <c r="F21" i="1"/>
  <c r="F22" i="1"/>
  <c r="H11" i="1"/>
  <c r="H12" i="1"/>
  <c r="H13" i="1"/>
  <c r="I13" i="1" s="1"/>
  <c r="H14" i="1"/>
  <c r="I14" i="1" s="1"/>
  <c r="H15" i="1"/>
  <c r="H16" i="1"/>
  <c r="H17" i="1"/>
  <c r="H18" i="1"/>
  <c r="H19" i="1"/>
  <c r="H20" i="1"/>
  <c r="I20" i="1" s="1"/>
  <c r="H21" i="1"/>
  <c r="I21" i="1" s="1"/>
  <c r="H22" i="1"/>
  <c r="I22" i="1" s="1"/>
  <c r="I15" i="1"/>
  <c r="J11" i="1"/>
  <c r="J12" i="1"/>
  <c r="J13" i="1"/>
  <c r="J14" i="1"/>
  <c r="J15" i="1"/>
  <c r="J16" i="1"/>
  <c r="J17" i="1"/>
  <c r="J18" i="1"/>
  <c r="J19" i="1"/>
  <c r="J20" i="1"/>
  <c r="J21" i="1"/>
  <c r="J22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L11" i="1"/>
  <c r="L12" i="1"/>
  <c r="L13" i="1"/>
  <c r="L14" i="1"/>
  <c r="L15" i="1"/>
  <c r="L16" i="1"/>
  <c r="L17" i="1"/>
  <c r="L18" i="1"/>
  <c r="L19" i="1"/>
  <c r="L20" i="1"/>
  <c r="L21" i="1"/>
  <c r="L22" i="1"/>
  <c r="D13" i="6"/>
  <c r="D14" i="6"/>
  <c r="D15" i="6"/>
  <c r="D16" i="6"/>
  <c r="D17" i="6"/>
  <c r="D18" i="6"/>
  <c r="D19" i="6"/>
  <c r="F13" i="6"/>
  <c r="H13" i="6" s="1"/>
  <c r="F14" i="6"/>
  <c r="H14" i="6" s="1"/>
  <c r="I14" i="6" s="1"/>
  <c r="F15" i="6"/>
  <c r="H15" i="6" s="1"/>
  <c r="I15" i="6" s="1"/>
  <c r="F16" i="6"/>
  <c r="H16" i="6" s="1"/>
  <c r="I16" i="6" s="1"/>
  <c r="F17" i="6"/>
  <c r="H17" i="6" s="1"/>
  <c r="I17" i="6" s="1"/>
  <c r="F18" i="6"/>
  <c r="H18" i="6" s="1"/>
  <c r="F19" i="6"/>
  <c r="H19" i="6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H6" i="5"/>
  <c r="H13" i="5"/>
  <c r="H18" i="5"/>
  <c r="I18" i="5" s="1"/>
  <c r="F3" i="5"/>
  <c r="H3" i="5" s="1"/>
  <c r="F4" i="5"/>
  <c r="H4" i="5" s="1"/>
  <c r="F5" i="5"/>
  <c r="H5" i="5" s="1"/>
  <c r="F6" i="5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F14" i="5"/>
  <c r="H14" i="5" s="1"/>
  <c r="F15" i="5"/>
  <c r="H15" i="5" s="1"/>
  <c r="I15" i="5" s="1"/>
  <c r="F16" i="5"/>
  <c r="H16" i="5" s="1"/>
  <c r="F17" i="5"/>
  <c r="H17" i="5" s="1"/>
  <c r="I17" i="5" s="1"/>
  <c r="F18" i="5"/>
  <c r="F19" i="5"/>
  <c r="H19" i="5" s="1"/>
  <c r="J2" i="2"/>
  <c r="K2" i="2"/>
  <c r="D2" i="1"/>
  <c r="F2" i="1"/>
  <c r="H2" i="1"/>
  <c r="D3" i="1"/>
  <c r="F3" i="1"/>
  <c r="H3" i="1"/>
  <c r="I3" i="1" s="1"/>
  <c r="K3" i="1"/>
  <c r="K4" i="1" s="1"/>
  <c r="K5" i="1" s="1"/>
  <c r="K6" i="1" s="1"/>
  <c r="K7" i="1" s="1"/>
  <c r="K8" i="1" s="1"/>
  <c r="K9" i="1" s="1"/>
  <c r="K10" i="1" s="1"/>
  <c r="K10" i="2" s="1"/>
  <c r="D4" i="1"/>
  <c r="F4" i="1"/>
  <c r="H4" i="1" s="1"/>
  <c r="D5" i="1"/>
  <c r="F5" i="1"/>
  <c r="H5" i="1" s="1"/>
  <c r="I5" i="1" s="1"/>
  <c r="D6" i="1"/>
  <c r="F6" i="1"/>
  <c r="H6" i="1" s="1"/>
  <c r="D7" i="1"/>
  <c r="F7" i="1"/>
  <c r="H7" i="1" s="1"/>
  <c r="D8" i="1"/>
  <c r="F8" i="1"/>
  <c r="H8" i="1"/>
  <c r="D9" i="1"/>
  <c r="F9" i="1"/>
  <c r="H9" i="1" s="1"/>
  <c r="I9" i="1" s="1"/>
  <c r="D10" i="1"/>
  <c r="F10" i="1"/>
  <c r="H10" i="1" s="1"/>
  <c r="I20" i="6" l="1"/>
  <c r="I18" i="6"/>
  <c r="I20" i="5"/>
  <c r="I16" i="5"/>
  <c r="I8" i="5"/>
  <c r="I9" i="5"/>
  <c r="I10" i="5"/>
  <c r="I19" i="1"/>
  <c r="I18" i="1"/>
  <c r="I12" i="1"/>
  <c r="I11" i="1"/>
  <c r="I17" i="1"/>
  <c r="I16" i="1"/>
  <c r="I2" i="1"/>
  <c r="I8" i="1"/>
  <c r="I5" i="5"/>
  <c r="I4" i="5"/>
  <c r="I6" i="5"/>
  <c r="I3" i="5"/>
  <c r="I19" i="5"/>
  <c r="I7" i="5"/>
  <c r="I14" i="5"/>
  <c r="I13" i="5"/>
  <c r="I12" i="5"/>
  <c r="I11" i="5"/>
  <c r="I19" i="6"/>
  <c r="I13" i="6"/>
  <c r="K7" i="2"/>
  <c r="K4" i="2"/>
  <c r="K5" i="2"/>
  <c r="K6" i="2"/>
  <c r="K3" i="2"/>
  <c r="K9" i="2"/>
  <c r="K8" i="2"/>
  <c r="I10" i="1"/>
  <c r="I4" i="1"/>
  <c r="I6" i="1"/>
  <c r="I7" i="1"/>
  <c r="F10" i="6" l="1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F2" i="5"/>
  <c r="H2" i="5" s="1"/>
  <c r="D2" i="5"/>
  <c r="F10" i="2"/>
  <c r="H10" i="2" s="1"/>
  <c r="D10" i="2"/>
  <c r="F9" i="2"/>
  <c r="H9" i="2" s="1"/>
  <c r="D9" i="2"/>
  <c r="F8" i="2"/>
  <c r="H8" i="2" s="1"/>
  <c r="D8" i="2"/>
  <c r="F7" i="2"/>
  <c r="H7" i="2" s="1"/>
  <c r="D7" i="2"/>
  <c r="F6" i="2"/>
  <c r="H6" i="2" s="1"/>
  <c r="D6" i="2"/>
  <c r="F5" i="2"/>
  <c r="H5" i="2" s="1"/>
  <c r="D5" i="2"/>
  <c r="F4" i="2"/>
  <c r="H4" i="2" s="1"/>
  <c r="D4" i="2"/>
  <c r="F3" i="2"/>
  <c r="H3" i="2" s="1"/>
  <c r="D3" i="2"/>
  <c r="F2" i="2"/>
  <c r="H2" i="2" s="1"/>
  <c r="D2" i="2"/>
  <c r="M11" i="2" l="1"/>
  <c r="M12" i="2"/>
  <c r="M13" i="2"/>
  <c r="M14" i="2"/>
  <c r="M15" i="2"/>
  <c r="M19" i="2"/>
  <c r="M16" i="2"/>
  <c r="M17" i="2"/>
  <c r="M18" i="2"/>
  <c r="M20" i="2"/>
  <c r="M22" i="2"/>
  <c r="M21" i="2"/>
  <c r="M2" i="6"/>
  <c r="N2" i="6" s="1"/>
  <c r="I4" i="2"/>
  <c r="I6" i="2"/>
  <c r="I2" i="2"/>
  <c r="I7" i="6"/>
  <c r="I5" i="6"/>
  <c r="I9" i="6"/>
  <c r="I11" i="6"/>
  <c r="I12" i="6"/>
  <c r="I6" i="6"/>
  <c r="I4" i="6"/>
  <c r="I3" i="6"/>
  <c r="I8" i="6"/>
  <c r="I2" i="6"/>
  <c r="D10" i="6"/>
  <c r="I2" i="5"/>
  <c r="I5" i="2"/>
  <c r="I9" i="2"/>
  <c r="I7" i="2"/>
  <c r="I10" i="2"/>
  <c r="I3" i="2"/>
  <c r="I8" i="2"/>
  <c r="I10" i="6" l="1"/>
  <c r="J4" i="1" l="1"/>
  <c r="J4" i="2" s="1"/>
  <c r="J10" i="1"/>
  <c r="J10" i="2" s="1"/>
  <c r="J5" i="1"/>
  <c r="J5" i="2" s="1"/>
  <c r="J9" i="1"/>
  <c r="J9" i="2" s="1"/>
  <c r="J6" i="1"/>
  <c r="J6" i="2" s="1"/>
  <c r="J8" i="1"/>
  <c r="J8" i="2" s="1"/>
  <c r="J7" i="1"/>
  <c r="J7" i="2" s="1"/>
  <c r="J3" i="1"/>
  <c r="J3" i="2" s="1"/>
  <c r="L6" i="1"/>
  <c r="L6" i="2"/>
  <c r="M6" i="2"/>
  <c r="L5" i="1"/>
  <c r="L5" i="2" s="1"/>
  <c r="M5" i="2" s="1"/>
  <c r="L7" i="1"/>
  <c r="L7" i="2" s="1"/>
  <c r="M7" i="2" s="1"/>
  <c r="L4" i="1"/>
  <c r="L10" i="1"/>
  <c r="L10" i="2"/>
  <c r="M10" i="2" s="1"/>
  <c r="L3" i="1"/>
  <c r="L3" i="2" s="1"/>
  <c r="M3" i="2" s="1"/>
  <c r="L2" i="2"/>
  <c r="L8" i="1"/>
  <c r="L8" i="2"/>
  <c r="M8" i="2"/>
  <c r="L9" i="1"/>
  <c r="L9" i="2"/>
  <c r="M9" i="2" s="1"/>
  <c r="D2" i="7" l="1"/>
  <c r="C2" i="7"/>
  <c r="M2" i="2"/>
  <c r="L4" i="2"/>
  <c r="M4" i="2" s="1"/>
  <c r="J9" i="5"/>
  <c r="J9" i="6" s="1"/>
  <c r="K11" i="5"/>
  <c r="K11" i="6" s="1"/>
  <c r="J12" i="5"/>
  <c r="J12" i="6" s="1"/>
  <c r="L7" i="5"/>
  <c r="L7" i="6" s="1"/>
  <c r="K7" i="5"/>
  <c r="K7" i="6" s="1"/>
  <c r="J3" i="5"/>
  <c r="J3" i="6" s="1"/>
  <c r="J5" i="5"/>
  <c r="J5" i="6" s="1"/>
  <c r="K12" i="5"/>
  <c r="K12" i="6" s="1"/>
  <c r="L10" i="5"/>
  <c r="L10" i="6" s="1"/>
  <c r="J6" i="5"/>
  <c r="J6" i="6" s="1"/>
  <c r="L8" i="5"/>
  <c r="L8" i="6" s="1"/>
  <c r="J11" i="5"/>
  <c r="J11" i="6" s="1"/>
  <c r="K10" i="5"/>
  <c r="K10" i="6" s="1"/>
  <c r="K9" i="5"/>
  <c r="K9" i="6" s="1"/>
  <c r="L9" i="5"/>
  <c r="L9" i="6" s="1"/>
  <c r="L4" i="5"/>
  <c r="L4" i="6" s="1"/>
  <c r="K6" i="5"/>
  <c r="K6" i="6" s="1"/>
  <c r="J10" i="5"/>
  <c r="J10" i="6" s="1"/>
  <c r="J4" i="5"/>
  <c r="J4" i="6" s="1"/>
  <c r="L5" i="5"/>
  <c r="L5" i="6" s="1"/>
  <c r="K4" i="5"/>
  <c r="K4" i="6" s="1"/>
  <c r="L12" i="5"/>
  <c r="L12" i="6" s="1"/>
  <c r="J7" i="5"/>
  <c r="J7" i="6" s="1"/>
  <c r="J8" i="5"/>
  <c r="J8" i="6" s="1"/>
  <c r="L11" i="5"/>
  <c r="L11" i="6" s="1"/>
  <c r="L3" i="6"/>
  <c r="L3" i="5"/>
  <c r="K5" i="5"/>
  <c r="K5" i="6" s="1"/>
  <c r="L6" i="5"/>
  <c r="L6" i="6" s="1"/>
  <c r="L16" i="5"/>
  <c r="L16" i="6" s="1"/>
  <c r="L19" i="5"/>
  <c r="L19" i="6" s="1"/>
  <c r="L13" i="5"/>
  <c r="L13" i="6" s="1"/>
  <c r="L17" i="5"/>
  <c r="L17" i="6" s="1"/>
  <c r="L18" i="5"/>
  <c r="L18" i="6" s="1"/>
  <c r="L14" i="5"/>
  <c r="L14" i="6" s="1"/>
  <c r="L15" i="5"/>
  <c r="L15" i="6" s="1"/>
  <c r="K16" i="5"/>
  <c r="K16" i="6" s="1"/>
  <c r="K18" i="5"/>
  <c r="K18" i="6" s="1"/>
  <c r="K15" i="5"/>
  <c r="K15" i="6" s="1"/>
  <c r="K2" i="6"/>
  <c r="K17" i="5"/>
  <c r="K17" i="6" s="1"/>
  <c r="K14" i="5"/>
  <c r="K14" i="6" s="1"/>
  <c r="K19" i="5"/>
  <c r="K19" i="6" s="1"/>
  <c r="K13" i="5"/>
  <c r="K13" i="6" s="1"/>
  <c r="J13" i="5"/>
  <c r="J13" i="6" s="1"/>
  <c r="J2" i="6"/>
  <c r="J19" i="5"/>
  <c r="J19" i="6" s="1"/>
  <c r="J17" i="5"/>
  <c r="J17" i="6" s="1"/>
  <c r="J16" i="5"/>
  <c r="J16" i="6" s="1"/>
  <c r="J15" i="5"/>
  <c r="J15" i="6" s="1"/>
  <c r="J14" i="5"/>
  <c r="J14" i="6" s="1"/>
  <c r="J18" i="5"/>
  <c r="J18" i="6" s="1"/>
  <c r="L2" i="6"/>
  <c r="A2" i="7" s="1"/>
  <c r="K8" i="5"/>
  <c r="K8" i="6"/>
  <c r="K3" i="5"/>
  <c r="K3" i="6"/>
  <c r="E2" i="7" l="1"/>
</calcChain>
</file>

<file path=xl/sharedStrings.xml><?xml version="1.0" encoding="utf-8"?>
<sst xmlns="http://schemas.openxmlformats.org/spreadsheetml/2006/main" count="316" uniqueCount="43">
  <si>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</si>
  <si>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</si>
  <si>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</si>
  <si>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</si>
  <si>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</si>
  <si>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</si>
  <si>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</si>
  <si>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</si>
  <si>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</si>
  <si>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</si>
  <si>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</si>
  <si>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</si>
  <si>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STAINLESS STEEL MELTING SCRAP 304</t>
  </si>
  <si>
    <t>MT</t>
  </si>
  <si>
    <t>FERRO CHROME HIGH CARBON LUMPS</t>
  </si>
  <si>
    <t>ANTHRESITE COKE FINES, SIZE: 0.5 MM TO 6</t>
  </si>
  <si>
    <t>QUICK LIME</t>
  </si>
  <si>
    <t>DOLOMATIC LIME (SULPHUR FREE)</t>
  </si>
  <si>
    <t>FERRO SILICON</t>
  </si>
  <si>
    <t>KG</t>
  </si>
  <si>
    <t>Yield</t>
  </si>
  <si>
    <t>FERRO CHROME HIGH CARBON LUMPS 10-70 MM</t>
  </si>
  <si>
    <t>NICKEL BRIQUETTES</t>
  </si>
  <si>
    <t>UNWROUGHT UNALLOYED MANGANESE METAL</t>
  </si>
  <si>
    <t>FLOURSPAR POWDER</t>
  </si>
  <si>
    <t>Final LM output</t>
  </si>
  <si>
    <t>Final Bloom Output</t>
  </si>
  <si>
    <t>Yield for Scrap to LM</t>
  </si>
  <si>
    <t>Yield for Scrap to Bloom</t>
  </si>
  <si>
    <t>LM to Bloom Yield</t>
  </si>
  <si>
    <t>Amount added by VOD</t>
  </si>
  <si>
    <t>LM,304 SERIES</t>
  </si>
  <si>
    <t>N6498</t>
  </si>
  <si>
    <t>STAINLESS STEEL SCRAP - 304 (TURNINGS)</t>
  </si>
  <si>
    <t>S.S.SHREDDED SCRAP 304 (Cu 0.6%)</t>
  </si>
  <si>
    <t>SKULL 300 MIX INTERNAL</t>
  </si>
  <si>
    <t>FERRO NICKEL 14.1% to 15% (LOCAL)</t>
  </si>
  <si>
    <t>SS-GRIND-DUST</t>
  </si>
  <si>
    <t>SS 300 CUTENDS,CUTCOIL,TURNINGS GD(302,</t>
  </si>
  <si>
    <t>ALUMINIUM  SHOTS</t>
  </si>
  <si>
    <t>LM,TP304LSCEN</t>
  </si>
  <si>
    <t>ALUMINIUM INGOT-PRIMARY.</t>
  </si>
  <si>
    <t>FERROUS SULPHIDE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</si>
</sst>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B4E6D-385D-4F7C-BF33-F5D9EA23898F}" name="UHPFNOYIELD" displayName="UHPFNOYIELD" ref="A1:L22" totalsRowShown="0" headerRowDxfId="61" dataDxfId="60">
  <autoFilter ref="A1:L22" xr:uid="{96BB4E6D-385D-4F7C-BF33-F5D9EA2389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CA258BC-2088-4C9E-9E34-01C4639B9D29}" name="Heat No." dataDxfId="59"/>
    <tableColumn id="2" xr3:uid="{FCB4E6C1-AFAA-4DF9-A856-5BFE780C7804}" name="Material" dataDxfId="58"/>
    <tableColumn id="3" xr3:uid="{374068F2-1D5A-4E23-B8A8-2D67DBF1CCF8}" name="Actual Amount" dataDxfId="57"/>
    <tableColumn id="5" xr3:uid="{6B3E36BF-37C8-4EB8-967E-ADEB7B1D2DC2}" name="Amount" dataDxfId="56">
      <calculatedColumnFormula>UHPFNOYIELD[[#This Row],[Actual Amount]]*-1</calculatedColumnFormula>
    </tableColumn>
    <tableColumn id="7" xr3:uid="{7B31A837-9427-4B69-BB3B-F04B092EA75F}" name="Actual Quantity" dataDxfId="55"/>
    <tableColumn id="4" xr3:uid="{5370B52B-CA4C-4019-8B2F-138F9BFEE4C4}" name="Quantity" dataDxfId="54">
      <calculatedColumnFormula>UHPFNOYIELD[[#This Row],[Actual Quantity]]*-1</calculatedColumnFormula>
    </tableColumn>
    <tableColumn id="8" xr3:uid="{552CD711-8316-497D-9170-EC6B064E1412}" name="Unit" dataDxfId="53"/>
    <tableColumn id="9" xr3:uid="{6B35EA78-AD3E-4D4A-8311-83BD5392D37C}" name="Conversion_to_MT" dataDxfId="52">
      <calculatedColumnFormula>IF(UHPFNOYIELD[[#This Row],[Unit]]="MT",UHPFNOYIELD[[#This Row],[Quantity]],UHPFNOYIELD[[#This Row],[Quantity]]/1000)</calculatedColumnFormula>
    </tableColumn>
    <tableColumn id="11" xr3:uid="{92C58D4B-EFC1-4EF4-AA2C-C2E25188FAF2}" name="Price per MT" dataDxfId="51">
      <calculatedColumnFormula>UHPFNOYIELD[[#This Row],[Amount]]/UHPFNOYIELD[[#This Row],[Conversion_to_MT]]</calculatedColumnFormula>
    </tableColumn>
    <tableColumn id="14" xr3:uid="{8D98CAD9-7E5E-4AF0-ABED-5FC0BDC09C8B}" name="Final Product Name" dataDxfId="50">
      <calculatedColumnFormula>$J$2</calculatedColumnFormula>
    </tableColumn>
    <tableColumn id="16" xr3:uid="{1E82BCBE-C2C2-4C4F-BC6E-E9930CDD90B7}" name="Final Product Price" dataDxfId="49">
      <calculatedColumnFormula>K1</calculatedColumnFormula>
    </tableColumn>
    <tableColumn id="18" xr3:uid="{1EED06C1-2E83-4539-9D97-A7776F67A83F}" name="Final Pro. Quantity" dataDxfId="48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22" totalsRowShown="0" headerRowDxfId="47" dataDxfId="46">
  <autoFilter ref="A1:M22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45"/>
    <tableColumn id="2" xr3:uid="{D3BA3226-8C5D-449A-B32D-424830DDECF0}" name="Material" dataDxfId="44"/>
    <tableColumn id="3" xr3:uid="{5AE484C9-EB1A-4CD4-9639-29F2DA1EF697}" name="Actual Amount" dataDxfId="43"/>
    <tableColumn id="5" xr3:uid="{955BD886-DE59-49F5-AAC9-204CFDB95108}" name="Amount" dataDxfId="42">
      <calculatedColumnFormula>UHPFNOYIELD3[[#This Row],[Actual Amount]]*-1</calculatedColumnFormula>
    </tableColumn>
    <tableColumn id="7" xr3:uid="{F4E85C5A-764D-4C57-99F4-C011E8F41A71}" name="Actual Quantity" dataDxfId="41"/>
    <tableColumn id="4" xr3:uid="{165E5D72-4D40-4C41-A18C-70CDBA2E52CE}" name="Quantity" dataDxfId="40">
      <calculatedColumnFormula>UHPFNOYIELD3[[#This Row],[Actual Quantity]]*-1</calculatedColumnFormula>
    </tableColumn>
    <tableColumn id="8" xr3:uid="{F354F7F4-5F6F-4530-98BD-BFF85A705E63}" name="Unit" dataDxfId="39"/>
    <tableColumn id="9" xr3:uid="{77CA6926-275B-41F4-83AC-82918208A1E3}" name="Conversion_to_MT" dataDxfId="38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37">
      <calculatedColumnFormula>UHPFNOYIELD3[[#This Row],[Amount]]/UHPFNOYIELD3[[#This Row],[Conversion_to_MT]]</calculatedColumnFormula>
    </tableColumn>
    <tableColumn id="14" xr3:uid="{6E0552D6-EDE2-4E01-BDD8-B0A1B610F26A}" name="Final Product Name" dataDxfId="36">
      <calculatedColumnFormula>UHPFnoyield!J2</calculatedColumnFormula>
    </tableColumn>
    <tableColumn id="16" xr3:uid="{362DC35D-D417-4C7D-9C78-E82CC4F2E3A5}" name="Final Product Price" dataDxfId="35">
      <calculatedColumnFormula>UHPFnoyield!K2</calculatedColumnFormula>
    </tableColumn>
    <tableColumn id="18" xr3:uid="{E3763FFE-E315-4BC0-A208-FE3E4A0A975B}" name="Final Pro. Quantity" dataDxfId="34">
      <calculatedColumnFormula>UHPFnoyield!L2</calculatedColumnFormula>
    </tableColumn>
    <tableColumn id="6" xr3:uid="{F814C369-68CA-41E0-8CDA-CDA6438DE3CE}" name="Yield" dataDxfId="33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23" totalsRowShown="0" headerRowDxfId="32" dataDxfId="31">
  <autoFilter ref="A1:L23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0"/>
    <tableColumn id="2" xr3:uid="{D24EDA5C-142B-4100-A623-36A6A27C8E46}" name="Material" dataDxfId="29"/>
    <tableColumn id="3" xr3:uid="{5E5A19F5-D840-4EE0-830D-341534C4D6FE}" name="Actual Amount" dataDxfId="28"/>
    <tableColumn id="5" xr3:uid="{5784B5F2-C109-48A4-BB2D-FB2D5C4B5A7A}" name="Amount" dataDxfId="27">
      <calculatedColumnFormula>UHPFNOYIELD57[[#This Row],[Actual Amount]]*-1</calculatedColumnFormula>
    </tableColumn>
    <tableColumn id="7" xr3:uid="{BBDE0DC1-EEDE-4058-B762-6C0E9F616A6E}" name="Actual Quantity" dataDxfId="26"/>
    <tableColumn id="4" xr3:uid="{5B1FE478-BB96-4B1C-9C5D-D6E32BCB36C2}" name="Quantity" dataDxfId="25">
      <calculatedColumnFormula>UHPFNOYIELD57[[#This Row],[Actual Quantity]]*-1</calculatedColumnFormula>
    </tableColumn>
    <tableColumn id="8" xr3:uid="{144DDB10-0426-4016-9FA6-8FF6575449A5}" name="Unit" dataDxfId="24"/>
    <tableColumn id="9" xr3:uid="{8A3833AB-EBE3-41F5-A3A0-70957F9F6FF9}" name="Conversion_to_MT" dataDxfId="23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2">
      <calculatedColumnFormula>UHPFNOYIELD57[[#This Row],[Amount]]/UHPFNOYIELD57[[#This Row],[Conversion_to_MT]]</calculatedColumnFormula>
    </tableColumn>
    <tableColumn id="14" xr3:uid="{7310D09F-B8E2-4E87-92D8-CA07B762AEE3}" name="Final Product Name" dataDxfId="21">
      <calculatedColumnFormula>$J$2</calculatedColumnFormula>
    </tableColumn>
    <tableColumn id="16" xr3:uid="{415D5F5D-59DC-409E-BEDE-EAED78432DD5}" name="Final Product Price" dataDxfId="20">
      <calculatedColumnFormula>$K$2</calculatedColumnFormula>
    </tableColumn>
    <tableColumn id="18" xr3:uid="{83EC231E-F2C1-4D33-86D0-BF4F20815BDC}" name="Final Pro. Quantity" dataDxfId="19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23" totalsRowShown="0" headerRowDxfId="18" dataDxfId="17">
  <autoFilter ref="A1:N23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16"/>
    <tableColumn id="2" xr3:uid="{940C8AAF-D1E2-465D-8694-8C583D4C7571}" name="Material" dataDxfId="15"/>
    <tableColumn id="3" xr3:uid="{7A405C73-3143-4436-84C2-63CD7B55DB29}" name="Actual Amount" dataDxfId="14"/>
    <tableColumn id="5" xr3:uid="{BBFB7189-F9EA-46F2-A0A1-AA5F2A229D0B}" name="Amount" dataDxfId="13">
      <calculatedColumnFormula>UHPFNOYIELD578[[#This Row],[Actual Amount]]*-1</calculatedColumnFormula>
    </tableColumn>
    <tableColumn id="7" xr3:uid="{B5E835D2-8A14-42D6-81AE-5FCD0138A8F7}" name="Actual Quantity" dataDxfId="12"/>
    <tableColumn id="4" xr3:uid="{6F1C90C3-ACE9-4A80-BD72-D63EEF8FD8BB}" name="Quantity" dataDxfId="11">
      <calculatedColumnFormula>UHPFNOYIELD578[[#This Row],[Actual Quantity]]*-1</calculatedColumnFormula>
    </tableColumn>
    <tableColumn id="8" xr3:uid="{B2B783EA-8ACD-4F9C-88E0-0DF10B0428F5}" name="Unit" dataDxfId="10"/>
    <tableColumn id="9" xr3:uid="{89F8D93B-C316-40F6-A4C9-27C50400D574}" name="Conversion_to_MT" dataDxfId="9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8">
      <calculatedColumnFormula>UHPFNOYIELD578[[#This Row],[Amount]]/UHPFNOYIELD578[[#This Row],[Conversion_to_MT]]</calculatedColumnFormula>
    </tableColumn>
    <tableColumn id="14" xr3:uid="{C257C5B5-4371-4E61-A439-752242A0730D}" name="Final Product Name" dataDxfId="7">
      <calculatedColumnFormula>VODnoyield!J2</calculatedColumnFormula>
    </tableColumn>
    <tableColumn id="16" xr3:uid="{9BEA26F4-EEF2-4932-83B3-E0F631CCE0C9}" name="Final Product Price" dataDxfId="6">
      <calculatedColumnFormula>VODnoyield!K2</calculatedColumnFormula>
    </tableColumn>
    <tableColumn id="18" xr3:uid="{DBBCFFC6-3A6D-4AC1-A9FB-C79E74E3414F}" name="Final Pro. Quantity" dataDxfId="5">
      <calculatedColumnFormula>VODnoyield!L2</calculatedColumnFormula>
    </tableColumn>
    <tableColumn id="6" xr3:uid="{36B1DB2C-0BF1-417F-A623-F02559748138}" name="Amount added by VOD" dataDxfId="4">
      <calculatedColumnFormula>#REF!</calculatedColumnFormula>
    </tableColumn>
    <tableColumn id="10" xr3:uid="{509BBD4C-31D1-4115-8BB6-4532CDCCFD7F}" name="Yield" dataDxfId="3">
      <calculatedColumnFormula>UHPFNOYIELD578[[#This Row],[Final Pro. Quantity]]/(UHPFyield!L2+#REF!+VODyield!M2)*100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">
      <calculatedColumnFormula>VODyield!L2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A2/(UHPFyield!L2+VODyield!M2)*100</calculatedColumnFormula>
    </tableColumn>
    <tableColumn id="4" xr3:uid="{CEDB0305-DAAF-451B-B652-F66FB5CD0D35}" name="Yield for Scrap to Bloom">
      <calculatedColumnFormula>B2/(UHPFyield!L2+VODyield!M2)*100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6DD7-6B2C-4FDB-A08E-84A9F31F07A5}">
  <sheetPr codeName="Sheet1"/>
  <dimension ref="A1:L26"/>
  <sheetViews>
    <sheetView workbookViewId="0">
      <selection activeCell="G22" sqref="G2:G22"/>
    </sheetView>
  </sheetViews>
  <sheetFormatPr defaultRowHeight="14.4" x14ac:dyDescent="0.3"/>
  <cols>
    <col min="1" max="12" width="15.77734375" customWidth="1"/>
    <col min="14" max="14" width="13.77734375" customWidth="1"/>
    <col min="15" max="15" width="12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41.4" x14ac:dyDescent="0.3">
      <c r="A2" s="3" t="s">
        <v>32</v>
      </c>
      <c r="B2" s="9" t="s">
        <v>33</v>
      </c>
      <c r="C2" s="4">
        <v>-446307.04</v>
      </c>
      <c r="D2" s="5">
        <f>UHPFNOYIELD[[#This Row],[Actual Amount]]*-1</f>
        <v>446307.04</v>
      </c>
      <c r="E2" s="6">
        <v>-4.1100000000000003</v>
      </c>
      <c r="F2" s="10">
        <f>UHPFNOYIELD[[#This Row],[Actual Quantity]]*-1</f>
        <v>4.1100000000000003</v>
      </c>
      <c r="G2" s="3" t="s">
        <v>13</v>
      </c>
      <c r="H2" s="1">
        <f>IF(UHPFNOYIELD[[#This Row],[Unit]]="MT",UHPFNOYIELD[[#This Row],[Quantity]],UHPFNOYIELD[[#This Row],[Quantity]]/1000)</f>
        <v>4.1100000000000003</v>
      </c>
      <c r="I2" s="1">
        <f>UHPFNOYIELD[[#This Row],[Amount]]/UHPFNOYIELD[[#This Row],[Conversion_to_MT]]</f>
        <v>108590.52068126519</v>
      </c>
      <c r="J2" s="3" t="s">
        <v>31</v>
      </c>
      <c r="K2" s="4">
        <v>4882378.6900000004</v>
      </c>
      <c r="L2" s="6">
        <v>43.378</v>
      </c>
    </row>
    <row r="3" spans="1:12" ht="41.4" x14ac:dyDescent="0.3">
      <c r="A3" s="3" t="s">
        <v>32</v>
      </c>
      <c r="B3" s="9" t="s">
        <v>12</v>
      </c>
      <c r="C3" s="4">
        <v>-378794.15</v>
      </c>
      <c r="D3" s="5">
        <f>UHPFNOYIELD[[#This Row],[Actual Amount]]*-1</f>
        <v>378794.15</v>
      </c>
      <c r="E3" s="6">
        <v>-3.34</v>
      </c>
      <c r="F3" s="10">
        <f>UHPFNOYIELD[[#This Row],[Actual Quantity]]*-1</f>
        <v>3.34</v>
      </c>
      <c r="G3" s="3" t="s">
        <v>13</v>
      </c>
      <c r="H3" s="1">
        <f>IF(UHPFNOYIELD[[#This Row],[Unit]]="MT",UHPFNOYIELD[[#This Row],[Quantity]],UHPFNOYIELD[[#This Row],[Quantity]]/1000)</f>
        <v>3.34</v>
      </c>
      <c r="I3" s="1">
        <f>UHPFNOYIELD[[#This Row],[Amount]]/UHPFNOYIELD[[#This Row],[Conversion_to_MT]]</f>
        <v>113411.42215568863</v>
      </c>
      <c r="J3" s="3" t="str">
        <f t="shared" ref="J3:J10" si="0">$J$2</f>
        <v>LM,304 SERIES</v>
      </c>
      <c r="K3" s="5">
        <f t="shared" ref="K3" si="1">K2</f>
        <v>4882378.6900000004</v>
      </c>
      <c r="L3" s="6">
        <f t="shared" ref="L3:L10" si="2">$L$2</f>
        <v>43.378</v>
      </c>
    </row>
    <row r="4" spans="1:12" ht="41.4" x14ac:dyDescent="0.3">
      <c r="A4" s="3" t="s">
        <v>32</v>
      </c>
      <c r="B4" s="9" t="s">
        <v>34</v>
      </c>
      <c r="C4" s="4">
        <v>-563959.77</v>
      </c>
      <c r="D4" s="5">
        <f>UHPFNOYIELD[[#This Row],[Actual Amount]]*-1</f>
        <v>563959.77</v>
      </c>
      <c r="E4" s="6">
        <v>-4.83</v>
      </c>
      <c r="F4" s="10">
        <f>UHPFNOYIELD[[#This Row],[Actual Quantity]]*-1</f>
        <v>4.83</v>
      </c>
      <c r="G4" s="3" t="s">
        <v>13</v>
      </c>
      <c r="H4" s="1">
        <f>IF(UHPFNOYIELD[[#This Row],[Unit]]="MT",UHPFNOYIELD[[#This Row],[Quantity]],UHPFNOYIELD[[#This Row],[Quantity]]/1000)</f>
        <v>4.83</v>
      </c>
      <c r="I4" s="1">
        <f>UHPFNOYIELD[[#This Row],[Amount]]/UHPFNOYIELD[[#This Row],[Conversion_to_MT]]</f>
        <v>116761.85714285714</v>
      </c>
      <c r="J4" s="3" t="str">
        <f t="shared" si="0"/>
        <v>LM,304 SERIES</v>
      </c>
      <c r="K4" s="5">
        <f t="shared" ref="K4:K10" si="3">K3</f>
        <v>4882378.6900000004</v>
      </c>
      <c r="L4" s="6">
        <f t="shared" si="2"/>
        <v>43.378</v>
      </c>
    </row>
    <row r="5" spans="1:12" ht="41.4" x14ac:dyDescent="0.3">
      <c r="A5" s="3" t="s">
        <v>32</v>
      </c>
      <c r="B5" s="9" t="s">
        <v>33</v>
      </c>
      <c r="C5" s="4">
        <v>-335544.71</v>
      </c>
      <c r="D5" s="5">
        <f>UHPFNOYIELD[[#This Row],[Actual Amount]]*-1</f>
        <v>335544.71</v>
      </c>
      <c r="E5" s="6">
        <v>-3.09</v>
      </c>
      <c r="F5" s="10">
        <f>UHPFNOYIELD[[#This Row],[Actual Quantity]]*-1</f>
        <v>3.09</v>
      </c>
      <c r="G5" s="3" t="s">
        <v>13</v>
      </c>
      <c r="H5" s="1">
        <f>IF(UHPFNOYIELD[[#This Row],[Unit]]="MT",UHPFNOYIELD[[#This Row],[Quantity]],UHPFNOYIELD[[#This Row],[Quantity]]/1000)</f>
        <v>3.09</v>
      </c>
      <c r="I5" s="1">
        <f>UHPFNOYIELD[[#This Row],[Amount]]/UHPFNOYIELD[[#This Row],[Conversion_to_MT]]</f>
        <v>108590.52103559872</v>
      </c>
      <c r="J5" s="3" t="str">
        <f t="shared" si="0"/>
        <v>LM,304 SERIES</v>
      </c>
      <c r="K5" s="5">
        <f t="shared" si="3"/>
        <v>4882378.6900000004</v>
      </c>
      <c r="L5" s="6">
        <f t="shared" si="2"/>
        <v>43.378</v>
      </c>
    </row>
    <row r="6" spans="1:12" ht="41.4" x14ac:dyDescent="0.3">
      <c r="A6" s="3" t="s">
        <v>32</v>
      </c>
      <c r="B6" s="9" t="s">
        <v>12</v>
      </c>
      <c r="C6" s="4">
        <v>-426426.95</v>
      </c>
      <c r="D6" s="5">
        <f>UHPFNOYIELD[[#This Row],[Actual Amount]]*-1</f>
        <v>426426.95</v>
      </c>
      <c r="E6" s="6">
        <v>-3.76</v>
      </c>
      <c r="F6" s="10">
        <f>UHPFNOYIELD[[#This Row],[Actual Quantity]]*-1</f>
        <v>3.76</v>
      </c>
      <c r="G6" s="3" t="s">
        <v>13</v>
      </c>
      <c r="H6" s="1">
        <f>IF(UHPFNOYIELD[[#This Row],[Unit]]="MT",UHPFNOYIELD[[#This Row],[Quantity]],UHPFNOYIELD[[#This Row],[Quantity]]/1000)</f>
        <v>3.76</v>
      </c>
      <c r="I6" s="1">
        <f>UHPFNOYIELD[[#This Row],[Amount]]/UHPFNOYIELD[[#This Row],[Conversion_to_MT]]</f>
        <v>113411.42287234044</v>
      </c>
      <c r="J6" s="3" t="str">
        <f t="shared" si="0"/>
        <v>LM,304 SERIES</v>
      </c>
      <c r="K6" s="5">
        <f t="shared" si="3"/>
        <v>4882378.6900000004</v>
      </c>
      <c r="L6" s="6">
        <f t="shared" si="2"/>
        <v>43.378</v>
      </c>
    </row>
    <row r="7" spans="1:12" ht="41.4" x14ac:dyDescent="0.3">
      <c r="A7" s="3" t="s">
        <v>32</v>
      </c>
      <c r="B7" s="9" t="s">
        <v>14</v>
      </c>
      <c r="C7" s="4">
        <v>-212033.33</v>
      </c>
      <c r="D7" s="5">
        <f>UHPFNOYIELD[[#This Row],[Actual Amount]]*-1</f>
        <v>212033.33</v>
      </c>
      <c r="E7" s="6">
        <v>-1.95</v>
      </c>
      <c r="F7" s="10">
        <f>UHPFNOYIELD[[#This Row],[Actual Quantity]]*-1</f>
        <v>1.95</v>
      </c>
      <c r="G7" s="3" t="s">
        <v>13</v>
      </c>
      <c r="H7" s="1">
        <f>IF(UHPFNOYIELD[[#This Row],[Unit]]="MT",UHPFNOYIELD[[#This Row],[Quantity]],UHPFNOYIELD[[#This Row],[Quantity]]/1000)</f>
        <v>1.95</v>
      </c>
      <c r="I7" s="1">
        <f>UHPFNOYIELD[[#This Row],[Amount]]/UHPFNOYIELD[[#This Row],[Conversion_to_MT]]</f>
        <v>108735.04102564103</v>
      </c>
      <c r="J7" s="3" t="str">
        <f t="shared" si="0"/>
        <v>LM,304 SERIES</v>
      </c>
      <c r="K7" s="5">
        <f t="shared" si="3"/>
        <v>4882378.6900000004</v>
      </c>
      <c r="L7" s="6">
        <f t="shared" si="2"/>
        <v>43.378</v>
      </c>
    </row>
    <row r="8" spans="1:12" ht="27.6" x14ac:dyDescent="0.3">
      <c r="A8" s="3" t="s">
        <v>32</v>
      </c>
      <c r="B8" s="9" t="s">
        <v>35</v>
      </c>
      <c r="C8" s="4">
        <v>-185704.29</v>
      </c>
      <c r="D8" s="5">
        <f>UHPFNOYIELD[[#This Row],[Actual Amount]]*-1</f>
        <v>185704.29</v>
      </c>
      <c r="E8" s="6">
        <v>-1.63</v>
      </c>
      <c r="F8" s="10">
        <f>UHPFNOYIELD[[#This Row],[Actual Quantity]]*-1</f>
        <v>1.63</v>
      </c>
      <c r="G8" s="3" t="s">
        <v>13</v>
      </c>
      <c r="H8" s="1">
        <f>IF(UHPFNOYIELD[[#This Row],[Unit]]="MT",UHPFNOYIELD[[#This Row],[Quantity]],UHPFNOYIELD[[#This Row],[Quantity]]/1000)</f>
        <v>1.63</v>
      </c>
      <c r="I8" s="1">
        <f>UHPFNOYIELD[[#This Row],[Amount]]/UHPFNOYIELD[[#This Row],[Conversion_to_MT]]</f>
        <v>113929.01226993866</v>
      </c>
      <c r="J8" s="3" t="str">
        <f t="shared" si="0"/>
        <v>LM,304 SERIES</v>
      </c>
      <c r="K8" s="5">
        <f t="shared" si="3"/>
        <v>4882378.6900000004</v>
      </c>
      <c r="L8" s="6">
        <f t="shared" si="2"/>
        <v>43.378</v>
      </c>
    </row>
    <row r="9" spans="1:12" ht="41.4" x14ac:dyDescent="0.3">
      <c r="A9" s="3" t="s">
        <v>32</v>
      </c>
      <c r="B9" s="9" t="s">
        <v>36</v>
      </c>
      <c r="C9" s="4">
        <v>-166514.62</v>
      </c>
      <c r="D9" s="5">
        <f>UHPFNOYIELD[[#This Row],[Actual Amount]]*-1</f>
        <v>166514.62</v>
      </c>
      <c r="E9" s="6">
        <v>-1</v>
      </c>
      <c r="F9" s="10">
        <f>UHPFNOYIELD[[#This Row],[Actual Quantity]]*-1</f>
        <v>1</v>
      </c>
      <c r="G9" s="3" t="s">
        <v>13</v>
      </c>
      <c r="H9" s="1">
        <f>IF(UHPFNOYIELD[[#This Row],[Unit]]="MT",UHPFNOYIELD[[#This Row],[Quantity]],UHPFNOYIELD[[#This Row],[Quantity]]/1000)</f>
        <v>1</v>
      </c>
      <c r="I9" s="1">
        <f>UHPFNOYIELD[[#This Row],[Amount]]/UHPFNOYIELD[[#This Row],[Conversion_to_MT]]</f>
        <v>166514.62</v>
      </c>
      <c r="J9" s="3" t="str">
        <f t="shared" si="0"/>
        <v>LM,304 SERIES</v>
      </c>
      <c r="K9" s="5">
        <f t="shared" si="3"/>
        <v>4882378.6900000004</v>
      </c>
      <c r="L9" s="6">
        <f t="shared" si="2"/>
        <v>43.378</v>
      </c>
    </row>
    <row r="10" spans="1:12" x14ac:dyDescent="0.3">
      <c r="A10" s="3" t="s">
        <v>32</v>
      </c>
      <c r="B10" s="9" t="s">
        <v>16</v>
      </c>
      <c r="C10" s="4">
        <v>-9657.3799999999992</v>
      </c>
      <c r="D10" s="5">
        <f>UHPFNOYIELD[[#This Row],[Actual Amount]]*-1</f>
        <v>9657.3799999999992</v>
      </c>
      <c r="E10" s="6">
        <v>-1</v>
      </c>
      <c r="F10" s="10">
        <f>UHPFNOYIELD[[#This Row],[Actual Quantity]]*-1</f>
        <v>1</v>
      </c>
      <c r="G10" s="3" t="s">
        <v>13</v>
      </c>
      <c r="H10" s="1">
        <f>IF(UHPFNOYIELD[[#This Row],[Unit]]="MT",UHPFNOYIELD[[#This Row],[Quantity]],UHPFNOYIELD[[#This Row],[Quantity]]/1000)</f>
        <v>1</v>
      </c>
      <c r="I10" s="1">
        <f>UHPFNOYIELD[[#This Row],[Amount]]/UHPFNOYIELD[[#This Row],[Conversion_to_MT]]</f>
        <v>9657.3799999999992</v>
      </c>
      <c r="J10" s="3" t="str">
        <f t="shared" si="0"/>
        <v>LM,304 SERIES</v>
      </c>
      <c r="K10" s="5">
        <f t="shared" si="3"/>
        <v>4882378.6900000004</v>
      </c>
      <c r="L10" s="6">
        <f t="shared" si="2"/>
        <v>43.378</v>
      </c>
    </row>
    <row r="11" spans="1:12" ht="27.6" x14ac:dyDescent="0.3">
      <c r="A11" s="3" t="s">
        <v>32</v>
      </c>
      <c r="B11" s="9" t="s">
        <v>17</v>
      </c>
      <c r="C11" s="4">
        <v>-6838.95</v>
      </c>
      <c r="D11" s="18">
        <f>UHPFNOYIELD[[#This Row],[Actual Amount]]*-1</f>
        <v>6838.95</v>
      </c>
      <c r="E11" s="6">
        <v>-0.6</v>
      </c>
      <c r="F11" s="10">
        <f>UHPFNOYIELD[[#This Row],[Actual Quantity]]*-1</f>
        <v>0.6</v>
      </c>
      <c r="G11" s="3" t="s">
        <v>13</v>
      </c>
      <c r="H11" s="1">
        <f>IF(UHPFNOYIELD[[#This Row],[Unit]]="MT",UHPFNOYIELD[[#This Row],[Quantity]],UHPFNOYIELD[[#This Row],[Quantity]]/1000)</f>
        <v>0.6</v>
      </c>
      <c r="I11" s="1">
        <f>UHPFNOYIELD[[#This Row],[Amount]]/UHPFNOYIELD[[#This Row],[Conversion_to_MT]]</f>
        <v>11398.25</v>
      </c>
      <c r="J11" s="16" t="str">
        <f t="shared" ref="J11:J22" si="4">$J$2</f>
        <v>LM,304 SERIES</v>
      </c>
      <c r="K11" s="18">
        <f t="shared" ref="K11:K22" si="5">K10</f>
        <v>4882378.6900000004</v>
      </c>
      <c r="L11" s="19">
        <f t="shared" ref="L11:L22" si="6">$L$2</f>
        <v>43.378</v>
      </c>
    </row>
    <row r="12" spans="1:12" x14ac:dyDescent="0.3">
      <c r="A12" s="3" t="s">
        <v>32</v>
      </c>
      <c r="B12" s="9" t="s">
        <v>37</v>
      </c>
      <c r="C12" s="4">
        <v>-15400</v>
      </c>
      <c r="D12" s="18">
        <f>UHPFNOYIELD[[#This Row],[Actual Amount]]*-1</f>
        <v>15400</v>
      </c>
      <c r="E12" s="6">
        <v>-1.54</v>
      </c>
      <c r="F12" s="10">
        <f>UHPFNOYIELD[[#This Row],[Actual Quantity]]*-1</f>
        <v>1.54</v>
      </c>
      <c r="G12" s="3" t="s">
        <v>13</v>
      </c>
      <c r="H12" s="1">
        <f>IF(UHPFNOYIELD[[#This Row],[Unit]]="MT",UHPFNOYIELD[[#This Row],[Quantity]],UHPFNOYIELD[[#This Row],[Quantity]]/1000)</f>
        <v>1.54</v>
      </c>
      <c r="I12" s="1">
        <f>UHPFNOYIELD[[#This Row],[Amount]]/UHPFNOYIELD[[#This Row],[Conversion_to_MT]]</f>
        <v>10000</v>
      </c>
      <c r="J12" s="16" t="str">
        <f t="shared" si="4"/>
        <v>LM,304 SERIES</v>
      </c>
      <c r="K12" s="18">
        <f t="shared" si="5"/>
        <v>4882378.6900000004</v>
      </c>
      <c r="L12" s="19">
        <f t="shared" si="6"/>
        <v>43.378</v>
      </c>
    </row>
    <row r="13" spans="1:12" ht="55.2" x14ac:dyDescent="0.3">
      <c r="A13" s="3" t="s">
        <v>32</v>
      </c>
      <c r="B13" s="9" t="s">
        <v>38</v>
      </c>
      <c r="C13" s="4">
        <v>-661200.19999999995</v>
      </c>
      <c r="D13" s="18">
        <f>UHPFNOYIELD[[#This Row],[Actual Amount]]*-1</f>
        <v>661200.19999999995</v>
      </c>
      <c r="E13" s="6">
        <v>-5.52</v>
      </c>
      <c r="F13" s="10">
        <f>UHPFNOYIELD[[#This Row],[Actual Quantity]]*-1</f>
        <v>5.52</v>
      </c>
      <c r="G13" s="3" t="s">
        <v>13</v>
      </c>
      <c r="H13" s="1">
        <f>IF(UHPFNOYIELD[[#This Row],[Unit]]="MT",UHPFNOYIELD[[#This Row],[Quantity]],UHPFNOYIELD[[#This Row],[Quantity]]/1000)</f>
        <v>5.52</v>
      </c>
      <c r="I13" s="1">
        <f>UHPFNOYIELD[[#This Row],[Amount]]/UHPFNOYIELD[[#This Row],[Conversion_to_MT]]</f>
        <v>119782.64492753624</v>
      </c>
      <c r="J13" s="16" t="str">
        <f t="shared" si="4"/>
        <v>LM,304 SERIES</v>
      </c>
      <c r="K13" s="18">
        <f t="shared" si="5"/>
        <v>4882378.6900000004</v>
      </c>
      <c r="L13" s="19">
        <f t="shared" si="6"/>
        <v>43.378</v>
      </c>
    </row>
    <row r="14" spans="1:12" ht="41.4" x14ac:dyDescent="0.3">
      <c r="A14" s="3" t="s">
        <v>32</v>
      </c>
      <c r="B14" s="9" t="s">
        <v>12</v>
      </c>
      <c r="C14" s="4">
        <v>-401476.44</v>
      </c>
      <c r="D14" s="18">
        <f>UHPFNOYIELD[[#This Row],[Actual Amount]]*-1</f>
        <v>401476.44</v>
      </c>
      <c r="E14" s="6">
        <v>-3.54</v>
      </c>
      <c r="F14" s="10">
        <f>UHPFNOYIELD[[#This Row],[Actual Quantity]]*-1</f>
        <v>3.54</v>
      </c>
      <c r="G14" s="3" t="s">
        <v>13</v>
      </c>
      <c r="H14" s="1">
        <f>IF(UHPFNOYIELD[[#This Row],[Unit]]="MT",UHPFNOYIELD[[#This Row],[Quantity]],UHPFNOYIELD[[#This Row],[Quantity]]/1000)</f>
        <v>3.54</v>
      </c>
      <c r="I14" s="1">
        <f>UHPFNOYIELD[[#This Row],[Amount]]/UHPFNOYIELD[[#This Row],[Conversion_to_MT]]</f>
        <v>113411.42372881356</v>
      </c>
      <c r="J14" s="16" t="str">
        <f t="shared" si="4"/>
        <v>LM,304 SERIES</v>
      </c>
      <c r="K14" s="18">
        <f t="shared" si="5"/>
        <v>4882378.6900000004</v>
      </c>
      <c r="L14" s="19">
        <f t="shared" si="6"/>
        <v>43.378</v>
      </c>
    </row>
    <row r="15" spans="1:12" ht="41.4" x14ac:dyDescent="0.3">
      <c r="A15" s="3" t="s">
        <v>32</v>
      </c>
      <c r="B15" s="9" t="s">
        <v>34</v>
      </c>
      <c r="C15" s="4">
        <v>-555786.43999999994</v>
      </c>
      <c r="D15" s="18">
        <f>UHPFNOYIELD[[#This Row],[Actual Amount]]*-1</f>
        <v>555786.43999999994</v>
      </c>
      <c r="E15" s="6">
        <v>-4.76</v>
      </c>
      <c r="F15" s="10">
        <f>UHPFNOYIELD[[#This Row],[Actual Quantity]]*-1</f>
        <v>4.76</v>
      </c>
      <c r="G15" s="3" t="s">
        <v>13</v>
      </c>
      <c r="H15" s="1">
        <f>IF(UHPFNOYIELD[[#This Row],[Unit]]="MT",UHPFNOYIELD[[#This Row],[Quantity]],UHPFNOYIELD[[#This Row],[Quantity]]/1000)</f>
        <v>4.76</v>
      </c>
      <c r="I15" s="1">
        <f>UHPFNOYIELD[[#This Row],[Amount]]/UHPFNOYIELD[[#This Row],[Conversion_to_MT]]</f>
        <v>116761.85714285713</v>
      </c>
      <c r="J15" s="16" t="str">
        <f t="shared" si="4"/>
        <v>LM,304 SERIES</v>
      </c>
      <c r="K15" s="18">
        <f t="shared" si="5"/>
        <v>4882378.6900000004</v>
      </c>
      <c r="L15" s="19">
        <f t="shared" si="6"/>
        <v>43.378</v>
      </c>
    </row>
    <row r="16" spans="1:12" ht="41.4" x14ac:dyDescent="0.3">
      <c r="A16" s="3" t="s">
        <v>32</v>
      </c>
      <c r="B16" s="9" t="s">
        <v>33</v>
      </c>
      <c r="C16" s="4">
        <v>-108590.52</v>
      </c>
      <c r="D16" s="18">
        <f>UHPFNOYIELD[[#This Row],[Actual Amount]]*-1</f>
        <v>108590.52</v>
      </c>
      <c r="E16" s="6">
        <v>-1</v>
      </c>
      <c r="F16" s="10">
        <f>UHPFNOYIELD[[#This Row],[Actual Quantity]]*-1</f>
        <v>1</v>
      </c>
      <c r="G16" s="3" t="s">
        <v>13</v>
      </c>
      <c r="H16" s="1">
        <f>IF(UHPFNOYIELD[[#This Row],[Unit]]="MT",UHPFNOYIELD[[#This Row],[Quantity]],UHPFNOYIELD[[#This Row],[Quantity]]/1000)</f>
        <v>1</v>
      </c>
      <c r="I16" s="1">
        <f>UHPFNOYIELD[[#This Row],[Amount]]/UHPFNOYIELD[[#This Row],[Conversion_to_MT]]</f>
        <v>108590.52</v>
      </c>
      <c r="J16" s="16" t="str">
        <f t="shared" si="4"/>
        <v>LM,304 SERIES</v>
      </c>
      <c r="K16" s="18">
        <f t="shared" si="5"/>
        <v>4882378.6900000004</v>
      </c>
      <c r="L16" s="19">
        <f t="shared" si="6"/>
        <v>43.378</v>
      </c>
    </row>
    <row r="17" spans="1:12" ht="41.4" x14ac:dyDescent="0.3">
      <c r="A17" s="3" t="s">
        <v>32</v>
      </c>
      <c r="B17" s="9" t="s">
        <v>12</v>
      </c>
      <c r="C17" s="4">
        <v>-277857.99</v>
      </c>
      <c r="D17" s="18">
        <f>UHPFNOYIELD[[#This Row],[Actual Amount]]*-1</f>
        <v>277857.99</v>
      </c>
      <c r="E17" s="6">
        <v>-2.4500000000000002</v>
      </c>
      <c r="F17" s="10">
        <f>UHPFNOYIELD[[#This Row],[Actual Quantity]]*-1</f>
        <v>2.4500000000000002</v>
      </c>
      <c r="G17" s="3" t="s">
        <v>13</v>
      </c>
      <c r="H17" s="1">
        <f>IF(UHPFNOYIELD[[#This Row],[Unit]]="MT",UHPFNOYIELD[[#This Row],[Quantity]],UHPFNOYIELD[[#This Row],[Quantity]]/1000)</f>
        <v>2.4500000000000002</v>
      </c>
      <c r="I17" s="1">
        <f>UHPFNOYIELD[[#This Row],[Amount]]/UHPFNOYIELD[[#This Row],[Conversion_to_MT]]</f>
        <v>113411.4244897959</v>
      </c>
      <c r="J17" s="16" t="str">
        <f t="shared" si="4"/>
        <v>LM,304 SERIES</v>
      </c>
      <c r="K17" s="18">
        <f t="shared" si="5"/>
        <v>4882378.6900000004</v>
      </c>
      <c r="L17" s="19">
        <f t="shared" si="6"/>
        <v>43.378</v>
      </c>
    </row>
    <row r="18" spans="1:12" ht="41.4" x14ac:dyDescent="0.3">
      <c r="A18" s="3" t="s">
        <v>32</v>
      </c>
      <c r="B18" s="9" t="s">
        <v>34</v>
      </c>
      <c r="C18" s="4">
        <v>-679554.01</v>
      </c>
      <c r="D18" s="18">
        <f>UHPFNOYIELD[[#This Row],[Actual Amount]]*-1</f>
        <v>679554.01</v>
      </c>
      <c r="E18" s="6">
        <v>-5.82</v>
      </c>
      <c r="F18" s="10">
        <f>UHPFNOYIELD[[#This Row],[Actual Quantity]]*-1</f>
        <v>5.82</v>
      </c>
      <c r="G18" s="3" t="s">
        <v>13</v>
      </c>
      <c r="H18" s="1">
        <f>IF(UHPFNOYIELD[[#This Row],[Unit]]="MT",UHPFNOYIELD[[#This Row],[Quantity]],UHPFNOYIELD[[#This Row],[Quantity]]/1000)</f>
        <v>5.82</v>
      </c>
      <c r="I18" s="1">
        <f>UHPFNOYIELD[[#This Row],[Amount]]/UHPFNOYIELD[[#This Row],[Conversion_to_MT]]</f>
        <v>116761.85738831614</v>
      </c>
      <c r="J18" s="16" t="str">
        <f t="shared" si="4"/>
        <v>LM,304 SERIES</v>
      </c>
      <c r="K18" s="18">
        <f t="shared" si="5"/>
        <v>4882378.6900000004</v>
      </c>
      <c r="L18" s="19">
        <f t="shared" si="6"/>
        <v>43.378</v>
      </c>
    </row>
    <row r="19" spans="1:12" x14ac:dyDescent="0.3">
      <c r="A19" s="3" t="s">
        <v>32</v>
      </c>
      <c r="B19" s="9" t="s">
        <v>18</v>
      </c>
      <c r="C19" s="4">
        <v>-986.09</v>
      </c>
      <c r="D19" s="18">
        <f>UHPFNOYIELD[[#This Row],[Actual Amount]]*-1</f>
        <v>986.09</v>
      </c>
      <c r="E19" s="8">
        <v>-10</v>
      </c>
      <c r="F19" s="10">
        <f>UHPFNOYIELD[[#This Row],[Actual Quantity]]*-1</f>
        <v>10</v>
      </c>
      <c r="G19" s="3" t="s">
        <v>19</v>
      </c>
      <c r="H19" s="1">
        <f>IF(UHPFNOYIELD[[#This Row],[Unit]]="MT",UHPFNOYIELD[[#This Row],[Quantity]],UHPFNOYIELD[[#This Row],[Quantity]]/1000)</f>
        <v>0.01</v>
      </c>
      <c r="I19" s="1">
        <f>UHPFNOYIELD[[#This Row],[Amount]]/UHPFNOYIELD[[#This Row],[Conversion_to_MT]]</f>
        <v>98609</v>
      </c>
      <c r="J19" s="16" t="str">
        <f t="shared" si="4"/>
        <v>LM,304 SERIES</v>
      </c>
      <c r="K19" s="18">
        <f t="shared" si="5"/>
        <v>4882378.6900000004</v>
      </c>
      <c r="L19" s="19">
        <f t="shared" si="6"/>
        <v>43.378</v>
      </c>
    </row>
    <row r="20" spans="1:12" x14ac:dyDescent="0.3">
      <c r="A20" s="3" t="s">
        <v>32</v>
      </c>
      <c r="B20" s="9" t="s">
        <v>18</v>
      </c>
      <c r="C20" s="4">
        <v>-10846.99</v>
      </c>
      <c r="D20" s="18">
        <f>UHPFNOYIELD[[#This Row],[Actual Amount]]*-1</f>
        <v>10846.99</v>
      </c>
      <c r="E20" s="8">
        <v>-110</v>
      </c>
      <c r="F20" s="10">
        <f>UHPFNOYIELD[[#This Row],[Actual Quantity]]*-1</f>
        <v>110</v>
      </c>
      <c r="G20" s="3" t="s">
        <v>19</v>
      </c>
      <c r="H20" s="1">
        <f>IF(UHPFNOYIELD[[#This Row],[Unit]]="MT",UHPFNOYIELD[[#This Row],[Quantity]],UHPFNOYIELD[[#This Row],[Quantity]]/1000)</f>
        <v>0.11</v>
      </c>
      <c r="I20" s="1">
        <f>UHPFNOYIELD[[#This Row],[Amount]]/UHPFNOYIELD[[#This Row],[Conversion_to_MT]]</f>
        <v>98609</v>
      </c>
      <c r="J20" s="16" t="str">
        <f t="shared" si="4"/>
        <v>LM,304 SERIES</v>
      </c>
      <c r="K20" s="18">
        <f t="shared" si="5"/>
        <v>4882378.6900000004</v>
      </c>
      <c r="L20" s="19">
        <f t="shared" si="6"/>
        <v>43.378</v>
      </c>
    </row>
    <row r="21" spans="1:12" ht="27.6" x14ac:dyDescent="0.3">
      <c r="A21" s="3" t="s">
        <v>32</v>
      </c>
      <c r="B21" s="9" t="s">
        <v>39</v>
      </c>
      <c r="C21" s="4">
        <v>-7106.5</v>
      </c>
      <c r="D21" s="18">
        <f>UHPFNOYIELD[[#This Row],[Actual Amount]]*-1</f>
        <v>7106.5</v>
      </c>
      <c r="E21" s="8">
        <v>-30</v>
      </c>
      <c r="F21" s="10">
        <f>UHPFNOYIELD[[#This Row],[Actual Quantity]]*-1</f>
        <v>30</v>
      </c>
      <c r="G21" s="3" t="s">
        <v>19</v>
      </c>
      <c r="H21" s="1">
        <f>IF(UHPFNOYIELD[[#This Row],[Unit]]="MT",UHPFNOYIELD[[#This Row],[Quantity]],UHPFNOYIELD[[#This Row],[Quantity]]/1000)</f>
        <v>0.03</v>
      </c>
      <c r="I21" s="1">
        <f>UHPFNOYIELD[[#This Row],[Amount]]/UHPFNOYIELD[[#This Row],[Conversion_to_MT]]</f>
        <v>236883.33333333334</v>
      </c>
      <c r="J21" s="16" t="str">
        <f t="shared" si="4"/>
        <v>LM,304 SERIES</v>
      </c>
      <c r="K21" s="18">
        <f t="shared" si="5"/>
        <v>4882378.6900000004</v>
      </c>
      <c r="L21" s="19">
        <f t="shared" si="6"/>
        <v>43.378</v>
      </c>
    </row>
    <row r="22" spans="1:12" ht="41.4" x14ac:dyDescent="0.3">
      <c r="A22" s="3" t="s">
        <v>32</v>
      </c>
      <c r="B22" s="9" t="s">
        <v>15</v>
      </c>
      <c r="C22" s="4">
        <v>-2880</v>
      </c>
      <c r="D22" s="18">
        <f>UHPFNOYIELD[[#This Row],[Actual Amount]]*-1</f>
        <v>2880</v>
      </c>
      <c r="E22" s="8">
        <v>-200</v>
      </c>
      <c r="F22" s="10">
        <f>UHPFNOYIELD[[#This Row],[Actual Quantity]]*-1</f>
        <v>200</v>
      </c>
      <c r="G22" s="3" t="s">
        <v>19</v>
      </c>
      <c r="H22" s="1">
        <f>IF(UHPFNOYIELD[[#This Row],[Unit]]="MT",UHPFNOYIELD[[#This Row],[Quantity]],UHPFNOYIELD[[#This Row],[Quantity]]/1000)</f>
        <v>0.2</v>
      </c>
      <c r="I22" s="1">
        <f>UHPFNOYIELD[[#This Row],[Amount]]/UHPFNOYIELD[[#This Row],[Conversion_to_MT]]</f>
        <v>14400</v>
      </c>
      <c r="J22" s="16" t="str">
        <f t="shared" si="4"/>
        <v>LM,304 SERIES</v>
      </c>
      <c r="K22" s="18">
        <f t="shared" si="5"/>
        <v>4882378.6900000004</v>
      </c>
      <c r="L22" s="19">
        <f t="shared" si="6"/>
        <v>43.378</v>
      </c>
    </row>
    <row r="23" spans="1:12" x14ac:dyDescent="0.3">
      <c r="C23" s="9"/>
    </row>
    <row r="24" spans="1:12" x14ac:dyDescent="0.3">
      <c r="C24" s="9"/>
    </row>
    <row r="25" spans="1:12" x14ac:dyDescent="0.3">
      <c r="C25" s="9"/>
    </row>
    <row r="26" spans="1:12" x14ac:dyDescent="0.3">
      <c r="C26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sheetPr codeName="Sheet2"/>
  <dimension ref="A1:M22"/>
  <sheetViews>
    <sheetView workbookViewId="0">
      <selection activeCell="M2" sqref="M2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</row>
    <row r="2" spans="1:13" ht="41.4" x14ac:dyDescent="0.3">
      <c r="A2" s="3" t="s">
        <v>32</v>
      </c>
      <c r="B2" s="9" t="s">
        <v>33</v>
      </c>
      <c r="C2" s="4">
        <v>-446307.04</v>
      </c>
      <c r="D2" s="11">
        <f>UHPFNOYIELD3[[#This Row],[Actual Amount]]*-1</f>
        <v>446307.04</v>
      </c>
      <c r="E2" s="6">
        <v>-4.1100000000000003</v>
      </c>
      <c r="F2" s="12">
        <f>UHPFNOYIELD3[[#This Row],[Actual Quantity]]*-1</f>
        <v>4.1100000000000003</v>
      </c>
      <c r="G2" s="3" t="s">
        <v>13</v>
      </c>
      <c r="H2" s="2">
        <f>IF(UHPFNOYIELD3[[#This Row],[Unit]]="MT",UHPFNOYIELD3[[#This Row],[Quantity]],UHPFNOYIELD3[[#This Row],[Quantity]]/1000)</f>
        <v>4.1100000000000003</v>
      </c>
      <c r="I2" s="2">
        <f>UHPFNOYIELD3[[#This Row],[Amount]]/UHPFNOYIELD3[[#This Row],[Conversion_to_MT]]</f>
        <v>108590.52068126519</v>
      </c>
      <c r="J2" s="3" t="str">
        <f>UHPFnoyield!J2</f>
        <v>LM,304 SERIES</v>
      </c>
      <c r="K2" s="4">
        <f>UHPFnoyield!K2</f>
        <v>4882378.6900000004</v>
      </c>
      <c r="L2" s="6">
        <f>UHPFnoyield!L2</f>
        <v>43.378</v>
      </c>
      <c r="M2" s="2">
        <f>L2/SUM(UHPFNOYIELD3[Conversion_to_MT])*100</f>
        <v>89.457620127861418</v>
      </c>
    </row>
    <row r="3" spans="1:13" ht="41.4" x14ac:dyDescent="0.3">
      <c r="A3" s="3" t="s">
        <v>32</v>
      </c>
      <c r="B3" s="9" t="s">
        <v>12</v>
      </c>
      <c r="C3" s="4">
        <v>-378794.15</v>
      </c>
      <c r="D3" s="11">
        <f>UHPFNOYIELD3[[#This Row],[Actual Amount]]*-1</f>
        <v>378794.15</v>
      </c>
      <c r="E3" s="6">
        <v>-3.34</v>
      </c>
      <c r="F3" s="12">
        <f>UHPFNOYIELD3[[#This Row],[Actual Quantity]]*-1</f>
        <v>3.34</v>
      </c>
      <c r="G3" s="3" t="s">
        <v>13</v>
      </c>
      <c r="H3" s="2">
        <f>IF(UHPFNOYIELD3[[#This Row],[Unit]]="MT",UHPFNOYIELD3[[#This Row],[Quantity]],UHPFNOYIELD3[[#This Row],[Quantity]]/1000)</f>
        <v>3.34</v>
      </c>
      <c r="I3" s="2">
        <f>UHPFNOYIELD3[[#This Row],[Amount]]/UHPFNOYIELD3[[#This Row],[Conversion_to_MT]]</f>
        <v>113411.42215568863</v>
      </c>
      <c r="J3" s="3" t="str">
        <f>UHPFnoyield!J3</f>
        <v>LM,304 SERIES</v>
      </c>
      <c r="K3" s="11">
        <f>UHPFnoyield!K3</f>
        <v>4882378.6900000004</v>
      </c>
      <c r="L3" s="6">
        <f>UHPFnoyield!L3</f>
        <v>43.378</v>
      </c>
      <c r="M3" s="2">
        <f>L3/SUM(UHPFNOYIELD3[Conversion_to_MT])*100</f>
        <v>89.457620127861418</v>
      </c>
    </row>
    <row r="4" spans="1:13" ht="41.4" x14ac:dyDescent="0.3">
      <c r="A4" s="3" t="s">
        <v>32</v>
      </c>
      <c r="B4" s="9" t="s">
        <v>34</v>
      </c>
      <c r="C4" s="4">
        <v>-563959.77</v>
      </c>
      <c r="D4" s="11">
        <f>UHPFNOYIELD3[[#This Row],[Actual Amount]]*-1</f>
        <v>563959.77</v>
      </c>
      <c r="E4" s="6">
        <v>-4.83</v>
      </c>
      <c r="F4" s="12">
        <f>UHPFNOYIELD3[[#This Row],[Actual Quantity]]*-1</f>
        <v>4.83</v>
      </c>
      <c r="G4" s="3" t="s">
        <v>13</v>
      </c>
      <c r="H4" s="2">
        <f>IF(UHPFNOYIELD3[[#This Row],[Unit]]="MT",UHPFNOYIELD3[[#This Row],[Quantity]],UHPFNOYIELD3[[#This Row],[Quantity]]/1000)</f>
        <v>4.83</v>
      </c>
      <c r="I4" s="2">
        <f>UHPFNOYIELD3[[#This Row],[Amount]]/UHPFNOYIELD3[[#This Row],[Conversion_to_MT]]</f>
        <v>116761.85714285714</v>
      </c>
      <c r="J4" s="3" t="str">
        <f>UHPFnoyield!J4</f>
        <v>LM,304 SERIES</v>
      </c>
      <c r="K4" s="11">
        <f>UHPFnoyield!K4</f>
        <v>4882378.6900000004</v>
      </c>
      <c r="L4" s="6">
        <f>UHPFnoyield!L4</f>
        <v>43.378</v>
      </c>
      <c r="M4" s="2">
        <f>L4/SUM(UHPFNOYIELD3[Conversion_to_MT])*100</f>
        <v>89.457620127861418</v>
      </c>
    </row>
    <row r="5" spans="1:13" ht="41.4" x14ac:dyDescent="0.3">
      <c r="A5" s="3" t="s">
        <v>32</v>
      </c>
      <c r="B5" s="9" t="s">
        <v>33</v>
      </c>
      <c r="C5" s="4">
        <v>-335544.71</v>
      </c>
      <c r="D5" s="11">
        <f>UHPFNOYIELD3[[#This Row],[Actual Amount]]*-1</f>
        <v>335544.71</v>
      </c>
      <c r="E5" s="6">
        <v>-3.09</v>
      </c>
      <c r="F5" s="12">
        <f>UHPFNOYIELD3[[#This Row],[Actual Quantity]]*-1</f>
        <v>3.09</v>
      </c>
      <c r="G5" s="3" t="s">
        <v>13</v>
      </c>
      <c r="H5" s="2">
        <f>IF(UHPFNOYIELD3[[#This Row],[Unit]]="MT",UHPFNOYIELD3[[#This Row],[Quantity]],UHPFNOYIELD3[[#This Row],[Quantity]]/1000)</f>
        <v>3.09</v>
      </c>
      <c r="I5" s="2">
        <f>UHPFNOYIELD3[[#This Row],[Amount]]/UHPFNOYIELD3[[#This Row],[Conversion_to_MT]]</f>
        <v>108590.52103559872</v>
      </c>
      <c r="J5" s="3" t="str">
        <f>UHPFnoyield!J5</f>
        <v>LM,304 SERIES</v>
      </c>
      <c r="K5" s="11">
        <f>UHPFnoyield!K5</f>
        <v>4882378.6900000004</v>
      </c>
      <c r="L5" s="6">
        <f>UHPFnoyield!L5</f>
        <v>43.378</v>
      </c>
      <c r="M5" s="2">
        <f>L5/SUM(UHPFNOYIELD3[Conversion_to_MT])*100</f>
        <v>89.457620127861418</v>
      </c>
    </row>
    <row r="6" spans="1:13" ht="41.4" x14ac:dyDescent="0.3">
      <c r="A6" s="3" t="s">
        <v>32</v>
      </c>
      <c r="B6" s="9" t="s">
        <v>12</v>
      </c>
      <c r="C6" s="4">
        <v>-426426.95</v>
      </c>
      <c r="D6" s="11">
        <f>UHPFNOYIELD3[[#This Row],[Actual Amount]]*-1</f>
        <v>426426.95</v>
      </c>
      <c r="E6" s="6">
        <v>-3.76</v>
      </c>
      <c r="F6" s="12">
        <f>UHPFNOYIELD3[[#This Row],[Actual Quantity]]*-1</f>
        <v>3.76</v>
      </c>
      <c r="G6" s="3" t="s">
        <v>13</v>
      </c>
      <c r="H6" s="2">
        <f>IF(UHPFNOYIELD3[[#This Row],[Unit]]="MT",UHPFNOYIELD3[[#This Row],[Quantity]],UHPFNOYIELD3[[#This Row],[Quantity]]/1000)</f>
        <v>3.76</v>
      </c>
      <c r="I6" s="2">
        <f>UHPFNOYIELD3[[#This Row],[Amount]]/UHPFNOYIELD3[[#This Row],[Conversion_to_MT]]</f>
        <v>113411.42287234044</v>
      </c>
      <c r="J6" s="3" t="str">
        <f>UHPFnoyield!J6</f>
        <v>LM,304 SERIES</v>
      </c>
      <c r="K6" s="11">
        <f>UHPFnoyield!K6</f>
        <v>4882378.6900000004</v>
      </c>
      <c r="L6" s="6">
        <f>UHPFnoyield!L6</f>
        <v>43.378</v>
      </c>
      <c r="M6" s="2">
        <f>L6/SUM(UHPFNOYIELD3[Conversion_to_MT])*100</f>
        <v>89.457620127861418</v>
      </c>
    </row>
    <row r="7" spans="1:13" ht="41.4" x14ac:dyDescent="0.3">
      <c r="A7" s="3" t="s">
        <v>32</v>
      </c>
      <c r="B7" s="9" t="s">
        <v>14</v>
      </c>
      <c r="C7" s="4">
        <v>-212033.33</v>
      </c>
      <c r="D7" s="11">
        <f>UHPFNOYIELD3[[#This Row],[Actual Amount]]*-1</f>
        <v>212033.33</v>
      </c>
      <c r="E7" s="6">
        <v>-1.95</v>
      </c>
      <c r="F7" s="12">
        <f>UHPFNOYIELD3[[#This Row],[Actual Quantity]]*-1</f>
        <v>1.95</v>
      </c>
      <c r="G7" s="3" t="s">
        <v>13</v>
      </c>
      <c r="H7" s="2">
        <f>IF(UHPFNOYIELD3[[#This Row],[Unit]]="MT",UHPFNOYIELD3[[#This Row],[Quantity]],UHPFNOYIELD3[[#This Row],[Quantity]]/1000)</f>
        <v>1.95</v>
      </c>
      <c r="I7" s="2">
        <f>UHPFNOYIELD3[[#This Row],[Amount]]/UHPFNOYIELD3[[#This Row],[Conversion_to_MT]]</f>
        <v>108735.04102564103</v>
      </c>
      <c r="J7" s="3" t="str">
        <f>UHPFnoyield!J7</f>
        <v>LM,304 SERIES</v>
      </c>
      <c r="K7" s="11">
        <f>UHPFnoyield!K7</f>
        <v>4882378.6900000004</v>
      </c>
      <c r="L7" s="6">
        <f>UHPFnoyield!L7</f>
        <v>43.378</v>
      </c>
      <c r="M7" s="2">
        <f>L7/SUM(UHPFNOYIELD3[Conversion_to_MT])*100</f>
        <v>89.457620127861418</v>
      </c>
    </row>
    <row r="8" spans="1:13" ht="27.6" x14ac:dyDescent="0.3">
      <c r="A8" s="3" t="s">
        <v>32</v>
      </c>
      <c r="B8" s="9" t="s">
        <v>35</v>
      </c>
      <c r="C8" s="4">
        <v>-185704.29</v>
      </c>
      <c r="D8" s="11">
        <f>UHPFNOYIELD3[[#This Row],[Actual Amount]]*-1</f>
        <v>185704.29</v>
      </c>
      <c r="E8" s="6">
        <v>-1.63</v>
      </c>
      <c r="F8" s="12">
        <f>UHPFNOYIELD3[[#This Row],[Actual Quantity]]*-1</f>
        <v>1.63</v>
      </c>
      <c r="G8" s="3" t="s">
        <v>13</v>
      </c>
      <c r="H8" s="2">
        <f>IF(UHPFNOYIELD3[[#This Row],[Unit]]="MT",UHPFNOYIELD3[[#This Row],[Quantity]],UHPFNOYIELD3[[#This Row],[Quantity]]/1000)</f>
        <v>1.63</v>
      </c>
      <c r="I8" s="2">
        <f>UHPFNOYIELD3[[#This Row],[Amount]]/UHPFNOYIELD3[[#This Row],[Conversion_to_MT]]</f>
        <v>113929.01226993866</v>
      </c>
      <c r="J8" s="3" t="str">
        <f>UHPFnoyield!J8</f>
        <v>LM,304 SERIES</v>
      </c>
      <c r="K8" s="11">
        <f>UHPFnoyield!K8</f>
        <v>4882378.6900000004</v>
      </c>
      <c r="L8" s="6">
        <f>UHPFnoyield!L8</f>
        <v>43.378</v>
      </c>
      <c r="M8" s="2">
        <f>L8/SUM(UHPFNOYIELD3[Conversion_to_MT])*100</f>
        <v>89.457620127861418</v>
      </c>
    </row>
    <row r="9" spans="1:13" ht="41.4" x14ac:dyDescent="0.3">
      <c r="A9" s="3" t="s">
        <v>32</v>
      </c>
      <c r="B9" s="9" t="s">
        <v>36</v>
      </c>
      <c r="C9" s="4">
        <v>-166514.62</v>
      </c>
      <c r="D9" s="11">
        <f>UHPFNOYIELD3[[#This Row],[Actual Amount]]*-1</f>
        <v>166514.62</v>
      </c>
      <c r="E9" s="6">
        <v>-1</v>
      </c>
      <c r="F9" s="12">
        <f>UHPFNOYIELD3[[#This Row],[Actual Quantity]]*-1</f>
        <v>1</v>
      </c>
      <c r="G9" s="3" t="s">
        <v>13</v>
      </c>
      <c r="H9" s="2">
        <f>IF(UHPFNOYIELD3[[#This Row],[Unit]]="MT",UHPFNOYIELD3[[#This Row],[Quantity]],UHPFNOYIELD3[[#This Row],[Quantity]]/1000)</f>
        <v>1</v>
      </c>
      <c r="I9" s="2">
        <f>UHPFNOYIELD3[[#This Row],[Amount]]/UHPFNOYIELD3[[#This Row],[Conversion_to_MT]]</f>
        <v>166514.62</v>
      </c>
      <c r="J9" s="3" t="str">
        <f>UHPFnoyield!J9</f>
        <v>LM,304 SERIES</v>
      </c>
      <c r="K9" s="11">
        <f>UHPFnoyield!K9</f>
        <v>4882378.6900000004</v>
      </c>
      <c r="L9" s="6">
        <f>UHPFnoyield!L9</f>
        <v>43.378</v>
      </c>
      <c r="M9" s="2">
        <f>L9/SUM(UHPFNOYIELD3[Conversion_to_MT])*100</f>
        <v>89.457620127861418</v>
      </c>
    </row>
    <row r="10" spans="1:13" x14ac:dyDescent="0.3">
      <c r="A10" s="3" t="s">
        <v>32</v>
      </c>
      <c r="B10" s="9" t="s">
        <v>16</v>
      </c>
      <c r="C10" s="4">
        <v>-9657.3799999999992</v>
      </c>
      <c r="D10" s="11">
        <f>UHPFNOYIELD3[[#This Row],[Actual Amount]]*-1</f>
        <v>9657.3799999999992</v>
      </c>
      <c r="E10" s="6"/>
      <c r="F10" s="12">
        <f>UHPFNOYIELD3[[#This Row],[Actual Quantity]]*-1</f>
        <v>0</v>
      </c>
      <c r="G10" s="3" t="s">
        <v>13</v>
      </c>
      <c r="H10" s="2">
        <f>IF(UHPFNOYIELD3[[#This Row],[Unit]]="MT",UHPFNOYIELD3[[#This Row],[Quantity]],UHPFNOYIELD3[[#This Row],[Quantity]]/1000)</f>
        <v>0</v>
      </c>
      <c r="I10" s="2" t="e">
        <f>UHPFNOYIELD3[[#This Row],[Amount]]/UHPFNOYIELD3[[#This Row],[Conversion_to_MT]]</f>
        <v>#DIV/0!</v>
      </c>
      <c r="J10" s="3" t="str">
        <f>UHPFnoyield!J10</f>
        <v>LM,304 SERIES</v>
      </c>
      <c r="K10" s="11">
        <f>UHPFnoyield!K10</f>
        <v>4882378.6900000004</v>
      </c>
      <c r="L10" s="6">
        <f>UHPFnoyield!L10</f>
        <v>43.378</v>
      </c>
      <c r="M10" s="2">
        <f>L10/SUM(UHPFNOYIELD3[Conversion_to_MT])*100</f>
        <v>89.457620127861418</v>
      </c>
    </row>
    <row r="11" spans="1:13" ht="27.6" x14ac:dyDescent="0.3">
      <c r="A11" s="3" t="s">
        <v>32</v>
      </c>
      <c r="B11" s="9" t="s">
        <v>17</v>
      </c>
      <c r="C11" s="4">
        <v>-6838.95</v>
      </c>
      <c r="D11" s="13">
        <f>UHPFNOYIELD3[[#This Row],[Actual Amount]]*-1</f>
        <v>6838.95</v>
      </c>
      <c r="E11" s="6"/>
      <c r="F11" s="12">
        <f>UHPFNOYIELD3[[#This Row],[Actual Quantity]]*-1</f>
        <v>0</v>
      </c>
      <c r="G11" s="3" t="s">
        <v>13</v>
      </c>
      <c r="H11" s="2">
        <f>IF(UHPFNOYIELD3[[#This Row],[Unit]]="MT",UHPFNOYIELD3[[#This Row],[Quantity]],UHPFNOYIELD3[[#This Row],[Quantity]]/1000)</f>
        <v>0</v>
      </c>
      <c r="I11" s="2" t="e">
        <f>UHPFNOYIELD3[[#This Row],[Amount]]/UHPFNOYIELD3[[#This Row],[Conversion_to_MT]]</f>
        <v>#DIV/0!</v>
      </c>
      <c r="J11" s="2" t="str">
        <f>UHPFnoyield!J11</f>
        <v>LM,304 SERIES</v>
      </c>
      <c r="K11" s="13">
        <f>UHPFnoyield!K11</f>
        <v>4882378.6900000004</v>
      </c>
      <c r="L11" s="2">
        <f>UHPFnoyield!L11</f>
        <v>43.378</v>
      </c>
      <c r="M11" s="2">
        <f>L11/SUM(UHPFNOYIELD3[Conversion_to_MT])*100</f>
        <v>89.457620127861418</v>
      </c>
    </row>
    <row r="12" spans="1:13" x14ac:dyDescent="0.3">
      <c r="A12" s="3" t="s">
        <v>32</v>
      </c>
      <c r="B12" s="9" t="s">
        <v>37</v>
      </c>
      <c r="C12" s="4">
        <v>-15400</v>
      </c>
      <c r="D12" s="13">
        <f>UHPFNOYIELD3[[#This Row],[Actual Amount]]*-1</f>
        <v>15400</v>
      </c>
      <c r="E12" s="6">
        <v>-1.54</v>
      </c>
      <c r="F12" s="12">
        <f>UHPFNOYIELD3[[#This Row],[Actual Quantity]]*-1</f>
        <v>1.54</v>
      </c>
      <c r="G12" s="3" t="s">
        <v>13</v>
      </c>
      <c r="H12" s="2">
        <f>IF(UHPFNOYIELD3[[#This Row],[Unit]]="MT",UHPFNOYIELD3[[#This Row],[Quantity]],UHPFNOYIELD3[[#This Row],[Quantity]]/1000)</f>
        <v>1.54</v>
      </c>
      <c r="I12" s="2">
        <f>UHPFNOYIELD3[[#This Row],[Amount]]/UHPFNOYIELD3[[#This Row],[Conversion_to_MT]]</f>
        <v>10000</v>
      </c>
      <c r="J12" s="2" t="str">
        <f>UHPFnoyield!J12</f>
        <v>LM,304 SERIES</v>
      </c>
      <c r="K12" s="13">
        <f>UHPFnoyield!K12</f>
        <v>4882378.6900000004</v>
      </c>
      <c r="L12" s="2">
        <f>UHPFnoyield!L12</f>
        <v>43.378</v>
      </c>
      <c r="M12" s="2">
        <f>L12/SUM(UHPFNOYIELD3[Conversion_to_MT])*100</f>
        <v>89.457620127861418</v>
      </c>
    </row>
    <row r="13" spans="1:13" ht="55.2" x14ac:dyDescent="0.3">
      <c r="A13" s="3" t="s">
        <v>32</v>
      </c>
      <c r="B13" s="9" t="s">
        <v>38</v>
      </c>
      <c r="C13" s="4">
        <v>-661200.19999999995</v>
      </c>
      <c r="D13" s="13">
        <f>UHPFNOYIELD3[[#This Row],[Actual Amount]]*-1</f>
        <v>661200.19999999995</v>
      </c>
      <c r="E13" s="6">
        <v>-5.52</v>
      </c>
      <c r="F13" s="12">
        <f>UHPFNOYIELD3[[#This Row],[Actual Quantity]]*-1</f>
        <v>5.52</v>
      </c>
      <c r="G13" s="3" t="s">
        <v>13</v>
      </c>
      <c r="H13" s="2">
        <f>IF(UHPFNOYIELD3[[#This Row],[Unit]]="MT",UHPFNOYIELD3[[#This Row],[Quantity]],UHPFNOYIELD3[[#This Row],[Quantity]]/1000)</f>
        <v>5.52</v>
      </c>
      <c r="I13" s="2">
        <f>UHPFNOYIELD3[[#This Row],[Amount]]/UHPFNOYIELD3[[#This Row],[Conversion_to_MT]]</f>
        <v>119782.64492753624</v>
      </c>
      <c r="J13" s="2" t="str">
        <f>UHPFnoyield!J13</f>
        <v>LM,304 SERIES</v>
      </c>
      <c r="K13" s="13">
        <f>UHPFnoyield!K13</f>
        <v>4882378.6900000004</v>
      </c>
      <c r="L13" s="2">
        <f>UHPFnoyield!L13</f>
        <v>43.378</v>
      </c>
      <c r="M13" s="2">
        <f>L13/SUM(UHPFNOYIELD3[Conversion_to_MT])*100</f>
        <v>89.457620127861418</v>
      </c>
    </row>
    <row r="14" spans="1:13" ht="41.4" x14ac:dyDescent="0.3">
      <c r="A14" s="3" t="s">
        <v>32</v>
      </c>
      <c r="B14" s="9" t="s">
        <v>12</v>
      </c>
      <c r="C14" s="4">
        <v>-401476.44</v>
      </c>
      <c r="D14" s="13">
        <f>UHPFNOYIELD3[[#This Row],[Actual Amount]]*-1</f>
        <v>401476.44</v>
      </c>
      <c r="E14" s="6">
        <v>-3.54</v>
      </c>
      <c r="F14" s="12">
        <f>UHPFNOYIELD3[[#This Row],[Actual Quantity]]*-1</f>
        <v>3.54</v>
      </c>
      <c r="G14" s="3" t="s">
        <v>13</v>
      </c>
      <c r="H14" s="2">
        <f>IF(UHPFNOYIELD3[[#This Row],[Unit]]="MT",UHPFNOYIELD3[[#This Row],[Quantity]],UHPFNOYIELD3[[#This Row],[Quantity]]/1000)</f>
        <v>3.54</v>
      </c>
      <c r="I14" s="2">
        <f>UHPFNOYIELD3[[#This Row],[Amount]]/UHPFNOYIELD3[[#This Row],[Conversion_to_MT]]</f>
        <v>113411.42372881356</v>
      </c>
      <c r="J14" s="2" t="str">
        <f>UHPFnoyield!J14</f>
        <v>LM,304 SERIES</v>
      </c>
      <c r="K14" s="13">
        <f>UHPFnoyield!K14</f>
        <v>4882378.6900000004</v>
      </c>
      <c r="L14" s="2">
        <f>UHPFnoyield!L14</f>
        <v>43.378</v>
      </c>
      <c r="M14" s="2">
        <f>L14/SUM(UHPFNOYIELD3[Conversion_to_MT])*100</f>
        <v>89.457620127861418</v>
      </c>
    </row>
    <row r="15" spans="1:13" ht="41.4" x14ac:dyDescent="0.3">
      <c r="A15" s="3" t="s">
        <v>32</v>
      </c>
      <c r="B15" s="9" t="s">
        <v>34</v>
      </c>
      <c r="C15" s="4">
        <v>-555786.43999999994</v>
      </c>
      <c r="D15" s="13">
        <f>UHPFNOYIELD3[[#This Row],[Actual Amount]]*-1</f>
        <v>555786.43999999994</v>
      </c>
      <c r="E15" s="6">
        <v>-4.76</v>
      </c>
      <c r="F15" s="12">
        <f>UHPFNOYIELD3[[#This Row],[Actual Quantity]]*-1</f>
        <v>4.76</v>
      </c>
      <c r="G15" s="3" t="s">
        <v>13</v>
      </c>
      <c r="H15" s="2">
        <f>IF(UHPFNOYIELD3[[#This Row],[Unit]]="MT",UHPFNOYIELD3[[#This Row],[Quantity]],UHPFNOYIELD3[[#This Row],[Quantity]]/1000)</f>
        <v>4.76</v>
      </c>
      <c r="I15" s="2">
        <f>UHPFNOYIELD3[[#This Row],[Amount]]/UHPFNOYIELD3[[#This Row],[Conversion_to_MT]]</f>
        <v>116761.85714285713</v>
      </c>
      <c r="J15" s="2" t="str">
        <f>UHPFnoyield!J15</f>
        <v>LM,304 SERIES</v>
      </c>
      <c r="K15" s="13">
        <f>UHPFnoyield!K15</f>
        <v>4882378.6900000004</v>
      </c>
      <c r="L15" s="2">
        <f>UHPFnoyield!L15</f>
        <v>43.378</v>
      </c>
      <c r="M15" s="2">
        <f>L15/SUM(UHPFNOYIELD3[Conversion_to_MT])*100</f>
        <v>89.457620127861418</v>
      </c>
    </row>
    <row r="16" spans="1:13" ht="41.4" x14ac:dyDescent="0.3">
      <c r="A16" s="3" t="s">
        <v>32</v>
      </c>
      <c r="B16" s="9" t="s">
        <v>33</v>
      </c>
      <c r="C16" s="4">
        <v>-108590.52</v>
      </c>
      <c r="D16" s="13">
        <f>UHPFNOYIELD3[[#This Row],[Actual Amount]]*-1</f>
        <v>108590.52</v>
      </c>
      <c r="E16" s="6">
        <v>-1</v>
      </c>
      <c r="F16" s="12">
        <f>UHPFNOYIELD3[[#This Row],[Actual Quantity]]*-1</f>
        <v>1</v>
      </c>
      <c r="G16" s="3" t="s">
        <v>13</v>
      </c>
      <c r="H16" s="2">
        <f>IF(UHPFNOYIELD3[[#This Row],[Unit]]="MT",UHPFNOYIELD3[[#This Row],[Quantity]],UHPFNOYIELD3[[#This Row],[Quantity]]/1000)</f>
        <v>1</v>
      </c>
      <c r="I16" s="2">
        <f>UHPFNOYIELD3[[#This Row],[Amount]]/UHPFNOYIELD3[[#This Row],[Conversion_to_MT]]</f>
        <v>108590.52</v>
      </c>
      <c r="J16" s="2" t="str">
        <f>UHPFnoyield!J16</f>
        <v>LM,304 SERIES</v>
      </c>
      <c r="K16" s="13">
        <f>UHPFnoyield!K16</f>
        <v>4882378.6900000004</v>
      </c>
      <c r="L16" s="2">
        <f>UHPFnoyield!L16</f>
        <v>43.378</v>
      </c>
      <c r="M16" s="2">
        <f>L16/SUM(UHPFNOYIELD3[Conversion_to_MT])*100</f>
        <v>89.457620127861418</v>
      </c>
    </row>
    <row r="17" spans="1:13" ht="41.4" x14ac:dyDescent="0.3">
      <c r="A17" s="3" t="s">
        <v>32</v>
      </c>
      <c r="B17" s="9" t="s">
        <v>12</v>
      </c>
      <c r="C17" s="4">
        <v>-277857.99</v>
      </c>
      <c r="D17" s="13">
        <f>UHPFNOYIELD3[[#This Row],[Actual Amount]]*-1</f>
        <v>277857.99</v>
      </c>
      <c r="E17" s="6">
        <v>-2.4500000000000002</v>
      </c>
      <c r="F17" s="12">
        <f>UHPFNOYIELD3[[#This Row],[Actual Quantity]]*-1</f>
        <v>2.4500000000000002</v>
      </c>
      <c r="G17" s="3" t="s">
        <v>13</v>
      </c>
      <c r="H17" s="2">
        <f>IF(UHPFNOYIELD3[[#This Row],[Unit]]="MT",UHPFNOYIELD3[[#This Row],[Quantity]],UHPFNOYIELD3[[#This Row],[Quantity]]/1000)</f>
        <v>2.4500000000000002</v>
      </c>
      <c r="I17" s="2">
        <f>UHPFNOYIELD3[[#This Row],[Amount]]/UHPFNOYIELD3[[#This Row],[Conversion_to_MT]]</f>
        <v>113411.4244897959</v>
      </c>
      <c r="J17" s="2" t="str">
        <f>UHPFnoyield!J17</f>
        <v>LM,304 SERIES</v>
      </c>
      <c r="K17" s="13">
        <f>UHPFnoyield!K17</f>
        <v>4882378.6900000004</v>
      </c>
      <c r="L17" s="2">
        <f>UHPFnoyield!L17</f>
        <v>43.378</v>
      </c>
      <c r="M17" s="2">
        <f>L17/SUM(UHPFNOYIELD3[Conversion_to_MT])*100</f>
        <v>89.457620127861418</v>
      </c>
    </row>
    <row r="18" spans="1:13" ht="41.4" x14ac:dyDescent="0.3">
      <c r="A18" s="3" t="s">
        <v>32</v>
      </c>
      <c r="B18" s="9" t="s">
        <v>34</v>
      </c>
      <c r="C18" s="4">
        <v>-679554.01</v>
      </c>
      <c r="D18" s="13">
        <f>UHPFNOYIELD3[[#This Row],[Actual Amount]]*-1</f>
        <v>679554.01</v>
      </c>
      <c r="E18" s="6">
        <v>-5.82</v>
      </c>
      <c r="F18" s="12">
        <f>UHPFNOYIELD3[[#This Row],[Actual Quantity]]*-1</f>
        <v>5.82</v>
      </c>
      <c r="G18" s="3" t="s">
        <v>13</v>
      </c>
      <c r="H18" s="2">
        <f>IF(UHPFNOYIELD3[[#This Row],[Unit]]="MT",UHPFNOYIELD3[[#This Row],[Quantity]],UHPFNOYIELD3[[#This Row],[Quantity]]/1000)</f>
        <v>5.82</v>
      </c>
      <c r="I18" s="2">
        <f>UHPFNOYIELD3[[#This Row],[Amount]]/UHPFNOYIELD3[[#This Row],[Conversion_to_MT]]</f>
        <v>116761.85738831614</v>
      </c>
      <c r="J18" s="2" t="str">
        <f>UHPFnoyield!J18</f>
        <v>LM,304 SERIES</v>
      </c>
      <c r="K18" s="13">
        <f>UHPFnoyield!K18</f>
        <v>4882378.6900000004</v>
      </c>
      <c r="L18" s="2">
        <f>UHPFnoyield!L18</f>
        <v>43.378</v>
      </c>
      <c r="M18" s="2">
        <f>L18/SUM(UHPFNOYIELD3[Conversion_to_MT])*100</f>
        <v>89.457620127861418</v>
      </c>
    </row>
    <row r="19" spans="1:13" x14ac:dyDescent="0.3">
      <c r="A19" s="3" t="s">
        <v>32</v>
      </c>
      <c r="B19" s="9" t="s">
        <v>18</v>
      </c>
      <c r="C19" s="4">
        <v>-986.09</v>
      </c>
      <c r="D19" s="13">
        <f>UHPFNOYIELD3[[#This Row],[Actual Amount]]*-1</f>
        <v>986.09</v>
      </c>
      <c r="E19" s="8">
        <v>-10</v>
      </c>
      <c r="F19" s="12">
        <f>UHPFNOYIELD3[[#This Row],[Actual Quantity]]*-1</f>
        <v>10</v>
      </c>
      <c r="G19" s="3" t="s">
        <v>19</v>
      </c>
      <c r="H19" s="2">
        <f>IF(UHPFNOYIELD3[[#This Row],[Unit]]="MT",UHPFNOYIELD3[[#This Row],[Quantity]],UHPFNOYIELD3[[#This Row],[Quantity]]/1000)</f>
        <v>0.01</v>
      </c>
      <c r="I19" s="2">
        <f>UHPFNOYIELD3[[#This Row],[Amount]]/UHPFNOYIELD3[[#This Row],[Conversion_to_MT]]</f>
        <v>98609</v>
      </c>
      <c r="J19" s="2" t="str">
        <f>UHPFnoyield!J19</f>
        <v>LM,304 SERIES</v>
      </c>
      <c r="K19" s="13">
        <f>UHPFnoyield!K19</f>
        <v>4882378.6900000004</v>
      </c>
      <c r="L19" s="2">
        <f>UHPFnoyield!L19</f>
        <v>43.378</v>
      </c>
      <c r="M19" s="2">
        <f>L19/SUM(UHPFNOYIELD3[Conversion_to_MT])*100</f>
        <v>89.457620127861418</v>
      </c>
    </row>
    <row r="20" spans="1:13" x14ac:dyDescent="0.3">
      <c r="A20" s="3" t="s">
        <v>32</v>
      </c>
      <c r="B20" s="9" t="s">
        <v>18</v>
      </c>
      <c r="C20" s="4">
        <v>-10846.99</v>
      </c>
      <c r="D20" s="13">
        <f>UHPFNOYIELD3[[#This Row],[Actual Amount]]*-1</f>
        <v>10846.99</v>
      </c>
      <c r="E20" s="8">
        <v>-110</v>
      </c>
      <c r="F20" s="12">
        <f>UHPFNOYIELD3[[#This Row],[Actual Quantity]]*-1</f>
        <v>110</v>
      </c>
      <c r="G20" s="3" t="s">
        <v>19</v>
      </c>
      <c r="H20" s="2">
        <f>IF(UHPFNOYIELD3[[#This Row],[Unit]]="MT",UHPFNOYIELD3[[#This Row],[Quantity]],UHPFNOYIELD3[[#This Row],[Quantity]]/1000)</f>
        <v>0.11</v>
      </c>
      <c r="I20" s="2">
        <f>UHPFNOYIELD3[[#This Row],[Amount]]/UHPFNOYIELD3[[#This Row],[Conversion_to_MT]]</f>
        <v>98609</v>
      </c>
      <c r="J20" s="2" t="str">
        <f>UHPFnoyield!J20</f>
        <v>LM,304 SERIES</v>
      </c>
      <c r="K20" s="13">
        <f>UHPFnoyield!K20</f>
        <v>4882378.6900000004</v>
      </c>
      <c r="L20" s="2">
        <f>UHPFnoyield!L20</f>
        <v>43.378</v>
      </c>
      <c r="M20" s="2">
        <f>L20/SUM(UHPFNOYIELD3[Conversion_to_MT])*100</f>
        <v>89.457620127861418</v>
      </c>
    </row>
    <row r="21" spans="1:13" ht="27.6" x14ac:dyDescent="0.3">
      <c r="A21" s="3" t="s">
        <v>32</v>
      </c>
      <c r="B21" s="9" t="s">
        <v>39</v>
      </c>
      <c r="C21" s="4">
        <v>-7106.5</v>
      </c>
      <c r="D21" s="13">
        <f>UHPFNOYIELD3[[#This Row],[Actual Amount]]*-1</f>
        <v>7106.5</v>
      </c>
      <c r="E21" s="8">
        <v>-30</v>
      </c>
      <c r="F21" s="12">
        <f>UHPFNOYIELD3[[#This Row],[Actual Quantity]]*-1</f>
        <v>30</v>
      </c>
      <c r="G21" s="3" t="s">
        <v>19</v>
      </c>
      <c r="H21" s="2">
        <f>IF(UHPFNOYIELD3[[#This Row],[Unit]]="MT",UHPFNOYIELD3[[#This Row],[Quantity]],UHPFNOYIELD3[[#This Row],[Quantity]]/1000)</f>
        <v>0.03</v>
      </c>
      <c r="I21" s="2">
        <f>UHPFNOYIELD3[[#This Row],[Amount]]/UHPFNOYIELD3[[#This Row],[Conversion_to_MT]]</f>
        <v>236883.33333333334</v>
      </c>
      <c r="J21" s="2" t="str">
        <f>UHPFnoyield!J21</f>
        <v>LM,304 SERIES</v>
      </c>
      <c r="K21" s="13">
        <f>UHPFnoyield!K21</f>
        <v>4882378.6900000004</v>
      </c>
      <c r="L21" s="2">
        <f>UHPFnoyield!L21</f>
        <v>43.378</v>
      </c>
      <c r="M21" s="2">
        <f>L21/SUM(UHPFNOYIELD3[Conversion_to_MT])*100</f>
        <v>89.457620127861418</v>
      </c>
    </row>
    <row r="22" spans="1:13" ht="41.4" x14ac:dyDescent="0.3">
      <c r="A22" s="3" t="s">
        <v>32</v>
      </c>
      <c r="B22" s="9" t="s">
        <v>15</v>
      </c>
      <c r="C22" s="4">
        <v>-2880</v>
      </c>
      <c r="D22" s="13">
        <f>UHPFNOYIELD3[[#This Row],[Actual Amount]]*-1</f>
        <v>2880</v>
      </c>
      <c r="E22" s="8"/>
      <c r="F22" s="12">
        <f>UHPFNOYIELD3[[#This Row],[Actual Quantity]]*-1</f>
        <v>0</v>
      </c>
      <c r="G22" s="3" t="s">
        <v>19</v>
      </c>
      <c r="H22" s="2">
        <f>IF(UHPFNOYIELD3[[#This Row],[Unit]]="MT",UHPFNOYIELD3[[#This Row],[Quantity]],UHPFNOYIELD3[[#This Row],[Quantity]]/1000)</f>
        <v>0</v>
      </c>
      <c r="I22" s="2" t="e">
        <f>UHPFNOYIELD3[[#This Row],[Amount]]/UHPFNOYIELD3[[#This Row],[Conversion_to_MT]]</f>
        <v>#DIV/0!</v>
      </c>
      <c r="J22" s="2" t="str">
        <f>UHPFnoyield!J22</f>
        <v>LM,304 SERIES</v>
      </c>
      <c r="K22" s="13">
        <f>UHPFnoyield!K22</f>
        <v>4882378.6900000004</v>
      </c>
      <c r="L22" s="2">
        <f>UHPFnoyield!L22</f>
        <v>43.378</v>
      </c>
      <c r="M22" s="2">
        <f>L22/SUM(UHPFNOYIELD3[Conversion_to_MT])*100</f>
        <v>89.457620127861418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sheetPr codeName="Sheet5"/>
  <dimension ref="A1:L23"/>
  <sheetViews>
    <sheetView workbookViewId="0">
      <selection activeCell="G23" sqref="G2:G23"/>
    </sheetView>
  </sheetViews>
  <sheetFormatPr defaultRowHeight="14.4" x14ac:dyDescent="0.3"/>
  <cols>
    <col min="1" max="12" width="14.77734375" customWidth="1"/>
  </cols>
  <sheetData>
    <row r="1" spans="1:12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7.6" x14ac:dyDescent="0.3">
      <c r="A2" s="3" t="s">
        <v>32</v>
      </c>
      <c r="B2" s="9" t="s">
        <v>41</v>
      </c>
      <c r="C2" s="4">
        <v>-5839.15</v>
      </c>
      <c r="D2" s="11">
        <f>UHPFNOYIELD57[[#This Row],[Actual Amount]]*-1</f>
        <v>5839.15</v>
      </c>
      <c r="E2" s="8">
        <v>-23</v>
      </c>
      <c r="F2" s="12">
        <f>UHPFNOYIELD57[[#This Row],[Actual Quantity]]*-1</f>
        <v>23</v>
      </c>
      <c r="G2" s="3" t="s">
        <v>19</v>
      </c>
      <c r="H2" s="2">
        <f>IF(UHPFNOYIELD57[[#This Row],[Unit]]="MT",UHPFNOYIELD57[[#This Row],[Quantity]],UHPFNOYIELD57[[#This Row],[Quantity]]/1000)</f>
        <v>2.3E-2</v>
      </c>
      <c r="I2" s="2">
        <f>UHPFNOYIELD57[[#This Row],[Amount]]/UHPFNOYIELD57[[#This Row],[Conversion_to_MT]]</f>
        <v>253876.08695652173</v>
      </c>
      <c r="J2" s="3" t="s">
        <v>40</v>
      </c>
      <c r="K2" s="4">
        <v>7072993.2800000003</v>
      </c>
      <c r="L2" s="6">
        <v>45.64</v>
      </c>
    </row>
    <row r="3" spans="1:12" ht="41.4" x14ac:dyDescent="0.3">
      <c r="A3" s="3" t="s">
        <v>32</v>
      </c>
      <c r="B3" s="9" t="s">
        <v>21</v>
      </c>
      <c r="C3" s="4">
        <v>-119985.73</v>
      </c>
      <c r="D3" s="11">
        <f>UHPFNOYIELD57[[#This Row],[Actual Amount]]*-1</f>
        <v>119985.73</v>
      </c>
      <c r="E3" s="8">
        <v>-1100</v>
      </c>
      <c r="F3" s="12">
        <f>UHPFNOYIELD57[[#This Row],[Actual Quantity]]*-1</f>
        <v>1100</v>
      </c>
      <c r="G3" s="3" t="s">
        <v>19</v>
      </c>
      <c r="H3" s="2">
        <f>IF(UHPFNOYIELD57[[#This Row],[Unit]]="MT",UHPFNOYIELD57[[#This Row],[Quantity]],UHPFNOYIELD57[[#This Row],[Quantity]]/1000)</f>
        <v>1.1000000000000001</v>
      </c>
      <c r="I3" s="2">
        <f>UHPFNOYIELD57[[#This Row],[Amount]]/UHPFNOYIELD57[[#This Row],[Conversion_to_MT]]</f>
        <v>109077.93636363636</v>
      </c>
      <c r="J3" s="3" t="str">
        <f t="shared" ref="J3:J19" si="0">$J$2</f>
        <v>LM,TP304LSCEN</v>
      </c>
      <c r="K3" s="4">
        <f t="shared" ref="K3:K19" si="1">$K$2</f>
        <v>7072993.2800000003</v>
      </c>
      <c r="L3" s="6">
        <f t="shared" ref="L3:L19" si="2">$L$2</f>
        <v>45.64</v>
      </c>
    </row>
    <row r="4" spans="1:12" x14ac:dyDescent="0.3">
      <c r="A4" s="3" t="s">
        <v>32</v>
      </c>
      <c r="B4" s="9" t="s">
        <v>16</v>
      </c>
      <c r="C4" s="4">
        <v>-1931.47</v>
      </c>
      <c r="D4" s="11">
        <f>UHPFNOYIELD57[[#This Row],[Actual Amount]]*-1</f>
        <v>1931.47</v>
      </c>
      <c r="E4" s="8">
        <v>-200</v>
      </c>
      <c r="F4" s="12">
        <f>UHPFNOYIELD57[[#This Row],[Actual Quantity]]*-1</f>
        <v>200</v>
      </c>
      <c r="G4" s="3" t="s">
        <v>19</v>
      </c>
      <c r="H4" s="2">
        <f>IF(UHPFNOYIELD57[[#This Row],[Unit]]="MT",UHPFNOYIELD57[[#This Row],[Quantity]],UHPFNOYIELD57[[#This Row],[Quantity]]/1000)</f>
        <v>0.2</v>
      </c>
      <c r="I4" s="2">
        <f>UHPFNOYIELD57[[#This Row],[Amount]]/UHPFNOYIELD57[[#This Row],[Conversion_to_MT]]</f>
        <v>9657.35</v>
      </c>
      <c r="J4" s="3" t="str">
        <f t="shared" si="0"/>
        <v>LM,TP304LSCEN</v>
      </c>
      <c r="K4" s="4">
        <f t="shared" si="1"/>
        <v>7072993.2800000003</v>
      </c>
      <c r="L4" s="6">
        <f t="shared" si="2"/>
        <v>45.64</v>
      </c>
    </row>
    <row r="5" spans="1:12" ht="27.6" x14ac:dyDescent="0.3">
      <c r="A5" s="3" t="s">
        <v>32</v>
      </c>
      <c r="B5" s="9" t="s">
        <v>17</v>
      </c>
      <c r="C5" s="4">
        <v>-2279.65</v>
      </c>
      <c r="D5" s="11">
        <f>UHPFNOYIELD57[[#This Row],[Actual Amount]]*-1</f>
        <v>2279.65</v>
      </c>
      <c r="E5" s="8">
        <v>-200</v>
      </c>
      <c r="F5" s="12">
        <f>UHPFNOYIELD57[[#This Row],[Actual Quantity]]*-1</f>
        <v>200</v>
      </c>
      <c r="G5" s="3" t="s">
        <v>19</v>
      </c>
      <c r="H5" s="2">
        <f>IF(UHPFNOYIELD57[[#This Row],[Unit]]="MT",UHPFNOYIELD57[[#This Row],[Quantity]],UHPFNOYIELD57[[#This Row],[Quantity]]/1000)</f>
        <v>0.2</v>
      </c>
      <c r="I5" s="2">
        <f>UHPFNOYIELD57[[#This Row],[Amount]]/UHPFNOYIELD57[[#This Row],[Conversion_to_MT]]</f>
        <v>11398.25</v>
      </c>
      <c r="J5" s="3" t="str">
        <f t="shared" si="0"/>
        <v>LM,TP304LSCEN</v>
      </c>
      <c r="K5" s="4">
        <f t="shared" si="1"/>
        <v>7072993.2800000003</v>
      </c>
      <c r="L5" s="6">
        <f t="shared" si="2"/>
        <v>45.64</v>
      </c>
    </row>
    <row r="6" spans="1:12" ht="55.2" x14ac:dyDescent="0.3">
      <c r="A6" s="3" t="s">
        <v>32</v>
      </c>
      <c r="B6" s="9" t="s">
        <v>23</v>
      </c>
      <c r="C6" s="4">
        <v>-75641.36</v>
      </c>
      <c r="D6" s="11">
        <f>UHPFNOYIELD57[[#This Row],[Actual Amount]]*-1</f>
        <v>75641.36</v>
      </c>
      <c r="E6" s="8">
        <v>-440</v>
      </c>
      <c r="F6" s="12">
        <f>UHPFNOYIELD57[[#This Row],[Actual Quantity]]*-1</f>
        <v>440</v>
      </c>
      <c r="G6" s="3" t="s">
        <v>19</v>
      </c>
      <c r="H6" s="2">
        <f>IF(UHPFNOYIELD57[[#This Row],[Unit]]="MT",UHPFNOYIELD57[[#This Row],[Quantity]],UHPFNOYIELD57[[#This Row],[Quantity]]/1000)</f>
        <v>0.44</v>
      </c>
      <c r="I6" s="2">
        <f>UHPFNOYIELD57[[#This Row],[Amount]]/UHPFNOYIELD57[[#This Row],[Conversion_to_MT]]</f>
        <v>171912.18181818182</v>
      </c>
      <c r="J6" s="3" t="str">
        <f t="shared" si="0"/>
        <v>LM,TP304LSCEN</v>
      </c>
      <c r="K6" s="4">
        <f t="shared" si="1"/>
        <v>7072993.2800000003</v>
      </c>
      <c r="L6" s="6">
        <f t="shared" si="2"/>
        <v>45.64</v>
      </c>
    </row>
    <row r="7" spans="1:12" x14ac:dyDescent="0.3">
      <c r="A7" s="3" t="s">
        <v>32</v>
      </c>
      <c r="B7" s="9" t="s">
        <v>18</v>
      </c>
      <c r="C7" s="4">
        <v>-66068.05</v>
      </c>
      <c r="D7" s="11">
        <f>UHPFNOYIELD57[[#This Row],[Actual Amount]]*-1</f>
        <v>66068.05</v>
      </c>
      <c r="E7" s="8">
        <v>-670</v>
      </c>
      <c r="F7" s="12">
        <f>UHPFNOYIELD57[[#This Row],[Actual Quantity]]*-1</f>
        <v>670</v>
      </c>
      <c r="G7" s="3" t="s">
        <v>19</v>
      </c>
      <c r="H7" s="2">
        <f>IF(UHPFNOYIELD57[[#This Row],[Unit]]="MT",UHPFNOYIELD57[[#This Row],[Quantity]],UHPFNOYIELD57[[#This Row],[Quantity]]/1000)</f>
        <v>0.67</v>
      </c>
      <c r="I7" s="2">
        <f>UHPFNOYIELD57[[#This Row],[Amount]]/UHPFNOYIELD57[[#This Row],[Conversion_to_MT]]</f>
        <v>98609.029850746272</v>
      </c>
      <c r="J7" s="3" t="str">
        <f t="shared" si="0"/>
        <v>LM,TP304LSCEN</v>
      </c>
      <c r="K7" s="4">
        <f t="shared" si="1"/>
        <v>7072993.2800000003</v>
      </c>
      <c r="L7" s="6">
        <f t="shared" si="2"/>
        <v>45.64</v>
      </c>
    </row>
    <row r="8" spans="1:12" ht="27.6" x14ac:dyDescent="0.3">
      <c r="A8" s="3" t="s">
        <v>32</v>
      </c>
      <c r="B8" s="9" t="s">
        <v>22</v>
      </c>
      <c r="C8" s="4">
        <v>-128776.02</v>
      </c>
      <c r="D8" s="11">
        <f>UHPFNOYIELD57[[#This Row],[Actual Amount]]*-1</f>
        <v>128776.02</v>
      </c>
      <c r="E8" s="8">
        <v>-100</v>
      </c>
      <c r="F8" s="12">
        <f>UHPFNOYIELD57[[#This Row],[Actual Quantity]]*-1</f>
        <v>100</v>
      </c>
      <c r="G8" s="3" t="s">
        <v>19</v>
      </c>
      <c r="H8" s="2">
        <f>IF(UHPFNOYIELD57[[#This Row],[Unit]]="MT",UHPFNOYIELD57[[#This Row],[Quantity]],UHPFNOYIELD57[[#This Row],[Quantity]]/1000)</f>
        <v>0.1</v>
      </c>
      <c r="I8" s="2">
        <f>UHPFNOYIELD57[[#This Row],[Amount]]/UHPFNOYIELD57[[#This Row],[Conversion_to_MT]]</f>
        <v>1287760.2</v>
      </c>
      <c r="J8" s="3" t="str">
        <f t="shared" si="0"/>
        <v>LM,TP304LSCEN</v>
      </c>
      <c r="K8" s="4">
        <f t="shared" si="1"/>
        <v>7072993.2800000003</v>
      </c>
      <c r="L8" s="6">
        <f t="shared" si="2"/>
        <v>45.64</v>
      </c>
    </row>
    <row r="9" spans="1:12" ht="27.6" x14ac:dyDescent="0.3">
      <c r="A9" s="3" t="s">
        <v>32</v>
      </c>
      <c r="B9" s="9" t="s">
        <v>24</v>
      </c>
      <c r="C9" s="4">
        <v>-2961.84</v>
      </c>
      <c r="D9" s="11">
        <f>UHPFNOYIELD57[[#This Row],[Actual Amount]]*-1</f>
        <v>2961.84</v>
      </c>
      <c r="E9" s="8">
        <v>-52</v>
      </c>
      <c r="F9" s="12">
        <f>UHPFNOYIELD57[[#This Row],[Actual Quantity]]*-1</f>
        <v>52</v>
      </c>
      <c r="G9" s="3" t="s">
        <v>19</v>
      </c>
      <c r="H9" s="2">
        <f>IF(UHPFNOYIELD57[[#This Row],[Unit]]="MT",UHPFNOYIELD57[[#This Row],[Quantity]],UHPFNOYIELD57[[#This Row],[Quantity]]/1000)</f>
        <v>5.1999999999999998E-2</v>
      </c>
      <c r="I9" s="2">
        <f>UHPFNOYIELD57[[#This Row],[Amount]]/UHPFNOYIELD57[[#This Row],[Conversion_to_MT]]</f>
        <v>56958.461538461546</v>
      </c>
      <c r="J9" s="3" t="str">
        <f t="shared" si="0"/>
        <v>LM,TP304LSCEN</v>
      </c>
      <c r="K9" s="4">
        <f t="shared" si="1"/>
        <v>7072993.2800000003</v>
      </c>
      <c r="L9" s="6">
        <f t="shared" si="2"/>
        <v>45.64</v>
      </c>
    </row>
    <row r="10" spans="1:12" ht="27.6" x14ac:dyDescent="0.3">
      <c r="A10" s="3" t="s">
        <v>32</v>
      </c>
      <c r="B10" s="9" t="s">
        <v>24</v>
      </c>
      <c r="C10" s="4">
        <v>-2734.01</v>
      </c>
      <c r="D10" s="11">
        <f>UHPFNOYIELD57[[#This Row],[Actual Amount]]*-1</f>
        <v>2734.01</v>
      </c>
      <c r="E10" s="8">
        <v>-48</v>
      </c>
      <c r="F10" s="12">
        <f>UHPFNOYIELD57[[#This Row],[Actual Quantity]]*-1</f>
        <v>48</v>
      </c>
      <c r="G10" s="3" t="s">
        <v>19</v>
      </c>
      <c r="H10" s="2">
        <f>IF(UHPFNOYIELD57[[#This Row],[Unit]]="MT",UHPFNOYIELD57[[#This Row],[Quantity]],UHPFNOYIELD57[[#This Row],[Quantity]]/1000)</f>
        <v>4.8000000000000001E-2</v>
      </c>
      <c r="I10" s="2">
        <f>UHPFNOYIELD57[[#This Row],[Amount]]/UHPFNOYIELD57[[#This Row],[Conversion_to_MT]]</f>
        <v>56958.541666666672</v>
      </c>
      <c r="J10" s="3" t="str">
        <f t="shared" si="0"/>
        <v>LM,TP304LSCEN</v>
      </c>
      <c r="K10" s="4">
        <f t="shared" si="1"/>
        <v>7072993.2800000003</v>
      </c>
      <c r="L10" s="6">
        <f t="shared" si="2"/>
        <v>45.64</v>
      </c>
    </row>
    <row r="11" spans="1:12" x14ac:dyDescent="0.3">
      <c r="A11" s="3" t="s">
        <v>32</v>
      </c>
      <c r="B11" s="9" t="s">
        <v>16</v>
      </c>
      <c r="C11" s="4">
        <v>-13520.33</v>
      </c>
      <c r="D11" s="11">
        <f>UHPFNOYIELD57[[#This Row],[Actual Amount]]*-1</f>
        <v>13520.33</v>
      </c>
      <c r="E11" s="8">
        <v>-1400</v>
      </c>
      <c r="F11" s="12">
        <f>UHPFNOYIELD57[[#This Row],[Actual Quantity]]*-1</f>
        <v>1400</v>
      </c>
      <c r="G11" s="3" t="s">
        <v>19</v>
      </c>
      <c r="H11" s="2">
        <f>IF(UHPFNOYIELD57[[#This Row],[Unit]]="MT",UHPFNOYIELD57[[#This Row],[Quantity]],UHPFNOYIELD57[[#This Row],[Quantity]]/1000)</f>
        <v>1.4</v>
      </c>
      <c r="I11" s="2">
        <f>UHPFNOYIELD57[[#This Row],[Amount]]/UHPFNOYIELD57[[#This Row],[Conversion_to_MT]]</f>
        <v>9657.3785714285714</v>
      </c>
      <c r="J11" s="3" t="str">
        <f t="shared" si="0"/>
        <v>LM,TP304LSCEN</v>
      </c>
      <c r="K11" s="4">
        <f t="shared" si="1"/>
        <v>7072993.2800000003</v>
      </c>
      <c r="L11" s="6">
        <f t="shared" si="2"/>
        <v>45.64</v>
      </c>
    </row>
    <row r="12" spans="1:12" ht="55.2" x14ac:dyDescent="0.3">
      <c r="A12" s="3" t="s">
        <v>32</v>
      </c>
      <c r="B12" s="9" t="s">
        <v>23</v>
      </c>
      <c r="C12" s="4">
        <v>-2578.6799999999998</v>
      </c>
      <c r="D12" s="11">
        <f>UHPFNOYIELD57[[#This Row],[Actual Amount]]*-1</f>
        <v>2578.6799999999998</v>
      </c>
      <c r="E12" s="8">
        <v>-15</v>
      </c>
      <c r="F12" s="12">
        <f>UHPFNOYIELD57[[#This Row],[Actual Quantity]]*-1</f>
        <v>15</v>
      </c>
      <c r="G12" s="3" t="s">
        <v>19</v>
      </c>
      <c r="H12" s="2">
        <f>IF(UHPFNOYIELD57[[#This Row],[Unit]]="MT",UHPFNOYIELD57[[#This Row],[Quantity]],UHPFNOYIELD57[[#This Row],[Quantity]]/1000)</f>
        <v>1.4999999999999999E-2</v>
      </c>
      <c r="I12" s="2">
        <f>UHPFNOYIELD57[[#This Row],[Amount]]/UHPFNOYIELD57[[#This Row],[Conversion_to_MT]]</f>
        <v>171912</v>
      </c>
      <c r="J12" s="3" t="str">
        <f t="shared" si="0"/>
        <v>LM,TP304LSCEN</v>
      </c>
      <c r="K12" s="4">
        <f t="shared" si="1"/>
        <v>7072993.2800000003</v>
      </c>
      <c r="L12" s="6">
        <f t="shared" si="2"/>
        <v>45.64</v>
      </c>
    </row>
    <row r="13" spans="1:12" ht="55.2" x14ac:dyDescent="0.3">
      <c r="A13" s="3" t="s">
        <v>32</v>
      </c>
      <c r="B13" s="9" t="s">
        <v>23</v>
      </c>
      <c r="C13" s="4">
        <v>-11174.29</v>
      </c>
      <c r="D13" s="11">
        <f>UHPFNOYIELD57[[#This Row],[Actual Amount]]*-1</f>
        <v>11174.29</v>
      </c>
      <c r="E13" s="8">
        <v>-65</v>
      </c>
      <c r="F13" s="12">
        <f>UHPFNOYIELD57[[#This Row],[Actual Quantity]]*-1</f>
        <v>65</v>
      </c>
      <c r="G13" s="3" t="s">
        <v>19</v>
      </c>
      <c r="H13" s="2">
        <f>IF(UHPFNOYIELD57[[#This Row],[Unit]]="MT",UHPFNOYIELD57[[#This Row],[Quantity]],UHPFNOYIELD57[[#This Row],[Quantity]]/1000)</f>
        <v>6.5000000000000002E-2</v>
      </c>
      <c r="I13" s="2">
        <f>UHPFNOYIELD57[[#This Row],[Amount]]/UHPFNOYIELD57[[#This Row],[Conversion_to_MT]]</f>
        <v>171912.15384615384</v>
      </c>
      <c r="J13" s="3" t="str">
        <f t="shared" si="0"/>
        <v>LM,TP304LSCEN</v>
      </c>
      <c r="K13" s="4">
        <f t="shared" si="1"/>
        <v>7072993.2800000003</v>
      </c>
      <c r="L13" s="6">
        <f t="shared" si="2"/>
        <v>45.64</v>
      </c>
    </row>
    <row r="14" spans="1:12" x14ac:dyDescent="0.3">
      <c r="A14" s="3" t="s">
        <v>32</v>
      </c>
      <c r="B14" s="9" t="s">
        <v>18</v>
      </c>
      <c r="C14" s="4">
        <v>-19721.810000000001</v>
      </c>
      <c r="D14" s="11">
        <f>UHPFNOYIELD57[[#This Row],[Actual Amount]]*-1</f>
        <v>19721.810000000001</v>
      </c>
      <c r="E14" s="8">
        <v>-200</v>
      </c>
      <c r="F14" s="12">
        <f>UHPFNOYIELD57[[#This Row],[Actual Quantity]]*-1</f>
        <v>200</v>
      </c>
      <c r="G14" s="3" t="s">
        <v>19</v>
      </c>
      <c r="H14" s="2">
        <f>IF(UHPFNOYIELD57[[#This Row],[Unit]]="MT",UHPFNOYIELD57[[#This Row],[Quantity]],UHPFNOYIELD57[[#This Row],[Quantity]]/1000)</f>
        <v>0.2</v>
      </c>
      <c r="I14" s="2">
        <f>UHPFNOYIELD57[[#This Row],[Amount]]/UHPFNOYIELD57[[#This Row],[Conversion_to_MT]]</f>
        <v>98609.05</v>
      </c>
      <c r="J14" s="3" t="str">
        <f t="shared" si="0"/>
        <v>LM,TP304LSCEN</v>
      </c>
      <c r="K14" s="4">
        <f t="shared" si="1"/>
        <v>7072993.2800000003</v>
      </c>
      <c r="L14" s="6">
        <f t="shared" si="2"/>
        <v>45.64</v>
      </c>
    </row>
    <row r="15" spans="1:12" ht="27.6" x14ac:dyDescent="0.3">
      <c r="A15" s="3" t="s">
        <v>32</v>
      </c>
      <c r="B15" s="9" t="s">
        <v>24</v>
      </c>
      <c r="C15" s="4">
        <v>-5695.85</v>
      </c>
      <c r="D15" s="11">
        <f>UHPFNOYIELD57[[#This Row],[Actual Amount]]*-1</f>
        <v>5695.85</v>
      </c>
      <c r="E15" s="8">
        <v>-100</v>
      </c>
      <c r="F15" s="12">
        <f>UHPFNOYIELD57[[#This Row],[Actual Quantity]]*-1</f>
        <v>100</v>
      </c>
      <c r="G15" s="3" t="s">
        <v>19</v>
      </c>
      <c r="H15" s="2">
        <f>IF(UHPFNOYIELD57[[#This Row],[Unit]]="MT",UHPFNOYIELD57[[#This Row],[Quantity]],UHPFNOYIELD57[[#This Row],[Quantity]]/1000)</f>
        <v>0.1</v>
      </c>
      <c r="I15" s="2">
        <f>UHPFNOYIELD57[[#This Row],[Amount]]/UHPFNOYIELD57[[#This Row],[Conversion_to_MT]]</f>
        <v>56958.5</v>
      </c>
      <c r="J15" s="3" t="str">
        <f t="shared" si="0"/>
        <v>LM,TP304LSCEN</v>
      </c>
      <c r="K15" s="4">
        <f t="shared" si="1"/>
        <v>7072993.2800000003</v>
      </c>
      <c r="L15" s="6">
        <f t="shared" si="2"/>
        <v>45.64</v>
      </c>
    </row>
    <row r="16" spans="1:12" x14ac:dyDescent="0.3">
      <c r="A16" s="3" t="s">
        <v>32</v>
      </c>
      <c r="B16" s="9" t="s">
        <v>16</v>
      </c>
      <c r="C16" s="4">
        <v>-965.74</v>
      </c>
      <c r="D16" s="11">
        <f>UHPFNOYIELD57[[#This Row],[Actual Amount]]*-1</f>
        <v>965.74</v>
      </c>
      <c r="E16" s="8">
        <v>-100</v>
      </c>
      <c r="F16" s="12">
        <f>UHPFNOYIELD57[[#This Row],[Actual Quantity]]*-1</f>
        <v>100</v>
      </c>
      <c r="G16" s="3" t="s">
        <v>19</v>
      </c>
      <c r="H16" s="2">
        <f>IF(UHPFNOYIELD57[[#This Row],[Unit]]="MT",UHPFNOYIELD57[[#This Row],[Quantity]],UHPFNOYIELD57[[#This Row],[Quantity]]/1000)</f>
        <v>0.1</v>
      </c>
      <c r="I16" s="2">
        <f>UHPFNOYIELD57[[#This Row],[Amount]]/UHPFNOYIELD57[[#This Row],[Conversion_to_MT]]</f>
        <v>9657.4</v>
      </c>
      <c r="J16" s="3" t="str">
        <f t="shared" si="0"/>
        <v>LM,TP304LSCEN</v>
      </c>
      <c r="K16" s="4">
        <f t="shared" si="1"/>
        <v>7072993.2800000003</v>
      </c>
      <c r="L16" s="6">
        <f t="shared" si="2"/>
        <v>45.64</v>
      </c>
    </row>
    <row r="17" spans="1:12" ht="55.2" x14ac:dyDescent="0.3">
      <c r="A17" s="3" t="s">
        <v>32</v>
      </c>
      <c r="B17" s="9" t="s">
        <v>23</v>
      </c>
      <c r="C17" s="4">
        <v>-6876.49</v>
      </c>
      <c r="D17" s="11">
        <f>UHPFNOYIELD57[[#This Row],[Actual Amount]]*-1</f>
        <v>6876.49</v>
      </c>
      <c r="E17" s="8">
        <v>-40</v>
      </c>
      <c r="F17" s="12">
        <f>UHPFNOYIELD57[[#This Row],[Actual Quantity]]*-1</f>
        <v>40</v>
      </c>
      <c r="G17" s="3" t="s">
        <v>19</v>
      </c>
      <c r="H17" s="2">
        <f>IF(UHPFNOYIELD57[[#This Row],[Unit]]="MT",UHPFNOYIELD57[[#This Row],[Quantity]],UHPFNOYIELD57[[#This Row],[Quantity]]/1000)</f>
        <v>0.04</v>
      </c>
      <c r="I17" s="2">
        <f>UHPFNOYIELD57[[#This Row],[Amount]]/UHPFNOYIELD57[[#This Row],[Conversion_to_MT]]</f>
        <v>171912.25</v>
      </c>
      <c r="J17" s="3" t="str">
        <f t="shared" si="0"/>
        <v>LM,TP304LSCEN</v>
      </c>
      <c r="K17" s="4">
        <f t="shared" si="1"/>
        <v>7072993.2800000003</v>
      </c>
      <c r="L17" s="6">
        <f t="shared" si="2"/>
        <v>45.64</v>
      </c>
    </row>
    <row r="18" spans="1:12" x14ac:dyDescent="0.3">
      <c r="A18" s="3" t="s">
        <v>32</v>
      </c>
      <c r="B18" s="9" t="s">
        <v>18</v>
      </c>
      <c r="C18" s="4">
        <v>-9860.9</v>
      </c>
      <c r="D18" s="11">
        <f>UHPFNOYIELD57[[#This Row],[Actual Amount]]*-1</f>
        <v>9860.9</v>
      </c>
      <c r="E18" s="8">
        <v>-100</v>
      </c>
      <c r="F18" s="12">
        <f>UHPFNOYIELD57[[#This Row],[Actual Quantity]]*-1</f>
        <v>100</v>
      </c>
      <c r="G18" s="3" t="s">
        <v>19</v>
      </c>
      <c r="H18" s="2">
        <f>IF(UHPFNOYIELD57[[#This Row],[Unit]]="MT",UHPFNOYIELD57[[#This Row],[Quantity]],UHPFNOYIELD57[[#This Row],[Quantity]]/1000)</f>
        <v>0.1</v>
      </c>
      <c r="I18" s="2">
        <f>UHPFNOYIELD57[[#This Row],[Amount]]/UHPFNOYIELD57[[#This Row],[Conversion_to_MT]]</f>
        <v>98608.999999999985</v>
      </c>
      <c r="J18" s="3" t="str">
        <f t="shared" si="0"/>
        <v>LM,TP304LSCEN</v>
      </c>
      <c r="K18" s="4">
        <f t="shared" si="1"/>
        <v>7072993.2800000003</v>
      </c>
      <c r="L18" s="6">
        <f t="shared" si="2"/>
        <v>45.64</v>
      </c>
    </row>
    <row r="19" spans="1:12" x14ac:dyDescent="0.3">
      <c r="A19" s="3" t="s">
        <v>32</v>
      </c>
      <c r="B19" s="9" t="s">
        <v>18</v>
      </c>
      <c r="C19" s="4">
        <v>-3944.36</v>
      </c>
      <c r="D19" s="11">
        <f>UHPFNOYIELD57[[#This Row],[Actual Amount]]*-1</f>
        <v>3944.36</v>
      </c>
      <c r="E19" s="8">
        <v>-40</v>
      </c>
      <c r="F19" s="12">
        <f>UHPFNOYIELD57[[#This Row],[Actual Quantity]]*-1</f>
        <v>40</v>
      </c>
      <c r="G19" s="3" t="s">
        <v>19</v>
      </c>
      <c r="H19" s="2">
        <f>IF(UHPFNOYIELD57[[#This Row],[Unit]]="MT",UHPFNOYIELD57[[#This Row],[Quantity]],UHPFNOYIELD57[[#This Row],[Quantity]]/1000)</f>
        <v>0.04</v>
      </c>
      <c r="I19" s="2">
        <f>UHPFNOYIELD57[[#This Row],[Amount]]/UHPFNOYIELD57[[#This Row],[Conversion_to_MT]]</f>
        <v>98609</v>
      </c>
      <c r="J19" s="3" t="str">
        <f t="shared" si="0"/>
        <v>LM,TP304LSCEN</v>
      </c>
      <c r="K19" s="4">
        <f t="shared" si="1"/>
        <v>7072993.2800000003</v>
      </c>
      <c r="L19" s="6">
        <f t="shared" si="2"/>
        <v>45.64</v>
      </c>
    </row>
    <row r="20" spans="1:12" ht="27.6" x14ac:dyDescent="0.3">
      <c r="A20" s="3" t="s">
        <v>32</v>
      </c>
      <c r="B20" s="9" t="s">
        <v>42</v>
      </c>
      <c r="C20" s="4">
        <v>-269.86</v>
      </c>
      <c r="D20" s="13">
        <f>UHPFNOYIELD57[[#This Row],[Actual Amount]]*-1</f>
        <v>269.86</v>
      </c>
      <c r="E20" s="8">
        <v>-5</v>
      </c>
      <c r="F20" s="12">
        <f>UHPFNOYIELD57[[#This Row],[Actual Quantity]]*-1</f>
        <v>5</v>
      </c>
      <c r="G20" s="3" t="s">
        <v>19</v>
      </c>
      <c r="H20" s="2">
        <f>IF(UHPFNOYIELD57[[#This Row],[Unit]]="MT",UHPFNOYIELD57[[#This Row],[Quantity]],UHPFNOYIELD57[[#This Row],[Quantity]]/1000)</f>
        <v>5.0000000000000001E-3</v>
      </c>
      <c r="I20" s="2">
        <f>UHPFNOYIELD57[[#This Row],[Amount]]/UHPFNOYIELD57[[#This Row],[Conversion_to_MT]]</f>
        <v>53972</v>
      </c>
      <c r="J20" s="16" t="str">
        <f t="shared" ref="J20:J23" si="3">$J$2</f>
        <v>LM,TP304LSCEN</v>
      </c>
      <c r="K20" s="13">
        <f t="shared" ref="K20:K23" si="4">$K$2</f>
        <v>7072993.2800000003</v>
      </c>
      <c r="L20" s="2">
        <f t="shared" ref="L20:L23" si="5">$L$2</f>
        <v>45.64</v>
      </c>
    </row>
    <row r="21" spans="1:12" ht="55.2" x14ac:dyDescent="0.3">
      <c r="A21" s="3" t="s">
        <v>32</v>
      </c>
      <c r="B21" s="9" t="s">
        <v>23</v>
      </c>
      <c r="C21" s="4">
        <v>-3438.24</v>
      </c>
      <c r="D21" s="13">
        <f>UHPFNOYIELD57[[#This Row],[Actual Amount]]*-1</f>
        <v>3438.24</v>
      </c>
      <c r="E21" s="8">
        <v>-20</v>
      </c>
      <c r="F21" s="12">
        <f>UHPFNOYIELD57[[#This Row],[Actual Quantity]]*-1</f>
        <v>20</v>
      </c>
      <c r="G21" s="3" t="s">
        <v>19</v>
      </c>
      <c r="H21" s="2">
        <f>IF(UHPFNOYIELD57[[#This Row],[Unit]]="MT",UHPFNOYIELD57[[#This Row],[Quantity]],UHPFNOYIELD57[[#This Row],[Quantity]]/1000)</f>
        <v>0.02</v>
      </c>
      <c r="I21" s="2">
        <f>UHPFNOYIELD57[[#This Row],[Amount]]/UHPFNOYIELD57[[#This Row],[Conversion_to_MT]]</f>
        <v>171912</v>
      </c>
      <c r="J21" s="16" t="str">
        <f t="shared" si="3"/>
        <v>LM,TP304LSCEN</v>
      </c>
      <c r="K21" s="13">
        <f t="shared" si="4"/>
        <v>7072993.2800000003</v>
      </c>
      <c r="L21" s="2">
        <f t="shared" si="5"/>
        <v>45.64</v>
      </c>
    </row>
    <row r="22" spans="1:12" x14ac:dyDescent="0.3">
      <c r="A22" s="3" t="s">
        <v>32</v>
      </c>
      <c r="B22" s="9" t="s">
        <v>18</v>
      </c>
      <c r="C22" s="4">
        <v>-2958.27</v>
      </c>
      <c r="D22" s="13">
        <f>UHPFNOYIELD57[[#This Row],[Actual Amount]]*-1</f>
        <v>2958.27</v>
      </c>
      <c r="E22" s="8">
        <v>-30</v>
      </c>
      <c r="F22" s="12">
        <f>UHPFNOYIELD57[[#This Row],[Actual Quantity]]*-1</f>
        <v>30</v>
      </c>
      <c r="G22" s="3" t="s">
        <v>19</v>
      </c>
      <c r="H22" s="2">
        <f>IF(UHPFNOYIELD57[[#This Row],[Unit]]="MT",UHPFNOYIELD57[[#This Row],[Quantity]],UHPFNOYIELD57[[#This Row],[Quantity]]/1000)</f>
        <v>0.03</v>
      </c>
      <c r="I22" s="2">
        <f>UHPFNOYIELD57[[#This Row],[Amount]]/UHPFNOYIELD57[[#This Row],[Conversion_to_MT]]</f>
        <v>98609</v>
      </c>
      <c r="J22" s="16" t="str">
        <f t="shared" si="3"/>
        <v>LM,TP304LSCEN</v>
      </c>
      <c r="K22" s="13">
        <f t="shared" si="4"/>
        <v>7072993.2800000003</v>
      </c>
      <c r="L22" s="2">
        <f t="shared" si="5"/>
        <v>45.64</v>
      </c>
    </row>
    <row r="23" spans="1:12" ht="27.6" x14ac:dyDescent="0.3">
      <c r="A23" s="3" t="s">
        <v>32</v>
      </c>
      <c r="B23" s="9" t="s">
        <v>42</v>
      </c>
      <c r="C23" s="4">
        <v>-539.71</v>
      </c>
      <c r="D23" s="13">
        <f>UHPFNOYIELD57[[#This Row],[Actual Amount]]*-1</f>
        <v>539.71</v>
      </c>
      <c r="E23" s="8">
        <v>-10</v>
      </c>
      <c r="F23" s="12">
        <f>UHPFNOYIELD57[[#This Row],[Actual Quantity]]*-1</f>
        <v>10</v>
      </c>
      <c r="G23" s="3" t="s">
        <v>19</v>
      </c>
      <c r="H23" s="2">
        <f>IF(UHPFNOYIELD57[[#This Row],[Unit]]="MT",UHPFNOYIELD57[[#This Row],[Quantity]],UHPFNOYIELD57[[#This Row],[Quantity]]/1000)</f>
        <v>0.01</v>
      </c>
      <c r="I23" s="2">
        <f>UHPFNOYIELD57[[#This Row],[Amount]]/UHPFNOYIELD57[[#This Row],[Conversion_to_MT]]</f>
        <v>53971</v>
      </c>
      <c r="J23" s="16" t="str">
        <f t="shared" si="3"/>
        <v>LM,TP304LSCEN</v>
      </c>
      <c r="K23" s="13">
        <f t="shared" si="4"/>
        <v>7072993.2800000003</v>
      </c>
      <c r="L23" s="2">
        <f t="shared" si="5"/>
        <v>45.64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sheetPr codeName="Sheet6"/>
  <dimension ref="A1:N23"/>
  <sheetViews>
    <sheetView workbookViewId="0">
      <selection activeCell="F2" sqref="F2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30</v>
      </c>
      <c r="N1" s="2" t="s">
        <v>20</v>
      </c>
    </row>
    <row r="2" spans="1:14" ht="27.6" x14ac:dyDescent="0.3">
      <c r="A2" s="3" t="s">
        <v>32</v>
      </c>
      <c r="B2" s="9" t="s">
        <v>41</v>
      </c>
      <c r="C2" s="4">
        <v>-5839.15</v>
      </c>
      <c r="D2" s="11">
        <f>UHPFNOYIELD578[[#This Row],[Actual Amount]]*-1</f>
        <v>5839.15</v>
      </c>
      <c r="E2" s="8">
        <v>-23</v>
      </c>
      <c r="F2" s="12">
        <f>UHPFNOYIELD578[[#This Row],[Actual Quantity]]*-1</f>
        <v>23</v>
      </c>
      <c r="G2" s="3" t="s">
        <v>19</v>
      </c>
      <c r="H2" s="2">
        <f>IF(UHPFNOYIELD578[[#This Row],[Unit]]="MT",UHPFNOYIELD578[[#This Row],[Quantity]],UHPFNOYIELD578[[#This Row],[Quantity]]/1000)</f>
        <v>2.3E-2</v>
      </c>
      <c r="I2" s="2">
        <f>UHPFNOYIELD578[[#This Row],[Amount]]/UHPFNOYIELD578[[#This Row],[Conversion_to_MT]]</f>
        <v>253876.08695652173</v>
      </c>
      <c r="J2" s="7" t="str">
        <f>VODnoyield!J2</f>
        <v>LM,TP304LSCEN</v>
      </c>
      <c r="K2" s="11">
        <f>VODnoyield!K2</f>
        <v>7072993.2800000003</v>
      </c>
      <c r="L2" s="12">
        <f>VODnoyield!L2</f>
        <v>45.64</v>
      </c>
      <c r="M2" s="2">
        <f>SUM(UHPFNOYIELD578[Conversion_to_MT])</f>
        <v>2.8580000000000001</v>
      </c>
      <c r="N2" s="2">
        <f>UHPFNOYIELD578[[#This Row],[Final Pro. Quantity]]/(UHPFyield!L2+VODyield!M2)*100</f>
        <v>98.710961155809329</v>
      </c>
    </row>
    <row r="3" spans="1:14" ht="41.4" x14ac:dyDescent="0.3">
      <c r="A3" s="3" t="s">
        <v>32</v>
      </c>
      <c r="B3" s="9" t="s">
        <v>21</v>
      </c>
      <c r="C3" s="4">
        <v>-119985.73</v>
      </c>
      <c r="D3" s="11">
        <f>UHPFNOYIELD578[[#This Row],[Actual Amount]]*-1</f>
        <v>119985.73</v>
      </c>
      <c r="E3" s="8">
        <v>-1100</v>
      </c>
      <c r="F3" s="12">
        <f>UHPFNOYIELD578[[#This Row],[Actual Quantity]]*-1</f>
        <v>1100</v>
      </c>
      <c r="G3" s="3" t="s">
        <v>19</v>
      </c>
      <c r="H3" s="2">
        <f>IF(UHPFNOYIELD578[[#This Row],[Unit]]="MT",UHPFNOYIELD578[[#This Row],[Quantity]],UHPFNOYIELD578[[#This Row],[Quantity]]/1000)</f>
        <v>1.1000000000000001</v>
      </c>
      <c r="I3" s="2">
        <f>UHPFNOYIELD578[[#This Row],[Amount]]/UHPFNOYIELD578[[#This Row],[Conversion_to_MT]]</f>
        <v>109077.93636363636</v>
      </c>
      <c r="J3" s="7" t="str">
        <f>VODnoyield!J3</f>
        <v>LM,TP304LSCEN</v>
      </c>
      <c r="K3" s="11">
        <f>VODnoyield!K3</f>
        <v>7072993.2800000003</v>
      </c>
      <c r="L3" s="12">
        <f>VODnoyield!L3</f>
        <v>45.64</v>
      </c>
      <c r="M3" s="2"/>
      <c r="N3" s="2"/>
    </row>
    <row r="4" spans="1:14" x14ac:dyDescent="0.3">
      <c r="A4" s="3" t="s">
        <v>32</v>
      </c>
      <c r="B4" s="9" t="s">
        <v>16</v>
      </c>
      <c r="C4" s="4">
        <v>-1931.47</v>
      </c>
      <c r="D4" s="11">
        <f>UHPFNOYIELD578[[#This Row],[Actual Amount]]*-1</f>
        <v>1931.47</v>
      </c>
      <c r="E4" s="8"/>
      <c r="F4" s="12">
        <f>UHPFNOYIELD578[[#This Row],[Actual Quantity]]*-1</f>
        <v>0</v>
      </c>
      <c r="G4" s="3" t="s">
        <v>19</v>
      </c>
      <c r="H4" s="2">
        <f>IF(UHPFNOYIELD578[[#This Row],[Unit]]="MT",UHPFNOYIELD578[[#This Row],[Quantity]],UHPFNOYIELD578[[#This Row],[Quantity]]/1000)</f>
        <v>0</v>
      </c>
      <c r="I4" s="2" t="e">
        <f>UHPFNOYIELD578[[#This Row],[Amount]]/UHPFNOYIELD578[[#This Row],[Conversion_to_MT]]</f>
        <v>#DIV/0!</v>
      </c>
      <c r="J4" s="7" t="str">
        <f>VODnoyield!J4</f>
        <v>LM,TP304LSCEN</v>
      </c>
      <c r="K4" s="11">
        <f>VODnoyield!K4</f>
        <v>7072993.2800000003</v>
      </c>
      <c r="L4" s="12">
        <f>VODnoyield!L4</f>
        <v>45.64</v>
      </c>
      <c r="M4" s="2"/>
      <c r="N4" s="2"/>
    </row>
    <row r="5" spans="1:14" ht="27.6" x14ac:dyDescent="0.3">
      <c r="A5" s="3" t="s">
        <v>32</v>
      </c>
      <c r="B5" s="9" t="s">
        <v>17</v>
      </c>
      <c r="C5" s="4">
        <v>-2279.65</v>
      </c>
      <c r="D5" s="11">
        <f>UHPFNOYIELD578[[#This Row],[Actual Amount]]*-1</f>
        <v>2279.65</v>
      </c>
      <c r="E5" s="8"/>
      <c r="F5" s="12">
        <f>UHPFNOYIELD578[[#This Row],[Actual Quantity]]*-1</f>
        <v>0</v>
      </c>
      <c r="G5" s="3" t="s">
        <v>19</v>
      </c>
      <c r="H5" s="2">
        <f>IF(UHPFNOYIELD578[[#This Row],[Unit]]="MT",UHPFNOYIELD578[[#This Row],[Quantity]],UHPFNOYIELD578[[#This Row],[Quantity]]/1000)</f>
        <v>0</v>
      </c>
      <c r="I5" s="2" t="e">
        <f>UHPFNOYIELD578[[#This Row],[Amount]]/UHPFNOYIELD578[[#This Row],[Conversion_to_MT]]</f>
        <v>#DIV/0!</v>
      </c>
      <c r="J5" s="7" t="str">
        <f>VODnoyield!J5</f>
        <v>LM,TP304LSCEN</v>
      </c>
      <c r="K5" s="11">
        <f>VODnoyield!K5</f>
        <v>7072993.2800000003</v>
      </c>
      <c r="L5" s="12">
        <f>VODnoyield!L5</f>
        <v>45.64</v>
      </c>
      <c r="M5" s="2"/>
      <c r="N5" s="2"/>
    </row>
    <row r="6" spans="1:14" ht="55.2" x14ac:dyDescent="0.3">
      <c r="A6" s="3" t="s">
        <v>32</v>
      </c>
      <c r="B6" s="9" t="s">
        <v>23</v>
      </c>
      <c r="C6" s="4">
        <v>-75641.36</v>
      </c>
      <c r="D6" s="11">
        <f>UHPFNOYIELD578[[#This Row],[Actual Amount]]*-1</f>
        <v>75641.36</v>
      </c>
      <c r="E6" s="8">
        <v>-440</v>
      </c>
      <c r="F6" s="12">
        <f>UHPFNOYIELD578[[#This Row],[Actual Quantity]]*-1</f>
        <v>440</v>
      </c>
      <c r="G6" s="3" t="s">
        <v>19</v>
      </c>
      <c r="H6" s="2">
        <f>IF(UHPFNOYIELD578[[#This Row],[Unit]]="MT",UHPFNOYIELD578[[#This Row],[Quantity]],UHPFNOYIELD578[[#This Row],[Quantity]]/1000)</f>
        <v>0.44</v>
      </c>
      <c r="I6" s="2">
        <f>UHPFNOYIELD578[[#This Row],[Amount]]/UHPFNOYIELD578[[#This Row],[Conversion_to_MT]]</f>
        <v>171912.18181818182</v>
      </c>
      <c r="J6" s="7" t="str">
        <f>VODnoyield!J6</f>
        <v>LM,TP304LSCEN</v>
      </c>
      <c r="K6" s="11">
        <f>VODnoyield!K6</f>
        <v>7072993.2800000003</v>
      </c>
      <c r="L6" s="12">
        <f>VODnoyield!L6</f>
        <v>45.64</v>
      </c>
      <c r="M6" s="2"/>
      <c r="N6" s="2"/>
    </row>
    <row r="7" spans="1:14" x14ac:dyDescent="0.3">
      <c r="A7" s="3" t="s">
        <v>32</v>
      </c>
      <c r="B7" s="9" t="s">
        <v>18</v>
      </c>
      <c r="C7" s="4">
        <v>-66068.05</v>
      </c>
      <c r="D7" s="11">
        <f>UHPFNOYIELD578[[#This Row],[Actual Amount]]*-1</f>
        <v>66068.05</v>
      </c>
      <c r="E7" s="8">
        <v>-670</v>
      </c>
      <c r="F7" s="12">
        <f>UHPFNOYIELD578[[#This Row],[Actual Quantity]]*-1</f>
        <v>670</v>
      </c>
      <c r="G7" s="3" t="s">
        <v>19</v>
      </c>
      <c r="H7" s="2">
        <f>IF(UHPFNOYIELD578[[#This Row],[Unit]]="MT",UHPFNOYIELD578[[#This Row],[Quantity]],UHPFNOYIELD578[[#This Row],[Quantity]]/1000)</f>
        <v>0.67</v>
      </c>
      <c r="I7" s="2">
        <f>UHPFNOYIELD578[[#This Row],[Amount]]/UHPFNOYIELD578[[#This Row],[Conversion_to_MT]]</f>
        <v>98609.029850746272</v>
      </c>
      <c r="J7" s="7" t="str">
        <f>VODnoyield!J7</f>
        <v>LM,TP304LSCEN</v>
      </c>
      <c r="K7" s="11">
        <f>VODnoyield!K7</f>
        <v>7072993.2800000003</v>
      </c>
      <c r="L7" s="12">
        <f>VODnoyield!L7</f>
        <v>45.64</v>
      </c>
      <c r="M7" s="2"/>
      <c r="N7" s="2"/>
    </row>
    <row r="8" spans="1:14" ht="27.6" x14ac:dyDescent="0.3">
      <c r="A8" s="3" t="s">
        <v>32</v>
      </c>
      <c r="B8" s="9" t="s">
        <v>22</v>
      </c>
      <c r="C8" s="4">
        <v>-128776.02</v>
      </c>
      <c r="D8" s="11">
        <f>UHPFNOYIELD578[[#This Row],[Actual Amount]]*-1</f>
        <v>128776.02</v>
      </c>
      <c r="E8" s="8">
        <v>-100</v>
      </c>
      <c r="F8" s="12">
        <f>UHPFNOYIELD578[[#This Row],[Actual Quantity]]*-1</f>
        <v>100</v>
      </c>
      <c r="G8" s="3" t="s">
        <v>19</v>
      </c>
      <c r="H8" s="2">
        <f>IF(UHPFNOYIELD578[[#This Row],[Unit]]="MT",UHPFNOYIELD578[[#This Row],[Quantity]],UHPFNOYIELD578[[#This Row],[Quantity]]/1000)</f>
        <v>0.1</v>
      </c>
      <c r="I8" s="2">
        <f>UHPFNOYIELD578[[#This Row],[Amount]]/UHPFNOYIELD578[[#This Row],[Conversion_to_MT]]</f>
        <v>1287760.2</v>
      </c>
      <c r="J8" s="7" t="str">
        <f>VODnoyield!J8</f>
        <v>LM,TP304LSCEN</v>
      </c>
      <c r="K8" s="11">
        <f>VODnoyield!K8</f>
        <v>7072993.2800000003</v>
      </c>
      <c r="L8" s="12">
        <f>VODnoyield!L8</f>
        <v>45.64</v>
      </c>
      <c r="M8" s="2"/>
      <c r="N8" s="2"/>
    </row>
    <row r="9" spans="1:14" ht="27.6" x14ac:dyDescent="0.3">
      <c r="A9" s="3" t="s">
        <v>32</v>
      </c>
      <c r="B9" s="9" t="s">
        <v>24</v>
      </c>
      <c r="C9" s="4">
        <v>-2961.84</v>
      </c>
      <c r="D9" s="11">
        <f>UHPFNOYIELD578[[#This Row],[Actual Amount]]*-1</f>
        <v>2961.84</v>
      </c>
      <c r="E9" s="8"/>
      <c r="F9" s="12">
        <f>UHPFNOYIELD578[[#This Row],[Actual Quantity]]*-1</f>
        <v>0</v>
      </c>
      <c r="G9" s="3" t="s">
        <v>19</v>
      </c>
      <c r="H9" s="2">
        <f>IF(UHPFNOYIELD578[[#This Row],[Unit]]="MT",UHPFNOYIELD578[[#This Row],[Quantity]],UHPFNOYIELD578[[#This Row],[Quantity]]/1000)</f>
        <v>0</v>
      </c>
      <c r="I9" s="2" t="e">
        <f>UHPFNOYIELD578[[#This Row],[Amount]]/UHPFNOYIELD578[[#This Row],[Conversion_to_MT]]</f>
        <v>#DIV/0!</v>
      </c>
      <c r="J9" s="7" t="str">
        <f>VODnoyield!J9</f>
        <v>LM,TP304LSCEN</v>
      </c>
      <c r="K9" s="11">
        <f>VODnoyield!K9</f>
        <v>7072993.2800000003</v>
      </c>
      <c r="L9" s="12">
        <f>VODnoyield!L9</f>
        <v>45.64</v>
      </c>
      <c r="M9" s="2"/>
      <c r="N9" s="2"/>
    </row>
    <row r="10" spans="1:14" ht="27.6" x14ac:dyDescent="0.3">
      <c r="A10" s="3" t="s">
        <v>32</v>
      </c>
      <c r="B10" s="9" t="s">
        <v>24</v>
      </c>
      <c r="C10" s="4">
        <v>-2734.01</v>
      </c>
      <c r="D10" s="11">
        <f>SUM(D2:D9)</f>
        <v>403483.27</v>
      </c>
      <c r="E10" s="8"/>
      <c r="F10" s="12">
        <f>UHPFNOYIELD578[[#This Row],[Actual Quantity]]*-1</f>
        <v>0</v>
      </c>
      <c r="G10" s="3" t="s">
        <v>19</v>
      </c>
      <c r="H10" s="2">
        <f>IF(UHPFNOYIELD578[[#This Row],[Unit]]="MT",UHPFNOYIELD578[[#This Row],[Quantity]],UHPFNOYIELD578[[#This Row],[Quantity]]/1000)</f>
        <v>0</v>
      </c>
      <c r="I10" s="2" t="e">
        <f>UHPFNOYIELD578[[#This Row],[Amount]]/UHPFNOYIELD578[[#This Row],[Conversion_to_MT]]</f>
        <v>#DIV/0!</v>
      </c>
      <c r="J10" s="7" t="str">
        <f>VODnoyield!J10</f>
        <v>LM,TP304LSCEN</v>
      </c>
      <c r="K10" s="11">
        <f>VODnoyield!K10</f>
        <v>7072993.2800000003</v>
      </c>
      <c r="L10" s="12">
        <f>VODnoyield!L10</f>
        <v>45.64</v>
      </c>
      <c r="M10" s="2"/>
      <c r="N10" s="2"/>
    </row>
    <row r="11" spans="1:14" x14ac:dyDescent="0.3">
      <c r="A11" s="3" t="s">
        <v>32</v>
      </c>
      <c r="B11" s="9" t="s">
        <v>16</v>
      </c>
      <c r="C11" s="4">
        <v>-13520.33</v>
      </c>
      <c r="D11" s="13">
        <f>UHPFNOYIELD578[[#This Row],[Actual Amount]]*-1</f>
        <v>13520.33</v>
      </c>
      <c r="E11" s="8"/>
      <c r="F11" s="12">
        <f>UHPFNOYIELD578[[#This Row],[Actual Quantity]]*-1</f>
        <v>0</v>
      </c>
      <c r="G11" s="3" t="s">
        <v>19</v>
      </c>
      <c r="H11" s="2">
        <f>IF(UHPFNOYIELD578[[#This Row],[Unit]]="MT",UHPFNOYIELD578[[#This Row],[Quantity]],UHPFNOYIELD578[[#This Row],[Quantity]]/1000)</f>
        <v>0</v>
      </c>
      <c r="I11" s="2" t="e">
        <f>UHPFNOYIELD578[[#This Row],[Amount]]/UHPFNOYIELD578[[#This Row],[Conversion_to_MT]]</f>
        <v>#DIV/0!</v>
      </c>
      <c r="J11" s="7" t="str">
        <f>VODnoyield!J11</f>
        <v>LM,TP304LSCEN</v>
      </c>
      <c r="K11" s="11">
        <f>VODnoyield!K11</f>
        <v>7072993.2800000003</v>
      </c>
      <c r="L11" s="12">
        <f>VODnoyield!L11</f>
        <v>45.64</v>
      </c>
      <c r="M11" s="2"/>
      <c r="N11" s="2"/>
    </row>
    <row r="12" spans="1:14" ht="55.2" x14ac:dyDescent="0.3">
      <c r="A12" s="3" t="s">
        <v>32</v>
      </c>
      <c r="B12" s="9" t="s">
        <v>23</v>
      </c>
      <c r="C12" s="4">
        <v>-2578.6799999999998</v>
      </c>
      <c r="D12" s="13">
        <f>UHPFNOYIELD578[[#This Row],[Actual Amount]]*-1</f>
        <v>2578.6799999999998</v>
      </c>
      <c r="E12" s="8">
        <v>-15</v>
      </c>
      <c r="F12" s="12">
        <f>UHPFNOYIELD578[[#This Row],[Actual Quantity]]*-1</f>
        <v>15</v>
      </c>
      <c r="G12" s="3" t="s">
        <v>19</v>
      </c>
      <c r="H12" s="2">
        <f>IF(UHPFNOYIELD578[[#This Row],[Unit]]="MT",UHPFNOYIELD578[[#This Row],[Quantity]],UHPFNOYIELD578[[#This Row],[Quantity]]/1000)</f>
        <v>1.4999999999999999E-2</v>
      </c>
      <c r="I12" s="2">
        <f>UHPFNOYIELD578[[#This Row],[Amount]]/UHPFNOYIELD578[[#This Row],[Conversion_to_MT]]</f>
        <v>171912</v>
      </c>
      <c r="J12" s="7" t="str">
        <f>VODnoyield!J12</f>
        <v>LM,TP304LSCEN</v>
      </c>
      <c r="K12" s="11">
        <f>VODnoyield!K12</f>
        <v>7072993.2800000003</v>
      </c>
      <c r="L12" s="12">
        <f>VODnoyield!L12</f>
        <v>45.64</v>
      </c>
      <c r="M12" s="2"/>
      <c r="N12" s="2"/>
    </row>
    <row r="13" spans="1:14" ht="55.2" x14ac:dyDescent="0.3">
      <c r="A13" s="3" t="s">
        <v>32</v>
      </c>
      <c r="B13" s="9" t="s">
        <v>23</v>
      </c>
      <c r="C13" s="4">
        <v>-11174.29</v>
      </c>
      <c r="D13" s="13">
        <f>UHPFNOYIELD578[[#This Row],[Actual Amount]]*-1</f>
        <v>11174.29</v>
      </c>
      <c r="E13" s="8">
        <v>-65</v>
      </c>
      <c r="F13" s="12">
        <f>UHPFNOYIELD578[[#This Row],[Actual Quantity]]*-1</f>
        <v>65</v>
      </c>
      <c r="G13" s="3" t="s">
        <v>19</v>
      </c>
      <c r="H13" s="2">
        <f>IF(UHPFNOYIELD578[[#This Row],[Unit]]="MT",UHPFNOYIELD578[[#This Row],[Quantity]],UHPFNOYIELD578[[#This Row],[Quantity]]/1000)</f>
        <v>6.5000000000000002E-2</v>
      </c>
      <c r="I13" s="2">
        <f>UHPFNOYIELD578[[#This Row],[Amount]]/UHPFNOYIELD578[[#This Row],[Conversion_to_MT]]</f>
        <v>171912.15384615384</v>
      </c>
      <c r="J13" s="16" t="str">
        <f>VODnoyield!J13</f>
        <v>LM,TP304LSCEN</v>
      </c>
      <c r="K13" s="13">
        <f>VODnoyield!K13</f>
        <v>7072993.2800000003</v>
      </c>
      <c r="L13" s="17">
        <f>VODnoyield!L13</f>
        <v>45.64</v>
      </c>
      <c r="M13" s="2"/>
      <c r="N13" s="2"/>
    </row>
    <row r="14" spans="1:14" x14ac:dyDescent="0.3">
      <c r="A14" s="3" t="s">
        <v>32</v>
      </c>
      <c r="B14" s="9" t="s">
        <v>18</v>
      </c>
      <c r="C14" s="4">
        <v>-19721.810000000001</v>
      </c>
      <c r="D14" s="13">
        <f>UHPFNOYIELD578[[#This Row],[Actual Amount]]*-1</f>
        <v>19721.810000000001</v>
      </c>
      <c r="E14" s="8">
        <v>-200</v>
      </c>
      <c r="F14" s="12">
        <f>UHPFNOYIELD578[[#This Row],[Actual Quantity]]*-1</f>
        <v>200</v>
      </c>
      <c r="G14" s="3" t="s">
        <v>19</v>
      </c>
      <c r="H14" s="2">
        <f>IF(UHPFNOYIELD578[[#This Row],[Unit]]="MT",UHPFNOYIELD578[[#This Row],[Quantity]],UHPFNOYIELD578[[#This Row],[Quantity]]/1000)</f>
        <v>0.2</v>
      </c>
      <c r="I14" s="2">
        <f>UHPFNOYIELD578[[#This Row],[Amount]]/UHPFNOYIELD578[[#This Row],[Conversion_to_MT]]</f>
        <v>98609.05</v>
      </c>
      <c r="J14" s="16" t="str">
        <f>VODnoyield!J14</f>
        <v>LM,TP304LSCEN</v>
      </c>
      <c r="K14" s="13">
        <f>VODnoyield!K14</f>
        <v>7072993.2800000003</v>
      </c>
      <c r="L14" s="17">
        <f>VODnoyield!L14</f>
        <v>45.64</v>
      </c>
      <c r="M14" s="2"/>
      <c r="N14" s="2"/>
    </row>
    <row r="15" spans="1:14" ht="27.6" x14ac:dyDescent="0.3">
      <c r="A15" s="3" t="s">
        <v>32</v>
      </c>
      <c r="B15" s="9" t="s">
        <v>24</v>
      </c>
      <c r="C15" s="4">
        <v>-5695.85</v>
      </c>
      <c r="D15" s="13">
        <f>UHPFNOYIELD578[[#This Row],[Actual Amount]]*-1</f>
        <v>5695.85</v>
      </c>
      <c r="E15" s="8"/>
      <c r="F15" s="12">
        <f>UHPFNOYIELD578[[#This Row],[Actual Quantity]]*-1</f>
        <v>0</v>
      </c>
      <c r="G15" s="3" t="s">
        <v>19</v>
      </c>
      <c r="H15" s="2">
        <f>IF(UHPFNOYIELD578[[#This Row],[Unit]]="MT",UHPFNOYIELD578[[#This Row],[Quantity]],UHPFNOYIELD578[[#This Row],[Quantity]]/1000)</f>
        <v>0</v>
      </c>
      <c r="I15" s="2" t="e">
        <f>UHPFNOYIELD578[[#This Row],[Amount]]/UHPFNOYIELD578[[#This Row],[Conversion_to_MT]]</f>
        <v>#DIV/0!</v>
      </c>
      <c r="J15" s="16" t="str">
        <f>VODnoyield!J15</f>
        <v>LM,TP304LSCEN</v>
      </c>
      <c r="K15" s="13">
        <f>VODnoyield!K15</f>
        <v>7072993.2800000003</v>
      </c>
      <c r="L15" s="17">
        <f>VODnoyield!L15</f>
        <v>45.64</v>
      </c>
      <c r="M15" s="2"/>
      <c r="N15" s="2"/>
    </row>
    <row r="16" spans="1:14" x14ac:dyDescent="0.3">
      <c r="A16" s="3" t="s">
        <v>32</v>
      </c>
      <c r="B16" s="9" t="s">
        <v>16</v>
      </c>
      <c r="C16" s="4">
        <v>-965.74</v>
      </c>
      <c r="D16" s="13">
        <f>UHPFNOYIELD578[[#This Row],[Actual Amount]]*-1</f>
        <v>965.74</v>
      </c>
      <c r="E16" s="8"/>
      <c r="F16" s="12">
        <f>UHPFNOYIELD578[[#This Row],[Actual Quantity]]*-1</f>
        <v>0</v>
      </c>
      <c r="G16" s="3" t="s">
        <v>19</v>
      </c>
      <c r="H16" s="2">
        <f>IF(UHPFNOYIELD578[[#This Row],[Unit]]="MT",UHPFNOYIELD578[[#This Row],[Quantity]],UHPFNOYIELD578[[#This Row],[Quantity]]/1000)</f>
        <v>0</v>
      </c>
      <c r="I16" s="2" t="e">
        <f>UHPFNOYIELD578[[#This Row],[Amount]]/UHPFNOYIELD578[[#This Row],[Conversion_to_MT]]</f>
        <v>#DIV/0!</v>
      </c>
      <c r="J16" s="16" t="str">
        <f>VODnoyield!J16</f>
        <v>LM,TP304LSCEN</v>
      </c>
      <c r="K16" s="13">
        <f>VODnoyield!K16</f>
        <v>7072993.2800000003</v>
      </c>
      <c r="L16" s="17">
        <f>VODnoyield!L16</f>
        <v>45.64</v>
      </c>
      <c r="M16" s="2"/>
      <c r="N16" s="2"/>
    </row>
    <row r="17" spans="1:14" ht="55.2" x14ac:dyDescent="0.3">
      <c r="A17" s="3" t="s">
        <v>32</v>
      </c>
      <c r="B17" s="9" t="s">
        <v>23</v>
      </c>
      <c r="C17" s="4">
        <v>-6876.49</v>
      </c>
      <c r="D17" s="13">
        <f>UHPFNOYIELD578[[#This Row],[Actual Amount]]*-1</f>
        <v>6876.49</v>
      </c>
      <c r="E17" s="8">
        <v>-40</v>
      </c>
      <c r="F17" s="12">
        <f>UHPFNOYIELD578[[#This Row],[Actual Quantity]]*-1</f>
        <v>40</v>
      </c>
      <c r="G17" s="3" t="s">
        <v>19</v>
      </c>
      <c r="H17" s="2">
        <f>IF(UHPFNOYIELD578[[#This Row],[Unit]]="MT",UHPFNOYIELD578[[#This Row],[Quantity]],UHPFNOYIELD578[[#This Row],[Quantity]]/1000)</f>
        <v>0.04</v>
      </c>
      <c r="I17" s="2">
        <f>UHPFNOYIELD578[[#This Row],[Amount]]/UHPFNOYIELD578[[#This Row],[Conversion_to_MT]]</f>
        <v>171912.25</v>
      </c>
      <c r="J17" s="16" t="str">
        <f>VODnoyield!J17</f>
        <v>LM,TP304LSCEN</v>
      </c>
      <c r="K17" s="13">
        <f>VODnoyield!K17</f>
        <v>7072993.2800000003</v>
      </c>
      <c r="L17" s="17">
        <f>VODnoyield!L17</f>
        <v>45.64</v>
      </c>
      <c r="M17" s="2"/>
      <c r="N17" s="2"/>
    </row>
    <row r="18" spans="1:14" x14ac:dyDescent="0.3">
      <c r="A18" s="3" t="s">
        <v>32</v>
      </c>
      <c r="B18" s="9" t="s">
        <v>18</v>
      </c>
      <c r="C18" s="4">
        <v>-9860.9</v>
      </c>
      <c r="D18" s="13">
        <f>UHPFNOYIELD578[[#This Row],[Actual Amount]]*-1</f>
        <v>9860.9</v>
      </c>
      <c r="E18" s="8">
        <v>-100</v>
      </c>
      <c r="F18" s="12">
        <f>UHPFNOYIELD578[[#This Row],[Actual Quantity]]*-1</f>
        <v>100</v>
      </c>
      <c r="G18" s="3" t="s">
        <v>19</v>
      </c>
      <c r="H18" s="2">
        <f>IF(UHPFNOYIELD578[[#This Row],[Unit]]="MT",UHPFNOYIELD578[[#This Row],[Quantity]],UHPFNOYIELD578[[#This Row],[Quantity]]/1000)</f>
        <v>0.1</v>
      </c>
      <c r="I18" s="2">
        <f>UHPFNOYIELD578[[#This Row],[Amount]]/UHPFNOYIELD578[[#This Row],[Conversion_to_MT]]</f>
        <v>98608.999999999985</v>
      </c>
      <c r="J18" s="16" t="str">
        <f>VODnoyield!J18</f>
        <v>LM,TP304LSCEN</v>
      </c>
      <c r="K18" s="13">
        <f>VODnoyield!K18</f>
        <v>7072993.2800000003</v>
      </c>
      <c r="L18" s="17">
        <f>VODnoyield!L18</f>
        <v>45.64</v>
      </c>
      <c r="M18" s="2"/>
      <c r="N18" s="2"/>
    </row>
    <row r="19" spans="1:14" x14ac:dyDescent="0.3">
      <c r="A19" s="3" t="s">
        <v>32</v>
      </c>
      <c r="B19" s="9" t="s">
        <v>18</v>
      </c>
      <c r="C19" s="4">
        <v>-3944.36</v>
      </c>
      <c r="D19" s="13">
        <f>UHPFNOYIELD578[[#This Row],[Actual Amount]]*-1</f>
        <v>3944.36</v>
      </c>
      <c r="E19" s="8">
        <v>-40</v>
      </c>
      <c r="F19" s="12">
        <f>UHPFNOYIELD578[[#This Row],[Actual Quantity]]*-1</f>
        <v>40</v>
      </c>
      <c r="G19" s="3" t="s">
        <v>19</v>
      </c>
      <c r="H19" s="2">
        <f>IF(UHPFNOYIELD578[[#This Row],[Unit]]="MT",UHPFNOYIELD578[[#This Row],[Quantity]],UHPFNOYIELD578[[#This Row],[Quantity]]/1000)</f>
        <v>0.04</v>
      </c>
      <c r="I19" s="2">
        <f>UHPFNOYIELD578[[#This Row],[Amount]]/UHPFNOYIELD578[[#This Row],[Conversion_to_MT]]</f>
        <v>98609</v>
      </c>
      <c r="J19" s="16" t="str">
        <f>VODnoyield!J19</f>
        <v>LM,TP304LSCEN</v>
      </c>
      <c r="K19" s="13">
        <f>VODnoyield!K19</f>
        <v>7072993.2800000003</v>
      </c>
      <c r="L19" s="17">
        <f>VODnoyield!L19</f>
        <v>45.64</v>
      </c>
      <c r="M19" s="2"/>
      <c r="N19" s="2"/>
    </row>
    <row r="20" spans="1:14" ht="27.6" x14ac:dyDescent="0.3">
      <c r="A20" s="3" t="s">
        <v>32</v>
      </c>
      <c r="B20" s="9" t="s">
        <v>42</v>
      </c>
      <c r="C20" s="4">
        <v>-269.86</v>
      </c>
      <c r="D20" s="13">
        <f>UHPFNOYIELD578[[#This Row],[Actual Amount]]*-1</f>
        <v>269.86</v>
      </c>
      <c r="E20" s="8">
        <v>-5</v>
      </c>
      <c r="F20" s="12">
        <f>UHPFNOYIELD578[[#This Row],[Actual Quantity]]*-1</f>
        <v>5</v>
      </c>
      <c r="G20" s="3" t="s">
        <v>19</v>
      </c>
      <c r="H20" s="2">
        <f>IF(UHPFNOYIELD578[[#This Row],[Unit]]="MT",UHPFNOYIELD578[[#This Row],[Quantity]],UHPFNOYIELD578[[#This Row],[Quantity]]/1000)</f>
        <v>5.0000000000000001E-3</v>
      </c>
      <c r="I20" s="2">
        <f>UHPFNOYIELD578[[#This Row],[Amount]]/UHPFNOYIELD578[[#This Row],[Conversion_to_MT]]</f>
        <v>53972</v>
      </c>
      <c r="J20" s="16" t="str">
        <f>VODnoyield!J20</f>
        <v>LM,TP304LSCEN</v>
      </c>
      <c r="K20" s="13">
        <f>VODnoyield!K20</f>
        <v>7072993.2800000003</v>
      </c>
      <c r="L20" s="17">
        <f>VODnoyield!L20</f>
        <v>45.64</v>
      </c>
      <c r="M20" s="2"/>
      <c r="N20" s="2"/>
    </row>
    <row r="21" spans="1:14" ht="55.2" x14ac:dyDescent="0.3">
      <c r="A21" s="3" t="s">
        <v>32</v>
      </c>
      <c r="B21" s="9" t="s">
        <v>23</v>
      </c>
      <c r="C21" s="4">
        <v>-3438.24</v>
      </c>
      <c r="D21" s="13">
        <f>UHPFNOYIELD578[[#This Row],[Actual Amount]]*-1</f>
        <v>3438.24</v>
      </c>
      <c r="E21" s="8">
        <v>-20</v>
      </c>
      <c r="F21" s="12">
        <f>UHPFNOYIELD578[[#This Row],[Actual Quantity]]*-1</f>
        <v>20</v>
      </c>
      <c r="G21" s="3" t="s">
        <v>19</v>
      </c>
      <c r="H21" s="2">
        <f>IF(UHPFNOYIELD578[[#This Row],[Unit]]="MT",UHPFNOYIELD578[[#This Row],[Quantity]],UHPFNOYIELD578[[#This Row],[Quantity]]/1000)</f>
        <v>0.02</v>
      </c>
      <c r="I21" s="2">
        <f>UHPFNOYIELD578[[#This Row],[Amount]]/UHPFNOYIELD578[[#This Row],[Conversion_to_MT]]</f>
        <v>171912</v>
      </c>
      <c r="J21" s="16" t="str">
        <f>VODnoyield!J21</f>
        <v>LM,TP304LSCEN</v>
      </c>
      <c r="K21" s="13">
        <f>VODnoyield!K21</f>
        <v>7072993.2800000003</v>
      </c>
      <c r="L21" s="17">
        <f>VODnoyield!L21</f>
        <v>45.64</v>
      </c>
      <c r="M21" s="2"/>
      <c r="N21" s="2"/>
    </row>
    <row r="22" spans="1:14" x14ac:dyDescent="0.3">
      <c r="A22" s="3" t="s">
        <v>32</v>
      </c>
      <c r="B22" s="9" t="s">
        <v>18</v>
      </c>
      <c r="C22" s="4">
        <v>-2958.27</v>
      </c>
      <c r="D22" s="13">
        <f>UHPFNOYIELD578[[#This Row],[Actual Amount]]*-1</f>
        <v>2958.27</v>
      </c>
      <c r="E22" s="8">
        <v>-30</v>
      </c>
      <c r="F22" s="12">
        <f>UHPFNOYIELD578[[#This Row],[Actual Quantity]]*-1</f>
        <v>30</v>
      </c>
      <c r="G22" s="3" t="s">
        <v>19</v>
      </c>
      <c r="H22" s="2">
        <f>IF(UHPFNOYIELD578[[#This Row],[Unit]]="MT",UHPFNOYIELD578[[#This Row],[Quantity]],UHPFNOYIELD578[[#This Row],[Quantity]]/1000)</f>
        <v>0.03</v>
      </c>
      <c r="I22" s="2">
        <f>UHPFNOYIELD578[[#This Row],[Amount]]/UHPFNOYIELD578[[#This Row],[Conversion_to_MT]]</f>
        <v>98609</v>
      </c>
      <c r="J22" s="16" t="str">
        <f>VODnoyield!J22</f>
        <v>LM,TP304LSCEN</v>
      </c>
      <c r="K22" s="13">
        <f>VODnoyield!K22</f>
        <v>7072993.2800000003</v>
      </c>
      <c r="L22" s="17">
        <f>VODnoyield!L22</f>
        <v>45.64</v>
      </c>
      <c r="M22" s="2"/>
      <c r="N22" s="2"/>
    </row>
    <row r="23" spans="1:14" ht="27.6" x14ac:dyDescent="0.3">
      <c r="A23" s="3" t="s">
        <v>32</v>
      </c>
      <c r="B23" s="9" t="s">
        <v>42</v>
      </c>
      <c r="C23" s="4">
        <v>-539.71</v>
      </c>
      <c r="D23" s="13">
        <f>UHPFNOYIELD578[[#This Row],[Actual Amount]]*-1</f>
        <v>539.71</v>
      </c>
      <c r="E23" s="8">
        <v>-10</v>
      </c>
      <c r="F23" s="12">
        <f>UHPFNOYIELD578[[#This Row],[Actual Quantity]]*-1</f>
        <v>10</v>
      </c>
      <c r="G23" s="3" t="s">
        <v>19</v>
      </c>
      <c r="H23" s="2">
        <f>IF(UHPFNOYIELD578[[#This Row],[Unit]]="MT",UHPFNOYIELD578[[#This Row],[Quantity]],UHPFNOYIELD578[[#This Row],[Quantity]]/1000)</f>
        <v>0.01</v>
      </c>
      <c r="I23" s="2">
        <f>UHPFNOYIELD578[[#This Row],[Amount]]/UHPFNOYIELD578[[#This Row],[Conversion_to_MT]]</f>
        <v>53971</v>
      </c>
      <c r="J23" s="16" t="str">
        <f>VODnoyield!J23</f>
        <v>LM,TP304LSCEN</v>
      </c>
      <c r="K23" s="13">
        <f>VODnoyield!K23</f>
        <v>7072993.2800000003</v>
      </c>
      <c r="L23" s="17">
        <f>VODnoyield!L23</f>
        <v>45.64</v>
      </c>
      <c r="M23" s="2"/>
      <c r="N23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sheetPr codeName="Sheet7"/>
  <dimension ref="A1:E2"/>
  <sheetViews>
    <sheetView tabSelected="1" workbookViewId="0">
      <selection activeCell="B15" sqref="B15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</row>
    <row r="2" spans="1:5" x14ac:dyDescent="0.3">
      <c r="A2" s="15">
        <f>VODyield!L2</f>
        <v>45.64</v>
      </c>
      <c r="B2" s="6">
        <v>43.287999999999997</v>
      </c>
      <c r="C2">
        <f>A2/(UHPFyield!L2+VODyield!M2)*100</f>
        <v>98.710961155809329</v>
      </c>
      <c r="D2">
        <f>B2/(UHPFyield!L2+VODyield!M2)*100</f>
        <v>93.624015918332034</v>
      </c>
      <c r="E2">
        <f>B2/A2*100</f>
        <v>94.846625766871156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UHPFnoyield</vt:lpstr>
      <vt:lpstr>UHPFyield</vt:lpstr>
      <vt:lpstr>VODnoyield</vt:lpstr>
      <vt:lpstr>VODyield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2025-07-24T10:05:50Z</dcterms:modified>
</cp:coreProperties>
</file>