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Satish_Kundekar\Desktop\Excel Project\"/>
    </mc:Choice>
  </mc:AlternateContent>
  <xr:revisionPtr revIDLastSave="0" documentId="8_{0776DD18-A3C4-41B2-B27E-A17B96CF309D}" xr6:coauthVersionLast="47" xr6:coauthVersionMax="47" xr10:uidLastSave="{00000000-0000-0000-0000-000000000000}"/>
  <bookViews>
    <workbookView xWindow="-108" yWindow="-108" windowWidth="23256" windowHeight="12456" activeTab="1" xr2:uid="{0A0D8D68-EFC2-4074-BDCA-85DAF874A3F1}"/>
  </bookViews>
  <sheets>
    <sheet name="DataAnalysis" sheetId="3" r:id="rId1"/>
    <sheet name="Dashboard" sheetId="4" r:id="rId2"/>
    <sheet name="Input Data" sheetId="2" r:id="rId3"/>
    <sheet name="Master Data" sheetId="1" r:id="rId4"/>
  </sheets>
  <definedNames>
    <definedName name="_xlchart.v1.0" hidden="1">DataAnalysis!$AJ$3:$AJ$7</definedName>
    <definedName name="_xlchart.v1.1" hidden="1">DataAnalysis!$AK$3:$AK$7</definedName>
    <definedName name="_xlchart.v1.2" hidden="1">DataAnalysis!$AJ$3:$AJ$7</definedName>
    <definedName name="_xlchart.v1.3" hidden="1">DataAnalysis!$AK$3:$AK$7</definedName>
    <definedName name="Category">OFFSET(DataAnalysis!$AF$2,1,1,COUNT(DataAnalysis!XFB:XFB))</definedName>
    <definedName name="CategoryRange">OFFSET(DataAnalysis!$AF$2,1,1,COUNT(DataAnalysis!XFA:XFA))</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3" l="1" a="1"/>
  <c r="AK3" i="3" s="1"/>
  <c r="AI3" i="3" s="1" a="1"/>
  <c r="AI3" i="3" s="1"/>
  <c r="AJ3" i="3" a="1"/>
  <c r="AJ3" i="3" s="1"/>
  <c r="AC1" i="3"/>
  <c r="AD1" i="3" s="1"/>
  <c r="AC3" i="3" s="1" a="1"/>
  <c r="AC3" i="3" s="1"/>
  <c r="W3" i="3" a="1"/>
  <c r="W3" i="3" s="1"/>
  <c r="Z3" i="3" a="1"/>
  <c r="Z3" i="3" s="1"/>
  <c r="Y3" i="3" a="1"/>
  <c r="Y3" i="3" s="1"/>
  <c r="V3" i="3" s="1" a="1"/>
  <c r="V3" i="3" s="1"/>
  <c r="X3" i="3" a="1"/>
  <c r="X3" i="3" s="1"/>
  <c r="J4" i="3"/>
  <c r="K4" i="3" s="1"/>
  <c r="J5" i="3"/>
  <c r="K5" i="3" s="1"/>
  <c r="J6" i="3"/>
  <c r="K6" i="3" s="1"/>
  <c r="J7" i="3"/>
  <c r="K7" i="3" s="1"/>
  <c r="J8" i="3"/>
  <c r="K8" i="3" s="1"/>
  <c r="J9" i="3"/>
  <c r="K9" i="3" s="1"/>
  <c r="J10" i="3"/>
  <c r="K10" i="3" s="1"/>
  <c r="J11" i="3"/>
  <c r="K11" i="3" s="1"/>
  <c r="J12" i="3"/>
  <c r="K12" i="3" s="1"/>
  <c r="J13" i="3"/>
  <c r="K13" i="3" s="1"/>
  <c r="J14" i="3"/>
  <c r="K14" i="3" s="1"/>
  <c r="J3" i="3"/>
  <c r="K3" i="3" s="1"/>
  <c r="I4" i="3"/>
  <c r="I5" i="3"/>
  <c r="I6" i="3"/>
  <c r="I7" i="3"/>
  <c r="I8" i="3"/>
  <c r="I9" i="3"/>
  <c r="I10" i="3"/>
  <c r="I11" i="3"/>
  <c r="I12" i="3"/>
  <c r="I13" i="3"/>
  <c r="I14" i="3"/>
  <c r="I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60" i="2"/>
  <c r="L17" i="2"/>
  <c r="L284"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F6" i="3"/>
  <c r="AJ1" i="3" l="1"/>
  <c r="AK1" i="3"/>
  <c r="AB3" i="3" a="1"/>
  <c r="AB3" i="3" s="1"/>
  <c r="W1" i="3"/>
  <c r="Z1" i="3"/>
  <c r="Y1" i="3"/>
  <c r="X1"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<sst xmlns="http://schemas.openxmlformats.org/spreadsheetml/2006/main" count="1937" uniqueCount="143">
  <si>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</si>
  <si>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</si>
  <si>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</si>
  <si>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</si>
  <si>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</si>
  <si>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</si>
  <si>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</si>
  <si>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</si>
  <si>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</si>
  <si>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</si>
  <si>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</si>
  <si>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</si>
  <si>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</si>
  <si>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</si>
  <si>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</si>
  <si>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</si>
  <si>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</si>
  <si>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</si>
  <si>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</si>
  <si>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</si>
  <si>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</si>
  <si>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</si>
  <si>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</si>
  <si>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</si>
  <si>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</si>
  <si>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</si>
  <si>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</si>
  <si>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</si>
  <si>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</si>
  <si>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</si>
  <si>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</si>
  <si>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</si>
  <si>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</si>
  <si>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</si>
  <si>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</si>
  <si>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</si>
  <si>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</si>
  <si>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</si>
  <si>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</si>
  <si>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</si>
  <si>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</si>
  <si>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</si>
  <si>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</si>
  <si>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</si>
  <si>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</si>
  <si>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</si>
  <si>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</si>
  <si>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</si>
  <si>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</si>
  <si>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</si>
  <si>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</si>
  <si>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</si>
  <si>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</si>
  <si>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</si>
  <si>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</si>
  <si>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</si>
  <si>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</si>
  <si>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</si>
  <si>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</si>
  <si>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</si>
  <si>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</si>
  <si>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</si>
  <si>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</si>
  <si>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</si>
  <si>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</si>
  <si>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</si>
  <si>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</si>
  <si>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</si>
  <si>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</si>
  <si>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</si>
  <si>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</si>
  <si>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</si>
  <si>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</si>
  <si>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</si>
  <si>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</si>
  <si>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</si>
  <si>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</si>
  <si>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</si>
  <si>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</si>
  <si>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</si>
  <si>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</si>
  <si>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</si>
  <si>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</si>
  <si>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</si>
  <si>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</si>
  <si>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</si>
  <si>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</si>
  <si>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</si>
  <si>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</si>
  <si>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</si>
  <si>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</si>
  <si>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</si>
  <si>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</si>
  <si>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</si>
  <si>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</si>
  <si>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</si>
  <si>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</si>
  <si>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</si>
  <si>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</si>
  <si>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</si>
  <si>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</si>
  <si>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</si>
  <si>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</si>
  <si>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</si>
  <si>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</si>
  <si>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</si>
  <si>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</si>
  <si>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</si>
  <si>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</si>
  <si>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</si>
  <si>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</si>
  <si>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</si>
  <si>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</si>
  <si>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</si>
  <si>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</si>
  <si>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</si>
  <si>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</si>
  <si>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</si>
  <si>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</si>
  <si>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</si>
  <si>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</si>
  <si>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Values</t>
  </si>
  <si>
    <t>Jan</t>
  </si>
  <si>
    <t>Feb</t>
  </si>
  <si>
    <t>Mar</t>
  </si>
  <si>
    <t>Apr</t>
  </si>
  <si>
    <t>May</t>
  </si>
  <si>
    <t>Jun</t>
  </si>
  <si>
    <t>Jul</t>
  </si>
  <si>
    <t>Aug</t>
  </si>
  <si>
    <t>Sep</t>
  </si>
  <si>
    <t>Oct</t>
  </si>
  <si>
    <t>Nov</t>
  </si>
  <si>
    <t>Dec</t>
  </si>
  <si>
    <t>Total</t>
  </si>
  <si>
    <t>Sum of QUANTITY</t>
  </si>
  <si>
    <t>Total Sales</t>
  </si>
  <si>
    <t>Total Profit</t>
  </si>
  <si>
    <t>Profit%</t>
  </si>
  <si>
    <t xml:space="preserve">month </t>
  </si>
  <si>
    <t>sale</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</si>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</sst>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3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165" fontId="0" fillId="0" borderId="0" xfId="0" applyNumberFormat="1"/>
    <xf numFmtId="165" fontId="3" fillId="0" borderId="0" xfId="0" applyNumberFormat="1" applyFont="1"/>
    <xf numFmtId="9" fontId="3" fillId="0" borderId="0" xfId="1" applyFont="1" applyFill="1" applyBorder="1"/>
    <xf numFmtId="9" fontId="2" fillId="0" borderId="0" xfId="1" applyFont="1" applyFill="1" applyBorder="1"/>
    <xf numFmtId="1" fontId="0" fillId="0" borderId="0" xfId="0" applyNumberFormat="1"/>
  </cellXfs>
  <cellStyles count="2">
    <cellStyle name="Normal" xfId="0" builtinId="0"/>
    <cellStyle name="Percent" xfId="1" builtinId="5"/>
  </cellStyles>
  <dxfs count="3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39]#,##0.00"/>
    </dxf>
    <dxf>
      <numFmt numFmtId="165" formatCode="[$₹-439]#,##0.00"/>
    </dxf>
    <dxf>
      <numFmt numFmtId="165" formatCode="[$₹-439]#,##0.00"/>
    </dxf>
    <dxf>
      <numFmt numFmtId="165" formatCode="[$₹-43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4"/>
      </font>
    </dxf>
    <dxf>
      <font>
        <u val="none"/>
      </font>
      <fill>
        <patternFill patternType="solid">
          <bgColor theme="9"/>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0"/>
      <tableStyleElement type="headerRow" dxfId="29"/>
    </tableStyle>
    <tableStyle name="Slicer Style 1" pivot="0" table="0" count="6" xr9:uid="{5B51E0F8-3313-4C27-87CF-1AE2F6B8B567}">
      <tableStyleElement type="wholeTable" dxfId="28"/>
      <tableStyleElement type="headerRow" dxfId="27"/>
    </tableStyle>
  </tableStyles>
  <extLst>
    <ext xmlns:x14="http://schemas.microsoft.com/office/spreadsheetml/2009/9/main" uri="{46F421CA-312F-682f-3DD2-61675219B42D}">
      <x14:dxfs count="12">
        <dxf>
          <font>
            <sz val="12"/>
          </font>
          <fill>
            <patternFill>
              <bgColor theme="9" tint="0.79998168889431442"/>
            </patternFill>
          </fill>
        </dxf>
        <dxf>
          <font>
            <sz val="12"/>
          </font>
          <fill>
            <patternFill>
              <bgColor theme="9" tint="0.79998168889431442"/>
            </patternFill>
          </fill>
        </dxf>
        <dxf>
          <font>
            <sz val="12"/>
          </font>
          <fill>
            <patternFill>
              <bgColor rgb="FF0070C0"/>
            </patternFill>
          </fill>
        </dxf>
        <dxf>
          <font>
            <sz val="12"/>
          </font>
          <fill>
            <patternFill>
              <bgColor theme="9" tint="0.3999450666829432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1"/>
            <x14:slicerStyleElement type="unselectedItemWithNoData" dxfId="10"/>
            <x14:slicerStyleElement type="selectedItemWithData" dxfId="9"/>
            <x14:slicerStyleElement type="selectedItemWithNoData" dxfId="8"/>
            <x14:slicerStyleElement type="hoveredUnselectedItemWithData" dxfId="7"/>
            <x14:slicerStyleElement type="hoveredSelectedItemWithData" dxfId="6"/>
            <x14:slicerStyleElement type="hoveredUnselectedItemWithNoData" dxfId="5"/>
            <x14:slicerStyleElement type="hoveredSelectedItemWithNoData" dxfId="4"/>
          </x14:slicerStyleElements>
        </x14:slicerStyle>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2.xlsx]DataAnalysis!daily</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DataAnalysis!$B$1:$B$2</c:f>
              <c:strCache>
                <c:ptCount val="1"/>
                <c:pt idx="0">
                  <c:v>Total</c:v>
                </c:pt>
              </c:strCache>
            </c:strRef>
          </c:tx>
          <c:spPr>
            <a:solidFill>
              <a:schemeClr val="accent1"/>
            </a:solidFill>
            <a:ln>
              <a:noFill/>
            </a:ln>
            <a:effectLst/>
          </c:spPr>
          <c:cat>
            <c:strRef>
              <c:f>DataAnalysis!$A$3:$A$33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DataAnalysis!$B$3:$B$33</c:f>
              <c:numCache>
                <c:formatCode>[$₹-439]#,##0.00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069-440E-88BC-6E785270C94B}"/>
            </c:ext>
          </c:extLst>
        </c:ser>
        <c:dLbls>
          <c:showLegendKey val="0"/>
          <c:showVal val="0"/>
          <c:showCatName val="0"/>
          <c:showSerName val="0"/>
          <c:showPercent val="0"/>
          <c:showBubbleSize val="0"/>
        </c:dLbls>
        <c:axId val="797940975"/>
        <c:axId val="797941455"/>
      </c:areaChart>
      <c:catAx>
        <c:axId val="79794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41455"/>
        <c:crosses val="autoZero"/>
        <c:auto val="1"/>
        <c:lblAlgn val="ctr"/>
        <c:lblOffset val="100"/>
        <c:noMultiLvlLbl val="0"/>
      </c:catAx>
      <c:valAx>
        <c:axId val="7979414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409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DataAnalysis!$I$2</c:f>
              <c:strCache>
                <c:ptCount val="1"/>
                <c:pt idx="0">
                  <c:v>sale</c:v>
                </c:pt>
              </c:strCache>
            </c:strRef>
          </c:tx>
          <c:spPr>
            <a:solidFill>
              <a:schemeClr val="accent1"/>
            </a:solidFill>
            <a:ln>
              <a:noFill/>
            </a:ln>
            <a:effectLst/>
          </c:spPr>
          <c:invertIfNegative val="0"/>
          <c:dLbls>
            <c:delete val="1"/>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DataAnalysis!$I$3:$I$14</c:f>
              <c:numCache>
                <c:formatCode>[$₹-439]#,##0.00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AE7-4BB3-9A9F-53F84182138E}"/>
            </c:ext>
          </c:extLst>
        </c:ser>
        <c:ser>
          <c:idx val="1"/>
          <c:order val="1"/>
          <c:tx>
            <c:strRef>
              <c:f>DataAnalysis!$J$2</c:f>
              <c:strCache>
                <c:ptCount val="1"/>
                <c:pt idx="0">
                  <c:v>profit</c:v>
                </c:pt>
              </c:strCache>
            </c:strRef>
          </c:tx>
          <c:spPr>
            <a:solidFill>
              <a:schemeClr val="accent2"/>
            </a:solidFill>
            <a:ln>
              <a:noFill/>
            </a:ln>
            <a:effectLst/>
          </c:spPr>
          <c:invertIfNegative val="0"/>
          <c:dLbls>
            <c:dLbl>
              <c:idx val="0"/>
              <c:tx>
                <c:rich>
                  <a:bodyPr/>
                  <a:lstStyle/>
                  <a:p>
                    <a:fld id="{75E2AB5C-66F2-405E-BDEA-36666D09FE0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AE7-4BB3-9A9F-53F84182138E}"/>
                </c:ext>
              </c:extLst>
            </c:dLbl>
            <c:dLbl>
              <c:idx val="1"/>
              <c:tx>
                <c:rich>
                  <a:bodyPr/>
                  <a:lstStyle/>
                  <a:p>
                    <a:fld id="{7E752ECC-E80A-4642-893D-92FA434B82A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AE7-4BB3-9A9F-53F84182138E}"/>
                </c:ext>
              </c:extLst>
            </c:dLbl>
            <c:dLbl>
              <c:idx val="2"/>
              <c:tx>
                <c:rich>
                  <a:bodyPr/>
                  <a:lstStyle/>
                  <a:p>
                    <a:fld id="{13DFBDB9-171C-420A-971F-521CDA5959E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AE7-4BB3-9A9F-53F84182138E}"/>
                </c:ext>
              </c:extLst>
            </c:dLbl>
            <c:dLbl>
              <c:idx val="3"/>
              <c:tx>
                <c:rich>
                  <a:bodyPr/>
                  <a:lstStyle/>
                  <a:p>
                    <a:fld id="{367F4483-E2A4-4781-9912-E8D235876BF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AE7-4BB3-9A9F-53F84182138E}"/>
                </c:ext>
              </c:extLst>
            </c:dLbl>
            <c:dLbl>
              <c:idx val="4"/>
              <c:tx>
                <c:rich>
                  <a:bodyPr/>
                  <a:lstStyle/>
                  <a:p>
                    <a:fld id="{E0399ABB-65A2-428A-BCA1-31742F10565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AE7-4BB3-9A9F-53F84182138E}"/>
                </c:ext>
              </c:extLst>
            </c:dLbl>
            <c:dLbl>
              <c:idx val="5"/>
              <c:tx>
                <c:rich>
                  <a:bodyPr/>
                  <a:lstStyle/>
                  <a:p>
                    <a:fld id="{342BC099-6717-4ECA-916A-BAB14310690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AE7-4BB3-9A9F-53F84182138E}"/>
                </c:ext>
              </c:extLst>
            </c:dLbl>
            <c:dLbl>
              <c:idx val="6"/>
              <c:tx>
                <c:rich>
                  <a:bodyPr/>
                  <a:lstStyle/>
                  <a:p>
                    <a:fld id="{2B9D40B7-98D1-4078-89CB-4250E73C9FD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AE7-4BB3-9A9F-53F84182138E}"/>
                </c:ext>
              </c:extLst>
            </c:dLbl>
            <c:dLbl>
              <c:idx val="7"/>
              <c:tx>
                <c:rich>
                  <a:bodyPr/>
                  <a:lstStyle/>
                  <a:p>
                    <a:fld id="{D4E12ED4-F8AC-44B4-A4CA-907992568AC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AE7-4BB3-9A9F-53F84182138E}"/>
                </c:ext>
              </c:extLst>
            </c:dLbl>
            <c:dLbl>
              <c:idx val="8"/>
              <c:tx>
                <c:rich>
                  <a:bodyPr/>
                  <a:lstStyle/>
                  <a:p>
                    <a:fld id="{A3400922-E426-4A56-9238-84CD7A4FB71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AE7-4BB3-9A9F-53F84182138E}"/>
                </c:ext>
              </c:extLst>
            </c:dLbl>
            <c:dLbl>
              <c:idx val="9"/>
              <c:tx>
                <c:rich>
                  <a:bodyPr/>
                  <a:lstStyle/>
                  <a:p>
                    <a:fld id="{975B74D3-97FF-4502-9360-E31B719EB32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AE7-4BB3-9A9F-53F84182138E}"/>
                </c:ext>
              </c:extLst>
            </c:dLbl>
            <c:dLbl>
              <c:idx val="10"/>
              <c:tx>
                <c:rich>
                  <a:bodyPr/>
                  <a:lstStyle/>
                  <a:p>
                    <a:fld id="{6722B0C3-5F4D-4A4D-9CB5-AD4989EC099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AE7-4BB3-9A9F-53F84182138E}"/>
                </c:ext>
              </c:extLst>
            </c:dLbl>
            <c:dLbl>
              <c:idx val="11"/>
              <c:tx>
                <c:rich>
                  <a:bodyPr/>
                  <a:lstStyle/>
                  <a:p>
                    <a:fld id="{E4E15AED-BEB7-4693-9B46-A0235EA34B0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AE7-4BB3-9A9F-53F8418213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DataAnalysis!$J$3:$J$14</c:f>
              <c:numCache>
                <c:formatCode>[$₹-439]#,##0.00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DataAnalysis!$K$3:$K$14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1AE7-4BB3-9A9F-53F84182138E}"/>
            </c:ext>
          </c:extLst>
        </c:ser>
        <c:dLbls>
          <c:dLblPos val="outEnd"/>
          <c:showLegendKey val="0"/>
          <c:showVal val="1"/>
          <c:showCatName val="0"/>
          <c:showSerName val="0"/>
          <c:showPercent val="0"/>
          <c:showBubbleSize val="0"/>
        </c:dLbls>
        <c:gapWidth val="50"/>
        <c:overlap val="100"/>
        <c:axId val="798089775"/>
        <c:axId val="798090255"/>
      </c:barChart>
      <c:catAx>
        <c:axId val="79808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90255"/>
        <c:crosses val="autoZero"/>
        <c:auto val="1"/>
        <c:lblAlgn val="ctr"/>
        <c:lblOffset val="100"/>
        <c:noMultiLvlLbl val="0"/>
      </c:catAx>
      <c:valAx>
        <c:axId val="7980902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89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DataAnalysis!$AC$3:$AC$12</c:f>
              <c:numCache>
                <c:formatCode>[$₹-439]#,##0.00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2B46-4FA5-8648-B3219741960F}"/>
            </c:ext>
          </c:extLst>
        </c:ser>
        <c:dLbls>
          <c:dLblPos val="outEnd"/>
          <c:showLegendKey val="0"/>
          <c:showVal val="1"/>
          <c:showCatName val="0"/>
          <c:showSerName val="0"/>
          <c:showPercent val="0"/>
          <c:showBubbleSize val="0"/>
        </c:dLbls>
        <c:gapWidth val="50"/>
        <c:axId val="1379723519"/>
        <c:axId val="1379724479"/>
      </c:barChart>
      <c:catAx>
        <c:axId val="137972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724479"/>
        <c:crosses val="autoZero"/>
        <c:auto val="1"/>
        <c:lblAlgn val="ctr"/>
        <c:lblOffset val="100"/>
        <c:noMultiLvlLbl val="0"/>
      </c:catAx>
      <c:valAx>
        <c:axId val="1379724479"/>
        <c:scaling>
          <c:orientation val="minMax"/>
        </c:scaling>
        <c:delete val="1"/>
        <c:axPos val="b"/>
        <c:numFmt formatCode="[$₹-439]#,##0.00" sourceLinked="1"/>
        <c:majorTickMark val="none"/>
        <c:minorTickMark val="none"/>
        <c:tickLblPos val="nextTo"/>
        <c:crossAx val="1379723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2.xlsx]DataAnalysis!saletype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DataAnalysis!$AN$1:$AN$2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AF-4910-8161-EAAC0EFB60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AF-4910-8161-EAAC0EFB60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AF-4910-8161-EAAC0EFB60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DataAnalysis!$AM$3:$AM$5</c:f>
              <c:strCache>
                <c:ptCount val="3"/>
                <c:pt idx="0">
                  <c:v>Direct Sales</c:v>
                </c:pt>
                <c:pt idx="1">
                  <c:v>Online</c:v>
                </c:pt>
                <c:pt idx="2">
                  <c:v>Wholesaler</c:v>
                </c:pt>
              </c:strCache>
            </c:strRef>
          </c:cat>
          <c:val>
            <c:numRef>
              <c:f>DataAnalysis!$AN$3:$AN$5</c:f>
              <c:numCache>
                <c:formatCode>[$₹-439]#,##0.00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C2DC-4D0A-BA36-BFD09DD7CB2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DataAnalysis!$AQ$1:$AQ$2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E2-4A7B-A4C2-4B35C01A9E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E2-4A7B-A4C2-4B35C01A9E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DataAnalysis!$AP$3:$AP$4</c:f>
              <c:strCache>
                <c:ptCount val="2"/>
                <c:pt idx="0">
                  <c:v>Cash</c:v>
                </c:pt>
                <c:pt idx="1">
                  <c:v>Online</c:v>
                </c:pt>
              </c:strCache>
            </c:strRef>
          </c:cat>
          <c:val>
            <c:numRef>
              <c:f>DataAnalysis!$AQ$3:$AQ$4</c:f>
              <c:numCache>
                <c:formatCode>[$₹-439]#,##0.00</c:formatCode>
                <c:ptCount val="2"/>
                <c:pt idx="0">
                  <c:v>199516.90000000008</c:v>
                </c:pt>
                <c:pt idx="1">
                  <c:v>201895.01999999993</c:v>
                </c:pt>
              </c:numCache>
            </c:numRef>
          </c:val>
          <c:extLst>
            <c:ext xmlns:c16="http://schemas.microsoft.com/office/drawing/2014/chart" uri="{C3380CC4-5D6E-409C-BE32-E72D297353CC}">
              <c16:uniqueId val="{00000000-3316-4071-9183-16E2D70A6F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2.xlsx]DataAnalysis!daily</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DataAnalysis!$B$1:$B$2</c:f>
              <c:strCache>
                <c:ptCount val="1"/>
                <c:pt idx="0">
                  <c:v>Total</c:v>
                </c:pt>
              </c:strCache>
            </c:strRef>
          </c:tx>
          <c:spPr>
            <a:solidFill>
              <a:schemeClr val="accent1"/>
            </a:solidFill>
            <a:ln>
              <a:noFill/>
            </a:ln>
            <a:effectLst/>
          </c:spPr>
          <c:cat>
            <c:strRef>
              <c:f>DataAnalysis!$A$3:$A$33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DataAnalysis!$B$3:$B$33</c:f>
              <c:numCache>
                <c:formatCode>[$₹-439]#,##0.00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739-4C83-AECA-BE70760F8370}"/>
            </c:ext>
          </c:extLst>
        </c:ser>
        <c:dLbls>
          <c:showLegendKey val="0"/>
          <c:showVal val="0"/>
          <c:showCatName val="0"/>
          <c:showSerName val="0"/>
          <c:showPercent val="0"/>
          <c:showBubbleSize val="0"/>
        </c:dLbls>
        <c:axId val="797940975"/>
        <c:axId val="797941455"/>
      </c:areaChart>
      <c:catAx>
        <c:axId val="79794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7941455"/>
        <c:crosses val="autoZero"/>
        <c:auto val="1"/>
        <c:lblAlgn val="ctr"/>
        <c:lblOffset val="100"/>
        <c:noMultiLvlLbl val="0"/>
      </c:catAx>
      <c:valAx>
        <c:axId val="797941455"/>
        <c:scaling>
          <c:orientation val="minMax"/>
        </c:scaling>
        <c:delete val="0"/>
        <c:axPos val="l"/>
        <c:numFmt formatCode="[$₹-43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79409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80884580896907"/>
          <c:y val="4.6099984740055416E-2"/>
          <c:w val="0.81513629810937815"/>
          <c:h val="0.82324577789389974"/>
        </c:manualLayout>
      </c:layout>
      <c:barChart>
        <c:barDir val="col"/>
        <c:grouping val="clustered"/>
        <c:varyColors val="0"/>
        <c:ser>
          <c:idx val="0"/>
          <c:order val="0"/>
          <c:tx>
            <c:strRef>
              <c:f>DataAnalysis!$I$2</c:f>
              <c:strCache>
                <c:ptCount val="1"/>
                <c:pt idx="0">
                  <c:v>sale</c:v>
                </c:pt>
              </c:strCache>
            </c:strRef>
          </c:tx>
          <c:spPr>
            <a:solidFill>
              <a:schemeClr val="accent1"/>
            </a:solidFill>
            <a:ln>
              <a:noFill/>
            </a:ln>
            <a:effectLst/>
          </c:spPr>
          <c:invertIfNegative val="0"/>
          <c:dLbls>
            <c:delete val="1"/>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DataAnalysis!$I$3:$I$14</c:f>
              <c:numCache>
                <c:formatCode>[$₹-439]#,##0.00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5A7-4A27-9BFC-3703E2F97688}"/>
            </c:ext>
          </c:extLst>
        </c:ser>
        <c:ser>
          <c:idx val="1"/>
          <c:order val="1"/>
          <c:tx>
            <c:strRef>
              <c:f>DataAnalysis!$J$2</c:f>
              <c:strCache>
                <c:ptCount val="1"/>
                <c:pt idx="0">
                  <c:v>profit</c:v>
                </c:pt>
              </c:strCache>
            </c:strRef>
          </c:tx>
          <c:spPr>
            <a:solidFill>
              <a:schemeClr val="accent2"/>
            </a:solidFill>
            <a:ln>
              <a:noFill/>
            </a:ln>
            <a:effectLst/>
          </c:spPr>
          <c:invertIfNegative val="0"/>
          <c:dLbls>
            <c:dLbl>
              <c:idx val="0"/>
              <c:tx>
                <c:rich>
                  <a:bodyPr/>
                  <a:lstStyle/>
                  <a:p>
                    <a:fld id="{5AF77EBD-0DDA-46BB-AA81-9778DA02227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A7-4A27-9BFC-3703E2F97688}"/>
                </c:ext>
              </c:extLst>
            </c:dLbl>
            <c:dLbl>
              <c:idx val="1"/>
              <c:tx>
                <c:rich>
                  <a:bodyPr/>
                  <a:lstStyle/>
                  <a:p>
                    <a:fld id="{F725B953-3053-4C74-946E-AC720A230A4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A7-4A27-9BFC-3703E2F97688}"/>
                </c:ext>
              </c:extLst>
            </c:dLbl>
            <c:dLbl>
              <c:idx val="2"/>
              <c:tx>
                <c:rich>
                  <a:bodyPr/>
                  <a:lstStyle/>
                  <a:p>
                    <a:fld id="{B4B62621-4333-492E-8036-EACC52FA41C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A7-4A27-9BFC-3703E2F97688}"/>
                </c:ext>
              </c:extLst>
            </c:dLbl>
            <c:dLbl>
              <c:idx val="3"/>
              <c:tx>
                <c:rich>
                  <a:bodyPr/>
                  <a:lstStyle/>
                  <a:p>
                    <a:fld id="{3A3DECB4-6E70-40B8-8775-EFC84A4CD89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A7-4A27-9BFC-3703E2F97688}"/>
                </c:ext>
              </c:extLst>
            </c:dLbl>
            <c:dLbl>
              <c:idx val="4"/>
              <c:tx>
                <c:rich>
                  <a:bodyPr/>
                  <a:lstStyle/>
                  <a:p>
                    <a:fld id="{1D828CCD-B300-46E1-883E-C8271C48E19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A7-4A27-9BFC-3703E2F97688}"/>
                </c:ext>
              </c:extLst>
            </c:dLbl>
            <c:dLbl>
              <c:idx val="5"/>
              <c:tx>
                <c:rich>
                  <a:bodyPr/>
                  <a:lstStyle/>
                  <a:p>
                    <a:fld id="{60A944A3-8739-41D1-9382-03E67AA481D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5A7-4A27-9BFC-3703E2F97688}"/>
                </c:ext>
              </c:extLst>
            </c:dLbl>
            <c:dLbl>
              <c:idx val="6"/>
              <c:tx>
                <c:rich>
                  <a:bodyPr/>
                  <a:lstStyle/>
                  <a:p>
                    <a:fld id="{9BA133A0-8222-4ED2-8EDF-0E773A3B3D4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5A7-4A27-9BFC-3703E2F97688}"/>
                </c:ext>
              </c:extLst>
            </c:dLbl>
            <c:dLbl>
              <c:idx val="7"/>
              <c:tx>
                <c:rich>
                  <a:bodyPr/>
                  <a:lstStyle/>
                  <a:p>
                    <a:fld id="{E544B711-13AF-46F1-B2CD-3B6E5039F93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5A7-4A27-9BFC-3703E2F97688}"/>
                </c:ext>
              </c:extLst>
            </c:dLbl>
            <c:dLbl>
              <c:idx val="8"/>
              <c:tx>
                <c:rich>
                  <a:bodyPr/>
                  <a:lstStyle/>
                  <a:p>
                    <a:fld id="{4EF11AE1-1231-4231-B377-A2A6FC7CBD3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5A7-4A27-9BFC-3703E2F97688}"/>
                </c:ext>
              </c:extLst>
            </c:dLbl>
            <c:dLbl>
              <c:idx val="9"/>
              <c:tx>
                <c:rich>
                  <a:bodyPr/>
                  <a:lstStyle/>
                  <a:p>
                    <a:fld id="{91767E84-9D08-48B1-8DA8-6232470C9CB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5A7-4A27-9BFC-3703E2F97688}"/>
                </c:ext>
              </c:extLst>
            </c:dLbl>
            <c:dLbl>
              <c:idx val="10"/>
              <c:tx>
                <c:rich>
                  <a:bodyPr/>
                  <a:lstStyle/>
                  <a:p>
                    <a:fld id="{237A1178-5BAE-4E62-B5AA-3AE39181D9F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5A7-4A27-9BFC-3703E2F97688}"/>
                </c:ext>
              </c:extLst>
            </c:dLbl>
            <c:dLbl>
              <c:idx val="11"/>
              <c:tx>
                <c:rich>
                  <a:bodyPr/>
                  <a:lstStyle/>
                  <a:p>
                    <a:fld id="{54334BF8-0C77-440D-A0BF-2E379167B40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5A7-4A27-9BFC-3703E2F976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DataAnalysis!$H$3:$H$14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DataAnalysis!$J$3:$J$14</c:f>
              <c:numCache>
                <c:formatCode>[$₹-439]#,##0.00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DataAnalysis!$K$3:$K$14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5A7-4A27-9BFC-3703E2F97688}"/>
            </c:ext>
          </c:extLst>
        </c:ser>
        <c:dLbls>
          <c:dLblPos val="outEnd"/>
          <c:showLegendKey val="0"/>
          <c:showVal val="1"/>
          <c:showCatName val="0"/>
          <c:showSerName val="0"/>
          <c:showPercent val="0"/>
          <c:showBubbleSize val="0"/>
        </c:dLbls>
        <c:gapWidth val="50"/>
        <c:overlap val="100"/>
        <c:axId val="798089775"/>
        <c:axId val="798090255"/>
      </c:barChart>
      <c:catAx>
        <c:axId val="79808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8090255"/>
        <c:crosses val="autoZero"/>
        <c:auto val="1"/>
        <c:lblAlgn val="ctr"/>
        <c:lblOffset val="100"/>
        <c:noMultiLvlLbl val="0"/>
      </c:catAx>
      <c:valAx>
        <c:axId val="798090255"/>
        <c:scaling>
          <c:orientation val="minMax"/>
        </c:scaling>
        <c:delete val="0"/>
        <c:axPos val="l"/>
        <c:numFmt formatCode="[$₹-43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98089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51419529732824"/>
          <c:y val="4.9337301507418781E-2"/>
          <c:w val="0.665861493760735"/>
          <c:h val="0.9013253969851624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0" tIns="19050" rIns="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DataAnalysis!$AC$3:$AC$12</c:f>
              <c:numCache>
                <c:formatCode>[$₹-439]#,##0.00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9D26-4F68-A9E2-1E5F56B6A15A}"/>
            </c:ext>
          </c:extLst>
        </c:ser>
        <c:dLbls>
          <c:dLblPos val="outEnd"/>
          <c:showLegendKey val="0"/>
          <c:showVal val="1"/>
          <c:showCatName val="0"/>
          <c:showSerName val="0"/>
          <c:showPercent val="0"/>
          <c:showBubbleSize val="0"/>
        </c:dLbls>
        <c:gapWidth val="50"/>
        <c:axId val="1379723519"/>
        <c:axId val="1379724479"/>
      </c:barChart>
      <c:catAx>
        <c:axId val="1379723519"/>
        <c:scaling>
          <c:orientation val="minMax"/>
        </c:scaling>
        <c:delete val="0"/>
        <c:axPos val="l"/>
        <c:numFmt formatCode="General" sourceLinked="1"/>
        <c:majorTickMark val="none"/>
        <c:minorTickMark val="none"/>
        <c:tickLblPos val="nextTo"/>
        <c:spPr>
          <a:noFill/>
          <a:ln w="0" cap="flat" cmpd="sng" algn="ctr">
            <a:noFill/>
            <a:round/>
          </a:ln>
          <a:effectLst/>
        </c:spPr>
        <c:txPr>
          <a:bodyPr rot="-60000000" spcFirstLastPara="1" vertOverflow="ellipsis" vert="horz" wrap="square" anchor="ctr" anchorCtr="1"/>
          <a:lstStyle/>
          <a:p>
            <a:pPr>
              <a:defRPr sz="900" b="0" i="0" u="none" strike="noStrike" kern="1200" baseline="0">
                <a:ln w="0">
                  <a:noFill/>
                </a:ln>
                <a:solidFill>
                  <a:schemeClr val="tx1">
                    <a:alpha val="90000"/>
                  </a:schemeClr>
                </a:solidFill>
                <a:latin typeface="+mn-lt"/>
                <a:ea typeface="+mn-ea"/>
                <a:cs typeface="+mn-cs"/>
              </a:defRPr>
            </a:pPr>
            <a:endParaRPr lang="en-US"/>
          </a:p>
        </c:txPr>
        <c:crossAx val="1379724479"/>
        <c:crosses val="autoZero"/>
        <c:auto val="1"/>
        <c:lblAlgn val="ctr"/>
        <c:lblOffset val="100"/>
        <c:noMultiLvlLbl val="0"/>
      </c:catAx>
      <c:valAx>
        <c:axId val="1379724479"/>
        <c:scaling>
          <c:orientation val="minMax"/>
        </c:scaling>
        <c:delete val="1"/>
        <c:axPos val="b"/>
        <c:numFmt formatCode="[$₹-439]#,##0.00" sourceLinked="1"/>
        <c:majorTickMark val="none"/>
        <c:minorTickMark val="none"/>
        <c:tickLblPos val="nextTo"/>
        <c:crossAx val="1379723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2.xlsx]DataAnalysis!saletype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31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3175">
            <a:noFill/>
          </a:ln>
          <a:effectLst/>
        </c:spPr>
      </c:pivotFmt>
      <c:pivotFmt>
        <c:idx val="10"/>
        <c:spPr>
          <a:solidFill>
            <a:schemeClr val="accent1"/>
          </a:solidFill>
          <a:ln w="3175">
            <a:noFill/>
          </a:ln>
          <a:effectLst/>
        </c:spPr>
      </c:pivotFmt>
      <c:pivotFmt>
        <c:idx val="11"/>
        <c:spPr>
          <a:solidFill>
            <a:schemeClr val="accent1"/>
          </a:solidFill>
          <a:ln w="3175">
            <a:noFill/>
          </a:ln>
          <a:effectLst/>
        </c:spPr>
      </c:pivotFmt>
    </c:pivotFmts>
    <c:plotArea>
      <c:layout/>
      <c:pieChart>
        <c:varyColors val="1"/>
        <c:ser>
          <c:idx val="0"/>
          <c:order val="0"/>
          <c:tx>
            <c:strRef>
              <c:f>DataAnalysis!$AN$1:$AN$2</c:f>
              <c:strCache>
                <c:ptCount val="1"/>
                <c:pt idx="0">
                  <c:v>Total</c:v>
                </c:pt>
              </c:strCache>
            </c:strRef>
          </c:tx>
          <c:spPr>
            <a:ln w="3175">
              <a:noFill/>
            </a:ln>
          </c:spPr>
          <c:dPt>
            <c:idx val="0"/>
            <c:bubble3D val="0"/>
            <c:spPr>
              <a:solidFill>
                <a:schemeClr val="accent1"/>
              </a:solidFill>
              <a:ln w="3175">
                <a:noFill/>
              </a:ln>
              <a:effectLst/>
            </c:spPr>
            <c:extLst>
              <c:ext xmlns:c16="http://schemas.microsoft.com/office/drawing/2014/chart" uri="{C3380CC4-5D6E-409C-BE32-E72D297353CC}">
                <c16:uniqueId val="{00000001-A65B-40D8-9F29-2010FA493CCB}"/>
              </c:ext>
            </c:extLst>
          </c:dPt>
          <c:dPt>
            <c:idx val="1"/>
            <c:bubble3D val="0"/>
            <c:spPr>
              <a:solidFill>
                <a:schemeClr val="accent2"/>
              </a:solidFill>
              <a:ln w="3175">
                <a:noFill/>
              </a:ln>
              <a:effectLst/>
            </c:spPr>
            <c:extLst>
              <c:ext xmlns:c16="http://schemas.microsoft.com/office/drawing/2014/chart" uri="{C3380CC4-5D6E-409C-BE32-E72D297353CC}">
                <c16:uniqueId val="{00000003-A65B-40D8-9F29-2010FA493CCB}"/>
              </c:ext>
            </c:extLst>
          </c:dPt>
          <c:dPt>
            <c:idx val="2"/>
            <c:bubble3D val="0"/>
            <c:spPr>
              <a:solidFill>
                <a:schemeClr val="accent3"/>
              </a:solidFill>
              <a:ln w="3175">
                <a:noFill/>
              </a:ln>
              <a:effectLst/>
            </c:spPr>
            <c:extLst>
              <c:ext xmlns:c16="http://schemas.microsoft.com/office/drawing/2014/chart" uri="{C3380CC4-5D6E-409C-BE32-E72D297353CC}">
                <c16:uniqueId val="{00000005-A65B-40D8-9F29-2010FA493C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DataAnalysis!$AM$3:$AM$5</c:f>
              <c:strCache>
                <c:ptCount val="3"/>
                <c:pt idx="0">
                  <c:v>Direct Sales</c:v>
                </c:pt>
                <c:pt idx="1">
                  <c:v>Online</c:v>
                </c:pt>
                <c:pt idx="2">
                  <c:v>Wholesaler</c:v>
                </c:pt>
              </c:strCache>
            </c:strRef>
          </c:cat>
          <c:val>
            <c:numRef>
              <c:f>DataAnalysis!$AN$3:$AN$5</c:f>
              <c:numCache>
                <c:formatCode>[$₹-439]#,##0.00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65B-40D8-9F29-2010FA493CC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2.xlsx]DataAnalysis!paymentmode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DataAnalysis!$AQ$1:$AQ$2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3A61-42C3-BDC6-C994EDBED88E}"/>
              </c:ext>
            </c:extLst>
          </c:dPt>
          <c:dPt>
            <c:idx val="1"/>
            <c:bubble3D val="0"/>
            <c:spPr>
              <a:solidFill>
                <a:schemeClr val="accent2"/>
              </a:solidFill>
              <a:ln w="19050">
                <a:noFill/>
              </a:ln>
              <a:effectLst/>
            </c:spPr>
            <c:extLst>
              <c:ext xmlns:c16="http://schemas.microsoft.com/office/drawing/2014/chart" uri="{C3380CC4-5D6E-409C-BE32-E72D297353CC}">
                <c16:uniqueId val="{00000003-3A61-42C3-BDC6-C994EDBED8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DataAnalysis!$AP$3:$AP$4</c:f>
              <c:strCache>
                <c:ptCount val="2"/>
                <c:pt idx="0">
                  <c:v>Cash</c:v>
                </c:pt>
                <c:pt idx="1">
                  <c:v>Online</c:v>
                </c:pt>
              </c:strCache>
            </c:strRef>
          </c:cat>
          <c:val>
            <c:numRef>
              <c:f>DataAnalysis!$AQ$3:$AQ$4</c:f>
              <c:numCache>
                <c:formatCode>[$₹-439]#,##0.00</c:formatCode>
                <c:ptCount val="2"/>
                <c:pt idx="0">
                  <c:v>199516.90000000008</c:v>
                </c:pt>
                <c:pt idx="1">
                  <c:v>201895.01999999993</c:v>
                </c:pt>
              </c:numCache>
            </c:numRef>
          </c:val>
          <c:extLst>
            <c:ext xmlns:c16="http://schemas.microsoft.com/office/drawing/2014/chart" uri="{C3380CC4-5D6E-409C-BE32-E72D297353CC}">
              <c16:uniqueId val="{00000004-3A61-42C3-BDC6-C994EDBED88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alpha val="99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C8AED24-FF52-4B2E-AD89-2B868B678B5C}">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C8AED24-FF52-4B2E-AD89-2B868B678B5C}">
          <cx:spPr>
            <a:ln>
              <a:noFill/>
            </a:ln>
          </cx:spPr>
          <cx:dataLabels pos="inEnd">
            <cx:visibility seriesName="0" categoryName="1" value="1"/>
            <cx:separator>
</cx:separator>
          </cx:dataLabels>
          <cx:dataId val="0"/>
          <cx:layoutPr>
            <cx:parentLabelLayout val="none"/>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1" lockText="1" noThreeD="1"/>
</file>

<file path=xl/ctrlProps/ctrlProp2.xml><?xml version="1.0" encoding="utf-8"?>
<formControlPr xmlns="http://schemas.microsoft.com/office/spreadsheetml/2009/9/main" objectType="CheckBox" checked="Checked" fmlaLink="$J$1" lockText="1" noThreeD="1"/>
</file>

<file path=xl/ctrlProps/ctrlProp3.xml><?xml version="1.0" encoding="utf-8"?>
<formControlPr xmlns="http://schemas.microsoft.com/office/spreadsheetml/2009/9/main" objectType="CheckBox" checked="Checked" fmlaLink="$K$1" lockText="1" noThreeD="1"/>
</file>

<file path=xl/ctrlProps/ctrlProp4.xml><?xml version="1.0" encoding="utf-8"?>
<formControlPr xmlns="http://schemas.microsoft.com/office/spreadsheetml/2009/9/main" objectType="Scroll" dx="26" fmlaLink="DataAnalysis!$AB$1" max="100" min="1" page="10" val="60"/>
</file>

<file path=xl/ctrlProps/ctrlProp5.xml><?xml version="1.0" encoding="utf-8"?>
<formControlPr xmlns="http://schemas.microsoft.com/office/spreadsheetml/2009/9/main" objectType="Scroll" dx="26" fmlaLink="DataAnalysis!$AB$1" max="100" min="1" page="10" val="60"/>
</file>

<file path=xl/ctrlProps/ctrlProp6.xml><?xml version="1.0" encoding="utf-8"?>
<formControlPr xmlns="http://schemas.microsoft.com/office/spreadsheetml/2009/9/main" objectType="CheckBox" checked="Checked" fmlaLink="DataAnalysis!$I$1" lockText="1" noThreeD="1"/>
</file>

<file path=xl/ctrlProps/ctrlProp7.xml><?xml version="1.0" encoding="utf-8"?>
<formControlPr xmlns="http://schemas.microsoft.com/office/spreadsheetml/2009/9/main" objectType="CheckBox" checked="Checked" fmlaLink="DataAnalysis!$J$1" lockText="1" noThreeD="1"/>
</file>

<file path=xl/ctrlProps/ctrlProp8.xml><?xml version="1.0" encoding="utf-8"?>
<formControlPr xmlns="http://schemas.microsoft.com/office/spreadsheetml/2009/9/main" objectType="CheckBox" checked="Checked" fmlaLink="DataAnalysis!$K$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71845</xdr:colOff>
      <xdr:row>10</xdr:row>
      <xdr:rowOff>56968</xdr:rowOff>
    </xdr:from>
    <xdr:to>
      <xdr:col>4</xdr:col>
      <xdr:colOff>124505</xdr:colOff>
      <xdr:row>16</xdr:row>
      <xdr:rowOff>108856</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9BE9541F-439F-6B48-03FF-B2B05EF5835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77512" y="1856135"/>
              <a:ext cx="1136121" cy="1131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160020</xdr:colOff>
      <xdr:row>10</xdr:row>
      <xdr:rowOff>79829</xdr:rowOff>
    </xdr:from>
    <xdr:to>
      <xdr:col>4</xdr:col>
      <xdr:colOff>1436914</xdr:colOff>
      <xdr:row>16</xdr:row>
      <xdr:rowOff>43544</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CA9B7A2D-4F27-EC7B-7ED3-A50999BBAC3E}"/>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425103" y="1878996"/>
              <a:ext cx="1276894" cy="1043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1587292</xdr:colOff>
      <xdr:row>10</xdr:row>
      <xdr:rowOff>53438</xdr:rowOff>
    </xdr:from>
    <xdr:to>
      <xdr:col>5</xdr:col>
      <xdr:colOff>920717</xdr:colOff>
      <xdr:row>25</xdr:row>
      <xdr:rowOff>96980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BCBA0228-368D-BD62-5219-154F37E3C2A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016292" y="1686295"/>
              <a:ext cx="990573" cy="24928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972457</xdr:colOff>
      <xdr:row>10</xdr:row>
      <xdr:rowOff>82005</xdr:rowOff>
    </xdr:from>
    <xdr:to>
      <xdr:col>6</xdr:col>
      <xdr:colOff>292822</xdr:colOff>
      <xdr:row>15</xdr:row>
      <xdr:rowOff>108856</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5F1FC20C-DA54-EC21-5592-D38A013B0AE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70624" y="1881172"/>
              <a:ext cx="991118" cy="9264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119743</xdr:colOff>
      <xdr:row>34</xdr:row>
      <xdr:rowOff>94343</xdr:rowOff>
    </xdr:from>
    <xdr:to>
      <xdr:col>4</xdr:col>
      <xdr:colOff>1226457</xdr:colOff>
      <xdr:row>45</xdr:row>
      <xdr:rowOff>0</xdr:rowOff>
    </xdr:to>
    <xdr:graphicFrame macro="">
      <xdr:nvGraphicFramePr>
        <xdr:cNvPr id="6" name="Chart 5">
          <a:extLst>
            <a:ext uri="{FF2B5EF4-FFF2-40B4-BE49-F238E27FC236}">
              <a16:creationId xmlns:a16="http://schemas.microsoft.com/office/drawing/2014/main" id="{9B2B9DC8-B0AA-FC13-0E53-E8FB696C3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115626</xdr:colOff>
      <xdr:row>25</xdr:row>
      <xdr:rowOff>136476</xdr:rowOff>
    </xdr:from>
    <xdr:to>
      <xdr:col>14</xdr:col>
      <xdr:colOff>744615</xdr:colOff>
      <xdr:row>39</xdr:row>
      <xdr:rowOff>60439</xdr:rowOff>
    </xdr:to>
    <xdr:graphicFrame macro="">
      <xdr:nvGraphicFramePr>
        <xdr:cNvPr id="11" name="Chart 10">
          <a:extLst>
            <a:ext uri="{FF2B5EF4-FFF2-40B4-BE49-F238E27FC236}">
              <a16:creationId xmlns:a16="http://schemas.microsoft.com/office/drawing/2014/main" id="{13890AE0-5798-36EA-1411-9492528B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137160</xdr:colOff>
          <xdr:row>23</xdr:row>
          <xdr:rowOff>45720</xdr:rowOff>
        </xdr:from>
        <xdr:to>
          <xdr:col>10</xdr:col>
          <xdr:colOff>396240</xdr:colOff>
          <xdr:row>24</xdr:row>
          <xdr:rowOff>53340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175260</xdr:colOff>
          <xdr:row>23</xdr:row>
          <xdr:rowOff>83820</xdr:rowOff>
        </xdr:from>
        <xdr:to>
          <xdr:col>11</xdr:col>
          <xdr:colOff>381000</xdr:colOff>
          <xdr:row>24</xdr:row>
          <xdr:rowOff>91440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137160</xdr:colOff>
          <xdr:row>23</xdr:row>
          <xdr:rowOff>45720</xdr:rowOff>
        </xdr:from>
        <xdr:to>
          <xdr:col>12</xdr:col>
          <xdr:colOff>335280</xdr:colOff>
          <xdr:row>24</xdr:row>
          <xdr:rowOff>60960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662940</xdr:colOff>
          <xdr:row>21</xdr:row>
          <xdr:rowOff>45720</xdr:rowOff>
        </xdr:from>
        <xdr:to>
          <xdr:col>26</xdr:col>
          <xdr:colOff>1036320</xdr:colOff>
          <xdr:row>35</xdr:row>
          <xdr:rowOff>30480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27</xdr:col>
      <xdr:colOff>52234</xdr:colOff>
      <xdr:row>21</xdr:row>
      <xdr:rowOff>44860</xdr:rowOff>
    </xdr:from>
    <xdr:to>
      <xdr:col>31</xdr:col>
      <xdr:colOff>172064</xdr:colOff>
      <xdr:row>35</xdr:row>
      <xdr:rowOff>30726</xdr:rowOff>
    </xdr:to>
    <xdr:graphicFrame macro="">
      <xdr:nvGraphicFramePr>
        <xdr:cNvPr id="14" name="Chart 13">
          <a:extLst>
            <a:ext uri="{FF2B5EF4-FFF2-40B4-BE49-F238E27FC236}">
              <a16:creationId xmlns:a16="http://schemas.microsoft.com/office/drawing/2014/main" id="{8FC051BE-5EDA-A87D-FA52-6DA22838D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1426723</xdr:colOff>
      <xdr:row>11</xdr:row>
      <xdr:rowOff>184825</xdr:rowOff>
    </xdr:from>
    <xdr:to>
      <xdr:col>36</xdr:col>
      <xdr:colOff>129702</xdr:colOff>
      <xdr:row>24</xdr:row>
      <xdr:rowOff>40532</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872D3300-6E79-7E21-379D-0D6FF4FA4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706823" y="2196505"/>
              <a:ext cx="3351179" cy="22331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16213</xdr:colOff>
      <xdr:row>9</xdr:row>
      <xdr:rowOff>0</xdr:rowOff>
    </xdr:from>
    <xdr:to>
      <xdr:col>39</xdr:col>
      <xdr:colOff>802531</xdr:colOff>
      <xdr:row>22</xdr:row>
      <xdr:rowOff>137808</xdr:rowOff>
    </xdr:to>
    <xdr:graphicFrame macro="">
      <xdr:nvGraphicFramePr>
        <xdr:cNvPr id="10" name="Chart 9">
          <a:extLst>
            <a:ext uri="{FF2B5EF4-FFF2-40B4-BE49-F238E27FC236}">
              <a16:creationId xmlns:a16="http://schemas.microsoft.com/office/drawing/2014/main" id="{C8750B96-BEFD-C26F-37E4-BB0A566AF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8106</xdr:colOff>
      <xdr:row>9</xdr:row>
      <xdr:rowOff>6485</xdr:rowOff>
    </xdr:from>
    <xdr:to>
      <xdr:col>42</xdr:col>
      <xdr:colOff>729575</xdr:colOff>
      <xdr:row>22</xdr:row>
      <xdr:rowOff>137808</xdr:rowOff>
    </xdr:to>
    <xdr:graphicFrame macro="">
      <xdr:nvGraphicFramePr>
        <xdr:cNvPr id="12" name="Chart 11">
          <a:extLst>
            <a:ext uri="{FF2B5EF4-FFF2-40B4-BE49-F238E27FC236}">
              <a16:creationId xmlns:a16="http://schemas.microsoft.com/office/drawing/2014/main" id="{D0FF7B46-2881-F866-AECB-0E862F0A0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17518</xdr:rowOff>
    </xdr:from>
    <xdr:to>
      <xdr:col>25</xdr:col>
      <xdr:colOff>575094</xdr:colOff>
      <xdr:row>48</xdr:row>
      <xdr:rowOff>7423</xdr:rowOff>
    </xdr:to>
    <xdr:grpSp>
      <xdr:nvGrpSpPr>
        <xdr:cNvPr id="33" name="Group 32">
          <a:extLst>
            <a:ext uri="{FF2B5EF4-FFF2-40B4-BE49-F238E27FC236}">
              <a16:creationId xmlns:a16="http://schemas.microsoft.com/office/drawing/2014/main" id="{BA2774F3-46CB-B3DC-17CB-EF0D624AD061}"/>
            </a:ext>
          </a:extLst>
        </xdr:cNvPr>
        <xdr:cNvGrpSpPr/>
      </xdr:nvGrpSpPr>
      <xdr:grpSpPr>
        <a:xfrm>
          <a:off x="0" y="17518"/>
          <a:ext cx="15815094" cy="8768145"/>
          <a:chOff x="0" y="0"/>
          <a:chExt cx="12192000" cy="6858000"/>
        </a:xfrm>
      </xdr:grpSpPr>
      <xdr:sp macro="" textlink="">
        <xdr:nvSpPr>
          <xdr:cNvPr id="5" name="Rectangle: Rounded Corners 4">
            <a:extLst>
              <a:ext uri="{FF2B5EF4-FFF2-40B4-BE49-F238E27FC236}">
                <a16:creationId xmlns:a16="http://schemas.microsoft.com/office/drawing/2014/main" id="{6F370F64-5F9E-7470-A2D2-A0BFD4BCCEBF}"/>
              </a:ext>
            </a:extLst>
          </xdr:cNvPr>
          <xdr:cNvSpPr/>
        </xdr:nvSpPr>
        <xdr:spPr>
          <a:xfrm>
            <a:off x="0" y="0"/>
            <a:ext cx="12192000" cy="6858000"/>
          </a:xfrm>
          <a:prstGeom prst="roundRect">
            <a:avLst>
              <a:gd name="adj" fmla="val 2342"/>
            </a:avLst>
          </a:prstGeom>
          <a:gradFill>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CE08647D-2016-FD9E-6A53-A626DBE23E27}"/>
              </a:ext>
            </a:extLst>
          </xdr:cNvPr>
          <xdr:cNvSpPr/>
        </xdr:nvSpPr>
        <xdr:spPr>
          <a:xfrm>
            <a:off x="10625120" y="1080000"/>
            <a:ext cx="1404000" cy="252000"/>
          </a:xfrm>
          <a:prstGeom prst="trapezoid">
            <a:avLst>
              <a:gd name="adj" fmla="val 61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Trapezoid 6">
            <a:extLst>
              <a:ext uri="{FF2B5EF4-FFF2-40B4-BE49-F238E27FC236}">
                <a16:creationId xmlns:a16="http://schemas.microsoft.com/office/drawing/2014/main" id="{1457EDA1-C328-372F-FD48-53FFBC1DB2DB}"/>
              </a:ext>
            </a:extLst>
          </xdr:cNvPr>
          <xdr:cNvSpPr/>
        </xdr:nvSpPr>
        <xdr:spPr>
          <a:xfrm>
            <a:off x="9149920" y="1080000"/>
            <a:ext cx="1404000" cy="252000"/>
          </a:xfrm>
          <a:prstGeom prst="trapezoid">
            <a:avLst>
              <a:gd name="adj" fmla="val 61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5D3595D8-5EEF-F36D-2045-5D6A6D737585}"/>
              </a:ext>
            </a:extLst>
          </xdr:cNvPr>
          <xdr:cNvSpPr/>
        </xdr:nvSpPr>
        <xdr:spPr>
          <a:xfrm>
            <a:off x="180000" y="180000"/>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FECE298A-8EA8-0527-7559-3C779C932FC1}"/>
              </a:ext>
            </a:extLst>
          </xdr:cNvPr>
          <xdr:cNvSpPr/>
        </xdr:nvSpPr>
        <xdr:spPr>
          <a:xfrm>
            <a:off x="5192400" y="180000"/>
            <a:ext cx="6819600" cy="72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6D6668D3-7CBE-B3CF-5023-2983931CA8FC}"/>
              </a:ext>
            </a:extLst>
          </xdr:cNvPr>
          <xdr:cNvSpPr/>
        </xdr:nvSpPr>
        <xdr:spPr>
          <a:xfrm>
            <a:off x="180000" y="1080000"/>
            <a:ext cx="1260000" cy="108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F76FF243-A535-D0F6-514E-C86C726331F8}"/>
              </a:ext>
            </a:extLst>
          </xdr:cNvPr>
          <xdr:cNvSpPr/>
        </xdr:nvSpPr>
        <xdr:spPr>
          <a:xfrm>
            <a:off x="180000" y="2340000"/>
            <a:ext cx="1260000" cy="3240000"/>
          </a:xfrm>
          <a:prstGeom prst="roundRect">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494ECDF6-84C3-84E5-C043-2DF83053FC25}"/>
              </a:ext>
            </a:extLst>
          </xdr:cNvPr>
          <xdr:cNvSpPr/>
        </xdr:nvSpPr>
        <xdr:spPr>
          <a:xfrm>
            <a:off x="180000" y="5760000"/>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2A945F80-FB71-F270-B88A-4A07DC03AC19}"/>
              </a:ext>
            </a:extLst>
          </xdr:cNvPr>
          <xdr:cNvSpPr/>
        </xdr:nvSpPr>
        <xdr:spPr>
          <a:xfrm>
            <a:off x="159224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ED5E8DEE-7ECB-C0B4-76EF-AC2550B450F5}"/>
              </a:ext>
            </a:extLst>
          </xdr:cNvPr>
          <xdr:cNvSpPr/>
        </xdr:nvSpPr>
        <xdr:spPr>
          <a:xfrm>
            <a:off x="408448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F97AE265-3296-6958-1DDB-CF3A9F640442}"/>
              </a:ext>
            </a:extLst>
          </xdr:cNvPr>
          <xdr:cNvSpPr/>
        </xdr:nvSpPr>
        <xdr:spPr>
          <a:xfrm>
            <a:off x="657672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EF985E25-1AF1-CEDD-B432-3C9EFD7325DA}"/>
              </a:ext>
            </a:extLst>
          </xdr:cNvPr>
          <xdr:cNvSpPr/>
        </xdr:nvSpPr>
        <xdr:spPr>
          <a:xfrm>
            <a:off x="1592240" y="1980000"/>
            <a:ext cx="324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EE0F8C85-DBFF-ABF3-08B0-2312E0BAB8BF}"/>
              </a:ext>
            </a:extLst>
          </xdr:cNvPr>
          <xdr:cNvSpPr/>
        </xdr:nvSpPr>
        <xdr:spPr>
          <a:xfrm>
            <a:off x="4970840" y="1980000"/>
            <a:ext cx="216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C95A2FAD-4762-AE4D-E9E5-13B0105F27B9}"/>
              </a:ext>
            </a:extLst>
          </xdr:cNvPr>
          <xdr:cNvSpPr/>
        </xdr:nvSpPr>
        <xdr:spPr>
          <a:xfrm>
            <a:off x="7311680" y="1980000"/>
            <a:ext cx="1620000" cy="2340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6EDCD98C-E7BD-4DE0-AFB8-71DF6FDD3FA5}"/>
              </a:ext>
            </a:extLst>
          </xdr:cNvPr>
          <xdr:cNvSpPr/>
        </xdr:nvSpPr>
        <xdr:spPr>
          <a:xfrm>
            <a:off x="7311680" y="4500000"/>
            <a:ext cx="1620000" cy="217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6A4DE14-4BF8-1993-FF3C-08C763BBB7E5}"/>
              </a:ext>
            </a:extLst>
          </xdr:cNvPr>
          <xdr:cNvSpPr/>
        </xdr:nvSpPr>
        <xdr:spPr>
          <a:xfrm>
            <a:off x="1578600" y="4500000"/>
            <a:ext cx="5552240" cy="217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727C9443-CB63-234B-A653-05EEA1559B60}"/>
              </a:ext>
            </a:extLst>
          </xdr:cNvPr>
          <xdr:cNvSpPr/>
        </xdr:nvSpPr>
        <xdr:spPr>
          <a:xfrm>
            <a:off x="9311920" y="1080000"/>
            <a:ext cx="1080000"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B4B3E4-3EDD-B999-534A-5F07E420F1FD}"/>
              </a:ext>
            </a:extLst>
          </xdr:cNvPr>
          <xdr:cNvSpPr/>
        </xdr:nvSpPr>
        <xdr:spPr>
          <a:xfrm>
            <a:off x="10787120" y="1080000"/>
            <a:ext cx="1080000"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28F0C504-9AC2-6BB7-0EBD-8FB3494B1D99}"/>
              </a:ext>
            </a:extLst>
          </xdr:cNvPr>
          <xdr:cNvSpPr/>
        </xdr:nvSpPr>
        <xdr:spPr>
          <a:xfrm>
            <a:off x="9167120" y="3060000"/>
            <a:ext cx="2844880" cy="3618000"/>
          </a:xfrm>
          <a:prstGeom prst="roundRect">
            <a:avLst>
              <a:gd name="adj" fmla="val 45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Flowchart: Off-page Connector 23">
            <a:extLst>
              <a:ext uri="{FF2B5EF4-FFF2-40B4-BE49-F238E27FC236}">
                <a16:creationId xmlns:a16="http://schemas.microsoft.com/office/drawing/2014/main" id="{B4D1C1EF-6B93-F6E1-31D4-A6F1EE9D3C9B}"/>
              </a:ext>
            </a:extLst>
          </xdr:cNvPr>
          <xdr:cNvSpPr/>
        </xdr:nvSpPr>
        <xdr:spPr>
          <a:xfrm>
            <a:off x="9410120" y="1206000"/>
            <a:ext cx="864000" cy="1548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Flowchart: Off-page Connector 24">
            <a:extLst>
              <a:ext uri="{FF2B5EF4-FFF2-40B4-BE49-F238E27FC236}">
                <a16:creationId xmlns:a16="http://schemas.microsoft.com/office/drawing/2014/main" id="{E4F3851D-948A-1565-D08C-0DEB134CC931}"/>
              </a:ext>
            </a:extLst>
          </xdr:cNvPr>
          <xdr:cNvSpPr/>
        </xdr:nvSpPr>
        <xdr:spPr>
          <a:xfrm>
            <a:off x="10895120" y="1206000"/>
            <a:ext cx="864000" cy="154800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6" name="Straight Connector 25">
            <a:extLst>
              <a:ext uri="{FF2B5EF4-FFF2-40B4-BE49-F238E27FC236}">
                <a16:creationId xmlns:a16="http://schemas.microsoft.com/office/drawing/2014/main" id="{99EA2CDD-48EB-A87F-2CEE-35C5F5172FCC}"/>
              </a:ext>
            </a:extLst>
          </xdr:cNvPr>
          <xdr:cNvCxnSpPr/>
        </xdr:nvCxnSpPr>
        <xdr:spPr>
          <a:xfrm>
            <a:off x="1778000" y="2340000"/>
            <a:ext cx="288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7" name="Straight Connector 26">
            <a:extLst>
              <a:ext uri="{FF2B5EF4-FFF2-40B4-BE49-F238E27FC236}">
                <a16:creationId xmlns:a16="http://schemas.microsoft.com/office/drawing/2014/main" id="{005DD498-6A6E-2CA8-B333-4F3B2F095F20}"/>
              </a:ext>
            </a:extLst>
          </xdr:cNvPr>
          <xdr:cNvCxnSpPr>
            <a:cxnSpLocks/>
          </xdr:cNvCxnSpPr>
        </xdr:nvCxnSpPr>
        <xdr:spPr>
          <a:xfrm>
            <a:off x="5142000" y="2340000"/>
            <a:ext cx="1908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8" name="Straight Connector 27">
            <a:extLst>
              <a:ext uri="{FF2B5EF4-FFF2-40B4-BE49-F238E27FC236}">
                <a16:creationId xmlns:a16="http://schemas.microsoft.com/office/drawing/2014/main" id="{6B30240C-9261-40D8-310D-F2EC286268AF}"/>
              </a:ext>
            </a:extLst>
          </xdr:cNvPr>
          <xdr:cNvCxnSpPr>
            <a:cxnSpLocks/>
          </xdr:cNvCxnSpPr>
        </xdr:nvCxnSpPr>
        <xdr:spPr>
          <a:xfrm>
            <a:off x="7403920" y="2343200"/>
            <a:ext cx="144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29" name="Straight Connector 28">
            <a:extLst>
              <a:ext uri="{FF2B5EF4-FFF2-40B4-BE49-F238E27FC236}">
                <a16:creationId xmlns:a16="http://schemas.microsoft.com/office/drawing/2014/main" id="{536504B8-7E2C-59A2-38B7-7F9B91119901}"/>
              </a:ext>
            </a:extLst>
          </xdr:cNvPr>
          <xdr:cNvCxnSpPr>
            <a:cxnSpLocks/>
          </xdr:cNvCxnSpPr>
        </xdr:nvCxnSpPr>
        <xdr:spPr>
          <a:xfrm>
            <a:off x="5115880" y="2340000"/>
            <a:ext cx="1908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0" name="Straight Connector 29">
            <a:extLst>
              <a:ext uri="{FF2B5EF4-FFF2-40B4-BE49-F238E27FC236}">
                <a16:creationId xmlns:a16="http://schemas.microsoft.com/office/drawing/2014/main" id="{3989EBFC-17B7-87C3-ACEA-218460C8C852}"/>
              </a:ext>
            </a:extLst>
          </xdr:cNvPr>
          <xdr:cNvCxnSpPr>
            <a:cxnSpLocks/>
          </xdr:cNvCxnSpPr>
        </xdr:nvCxnSpPr>
        <xdr:spPr>
          <a:xfrm>
            <a:off x="1656000" y="4860000"/>
            <a:ext cx="5394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1" name="Straight Connector 30">
            <a:extLst>
              <a:ext uri="{FF2B5EF4-FFF2-40B4-BE49-F238E27FC236}">
                <a16:creationId xmlns:a16="http://schemas.microsoft.com/office/drawing/2014/main" id="{1AA1321F-8F87-0D0D-679D-856AB89711B9}"/>
              </a:ext>
            </a:extLst>
          </xdr:cNvPr>
          <xdr:cNvCxnSpPr>
            <a:cxnSpLocks/>
          </xdr:cNvCxnSpPr>
        </xdr:nvCxnSpPr>
        <xdr:spPr>
          <a:xfrm>
            <a:off x="7383680" y="4860000"/>
            <a:ext cx="1476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32" name="Straight Connector 31">
            <a:extLst>
              <a:ext uri="{FF2B5EF4-FFF2-40B4-BE49-F238E27FC236}">
                <a16:creationId xmlns:a16="http://schemas.microsoft.com/office/drawing/2014/main" id="{622504F0-8B33-F9D2-D8D8-D3F3A4BDC085}"/>
              </a:ext>
            </a:extLst>
          </xdr:cNvPr>
          <xdr:cNvCxnSpPr>
            <a:cxnSpLocks/>
          </xdr:cNvCxnSpPr>
        </xdr:nvCxnSpPr>
        <xdr:spPr>
          <a:xfrm>
            <a:off x="9311120" y="3420000"/>
            <a:ext cx="2520000" cy="0"/>
          </a:xfrm>
          <a:prstGeom prst="line">
            <a:avLst/>
          </a:prstGeom>
          <a:ln>
            <a:solidFill>
              <a:schemeClr val="bg2">
                <a:lumMod val="50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0</xdr:col>
      <xdr:colOff>329873</xdr:colOff>
      <xdr:row>1</xdr:row>
      <xdr:rowOff>79815</xdr:rowOff>
    </xdr:from>
    <xdr:to>
      <xdr:col>2</xdr:col>
      <xdr:colOff>27976</xdr:colOff>
      <xdr:row>6</xdr:row>
      <xdr:rowOff>59687</xdr:rowOff>
    </xdr:to>
    <xdr:pic>
      <xdr:nvPicPr>
        <xdr:cNvPr id="35" name="Graphic 34" descr="Presentation with bar chart with solid fill">
          <a:extLst>
            <a:ext uri="{FF2B5EF4-FFF2-40B4-BE49-F238E27FC236}">
              <a16:creationId xmlns:a16="http://schemas.microsoft.com/office/drawing/2014/main" id="{D2812E92-CE8C-9F44-611E-19E8F76D57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873" y="264974"/>
          <a:ext cx="923000" cy="905666"/>
        </a:xfrm>
        <a:prstGeom prst="rect">
          <a:avLst/>
        </a:prstGeom>
      </xdr:spPr>
    </xdr:pic>
    <xdr:clientData/>
  </xdr:twoCellAnchor>
  <xdr:twoCellAnchor editAs="oneCell">
    <xdr:from>
      <xdr:col>0</xdr:col>
      <xdr:colOff>532048</xdr:colOff>
      <xdr:row>40</xdr:row>
      <xdr:rowOff>95346</xdr:rowOff>
    </xdr:from>
    <xdr:to>
      <xdr:col>2</xdr:col>
      <xdr:colOff>407412</xdr:colOff>
      <xdr:row>46</xdr:row>
      <xdr:rowOff>58616</xdr:rowOff>
    </xdr:to>
    <xdr:pic>
      <xdr:nvPicPr>
        <xdr:cNvPr id="37" name="Graphic 36" descr="Shopping cart with solid fill">
          <a:extLst>
            <a:ext uri="{FF2B5EF4-FFF2-40B4-BE49-F238E27FC236}">
              <a16:creationId xmlns:a16="http://schemas.microsoft.com/office/drawing/2014/main" id="{2A054CB0-0950-5BD7-1956-3F6078ECD7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32048" y="7489902"/>
          <a:ext cx="1092760" cy="1072454"/>
        </a:xfrm>
        <a:prstGeom prst="rect">
          <a:avLst/>
        </a:prstGeom>
      </xdr:spPr>
    </xdr:pic>
    <xdr:clientData/>
  </xdr:twoCellAnchor>
  <xdr:twoCellAnchor editAs="oneCell">
    <xdr:from>
      <xdr:col>20</xdr:col>
      <xdr:colOff>301988</xdr:colOff>
      <xdr:row>15</xdr:row>
      <xdr:rowOff>159693</xdr:rowOff>
    </xdr:from>
    <xdr:to>
      <xdr:col>21</xdr:col>
      <xdr:colOff>231666</xdr:colOff>
      <xdr:row>18</xdr:row>
      <xdr:rowOff>134286</xdr:rowOff>
    </xdr:to>
    <xdr:pic>
      <xdr:nvPicPr>
        <xdr:cNvPr id="39" name="Graphic 38" descr="Trophy with solid fill">
          <a:extLst>
            <a:ext uri="{FF2B5EF4-FFF2-40B4-BE49-F238E27FC236}">
              <a16:creationId xmlns:a16="http://schemas.microsoft.com/office/drawing/2014/main" id="{D5B40F03-064F-2A91-E7F4-3382A98DF29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481496" y="2923504"/>
          <a:ext cx="538654" cy="527356"/>
        </a:xfrm>
        <a:prstGeom prst="rect">
          <a:avLst/>
        </a:prstGeom>
      </xdr:spPr>
    </xdr:pic>
    <xdr:clientData/>
  </xdr:twoCellAnchor>
  <xdr:twoCellAnchor editAs="oneCell">
    <xdr:from>
      <xdr:col>23</xdr:col>
      <xdr:colOff>401597</xdr:colOff>
      <xdr:row>15</xdr:row>
      <xdr:rowOff>124069</xdr:rowOff>
    </xdr:from>
    <xdr:to>
      <xdr:col>24</xdr:col>
      <xdr:colOff>356016</xdr:colOff>
      <xdr:row>18</xdr:row>
      <xdr:rowOff>121797</xdr:rowOff>
    </xdr:to>
    <xdr:pic>
      <xdr:nvPicPr>
        <xdr:cNvPr id="41" name="Graphic 40" descr="Ribbon with solid fill">
          <a:extLst>
            <a:ext uri="{FF2B5EF4-FFF2-40B4-BE49-F238E27FC236}">
              <a16:creationId xmlns:a16="http://schemas.microsoft.com/office/drawing/2014/main" id="{0A18CA84-5EAA-6A93-785D-BC597149CA0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408031" y="2887880"/>
          <a:ext cx="563395" cy="550491"/>
        </a:xfrm>
        <a:prstGeom prst="rect">
          <a:avLst/>
        </a:prstGeom>
      </xdr:spPr>
    </xdr:pic>
    <xdr:clientData/>
  </xdr:twoCellAnchor>
  <xdr:twoCellAnchor editAs="oneCell">
    <xdr:from>
      <xdr:col>17</xdr:col>
      <xdr:colOff>324132</xdr:colOff>
      <xdr:row>7</xdr:row>
      <xdr:rowOff>139797</xdr:rowOff>
    </xdr:from>
    <xdr:to>
      <xdr:col>19</xdr:col>
      <xdr:colOff>5185</xdr:colOff>
      <xdr:row>12</xdr:row>
      <xdr:rowOff>52192</xdr:rowOff>
    </xdr:to>
    <xdr:pic>
      <xdr:nvPicPr>
        <xdr:cNvPr id="43" name="Graphic 42" descr="Piggy Bank with solid fill">
          <a:extLst>
            <a:ext uri="{FF2B5EF4-FFF2-40B4-BE49-F238E27FC236}">
              <a16:creationId xmlns:a16="http://schemas.microsoft.com/office/drawing/2014/main" id="{CF21A5A3-60B1-1BC6-57AA-10CB6D90316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616351" y="1455030"/>
          <a:ext cx="891902" cy="851847"/>
        </a:xfrm>
        <a:prstGeom prst="rect">
          <a:avLst/>
        </a:prstGeom>
      </xdr:spPr>
    </xdr:pic>
    <xdr:clientData/>
  </xdr:twoCellAnchor>
  <xdr:twoCellAnchor editAs="oneCell">
    <xdr:from>
      <xdr:col>6</xdr:col>
      <xdr:colOff>573977</xdr:colOff>
      <xdr:row>7</xdr:row>
      <xdr:rowOff>149089</xdr:rowOff>
    </xdr:from>
    <xdr:to>
      <xdr:col>8</xdr:col>
      <xdr:colOff>178340</xdr:colOff>
      <xdr:row>12</xdr:row>
      <xdr:rowOff>29706</xdr:rowOff>
    </xdr:to>
    <xdr:pic>
      <xdr:nvPicPr>
        <xdr:cNvPr id="45" name="Graphic 44" descr="Money with solid fill">
          <a:extLst>
            <a:ext uri="{FF2B5EF4-FFF2-40B4-BE49-F238E27FC236}">
              <a16:creationId xmlns:a16="http://schemas.microsoft.com/office/drawing/2014/main" id="{3140DD48-8DFB-408C-FA64-32488C2AE4F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221849" y="1454217"/>
          <a:ext cx="820321" cy="812851"/>
        </a:xfrm>
        <a:prstGeom prst="rect">
          <a:avLst/>
        </a:prstGeom>
      </xdr:spPr>
    </xdr:pic>
    <xdr:clientData/>
  </xdr:twoCellAnchor>
  <xdr:twoCellAnchor editAs="oneCell">
    <xdr:from>
      <xdr:col>12</xdr:col>
      <xdr:colOff>122663</xdr:colOff>
      <xdr:row>8</xdr:row>
      <xdr:rowOff>2504</xdr:rowOff>
    </xdr:from>
    <xdr:to>
      <xdr:col>13</xdr:col>
      <xdr:colOff>357244</xdr:colOff>
      <xdr:row>12</xdr:row>
      <xdr:rowOff>89655</xdr:rowOff>
    </xdr:to>
    <xdr:pic>
      <xdr:nvPicPr>
        <xdr:cNvPr id="47" name="Graphic 46" descr="Bar graph with upward trend with solid fill">
          <a:extLst>
            <a:ext uri="{FF2B5EF4-FFF2-40B4-BE49-F238E27FC236}">
              <a16:creationId xmlns:a16="http://schemas.microsoft.com/office/drawing/2014/main" id="{8EF6EEF5-121A-4812-EC5C-7506C327ED4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437863" y="1459597"/>
          <a:ext cx="844181" cy="815697"/>
        </a:xfrm>
        <a:prstGeom prst="rect">
          <a:avLst/>
        </a:prstGeom>
      </xdr:spPr>
    </xdr:pic>
    <xdr:clientData/>
  </xdr:twoCellAnchor>
  <xdr:twoCellAnchor editAs="oneCell">
    <xdr:from>
      <xdr:col>3</xdr:col>
      <xdr:colOff>310852</xdr:colOff>
      <xdr:row>31</xdr:row>
      <xdr:rowOff>112388</xdr:rowOff>
    </xdr:from>
    <xdr:to>
      <xdr:col>4</xdr:col>
      <xdr:colOff>141611</xdr:colOff>
      <xdr:row>34</xdr:row>
      <xdr:rowOff>1651</xdr:rowOff>
    </xdr:to>
    <xdr:pic>
      <xdr:nvPicPr>
        <xdr:cNvPr id="51" name="Graphic 50" descr="Daily calendar with solid fill">
          <a:extLst>
            <a:ext uri="{FF2B5EF4-FFF2-40B4-BE49-F238E27FC236}">
              <a16:creationId xmlns:a16="http://schemas.microsoft.com/office/drawing/2014/main" id="{3F615F5F-A16A-6B4E-40DF-991C24C936E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138303" y="5756583"/>
          <a:ext cx="439910" cy="435475"/>
        </a:xfrm>
        <a:prstGeom prst="rect">
          <a:avLst/>
        </a:prstGeom>
      </xdr:spPr>
    </xdr:pic>
    <xdr:clientData/>
  </xdr:twoCellAnchor>
  <xdr:twoCellAnchor editAs="oneCell">
    <xdr:from>
      <xdr:col>15</xdr:col>
      <xdr:colOff>440161</xdr:colOff>
      <xdr:row>31</xdr:row>
      <xdr:rowOff>132144</xdr:rowOff>
    </xdr:from>
    <xdr:to>
      <xdr:col>16</xdr:col>
      <xdr:colOff>177549</xdr:colOff>
      <xdr:row>33</xdr:row>
      <xdr:rowOff>109966</xdr:rowOff>
    </xdr:to>
    <xdr:pic>
      <xdr:nvPicPr>
        <xdr:cNvPr id="53" name="Graphic 52" descr="Coins with solid fill">
          <a:extLst>
            <a:ext uri="{FF2B5EF4-FFF2-40B4-BE49-F238E27FC236}">
              <a16:creationId xmlns:a16="http://schemas.microsoft.com/office/drawing/2014/main" id="{49B96138-AADE-158E-46F9-C7B3F7CAD7C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607974" y="5791582"/>
          <a:ext cx="348575" cy="342947"/>
        </a:xfrm>
        <a:prstGeom prst="rect">
          <a:avLst/>
        </a:prstGeom>
      </xdr:spPr>
    </xdr:pic>
    <xdr:clientData/>
  </xdr:twoCellAnchor>
  <xdr:twoCellAnchor editAs="oneCell">
    <xdr:from>
      <xdr:col>15</xdr:col>
      <xdr:colOff>430306</xdr:colOff>
      <xdr:row>14</xdr:row>
      <xdr:rowOff>3364</xdr:rowOff>
    </xdr:from>
    <xdr:to>
      <xdr:col>16</xdr:col>
      <xdr:colOff>216125</xdr:colOff>
      <xdr:row>16</xdr:row>
      <xdr:rowOff>28015</xdr:rowOff>
    </xdr:to>
    <xdr:pic>
      <xdr:nvPicPr>
        <xdr:cNvPr id="55" name="Graphic 54" descr="Briefcase with solid fill">
          <a:extLst>
            <a:ext uri="{FF2B5EF4-FFF2-40B4-BE49-F238E27FC236}">
              <a16:creationId xmlns:a16="http://schemas.microsoft.com/office/drawing/2014/main" id="{21DFDCAD-AD1A-EB0B-4C1F-86E6B832226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9591115" y="2591923"/>
          <a:ext cx="396539" cy="394445"/>
        </a:xfrm>
        <a:prstGeom prst="rect">
          <a:avLst/>
        </a:prstGeom>
      </xdr:spPr>
    </xdr:pic>
    <xdr:clientData/>
  </xdr:twoCellAnchor>
  <xdr:twoCellAnchor editAs="oneCell">
    <xdr:from>
      <xdr:col>3</xdr:col>
      <xdr:colOff>436483</xdr:colOff>
      <xdr:row>13</xdr:row>
      <xdr:rowOff>175672</xdr:rowOff>
    </xdr:from>
    <xdr:to>
      <xdr:col>4</xdr:col>
      <xdr:colOff>261650</xdr:colOff>
      <xdr:row>16</xdr:row>
      <xdr:rowOff>57380</xdr:rowOff>
    </xdr:to>
    <xdr:pic>
      <xdr:nvPicPr>
        <xdr:cNvPr id="57" name="Graphic 56" descr="Clipboard with solid fill">
          <a:extLst>
            <a:ext uri="{FF2B5EF4-FFF2-40B4-BE49-F238E27FC236}">
              <a16:creationId xmlns:a16="http://schemas.microsoft.com/office/drawing/2014/main" id="{186D2B66-0F1C-CBF3-C610-0869D1096CBC}"/>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2268037" y="2562660"/>
          <a:ext cx="435685" cy="432551"/>
        </a:xfrm>
        <a:prstGeom prst="rect">
          <a:avLst/>
        </a:prstGeom>
      </xdr:spPr>
    </xdr:pic>
    <xdr:clientData/>
  </xdr:twoCellAnchor>
  <xdr:twoCellAnchor editAs="oneCell">
    <xdr:from>
      <xdr:col>10</xdr:col>
      <xdr:colOff>464523</xdr:colOff>
      <xdr:row>13</xdr:row>
      <xdr:rowOff>171038</xdr:rowOff>
    </xdr:from>
    <xdr:to>
      <xdr:col>11</xdr:col>
      <xdr:colOff>299720</xdr:colOff>
      <xdr:row>16</xdr:row>
      <xdr:rowOff>63102</xdr:rowOff>
    </xdr:to>
    <xdr:pic>
      <xdr:nvPicPr>
        <xdr:cNvPr id="59" name="Graphic 58" descr="Arrow circle with solid fill">
          <a:extLst>
            <a:ext uri="{FF2B5EF4-FFF2-40B4-BE49-F238E27FC236}">
              <a16:creationId xmlns:a16="http://schemas.microsoft.com/office/drawing/2014/main" id="{8B3D0F41-CA3B-66F5-6122-B29028E47AFE}"/>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6560523" y="2548478"/>
          <a:ext cx="444797" cy="440704"/>
        </a:xfrm>
        <a:prstGeom prst="rect">
          <a:avLst/>
        </a:prstGeom>
      </xdr:spPr>
    </xdr:pic>
    <xdr:clientData/>
  </xdr:twoCellAnchor>
  <xdr:twoCellAnchor editAs="oneCell">
    <xdr:from>
      <xdr:col>19</xdr:col>
      <xdr:colOff>492741</xdr:colOff>
      <xdr:row>21</xdr:row>
      <xdr:rowOff>100560</xdr:rowOff>
    </xdr:from>
    <xdr:to>
      <xdr:col>20</xdr:col>
      <xdr:colOff>366624</xdr:colOff>
      <xdr:row>24</xdr:row>
      <xdr:rowOff>13281</xdr:rowOff>
    </xdr:to>
    <xdr:pic>
      <xdr:nvPicPr>
        <xdr:cNvPr id="61" name="Graphic 60" descr="Database with solid fill">
          <a:extLst>
            <a:ext uri="{FF2B5EF4-FFF2-40B4-BE49-F238E27FC236}">
              <a16:creationId xmlns:a16="http://schemas.microsoft.com/office/drawing/2014/main" id="{97170FA1-2234-D967-60A1-B359E32443F4}"/>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975293" y="3963112"/>
          <a:ext cx="478228" cy="464514"/>
        </a:xfrm>
        <a:prstGeom prst="rect">
          <a:avLst/>
        </a:prstGeom>
      </xdr:spPr>
    </xdr:pic>
    <xdr:clientData/>
  </xdr:twoCellAnchor>
  <xdr:oneCellAnchor>
    <xdr:from>
      <xdr:col>2</xdr:col>
      <xdr:colOff>83345</xdr:colOff>
      <xdr:row>0</xdr:row>
      <xdr:rowOff>166686</xdr:rowOff>
    </xdr:from>
    <xdr:ext cx="4850302" cy="769313"/>
    <xdr:sp macro="" textlink="">
      <xdr:nvSpPr>
        <xdr:cNvPr id="62" name="TextBox 61">
          <a:extLst>
            <a:ext uri="{FF2B5EF4-FFF2-40B4-BE49-F238E27FC236}">
              <a16:creationId xmlns:a16="http://schemas.microsoft.com/office/drawing/2014/main" id="{F47C68EA-A98F-F6CD-2509-2FDC175F9B27}"/>
            </a:ext>
          </a:extLst>
        </xdr:cNvPr>
        <xdr:cNvSpPr txBox="1"/>
      </xdr:nvSpPr>
      <xdr:spPr>
        <a:xfrm>
          <a:off x="1297783" y="166686"/>
          <a:ext cx="4850302" cy="769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000">
              <a:latin typeface="Algerian" panose="04020705040A02060702" pitchFamily="82" charset="0"/>
            </a:rPr>
            <a:t>Sales Dashboard</a:t>
          </a:r>
        </a:p>
      </xdr:txBody>
    </xdr:sp>
    <xdr:clientData/>
  </xdr:oneCellAnchor>
  <xdr:oneCellAnchor>
    <xdr:from>
      <xdr:col>3</xdr:col>
      <xdr:colOff>380999</xdr:colOff>
      <xdr:row>7</xdr:row>
      <xdr:rowOff>59532</xdr:rowOff>
    </xdr:from>
    <xdr:ext cx="1477199" cy="516616"/>
    <xdr:sp macro="" textlink="">
      <xdr:nvSpPr>
        <xdr:cNvPr id="63" name="TextBox 62">
          <a:extLst>
            <a:ext uri="{FF2B5EF4-FFF2-40B4-BE49-F238E27FC236}">
              <a16:creationId xmlns:a16="http://schemas.microsoft.com/office/drawing/2014/main" id="{58C71F6A-9753-10F7-7EC7-06F7052730D3}"/>
            </a:ext>
          </a:extLst>
        </xdr:cNvPr>
        <xdr:cNvSpPr txBox="1"/>
      </xdr:nvSpPr>
      <xdr:spPr>
        <a:xfrm>
          <a:off x="2202655" y="1309688"/>
          <a:ext cx="1477199"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latin typeface="Aparajita" panose="02020603050405020304" pitchFamily="18" charset="0"/>
              <a:cs typeface="Aparajita" panose="02020603050405020304" pitchFamily="18" charset="0"/>
            </a:rPr>
            <a:t>Total Sales</a:t>
          </a:r>
        </a:p>
      </xdr:txBody>
    </xdr:sp>
    <xdr:clientData/>
  </xdr:oneCellAnchor>
  <xdr:oneCellAnchor>
    <xdr:from>
      <xdr:col>8</xdr:col>
      <xdr:colOff>595312</xdr:colOff>
      <xdr:row>7</xdr:row>
      <xdr:rowOff>71437</xdr:rowOff>
    </xdr:from>
    <xdr:ext cx="1484765" cy="516616"/>
    <xdr:sp macro="" textlink="">
      <xdr:nvSpPr>
        <xdr:cNvPr id="67" name="TextBox 66">
          <a:extLst>
            <a:ext uri="{FF2B5EF4-FFF2-40B4-BE49-F238E27FC236}">
              <a16:creationId xmlns:a16="http://schemas.microsoft.com/office/drawing/2014/main" id="{E1126DC8-4FDA-D29F-4766-BA46CF2E200E}"/>
            </a:ext>
          </a:extLst>
        </xdr:cNvPr>
        <xdr:cNvSpPr txBox="1"/>
      </xdr:nvSpPr>
      <xdr:spPr>
        <a:xfrm>
          <a:off x="5453062" y="1321593"/>
          <a:ext cx="1484765"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tx1"/>
              </a:solidFill>
              <a:latin typeface="Aparajita" panose="02020603050405020304" pitchFamily="18" charset="0"/>
              <a:ea typeface="+mn-ea"/>
              <a:cs typeface="Aparajita" panose="02020603050405020304" pitchFamily="18" charset="0"/>
            </a:rPr>
            <a:t>Total</a:t>
          </a:r>
          <a:r>
            <a:rPr lang="en-IN" sz="1100"/>
            <a:t> </a:t>
          </a:r>
          <a:r>
            <a:rPr lang="en-IN" sz="2800">
              <a:solidFill>
                <a:schemeClr val="tx1"/>
              </a:solidFill>
              <a:latin typeface="Aparajita" panose="02020603050405020304" pitchFamily="18" charset="0"/>
              <a:ea typeface="+mn-ea"/>
              <a:cs typeface="Aparajita" panose="02020603050405020304" pitchFamily="18" charset="0"/>
            </a:rPr>
            <a:t>Profit</a:t>
          </a:r>
        </a:p>
      </xdr:txBody>
    </xdr:sp>
    <xdr:clientData/>
  </xdr:oneCellAnchor>
  <xdr:oneCellAnchor>
    <xdr:from>
      <xdr:col>14</xdr:col>
      <xdr:colOff>309561</xdr:colOff>
      <xdr:row>7</xdr:row>
      <xdr:rowOff>71437</xdr:rowOff>
    </xdr:from>
    <xdr:ext cx="1115498" cy="516616"/>
    <xdr:sp macro="" textlink="">
      <xdr:nvSpPr>
        <xdr:cNvPr id="68" name="TextBox 67">
          <a:extLst>
            <a:ext uri="{FF2B5EF4-FFF2-40B4-BE49-F238E27FC236}">
              <a16:creationId xmlns:a16="http://schemas.microsoft.com/office/drawing/2014/main" id="{0AB7E5FF-F77B-5E36-29D8-EBBF52BA172E}"/>
            </a:ext>
          </a:extLst>
        </xdr:cNvPr>
        <xdr:cNvSpPr txBox="1"/>
      </xdr:nvSpPr>
      <xdr:spPr>
        <a:xfrm>
          <a:off x="8810624" y="1321593"/>
          <a:ext cx="1115498"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tx1"/>
              </a:solidFill>
              <a:latin typeface="Aparajita" panose="02020603050405020304" pitchFamily="18" charset="0"/>
              <a:ea typeface="+mn-ea"/>
              <a:cs typeface="Aparajita" panose="02020603050405020304" pitchFamily="18" charset="0"/>
            </a:rPr>
            <a:t>Profit</a:t>
          </a:r>
          <a:r>
            <a:rPr lang="en-IN" sz="1100"/>
            <a:t> </a:t>
          </a:r>
          <a:r>
            <a:rPr lang="en-IN" sz="2800">
              <a:latin typeface="Aparajita" panose="02020603050405020304" pitchFamily="18" charset="0"/>
              <a:cs typeface="Aparajita" panose="02020603050405020304" pitchFamily="18" charset="0"/>
            </a:rPr>
            <a:t>%</a:t>
          </a:r>
          <a:endParaRPr lang="en-IN" sz="1100">
            <a:latin typeface="Aparajita" panose="02020603050405020304" pitchFamily="18" charset="0"/>
            <a:cs typeface="Aparajita" panose="02020603050405020304" pitchFamily="18" charset="0"/>
          </a:endParaRPr>
        </a:p>
      </xdr:txBody>
    </xdr:sp>
    <xdr:clientData/>
  </xdr:oneCellAnchor>
  <xdr:oneCellAnchor>
    <xdr:from>
      <xdr:col>3</xdr:col>
      <xdr:colOff>464344</xdr:colOff>
      <xdr:row>10</xdr:row>
      <xdr:rowOff>119062</xdr:rowOff>
    </xdr:from>
    <xdr:ext cx="184731" cy="264560"/>
    <xdr:sp macro="" textlink="">
      <xdr:nvSpPr>
        <xdr:cNvPr id="69" name="TextBox 68">
          <a:extLst>
            <a:ext uri="{FF2B5EF4-FFF2-40B4-BE49-F238E27FC236}">
              <a16:creationId xmlns:a16="http://schemas.microsoft.com/office/drawing/2014/main" id="{66FED0D8-7C2E-27D8-527D-CB292EFC2AD2}"/>
            </a:ext>
          </a:extLst>
        </xdr:cNvPr>
        <xdr:cNvSpPr txBox="1"/>
      </xdr:nvSpPr>
      <xdr:spPr>
        <a:xfrm>
          <a:off x="2286000" y="190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428624</xdr:colOff>
      <xdr:row>9</xdr:row>
      <xdr:rowOff>107155</xdr:rowOff>
    </xdr:from>
    <xdr:ext cx="1595438" cy="486352"/>
    <xdr:sp macro="" textlink="DataAnalysis!F5">
      <xdr:nvSpPr>
        <xdr:cNvPr id="70" name="TextBox 69">
          <a:extLst>
            <a:ext uri="{FF2B5EF4-FFF2-40B4-BE49-F238E27FC236}">
              <a16:creationId xmlns:a16="http://schemas.microsoft.com/office/drawing/2014/main" id="{D42DF008-FD77-35A6-9F49-918A7A3F8C4E}"/>
            </a:ext>
          </a:extLst>
        </xdr:cNvPr>
        <xdr:cNvSpPr txBox="1"/>
      </xdr:nvSpPr>
      <xdr:spPr>
        <a:xfrm>
          <a:off x="2250280" y="1714499"/>
          <a:ext cx="1595438" cy="486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9B54697-6254-4091-BC93-AE1388211B3F}" type="TxLink">
            <a:rPr lang="en-US" sz="2600" b="1" i="0" u="none" strike="noStrike">
              <a:solidFill>
                <a:schemeClr val="bg1"/>
              </a:solidFill>
              <a:latin typeface="Aparajita" panose="02020603050405020304" pitchFamily="18" charset="0"/>
              <a:ea typeface="Calibri"/>
              <a:cs typeface="Aparajita" panose="02020603050405020304" pitchFamily="18" charset="0"/>
            </a:rPr>
            <a:pPr/>
            <a:t>₹4,01,411.92</a:t>
          </a:fld>
          <a:endParaRPr lang="en-IN" sz="2600">
            <a:solidFill>
              <a:schemeClr val="bg1"/>
            </a:solidFill>
            <a:latin typeface="Aparajita" panose="02020603050405020304" pitchFamily="18" charset="0"/>
            <a:cs typeface="Aparajita" panose="02020603050405020304" pitchFamily="18" charset="0"/>
          </a:endParaRPr>
        </a:p>
      </xdr:txBody>
    </xdr:sp>
    <xdr:clientData/>
  </xdr:oneCellAnchor>
  <xdr:oneCellAnchor>
    <xdr:from>
      <xdr:col>9</xdr:col>
      <xdr:colOff>35719</xdr:colOff>
      <xdr:row>9</xdr:row>
      <xdr:rowOff>130969</xdr:rowOff>
    </xdr:from>
    <xdr:ext cx="1396664" cy="486352"/>
    <xdr:sp macro="" textlink="DataAnalysis!F6">
      <xdr:nvSpPr>
        <xdr:cNvPr id="71" name="TextBox 70">
          <a:extLst>
            <a:ext uri="{FF2B5EF4-FFF2-40B4-BE49-F238E27FC236}">
              <a16:creationId xmlns:a16="http://schemas.microsoft.com/office/drawing/2014/main" id="{4B81122B-1B7C-16D6-1E16-FA228C16F08F}"/>
            </a:ext>
          </a:extLst>
        </xdr:cNvPr>
        <xdr:cNvSpPr txBox="1"/>
      </xdr:nvSpPr>
      <xdr:spPr>
        <a:xfrm>
          <a:off x="5500688" y="1738313"/>
          <a:ext cx="1396664" cy="486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926E9BA-7F93-481D-804B-DF85F9DB18C4}" type="TxLink">
            <a:rPr lang="en-US" sz="2600" b="1" i="0" u="none" strike="noStrike">
              <a:solidFill>
                <a:schemeClr val="bg1"/>
              </a:solidFill>
              <a:latin typeface="Aparajita" panose="02020603050405020304" pitchFamily="18" charset="0"/>
              <a:ea typeface="Calibri"/>
              <a:cs typeface="Aparajita" panose="02020603050405020304" pitchFamily="18" charset="0"/>
            </a:rPr>
            <a:pPr marL="0" indent="0"/>
            <a:t>₹68,907.92</a:t>
          </a:fld>
          <a:endParaRPr lang="en-IN" sz="2600" b="1"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14</xdr:col>
      <xdr:colOff>345281</xdr:colOff>
      <xdr:row>9</xdr:row>
      <xdr:rowOff>119062</xdr:rowOff>
    </xdr:from>
    <xdr:ext cx="1154906" cy="516616"/>
    <xdr:sp macro="" textlink="DataAnalysis!F7">
      <xdr:nvSpPr>
        <xdr:cNvPr id="72" name="TextBox 71">
          <a:extLst>
            <a:ext uri="{FF2B5EF4-FFF2-40B4-BE49-F238E27FC236}">
              <a16:creationId xmlns:a16="http://schemas.microsoft.com/office/drawing/2014/main" id="{DE960AB4-28F4-E140-1320-0C34755FFA93}"/>
            </a:ext>
          </a:extLst>
        </xdr:cNvPr>
        <xdr:cNvSpPr txBox="1"/>
      </xdr:nvSpPr>
      <xdr:spPr>
        <a:xfrm>
          <a:off x="8846344" y="1726406"/>
          <a:ext cx="1154906" cy="516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2982A560-4BE3-475A-80AD-B35ADE795167}" type="TxLink">
            <a:rPr lang="en-US" sz="2800" b="1" i="0" u="none" strike="noStrike">
              <a:solidFill>
                <a:schemeClr val="bg1"/>
              </a:solidFill>
              <a:latin typeface="Aparajita" panose="02020603050405020304" pitchFamily="18" charset="0"/>
              <a:ea typeface="Calibri"/>
              <a:cs typeface="Aparajita" panose="02020603050405020304" pitchFamily="18" charset="0"/>
            </a:rPr>
            <a:pPr marL="0" indent="0"/>
            <a:t>21%</a:t>
          </a:fld>
          <a:endParaRPr lang="en-IN" sz="2800" b="1"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20</xdr:col>
      <xdr:colOff>154781</xdr:colOff>
      <xdr:row>8</xdr:row>
      <xdr:rowOff>83343</xdr:rowOff>
    </xdr:from>
    <xdr:ext cx="928687" cy="809625"/>
    <xdr:sp macro="" textlink="">
      <xdr:nvSpPr>
        <xdr:cNvPr id="73" name="TextBox 72">
          <a:extLst>
            <a:ext uri="{FF2B5EF4-FFF2-40B4-BE49-F238E27FC236}">
              <a16:creationId xmlns:a16="http://schemas.microsoft.com/office/drawing/2014/main" id="{BB73A666-AEC7-BA88-8776-664E678D680B}"/>
            </a:ext>
          </a:extLst>
        </xdr:cNvPr>
        <xdr:cNvSpPr txBox="1"/>
      </xdr:nvSpPr>
      <xdr:spPr>
        <a:xfrm>
          <a:off x="12299156" y="1512093"/>
          <a:ext cx="928687" cy="809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a:solidFill>
                <a:schemeClr val="tx1"/>
              </a:solidFill>
              <a:latin typeface="Aparajita" panose="02020603050405020304" pitchFamily="18" charset="0"/>
              <a:ea typeface="+mn-ea"/>
              <a:cs typeface="Aparajita" panose="02020603050405020304" pitchFamily="18" charset="0"/>
            </a:rPr>
            <a:t>  Top</a:t>
          </a:r>
          <a:r>
            <a:rPr lang="en-IN" sz="2000">
              <a:latin typeface="Aparajita" panose="02020603050405020304" pitchFamily="18" charset="0"/>
              <a:cs typeface="Aparajita" panose="02020603050405020304" pitchFamily="18" charset="0"/>
            </a:rPr>
            <a:t> </a:t>
          </a:r>
        </a:p>
        <a:p>
          <a:pPr algn="l"/>
          <a:r>
            <a:rPr lang="en-IN" sz="2000">
              <a:solidFill>
                <a:schemeClr val="tx1"/>
              </a:solidFill>
              <a:latin typeface="Aparajita" panose="02020603050405020304" pitchFamily="18" charset="0"/>
              <a:ea typeface="+mn-ea"/>
              <a:cs typeface="Aparajita" panose="02020603050405020304" pitchFamily="18" charset="0"/>
            </a:rPr>
            <a:t>Product</a:t>
          </a:r>
        </a:p>
      </xdr:txBody>
    </xdr:sp>
    <xdr:clientData/>
  </xdr:oneCellAnchor>
  <xdr:oneCellAnchor>
    <xdr:from>
      <xdr:col>23</xdr:col>
      <xdr:colOff>238126</xdr:colOff>
      <xdr:row>8</xdr:row>
      <xdr:rowOff>83345</xdr:rowOff>
    </xdr:from>
    <xdr:ext cx="941412" cy="698396"/>
    <xdr:sp macro="" textlink="">
      <xdr:nvSpPr>
        <xdr:cNvPr id="74" name="TextBox 73">
          <a:extLst>
            <a:ext uri="{FF2B5EF4-FFF2-40B4-BE49-F238E27FC236}">
              <a16:creationId xmlns:a16="http://schemas.microsoft.com/office/drawing/2014/main" id="{0EF2643E-8939-368F-8817-755A8F59CC6A}"/>
            </a:ext>
          </a:extLst>
        </xdr:cNvPr>
        <xdr:cNvSpPr txBox="1"/>
      </xdr:nvSpPr>
      <xdr:spPr>
        <a:xfrm>
          <a:off x="14204157" y="1512095"/>
          <a:ext cx="941412" cy="698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solidFill>
                <a:schemeClr val="tx1"/>
              </a:solidFill>
              <a:latin typeface="Aparajita" panose="02020603050405020304" pitchFamily="18" charset="0"/>
              <a:ea typeface="+mn-ea"/>
              <a:cs typeface="Aparajita" panose="02020603050405020304" pitchFamily="18" charset="0"/>
            </a:rPr>
            <a:t>    Top</a:t>
          </a:r>
        </a:p>
        <a:p>
          <a:r>
            <a:rPr lang="en-IN" sz="2000">
              <a:solidFill>
                <a:schemeClr val="tx1"/>
              </a:solidFill>
              <a:latin typeface="Aparajita" panose="02020603050405020304" pitchFamily="18" charset="0"/>
              <a:ea typeface="+mn-ea"/>
              <a:cs typeface="Aparajita" panose="02020603050405020304" pitchFamily="18" charset="0"/>
            </a:rPr>
            <a:t>Category</a:t>
          </a:r>
        </a:p>
      </xdr:txBody>
    </xdr:sp>
    <xdr:clientData/>
  </xdr:oneCellAnchor>
  <xdr:oneCellAnchor>
    <xdr:from>
      <xdr:col>20</xdr:col>
      <xdr:colOff>47625</xdr:colOff>
      <xdr:row>11</xdr:row>
      <xdr:rowOff>95252</xdr:rowOff>
    </xdr:from>
    <xdr:ext cx="1049518" cy="342786"/>
    <xdr:sp macro="" textlink="DataAnalysis!W1">
      <xdr:nvSpPr>
        <xdr:cNvPr id="75" name="TextBox 74">
          <a:extLst>
            <a:ext uri="{FF2B5EF4-FFF2-40B4-BE49-F238E27FC236}">
              <a16:creationId xmlns:a16="http://schemas.microsoft.com/office/drawing/2014/main" id="{0370B829-F029-3224-7BC4-B69EC9842DD9}"/>
            </a:ext>
          </a:extLst>
        </xdr:cNvPr>
        <xdr:cNvSpPr txBox="1"/>
      </xdr:nvSpPr>
      <xdr:spPr>
        <a:xfrm>
          <a:off x="12192000" y="2059783"/>
          <a:ext cx="10495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B33D405-3C9C-4510-838B-067F0AE2CAA2}" type="TxLink">
            <a:rPr lang="en-US" sz="1600" b="0" i="0" u="none" strike="noStrike">
              <a:solidFill>
                <a:schemeClr val="bg1"/>
              </a:solidFill>
              <a:latin typeface="Calibri"/>
              <a:ea typeface="Calibri"/>
              <a:cs typeface="Calibri"/>
            </a:rPr>
            <a:pPr/>
            <a:t>Product41</a:t>
          </a:fld>
          <a:endParaRPr lang="en-IN" sz="1600">
            <a:solidFill>
              <a:schemeClr val="bg1"/>
            </a:solidFill>
          </a:endParaRPr>
        </a:p>
      </xdr:txBody>
    </xdr:sp>
    <xdr:clientData/>
  </xdr:oneCellAnchor>
  <xdr:oneCellAnchor>
    <xdr:from>
      <xdr:col>20</xdr:col>
      <xdr:colOff>190498</xdr:colOff>
      <xdr:row>12</xdr:row>
      <xdr:rowOff>154781</xdr:rowOff>
    </xdr:from>
    <xdr:ext cx="494174" cy="395365"/>
    <xdr:sp macro="" textlink="DataAnalysis!Z1">
      <xdr:nvSpPr>
        <xdr:cNvPr id="76" name="TextBox 75">
          <a:extLst>
            <a:ext uri="{FF2B5EF4-FFF2-40B4-BE49-F238E27FC236}">
              <a16:creationId xmlns:a16="http://schemas.microsoft.com/office/drawing/2014/main" id="{38920233-51B3-72A2-50EC-66A2520596C4}"/>
            </a:ext>
          </a:extLst>
        </xdr:cNvPr>
        <xdr:cNvSpPr txBox="1"/>
      </xdr:nvSpPr>
      <xdr:spPr>
        <a:xfrm>
          <a:off x="12334873" y="2297906"/>
          <a:ext cx="494174" cy="395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943FF7B-7D00-405A-AE63-655F6AB7BB54}" type="TxLink">
            <a:rPr lang="en-US" sz="2000" b="0" i="0" u="none" strike="noStrike">
              <a:solidFill>
                <a:schemeClr val="bg1"/>
              </a:solidFill>
              <a:latin typeface="Aparajita" panose="02020603050405020304" pitchFamily="18" charset="0"/>
              <a:ea typeface="Calibri"/>
              <a:cs typeface="Aparajita" panose="02020603050405020304" pitchFamily="18" charset="0"/>
            </a:rPr>
            <a:pPr marL="0" indent="0"/>
            <a:t>132</a:t>
          </a:fld>
          <a:endParaRPr lang="en-IN" sz="2000" b="0"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20</xdr:col>
      <xdr:colOff>583407</xdr:colOff>
      <xdr:row>12</xdr:row>
      <xdr:rowOff>154780</xdr:rowOff>
    </xdr:from>
    <xdr:ext cx="356893" cy="395365"/>
    <xdr:sp macro="" textlink="DataAnalysis!X1">
      <xdr:nvSpPr>
        <xdr:cNvPr id="77" name="TextBox 76">
          <a:extLst>
            <a:ext uri="{FF2B5EF4-FFF2-40B4-BE49-F238E27FC236}">
              <a16:creationId xmlns:a16="http://schemas.microsoft.com/office/drawing/2014/main" id="{A6A592D3-A705-F7EB-D976-3CC3D8E5CCCF}"/>
            </a:ext>
          </a:extLst>
        </xdr:cNvPr>
        <xdr:cNvSpPr txBox="1"/>
      </xdr:nvSpPr>
      <xdr:spPr>
        <a:xfrm>
          <a:off x="12727782" y="2297905"/>
          <a:ext cx="356893" cy="395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8A01C52-F897-471C-948A-39FB0104975B}" type="TxLink">
            <a:rPr lang="en-US" sz="2000" b="0" i="0" u="none" strike="noStrike">
              <a:solidFill>
                <a:schemeClr val="bg1"/>
              </a:solidFill>
              <a:latin typeface="Aparajita" panose="02020603050405020304" pitchFamily="18" charset="0"/>
              <a:ea typeface="Calibri"/>
              <a:cs typeface="Aparajita" panose="02020603050405020304" pitchFamily="18" charset="0"/>
            </a:rPr>
            <a:pPr marL="0" indent="0"/>
            <a:t>Ft</a:t>
          </a:fld>
          <a:endParaRPr lang="en-IN" sz="2000" b="0" i="0" u="none" strike="noStrike">
            <a:solidFill>
              <a:schemeClr val="bg1"/>
            </a:solidFill>
            <a:latin typeface="Aparajita" panose="02020603050405020304" pitchFamily="18" charset="0"/>
            <a:ea typeface="Calibri"/>
            <a:cs typeface="Aparajita" panose="02020603050405020304" pitchFamily="18" charset="0"/>
          </a:endParaRPr>
        </a:p>
      </xdr:txBody>
    </xdr:sp>
    <xdr:clientData/>
  </xdr:oneCellAnchor>
  <xdr:oneCellAnchor>
    <xdr:from>
      <xdr:col>29</xdr:col>
      <xdr:colOff>178594</xdr:colOff>
      <xdr:row>11</xdr:row>
      <xdr:rowOff>0</xdr:rowOff>
    </xdr:from>
    <xdr:ext cx="184731" cy="264560"/>
    <xdr:sp macro="" textlink="">
      <xdr:nvSpPr>
        <xdr:cNvPr id="78" name="TextBox 77">
          <a:extLst>
            <a:ext uri="{FF2B5EF4-FFF2-40B4-BE49-F238E27FC236}">
              <a16:creationId xmlns:a16="http://schemas.microsoft.com/office/drawing/2014/main" id="{F5C84270-F452-F439-1639-CB8A09BDA752}"/>
            </a:ext>
          </a:extLst>
        </xdr:cNvPr>
        <xdr:cNvSpPr txBox="1"/>
      </xdr:nvSpPr>
      <xdr:spPr>
        <a:xfrm>
          <a:off x="17787938" y="19645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20</xdr:col>
      <xdr:colOff>35718</xdr:colOff>
      <xdr:row>14</xdr:row>
      <xdr:rowOff>59531</xdr:rowOff>
    </xdr:from>
    <xdr:ext cx="1119665" cy="342786"/>
    <xdr:sp macro="" textlink="DataAnalysis!Y1">
      <xdr:nvSpPr>
        <xdr:cNvPr id="79" name="TextBox 78">
          <a:extLst>
            <a:ext uri="{FF2B5EF4-FFF2-40B4-BE49-F238E27FC236}">
              <a16:creationId xmlns:a16="http://schemas.microsoft.com/office/drawing/2014/main" id="{31A6054D-846E-2E6E-88F8-ACCCF8A59104}"/>
            </a:ext>
          </a:extLst>
        </xdr:cNvPr>
        <xdr:cNvSpPr txBox="1"/>
      </xdr:nvSpPr>
      <xdr:spPr>
        <a:xfrm>
          <a:off x="12180093" y="2559844"/>
          <a:ext cx="11196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B5105074-EC93-472C-8E69-AC134B64F6F0}" type="TxLink">
            <a:rPr lang="en-US" sz="1600" b="0" i="0" u="none" strike="noStrike">
              <a:solidFill>
                <a:schemeClr val="bg1"/>
              </a:solidFill>
              <a:latin typeface="Calibri"/>
              <a:ea typeface="Calibri"/>
              <a:cs typeface="Calibri"/>
            </a:rPr>
            <a:pPr marL="0" indent="0"/>
            <a:t>₹22,952.16</a:t>
          </a:fld>
          <a:endParaRPr lang="en-IN" sz="1600" b="0" i="0" u="none" strike="noStrike">
            <a:solidFill>
              <a:schemeClr val="bg1"/>
            </a:solidFill>
            <a:latin typeface="Calibri"/>
            <a:ea typeface="Calibri"/>
            <a:cs typeface="Calibri"/>
          </a:endParaRPr>
        </a:p>
      </xdr:txBody>
    </xdr:sp>
    <xdr:clientData/>
  </xdr:oneCellAnchor>
  <xdr:oneCellAnchor>
    <xdr:from>
      <xdr:col>23</xdr:col>
      <xdr:colOff>130968</xdr:colOff>
      <xdr:row>11</xdr:row>
      <xdr:rowOff>154782</xdr:rowOff>
    </xdr:from>
    <xdr:ext cx="1140377" cy="342786"/>
    <xdr:sp macro="" textlink="DataAnalysis!AJ1">
      <xdr:nvSpPr>
        <xdr:cNvPr id="80" name="TextBox 79">
          <a:extLst>
            <a:ext uri="{FF2B5EF4-FFF2-40B4-BE49-F238E27FC236}">
              <a16:creationId xmlns:a16="http://schemas.microsoft.com/office/drawing/2014/main" id="{3ECFE11E-C778-4D1A-728E-3CAD16F5B12E}"/>
            </a:ext>
          </a:extLst>
        </xdr:cNvPr>
        <xdr:cNvSpPr txBox="1"/>
      </xdr:nvSpPr>
      <xdr:spPr>
        <a:xfrm>
          <a:off x="14096999" y="2119313"/>
          <a:ext cx="11403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42E4CB9-8C34-4200-A166-1BAC4033B60B}" type="TxLink">
            <a:rPr lang="en-US" sz="1600" b="0" i="0" u="none" strike="noStrike">
              <a:solidFill>
                <a:schemeClr val="bg1"/>
              </a:solidFill>
              <a:latin typeface="Calibri"/>
              <a:ea typeface="Calibri"/>
              <a:cs typeface="Calibri"/>
            </a:rPr>
            <a:pPr marL="0" indent="0"/>
            <a:t>Category04</a:t>
          </a:fld>
          <a:endParaRPr lang="en-IN" sz="1600" b="0" i="0" u="none" strike="noStrike">
            <a:solidFill>
              <a:schemeClr val="bg1"/>
            </a:solidFill>
            <a:latin typeface="Calibri"/>
            <a:ea typeface="Calibri"/>
            <a:cs typeface="Calibri"/>
          </a:endParaRPr>
        </a:p>
      </xdr:txBody>
    </xdr:sp>
    <xdr:clientData/>
  </xdr:oneCellAnchor>
  <xdr:oneCellAnchor>
    <xdr:from>
      <xdr:col>23</xdr:col>
      <xdr:colOff>130970</xdr:colOff>
      <xdr:row>13</xdr:row>
      <xdr:rowOff>119063</xdr:rowOff>
    </xdr:from>
    <xdr:ext cx="1119665" cy="342786"/>
    <xdr:sp macro="" textlink="DataAnalysis!AK1">
      <xdr:nvSpPr>
        <xdr:cNvPr id="81" name="TextBox 80">
          <a:extLst>
            <a:ext uri="{FF2B5EF4-FFF2-40B4-BE49-F238E27FC236}">
              <a16:creationId xmlns:a16="http://schemas.microsoft.com/office/drawing/2014/main" id="{65AA31BE-F3ED-1144-438B-1B4E55DC09F5}"/>
            </a:ext>
          </a:extLst>
        </xdr:cNvPr>
        <xdr:cNvSpPr txBox="1"/>
      </xdr:nvSpPr>
      <xdr:spPr>
        <a:xfrm>
          <a:off x="14097001" y="2440782"/>
          <a:ext cx="11196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634E5720-EBE9-4556-BABE-5DF3EF43CFAB}" type="TxLink">
            <a:rPr lang="en-US" sz="1600" b="0" i="0" u="none" strike="noStrike">
              <a:solidFill>
                <a:schemeClr val="bg1"/>
              </a:solidFill>
              <a:latin typeface="Calibri"/>
              <a:ea typeface="Calibri"/>
              <a:cs typeface="Calibri"/>
            </a:rPr>
            <a:pPr marL="0" indent="0"/>
            <a:t>₹95,269.40</a:t>
          </a:fld>
          <a:endParaRPr lang="en-IN" sz="1600" b="0" i="0" u="none" strike="noStrike">
            <a:solidFill>
              <a:schemeClr val="bg1"/>
            </a:solidFill>
            <a:latin typeface="Calibri"/>
            <a:ea typeface="Calibri"/>
            <a:cs typeface="Calibri"/>
          </a:endParaRPr>
        </a:p>
      </xdr:txBody>
    </xdr:sp>
    <xdr:clientData/>
  </xdr:oneCellAnchor>
  <xdr:twoCellAnchor editAs="oneCell">
    <xdr:from>
      <xdr:col>11</xdr:col>
      <xdr:colOff>178262</xdr:colOff>
      <xdr:row>1</xdr:row>
      <xdr:rowOff>91224</xdr:rowOff>
    </xdr:from>
    <xdr:to>
      <xdr:col>17</xdr:col>
      <xdr:colOff>450979</xdr:colOff>
      <xdr:row>6</xdr:row>
      <xdr:rowOff>6096</xdr:rowOff>
    </xdr:to>
    <mc:AlternateContent xmlns:mc="http://schemas.openxmlformats.org/markup-compatibility/2006" xmlns:a14="http://schemas.microsoft.com/office/drawing/2010/main">
      <mc:Choice Requires="a14">
        <xdr:graphicFrame macro="">
          <xdr:nvGraphicFramePr>
            <xdr:cNvPr id="82" name="SALE TYPE 1">
              <a:extLst>
                <a:ext uri="{FF2B5EF4-FFF2-40B4-BE49-F238E27FC236}">
                  <a16:creationId xmlns:a16="http://schemas.microsoft.com/office/drawing/2014/main" id="{C22BC4C0-8EE4-4F2B-8347-1D8DD6C05CD6}"/>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861208" y="276575"/>
              <a:ext cx="3917960" cy="841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111368</xdr:colOff>
      <xdr:row>1</xdr:row>
      <xdr:rowOff>103631</xdr:rowOff>
    </xdr:from>
    <xdr:to>
      <xdr:col>22</xdr:col>
      <xdr:colOff>159891</xdr:colOff>
      <xdr:row>6</xdr:row>
      <xdr:rowOff>0</xdr:rowOff>
    </xdr:to>
    <mc:AlternateContent xmlns:mc="http://schemas.openxmlformats.org/markup-compatibility/2006" xmlns:a14="http://schemas.microsoft.com/office/drawing/2010/main">
      <mc:Choice Requires="a14">
        <xdr:graphicFrame macro="">
          <xdr:nvGraphicFramePr>
            <xdr:cNvPr id="83" name="PAYMENT MODE 1">
              <a:extLst>
                <a:ext uri="{FF2B5EF4-FFF2-40B4-BE49-F238E27FC236}">
                  <a16:creationId xmlns:a16="http://schemas.microsoft.com/office/drawing/2014/main" id="{74BE7611-B3B7-4917-B1A6-C19C0BC77A9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1047098" y="288982"/>
              <a:ext cx="2478685" cy="823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360377</xdr:colOff>
      <xdr:row>16</xdr:row>
      <xdr:rowOff>164592</xdr:rowOff>
    </xdr:from>
    <xdr:to>
      <xdr:col>2</xdr:col>
      <xdr:colOff>497787</xdr:colOff>
      <xdr:row>38</xdr:row>
      <xdr:rowOff>150254</xdr:rowOff>
    </xdr:to>
    <mc:AlternateContent xmlns:mc="http://schemas.openxmlformats.org/markup-compatibility/2006" xmlns:a14="http://schemas.microsoft.com/office/drawing/2010/main">
      <mc:Choice Requires="a14">
        <xdr:graphicFrame macro="">
          <xdr:nvGraphicFramePr>
            <xdr:cNvPr id="84" name="Month 1">
              <a:extLst>
                <a:ext uri="{FF2B5EF4-FFF2-40B4-BE49-F238E27FC236}">
                  <a16:creationId xmlns:a16="http://schemas.microsoft.com/office/drawing/2014/main" id="{33E16B41-567D-4578-BAFA-F08F3F01B8E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60377" y="3130214"/>
              <a:ext cx="1352491" cy="4063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382742</xdr:colOff>
      <xdr:row>8</xdr:row>
      <xdr:rowOff>12192</xdr:rowOff>
    </xdr:from>
    <xdr:to>
      <xdr:col>2</xdr:col>
      <xdr:colOff>546716</xdr:colOff>
      <xdr:row>14</xdr:row>
      <xdr:rowOff>110272</xdr:rowOff>
    </xdr:to>
    <mc:AlternateContent xmlns:mc="http://schemas.openxmlformats.org/markup-compatibility/2006" xmlns:a14="http://schemas.microsoft.com/office/drawing/2010/main">
      <mc:Choice Requires="a14">
        <xdr:graphicFrame macro="">
          <xdr:nvGraphicFramePr>
            <xdr:cNvPr id="85" name="Year 1">
              <a:extLst>
                <a:ext uri="{FF2B5EF4-FFF2-40B4-BE49-F238E27FC236}">
                  <a16:creationId xmlns:a16="http://schemas.microsoft.com/office/drawing/2014/main" id="{AD443F90-C43D-476B-8529-7706B51A3A3E}"/>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2742" y="1495003"/>
              <a:ext cx="1379055" cy="1210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215661</xdr:colOff>
      <xdr:row>33</xdr:row>
      <xdr:rowOff>143773</xdr:rowOff>
    </xdr:from>
    <xdr:to>
      <xdr:col>15</xdr:col>
      <xdr:colOff>100641</xdr:colOff>
      <xdr:row>46</xdr:row>
      <xdr:rowOff>0</xdr:rowOff>
    </xdr:to>
    <xdr:graphicFrame macro="">
      <xdr:nvGraphicFramePr>
        <xdr:cNvPr id="86" name="Chart 85">
          <a:extLst>
            <a:ext uri="{FF2B5EF4-FFF2-40B4-BE49-F238E27FC236}">
              <a16:creationId xmlns:a16="http://schemas.microsoft.com/office/drawing/2014/main" id="{38F62D42-8DBE-4C8C-BCCD-B8250DB34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381001</xdr:colOff>
      <xdr:row>16</xdr:row>
      <xdr:rowOff>134537</xdr:rowOff>
    </xdr:from>
    <xdr:to>
      <xdr:col>10</xdr:col>
      <xdr:colOff>54429</xdr:colOff>
      <xdr:row>29</xdr:row>
      <xdr:rowOff>95249</xdr:rowOff>
    </xdr:to>
    <xdr:graphicFrame macro="">
      <xdr:nvGraphicFramePr>
        <xdr:cNvPr id="87" name="Chart 86">
          <a:extLst>
            <a:ext uri="{FF2B5EF4-FFF2-40B4-BE49-F238E27FC236}">
              <a16:creationId xmlns:a16="http://schemas.microsoft.com/office/drawing/2014/main" id="{966BD407-D206-4B81-AB08-4D8EC1DB9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472440</xdr:colOff>
          <xdr:row>16</xdr:row>
          <xdr:rowOff>160020</xdr:rowOff>
        </xdr:from>
        <xdr:to>
          <xdr:col>11</xdr:col>
          <xdr:colOff>30480</xdr:colOff>
          <xdr:row>29</xdr:row>
          <xdr:rowOff>83820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51284</xdr:colOff>
      <xdr:row>16</xdr:row>
      <xdr:rowOff>62459</xdr:rowOff>
    </xdr:from>
    <xdr:to>
      <xdr:col>15</xdr:col>
      <xdr:colOff>27215</xdr:colOff>
      <xdr:row>30</xdr:row>
      <xdr:rowOff>24984</xdr:rowOff>
    </xdr:to>
    <xdr:graphicFrame macro="">
      <xdr:nvGraphicFramePr>
        <xdr:cNvPr id="88" name="Chart 87">
          <a:extLst>
            <a:ext uri="{FF2B5EF4-FFF2-40B4-BE49-F238E27FC236}">
              <a16:creationId xmlns:a16="http://schemas.microsoft.com/office/drawing/2014/main" id="{D5E2AEF2-75D0-4612-A945-6CB68E94B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19</xdr:col>
      <xdr:colOff>402566</xdr:colOff>
      <xdr:row>24</xdr:row>
      <xdr:rowOff>28755</xdr:rowOff>
    </xdr:from>
    <xdr:to>
      <xdr:col>25</xdr:col>
      <xdr:colOff>201283</xdr:colOff>
      <xdr:row>46</xdr:row>
      <xdr:rowOff>14378</xdr:rowOff>
    </xdr:to>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3210CEB1-3010-4C99-AAD1-871B380AA5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984966" y="4417875"/>
              <a:ext cx="3456317" cy="40089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373811</xdr:colOff>
      <xdr:row>16</xdr:row>
      <xdr:rowOff>71886</xdr:rowOff>
    </xdr:from>
    <xdr:to>
      <xdr:col>18</xdr:col>
      <xdr:colOff>589471</xdr:colOff>
      <xdr:row>30</xdr:row>
      <xdr:rowOff>14377</xdr:rowOff>
    </xdr:to>
    <xdr:graphicFrame macro="">
      <xdr:nvGraphicFramePr>
        <xdr:cNvPr id="90" name="Chart 89">
          <a:extLst>
            <a:ext uri="{FF2B5EF4-FFF2-40B4-BE49-F238E27FC236}">
              <a16:creationId xmlns:a16="http://schemas.microsoft.com/office/drawing/2014/main" id="{6838C340-2426-4D0D-ADDB-E6566FB18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395583</xdr:colOff>
      <xdr:row>33</xdr:row>
      <xdr:rowOff>129396</xdr:rowOff>
    </xdr:from>
    <xdr:to>
      <xdr:col>18</xdr:col>
      <xdr:colOff>489858</xdr:colOff>
      <xdr:row>46</xdr:row>
      <xdr:rowOff>43132</xdr:rowOff>
    </xdr:to>
    <xdr:graphicFrame macro="">
      <xdr:nvGraphicFramePr>
        <xdr:cNvPr id="91" name="Chart 90">
          <a:extLst>
            <a:ext uri="{FF2B5EF4-FFF2-40B4-BE49-F238E27FC236}">
              <a16:creationId xmlns:a16="http://schemas.microsoft.com/office/drawing/2014/main" id="{420C779D-DFE4-447E-8001-1CEE4C12B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114300</xdr:colOff>
          <xdr:row>14</xdr:row>
          <xdr:rowOff>38100</xdr:rowOff>
        </xdr:from>
        <xdr:to>
          <xdr:col>6</xdr:col>
          <xdr:colOff>327660</xdr:colOff>
          <xdr:row>16</xdr:row>
          <xdr:rowOff>30480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14</xdr:row>
          <xdr:rowOff>38100</xdr:rowOff>
        </xdr:from>
        <xdr:to>
          <xdr:col>7</xdr:col>
          <xdr:colOff>419100</xdr:colOff>
          <xdr:row>16</xdr:row>
          <xdr:rowOff>22860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342900</xdr:colOff>
          <xdr:row>14</xdr:row>
          <xdr:rowOff>38100</xdr:rowOff>
        </xdr:from>
        <xdr:to>
          <xdr:col>8</xdr:col>
          <xdr:colOff>563880</xdr:colOff>
          <xdr:row>16</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23</xdr:col>
      <xdr:colOff>298648</xdr:colOff>
      <xdr:row>1</xdr:row>
      <xdr:rowOff>133515</xdr:rowOff>
    </xdr:from>
    <xdr:ext cx="1371267" cy="769441"/>
    <xdr:sp macro="" textlink="">
      <xdr:nvSpPr>
        <xdr:cNvPr id="92" name="TextBox 91">
          <a:extLst>
            <a:ext uri="{FF2B5EF4-FFF2-40B4-BE49-F238E27FC236}">
              <a16:creationId xmlns:a16="http://schemas.microsoft.com/office/drawing/2014/main" id="{F8F01D96-6EE0-BAF1-4980-87AF7272EC59}"/>
            </a:ext>
          </a:extLst>
        </xdr:cNvPr>
        <xdr:cNvSpPr txBox="1"/>
      </xdr:nvSpPr>
      <xdr:spPr>
        <a:xfrm>
          <a:off x="14468605" y="311855"/>
          <a:ext cx="1371267"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a:solidFill>
                <a:schemeClr val="tx1"/>
              </a:solidFill>
              <a:latin typeface="Algerian" panose="04020705040A02060702" pitchFamily="82" charset="0"/>
              <a:ea typeface="+mn-ea"/>
              <a:cs typeface="Aparajita" panose="02020603050405020304" pitchFamily="18" charset="0"/>
            </a:rPr>
            <a:t>Omkar</a:t>
          </a:r>
          <a:endParaRPr lang="en-IN" sz="1100">
            <a:latin typeface="Algerian" panose="04020705040A02060702" pitchFamily="82" charset="0"/>
          </a:endParaRPr>
        </a:p>
        <a:p>
          <a:r>
            <a:rPr lang="en-IN" sz="2000">
              <a:solidFill>
                <a:schemeClr val="tx1"/>
              </a:solidFill>
              <a:latin typeface="Algerian" panose="04020705040A02060702" pitchFamily="82" charset="0"/>
              <a:ea typeface="+mn-ea"/>
              <a:cs typeface="Aparajita" panose="02020603050405020304" pitchFamily="18" charset="0"/>
            </a:rPr>
            <a:t>Shinde.</a:t>
          </a:r>
        </a:p>
      </xdr:txBody>
    </xdr:sp>
    <xdr:clientData/>
  </xdr:oneCellAnchor>
  <xdr:oneCellAnchor>
    <xdr:from>
      <xdr:col>16</xdr:col>
      <xdr:colOff>207818</xdr:colOff>
      <xdr:row>13</xdr:row>
      <xdr:rowOff>152400</xdr:rowOff>
    </xdr:from>
    <xdr:ext cx="1150764" cy="456022"/>
    <xdr:sp macro="" textlink="">
      <xdr:nvSpPr>
        <xdr:cNvPr id="93" name="TextBox 92">
          <a:extLst>
            <a:ext uri="{FF2B5EF4-FFF2-40B4-BE49-F238E27FC236}">
              <a16:creationId xmlns:a16="http://schemas.microsoft.com/office/drawing/2014/main" id="{2EB0B00A-D650-0D81-CC1C-D64AD62849D7}"/>
            </a:ext>
          </a:extLst>
        </xdr:cNvPr>
        <xdr:cNvSpPr txBox="1"/>
      </xdr:nvSpPr>
      <xdr:spPr>
        <a:xfrm>
          <a:off x="9961418" y="2493818"/>
          <a:ext cx="1150764"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Sale</a:t>
          </a:r>
          <a:r>
            <a:rPr lang="en-IN" sz="1050"/>
            <a:t> </a:t>
          </a:r>
          <a:r>
            <a:rPr lang="en-IN" sz="2400">
              <a:solidFill>
                <a:schemeClr val="tx1"/>
              </a:solidFill>
              <a:latin typeface="Aparajita" panose="02020603050405020304" pitchFamily="18" charset="0"/>
              <a:ea typeface="+mn-ea"/>
              <a:cs typeface="Aparajita" panose="02020603050405020304" pitchFamily="18" charset="0"/>
            </a:rPr>
            <a:t>Type</a:t>
          </a:r>
        </a:p>
      </xdr:txBody>
    </xdr:sp>
    <xdr:clientData/>
  </xdr:oneCellAnchor>
  <xdr:oneCellAnchor>
    <xdr:from>
      <xdr:col>11</xdr:col>
      <xdr:colOff>304800</xdr:colOff>
      <xdr:row>13</xdr:row>
      <xdr:rowOff>166255</xdr:rowOff>
    </xdr:from>
    <xdr:ext cx="955262" cy="456022"/>
    <xdr:sp macro="" textlink="">
      <xdr:nvSpPr>
        <xdr:cNvPr id="94" name="TextBox 93">
          <a:extLst>
            <a:ext uri="{FF2B5EF4-FFF2-40B4-BE49-F238E27FC236}">
              <a16:creationId xmlns:a16="http://schemas.microsoft.com/office/drawing/2014/main" id="{5FD84F58-5BB6-C5EF-AAED-6FD41F57FB2F}"/>
            </a:ext>
          </a:extLst>
        </xdr:cNvPr>
        <xdr:cNvSpPr txBox="1"/>
      </xdr:nvSpPr>
      <xdr:spPr>
        <a:xfrm>
          <a:off x="7010400" y="2507673"/>
          <a:ext cx="955262"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Product</a:t>
          </a:r>
        </a:p>
      </xdr:txBody>
    </xdr:sp>
    <xdr:clientData/>
  </xdr:oneCellAnchor>
  <xdr:oneCellAnchor>
    <xdr:from>
      <xdr:col>20</xdr:col>
      <xdr:colOff>360218</xdr:colOff>
      <xdr:row>21</xdr:row>
      <xdr:rowOff>83126</xdr:rowOff>
    </xdr:from>
    <xdr:ext cx="1092800" cy="456022"/>
    <xdr:sp macro="" textlink="">
      <xdr:nvSpPr>
        <xdr:cNvPr id="95" name="TextBox 94">
          <a:extLst>
            <a:ext uri="{FF2B5EF4-FFF2-40B4-BE49-F238E27FC236}">
              <a16:creationId xmlns:a16="http://schemas.microsoft.com/office/drawing/2014/main" id="{CAB27164-FA8B-E6BC-FB03-56C95C2FDC47}"/>
            </a:ext>
          </a:extLst>
        </xdr:cNvPr>
        <xdr:cNvSpPr txBox="1"/>
      </xdr:nvSpPr>
      <xdr:spPr>
        <a:xfrm>
          <a:off x="12552218" y="3865417"/>
          <a:ext cx="1092800"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Category</a:t>
          </a:r>
        </a:p>
      </xdr:txBody>
    </xdr:sp>
    <xdr:clientData/>
  </xdr:oneCellAnchor>
  <xdr:oneCellAnchor>
    <xdr:from>
      <xdr:col>4</xdr:col>
      <xdr:colOff>180109</xdr:colOff>
      <xdr:row>31</xdr:row>
      <xdr:rowOff>124691</xdr:rowOff>
    </xdr:from>
    <xdr:ext cx="735073" cy="456022"/>
    <xdr:sp macro="" textlink="">
      <xdr:nvSpPr>
        <xdr:cNvPr id="96" name="TextBox 95">
          <a:extLst>
            <a:ext uri="{FF2B5EF4-FFF2-40B4-BE49-F238E27FC236}">
              <a16:creationId xmlns:a16="http://schemas.microsoft.com/office/drawing/2014/main" id="{85200C14-A795-CFE8-5112-C14E01C47F4A}"/>
            </a:ext>
          </a:extLst>
        </xdr:cNvPr>
        <xdr:cNvSpPr txBox="1"/>
      </xdr:nvSpPr>
      <xdr:spPr>
        <a:xfrm>
          <a:off x="2618509" y="5708073"/>
          <a:ext cx="735073"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Daily</a:t>
          </a:r>
        </a:p>
      </xdr:txBody>
    </xdr:sp>
    <xdr:clientData/>
  </xdr:oneCellAnchor>
  <xdr:oneCellAnchor>
    <xdr:from>
      <xdr:col>16</xdr:col>
      <xdr:colOff>90055</xdr:colOff>
      <xdr:row>31</xdr:row>
      <xdr:rowOff>103909</xdr:rowOff>
    </xdr:from>
    <xdr:ext cx="1661480" cy="456022"/>
    <xdr:sp macro="" textlink="">
      <xdr:nvSpPr>
        <xdr:cNvPr id="97" name="TextBox 96">
          <a:extLst>
            <a:ext uri="{FF2B5EF4-FFF2-40B4-BE49-F238E27FC236}">
              <a16:creationId xmlns:a16="http://schemas.microsoft.com/office/drawing/2014/main" id="{F23A4D67-0881-A774-1FFA-EDBBB7654EBD}"/>
            </a:ext>
          </a:extLst>
        </xdr:cNvPr>
        <xdr:cNvSpPr txBox="1"/>
      </xdr:nvSpPr>
      <xdr:spPr>
        <a:xfrm>
          <a:off x="9843655" y="5687291"/>
          <a:ext cx="1661480"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Payment</a:t>
          </a:r>
          <a:r>
            <a:rPr lang="en-IN" sz="1100"/>
            <a:t> </a:t>
          </a:r>
          <a:r>
            <a:rPr lang="en-IN" sz="2400">
              <a:solidFill>
                <a:schemeClr val="tx1"/>
              </a:solidFill>
              <a:latin typeface="Aparajita" panose="02020603050405020304" pitchFamily="18" charset="0"/>
              <a:ea typeface="+mn-ea"/>
              <a:cs typeface="Aparajita" panose="02020603050405020304" pitchFamily="18" charset="0"/>
            </a:rPr>
            <a:t>Mode</a:t>
          </a:r>
        </a:p>
      </xdr:txBody>
    </xdr:sp>
    <xdr:clientData/>
  </xdr:oneCellAnchor>
  <xdr:oneCellAnchor>
    <xdr:from>
      <xdr:col>4</xdr:col>
      <xdr:colOff>184727</xdr:colOff>
      <xdr:row>14</xdr:row>
      <xdr:rowOff>0</xdr:rowOff>
    </xdr:from>
    <xdr:ext cx="1037848" cy="456022"/>
    <xdr:sp macro="" textlink="">
      <xdr:nvSpPr>
        <xdr:cNvPr id="98" name="TextBox 97">
          <a:extLst>
            <a:ext uri="{FF2B5EF4-FFF2-40B4-BE49-F238E27FC236}">
              <a16:creationId xmlns:a16="http://schemas.microsoft.com/office/drawing/2014/main" id="{461D0E7E-8799-EBF1-695D-F2F264FEDBBC}"/>
            </a:ext>
          </a:extLst>
        </xdr:cNvPr>
        <xdr:cNvSpPr txBox="1"/>
      </xdr:nvSpPr>
      <xdr:spPr>
        <a:xfrm>
          <a:off x="2632363" y="2586182"/>
          <a:ext cx="1037848" cy="4560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solidFill>
              <a:latin typeface="Aparajita" panose="02020603050405020304" pitchFamily="18" charset="0"/>
              <a:ea typeface="+mn-ea"/>
              <a:cs typeface="Aparajita" panose="02020603050405020304" pitchFamily="18" charset="0"/>
            </a:rPr>
            <a:t>Monthly</a:t>
          </a:r>
        </a:p>
      </xdr:txBody>
    </xdr:sp>
    <xdr:clientData/>
  </xdr:oneCellAnchor>
  <xdr:oneCellAnchor>
    <xdr:from>
      <xdr:col>6</xdr:col>
      <xdr:colOff>300182</xdr:colOff>
      <xdr:row>14</xdr:row>
      <xdr:rowOff>57728</xdr:rowOff>
    </xdr:from>
    <xdr:ext cx="504690" cy="365100"/>
    <xdr:sp macro="" textlink="">
      <xdr:nvSpPr>
        <xdr:cNvPr id="99" name="TextBox 98">
          <a:extLst>
            <a:ext uri="{FF2B5EF4-FFF2-40B4-BE49-F238E27FC236}">
              <a16:creationId xmlns:a16="http://schemas.microsoft.com/office/drawing/2014/main" id="{EB9B700C-6602-0D91-03EB-BFD150B41E43}"/>
            </a:ext>
          </a:extLst>
        </xdr:cNvPr>
        <xdr:cNvSpPr txBox="1"/>
      </xdr:nvSpPr>
      <xdr:spPr>
        <a:xfrm>
          <a:off x="3971637" y="2643910"/>
          <a:ext cx="504690"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Sale</a:t>
          </a:r>
        </a:p>
      </xdr:txBody>
    </xdr:sp>
    <xdr:clientData/>
  </xdr:oneCellAnchor>
  <xdr:oneCellAnchor>
    <xdr:from>
      <xdr:col>7</xdr:col>
      <xdr:colOff>369454</xdr:colOff>
      <xdr:row>14</xdr:row>
      <xdr:rowOff>57728</xdr:rowOff>
    </xdr:from>
    <xdr:ext cx="607859" cy="365100"/>
    <xdr:sp macro="" textlink="">
      <xdr:nvSpPr>
        <xdr:cNvPr id="100" name="TextBox 99">
          <a:extLst>
            <a:ext uri="{FF2B5EF4-FFF2-40B4-BE49-F238E27FC236}">
              <a16:creationId xmlns:a16="http://schemas.microsoft.com/office/drawing/2014/main" id="{42018D50-2550-74EB-D317-ECD770747DB5}"/>
            </a:ext>
          </a:extLst>
        </xdr:cNvPr>
        <xdr:cNvSpPr txBox="1"/>
      </xdr:nvSpPr>
      <xdr:spPr>
        <a:xfrm>
          <a:off x="4652818" y="2643910"/>
          <a:ext cx="607859"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Profit</a:t>
          </a:r>
        </a:p>
      </xdr:txBody>
    </xdr:sp>
    <xdr:clientData/>
  </xdr:oneCellAnchor>
  <xdr:oneCellAnchor>
    <xdr:from>
      <xdr:col>8</xdr:col>
      <xdr:colOff>484910</xdr:colOff>
      <xdr:row>14</xdr:row>
      <xdr:rowOff>57728</xdr:rowOff>
    </xdr:from>
    <xdr:ext cx="708720" cy="365100"/>
    <xdr:sp macro="" textlink="">
      <xdr:nvSpPr>
        <xdr:cNvPr id="101" name="TextBox 100">
          <a:extLst>
            <a:ext uri="{FF2B5EF4-FFF2-40B4-BE49-F238E27FC236}">
              <a16:creationId xmlns:a16="http://schemas.microsoft.com/office/drawing/2014/main" id="{0D4F97BA-D1D3-7BAB-4111-A3216B1B25D6}"/>
            </a:ext>
          </a:extLst>
        </xdr:cNvPr>
        <xdr:cNvSpPr txBox="1"/>
      </xdr:nvSpPr>
      <xdr:spPr>
        <a:xfrm>
          <a:off x="5380183" y="2643910"/>
          <a:ext cx="708720" cy="365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a:solidFill>
                <a:schemeClr val="tx1"/>
              </a:solidFill>
              <a:latin typeface="Aparajita" panose="02020603050405020304" pitchFamily="18" charset="0"/>
              <a:ea typeface="+mn-ea"/>
              <a:cs typeface="Aparajita" panose="02020603050405020304" pitchFamily="18" charset="0"/>
            </a:rPr>
            <a:t>Profit</a:t>
          </a:r>
          <a:r>
            <a:rPr lang="en-IN" sz="1100"/>
            <a: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Sawant" refreshedDate="45871.747428472219" createdVersion="8" refreshedVersion="8" minRefreshableVersion="3" recordCount="527" xr:uid="{FE266E55-B539-4C47-87E0-D5CCDCE46C5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6534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C32A53-D6EF-4B23-88EA-2EFA4EA66084}" name="category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F1:AG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8F2D4F-7B95-4FAA-9DEE-0C00F5A12559}" name="paymentmod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7">
  <location ref="AP1:AQ4"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D395CF-EEEB-4447-B255-B5ED61901649}" name="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M1:O14"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BBEB0D-F44A-49EF-9C4B-0EB7F972A747}"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Q1:T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defaultSubtotal="0">
      <items count="4">
        <item x="0"/>
        <item x="1"/>
        <item x="2"/>
        <item x="3"/>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A5E349-D9CB-429A-994D-A196625D5614}" name="sale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6">
  <location ref="AM1:AN5"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3" count="1" selected="0">
            <x v="0"/>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AE4C2D-FECB-4FED-9B6D-2ADEF59960F0}" name="dai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583546-F041-4EE7-980B-551B6E2F6751}"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7F41949-E66A-40EF-A11B-6F4C10B364C4}" sourceName="SALE TYPE">
  <pivotTables>
    <pivotTable tabId="3" name="daily"/>
    <pivotTable tabId="3" name="categorywise"/>
    <pivotTable tabId="3" name="monthly"/>
    <pivotTable tabId="3" name="paymentmode"/>
    <pivotTable tabId="3" name="productwise"/>
    <pivotTable tabId="3" name="totalsales"/>
  </pivotTables>
  <data>
    <tabular pivotCacheId="1465340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50A9E7D-B9EE-4FAC-8790-791F4BAE0850}" sourceName="PAYMENT MODE">
  <pivotTables>
    <pivotTable tabId="3" name="daily"/>
    <pivotTable tabId="3" name="categorywise"/>
    <pivotTable tabId="3" name="monthly"/>
    <pivotTable tabId="3" name="productwise"/>
    <pivotTable tabId="3" name="saletype"/>
    <pivotTable tabId="3" name="totalsales"/>
  </pivotTables>
  <data>
    <tabular pivotCacheId="14653406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03C7E1-8500-49CC-A415-BA07D57B4F84}" sourceName="Month">
  <pivotTables>
    <pivotTable tabId="3" name="daily"/>
    <pivotTable tabId="3" name="categorywise"/>
    <pivotTable tabId="3" name="paymentmode"/>
    <pivotTable tabId="3" name="productwise"/>
    <pivotTable tabId="3" name="saletype"/>
    <pivotTable tabId="3" name="totalsales"/>
  </pivotTables>
  <data>
    <tabular pivotCacheId="14653406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FAC1797-9D33-4B8E-B031-F037D2F1E0D9}" sourceName="Year">
  <pivotTables>
    <pivotTable tabId="3" name="daily"/>
    <pivotTable tabId="3" name="categorywise"/>
    <pivotTable tabId="3" name="monthly"/>
    <pivotTable tabId="3" name="paymentmode"/>
    <pivotTable tabId="3" name="productwise"/>
    <pivotTable tabId="3" name="saletype"/>
    <pivotTable tabId="3" name="totalsales"/>
  </pivotTables>
  <data>
    <tabular pivotCacheId="1465340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5F020D0-71E2-4E53-BA9C-F8C3DD539878}" cache="Slicer_SALE_TYPE" caption="SALE TYPE" rowHeight="234950"/>
  <slicer name="PAYMENT MODE" xr10:uid="{B34AC3AA-1017-4426-BD06-E059FB0B358E}" cache="Slicer_PAYMENT_MODE" caption="PAYMENT MODE" rowHeight="234950"/>
  <slicer name="Month" xr10:uid="{D62BF92A-EA98-4EC6-8933-5755EB4330E0}" cache="Slicer_Month" caption="Month" rowHeight="234950"/>
  <slicer name="Year" xr10:uid="{7DFDB6FE-A19C-4070-B47E-3E13C4E60BD3}"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DDA767C-A9A2-4423-9750-C06324CD3755}" cache="Slicer_SALE_TYPE" caption="SALE TYPE" columnCount="3" style="Slicer Style 1" rowHeight="360000"/>
  <slicer name="PAYMENT MODE 1" xr10:uid="{59080CE0-3EB4-4814-9340-578015C94132}" cache="Slicer_PAYMENT_MODE" caption="PAYMENT MODE" columnCount="2" style="Slicer Style 1" rowHeight="360000"/>
  <slicer name="Month 1" xr10:uid="{B50AF6B4-E0DF-497D-8DA4-BFF9537764A0}" cache="Slicer_Month" caption="Month" style="Slicer Style 1" rowHeight="252000"/>
  <slicer name="Year 1" xr10:uid="{718132BF-3E68-4AD9-8FDE-BB1C11D20BF0}" cache="Slicer_Year" caption="Year" style="Slicer Style 1"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C96C3328-39B4-4E71-AE19-AEE61FE6423E}" name="PRODUCT" dataDxfId="18">
      <calculatedColumnFormula>VLOOKUP(InputData[[#This Row],[PRODUCT ID]],MasterData[],2,0)</calculatedColumnFormula>
    </tableColumn>
    <tableColumn id="8" xr3:uid="{BE30953A-80AF-48A9-A200-0A1FD16602AB}" name="CATEGORY" dataDxfId="17">
      <calculatedColumnFormula>VLOOKUP(InputData[[#This Row],[PRODUCT ID]],MasterData[],3,0)</calculatedColumnFormula>
    </tableColumn>
    <tableColumn id="9" xr3:uid="{589D7BD9-E62F-4DE0-AF10-C03877CB52BE}" name="UOM" dataDxfId="16">
      <calculatedColumnFormula>VLOOKUP(InputData[[#This Row],[PRODUCT ID]],MasterData[],4,0)</calculatedColumnFormula>
    </tableColumn>
    <tableColumn id="10" xr3:uid="{77710D18-CD35-4B1A-979C-81F482FFD08D}" name="BUYING PRIZE" dataDxfId="15">
      <calculatedColumnFormula>VLOOKUP(InputData[[#This Row],[PRODUCT ID]],MasterData[],5,0)</calculatedColumnFormula>
    </tableColumn>
    <tableColumn id="11" xr3:uid="{820B5CA8-098F-4B88-9F87-32E2680E5DCA}" name="SELLING PRICE" dataDxfId="14">
      <calculatedColumnFormula>VLOOKUP(InputData[[#This Row],[PRODUCT ID]],MasterData[],6,0)</calculatedColumnFormula>
    </tableColumn>
    <tableColumn id="12" xr3:uid="{8615BAD4-D58D-4DD3-BF97-642791698E56}" name="Total Buying Value" dataDxfId="13">
      <calculatedColumnFormula>InputData[[#This Row],[BUYING PRIZE]]*InputData[[#This Row],[QUANTITY]]</calculatedColumnFormula>
    </tableColumn>
    <tableColumn id="13" xr3:uid="{3E4C41E1-3111-4248-86F1-8E96FD00DE78}" name="Total Selling Value" dataDxfId="12">
      <calculatedColumnFormula>(InputData[[#This Row],[SELLING PRICE]]*InputData[[#This Row],[QUANTITY]])*(1-InputData[[#This Row],[DISCOUNT %]])</calculatedColumnFormula>
    </tableColumn>
    <tableColumn id="14" xr3:uid="{5AAFF772-7E46-4D2C-A1EC-DE324A0CBFA5}" name="Day" dataDxfId="11">
      <calculatedColumnFormula>DAY(InputData[[#This Row],[DATE]])</calculatedColumnFormula>
    </tableColumn>
    <tableColumn id="15" xr3:uid="{05FC1DC6-1B6F-484D-8211-98880B2D62B8}" name="Month" dataDxfId="10">
      <calculatedColumnFormula>TEXT(InputData[[#This Row],[DATE]],"mmm")</calculatedColumnFormula>
    </tableColumn>
    <tableColumn id="16" xr3:uid="{B8C7278A-8653-403B-9C6C-27F62C98F2BF}"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85E9-1A88-4416-BFA8-CD91206C989D}">
  <dimension ref="A1:AQ46"/>
  <sheetViews>
    <sheetView topLeftCell="A6" zoomScale="79" workbookViewId="0">
      <selection activeCell="AE2" sqref="AE2"/>
    </sheetView>
  </sheetViews>
  <sheetFormatPr defaultRowHeight="14.4" x14ac:dyDescent="0.3"/>
  <cols>
    <col min="1" max="1" width="24" bestFit="1" customWidth="1"/>
    <col min="2" max="2" width="10.109375" bestFit="1" customWidth="1"/>
    <col min="3" max="3" width="10.5546875" customWidth="1"/>
    <col min="4" max="4" width="5.33203125" bestFit="1" customWidth="1"/>
    <col min="5" max="6" width="24" bestFit="1" customWidth="1"/>
    <col min="7" max="7" width="7.77734375" customWidth="1"/>
    <col min="8" max="8" width="6.77734375" bestFit="1" customWidth="1"/>
    <col min="9" max="9" width="10.44140625" bestFit="1" customWidth="1"/>
    <col min="10" max="10" width="9.44140625" bestFit="1" customWidth="1"/>
    <col min="11" max="11" width="7" bestFit="1" customWidth="1"/>
    <col min="12" max="12" width="8.5546875" customWidth="1"/>
    <col min="13" max="13" width="9.6640625" bestFit="1" customWidth="1"/>
    <col min="14" max="15" width="24" bestFit="1" customWidth="1"/>
    <col min="16" max="16" width="9.109375" bestFit="1" customWidth="1"/>
    <col min="17" max="17" width="11.44140625" bestFit="1" customWidth="1"/>
    <col min="18" max="18" width="8.44140625" bestFit="1" customWidth="1"/>
    <col min="19" max="19" width="24" bestFit="1" customWidth="1"/>
    <col min="20" max="20" width="16.6640625" bestFit="1" customWidth="1"/>
    <col min="21" max="21" width="23.6640625" customWidth="1"/>
    <col min="22" max="30" width="16.33203125" customWidth="1"/>
    <col min="31" max="31" width="10.109375" bestFit="1" customWidth="1"/>
    <col min="32" max="32" width="24" bestFit="1" customWidth="1"/>
    <col min="33" max="33" width="10.109375" bestFit="1" customWidth="1"/>
    <col min="34" max="37" width="11.21875" customWidth="1"/>
    <col min="38" max="38" width="8.88671875" customWidth="1"/>
    <col min="39" max="39" width="24" bestFit="1" customWidth="1"/>
    <col min="40" max="40" width="11.6640625" bestFit="1" customWidth="1"/>
    <col min="41" max="41" width="6" customWidth="1"/>
    <col min="42" max="42" width="24" bestFit="1" customWidth="1"/>
    <col min="43" max="43" width="11.6640625" bestFit="1" customWidth="1"/>
    <col min="44" max="44" width="23.109375" bestFit="1" customWidth="1"/>
    <col min="45" max="45" width="9.109375" bestFit="1" customWidth="1"/>
    <col min="46" max="46" width="10.109375" bestFit="1" customWidth="1"/>
    <col min="47" max="47" width="9.109375" bestFit="1" customWidth="1"/>
    <col min="48" max="48" width="11.6640625" bestFit="1" customWidth="1"/>
  </cols>
  <sheetData>
    <row r="1" spans="1:43" x14ac:dyDescent="0.3">
      <c r="A1" s="7" t="s">
        <v>119</v>
      </c>
      <c r="E1" s="7" t="s">
        <v>121</v>
      </c>
      <c r="I1" t="b">
        <v>1</v>
      </c>
      <c r="J1" t="b">
        <v>1</v>
      </c>
      <c r="K1" t="b">
        <v>1</v>
      </c>
      <c r="N1" s="7" t="s">
        <v>121</v>
      </c>
      <c r="S1" s="7" t="s">
        <v>121</v>
      </c>
      <c r="W1" t="str">
        <f ca="1">VLOOKUP(1,V:Z,2,0)</f>
        <v>Product41</v>
      </c>
      <c r="X1" t="str">
        <f ca="1">VLOOKUP(1,V:Z,3,0)</f>
        <v>Ft</v>
      </c>
      <c r="Y1" s="8">
        <f ca="1">VLOOKUP(1,V:Z,4,0)</f>
        <v>22952.16</v>
      </c>
      <c r="Z1">
        <f ca="1">VLOOKUP(1,V:Z,5,0)</f>
        <v>132</v>
      </c>
      <c r="AB1">
        <v>60</v>
      </c>
      <c r="AC1">
        <f>COUNT(T:T)-9</f>
        <v>35</v>
      </c>
      <c r="AD1">
        <f>MIN(AB1:AC1)</f>
        <v>35</v>
      </c>
      <c r="AF1" s="7" t="s">
        <v>119</v>
      </c>
      <c r="AJ1" t="str">
        <f ca="1">VLOOKUP(1,$AI:$AK,2,0)</f>
        <v>Category04</v>
      </c>
      <c r="AK1" s="8">
        <f ca="1">VLOOKUP(1,$AI:$AK,3,0)</f>
        <v>95269.4</v>
      </c>
      <c r="AM1" s="7" t="s">
        <v>119</v>
      </c>
      <c r="AP1" s="7" t="s">
        <v>119</v>
      </c>
    </row>
    <row r="2" spans="1:43" x14ac:dyDescent="0.3">
      <c r="A2" s="7" t="s">
        <v>116</v>
      </c>
      <c r="B2" t="s">
        <v>134</v>
      </c>
      <c r="E2" t="s">
        <v>120</v>
      </c>
      <c r="F2" t="s">
        <v>119</v>
      </c>
      <c r="H2" t="s">
        <v>139</v>
      </c>
      <c r="I2" t="s">
        <v>140</v>
      </c>
      <c r="J2" t="s">
        <v>141</v>
      </c>
      <c r="K2" t="s">
        <v>142</v>
      </c>
      <c r="M2" s="7" t="s">
        <v>117</v>
      </c>
      <c r="N2" t="s">
        <v>120</v>
      </c>
      <c r="O2" t="s">
        <v>119</v>
      </c>
      <c r="Q2" s="7" t="s">
        <v>1</v>
      </c>
      <c r="R2" s="7" t="s">
        <v>3</v>
      </c>
      <c r="S2" t="s">
        <v>119</v>
      </c>
      <c r="T2" t="s">
        <v>135</v>
      </c>
      <c r="AF2" s="7" t="s">
        <v>2</v>
      </c>
      <c r="AG2" t="s">
        <v>134</v>
      </c>
      <c r="AJ2" s="8"/>
      <c r="AM2" s="7" t="s">
        <v>102</v>
      </c>
      <c r="AN2" t="s">
        <v>134</v>
      </c>
      <c r="AP2" s="7" t="s">
        <v>103</v>
      </c>
      <c r="AQ2" t="s">
        <v>134</v>
      </c>
    </row>
    <row r="3" spans="1:43" x14ac:dyDescent="0.3">
      <c r="A3">
        <v>1</v>
      </c>
      <c r="B3" s="8">
        <v>13167.810000000001</v>
      </c>
      <c r="D3" t="s">
        <v>134</v>
      </c>
      <c r="E3" s="8">
        <v>332504</v>
      </c>
      <c r="F3" s="8">
        <v>401411.91999999969</v>
      </c>
      <c r="G3" s="8"/>
      <c r="H3" t="s">
        <v>122</v>
      </c>
      <c r="I3" s="8">
        <f>IF($I$1=TRUE,VLOOKUP(H3,M:O,3,0),"")</f>
        <v>41346.959999999992</v>
      </c>
      <c r="J3" s="8">
        <f>IF($J$1=TRUE,(VLOOKUP(H3,M:O,3,0)-VLOOKUP(H3,M:O,2,0)),"")</f>
        <v>7056.9599999999919</v>
      </c>
      <c r="K3" s="11">
        <f>IF($K$1=TRUE,(J3/VLOOKUP(H3,M:O,2,0)),"")</f>
        <v>0.20580227471566032</v>
      </c>
      <c r="M3" t="s">
        <v>122</v>
      </c>
      <c r="N3" s="8">
        <v>34290</v>
      </c>
      <c r="O3" s="8">
        <v>41346.959999999992</v>
      </c>
      <c r="Q3" t="s">
        <v>7</v>
      </c>
      <c r="R3" t="s">
        <v>9</v>
      </c>
      <c r="S3" s="8">
        <v>9764.7199999999993</v>
      </c>
      <c r="T3">
        <v>94</v>
      </c>
      <c r="V3" cm="1">
        <f t="array" aca="1" ref="V3:V46" ca="1">RANK(_xlfn.ANCHORARRAY(Y3),_xlfn.ANCHORARRAY(Y3))</f>
        <v>19</v>
      </c>
      <c r="W3" t="str" cm="1">
        <f t="array" aca="1" ref="W3:W46" ca="1">OFFSET($Q$2,1,0,COUNT($S:$S))</f>
        <v>Product01</v>
      </c>
      <c r="X3" t="str" cm="1">
        <f t="array" aca="1" ref="X3:X46" ca="1">OFFSET($Q$2,1,1,COUNT($S:$S))</f>
        <v>Kg</v>
      </c>
      <c r="Y3" cm="1">
        <f t="array" aca="1" ref="Y3:Y46" ca="1">OFFSET($Q$2,1,2,COUNT($S:$S))</f>
        <v>9764.7199999999993</v>
      </c>
      <c r="Z3" cm="1">
        <f t="array" aca="1" ref="Z3:Z46" ca="1">OFFSET($Q$2,1,3,COUNT($S:$S))</f>
        <v>94</v>
      </c>
      <c r="AB3" t="str" cm="1">
        <f t="array" aca="1" ref="AB3:AB12" ca="1">OFFSET($Q$2,$AD$1,0,10)</f>
        <v>Product35</v>
      </c>
      <c r="AC3" s="8" cm="1">
        <f t="array" aca="1" ref="AC3:AC12" ca="1">OFFSET($Q$2,$AD$1,2,10)</f>
        <v>703.5</v>
      </c>
      <c r="AD3" s="8"/>
      <c r="AF3" t="s">
        <v>8</v>
      </c>
      <c r="AG3" s="8">
        <v>69261.950000000012</v>
      </c>
      <c r="AH3" s="8"/>
      <c r="AI3" s="12" cm="1">
        <f t="array" aca="1" ref="AI3:AI7" ca="1">RANK(_xlfn.ANCHORARRAY(AK3),_xlfn.ANCHORARRAY(AK3))</f>
        <v>4</v>
      </c>
      <c r="AJ3" t="str" cm="1">
        <f t="array" aca="1" ref="AJ3:AJ7" ca="1">OFFSET($AF$2,1,0,COUNT(AG:AG))</f>
        <v>Category01</v>
      </c>
      <c r="AK3" s="8" cm="1">
        <f t="array" aca="1" ref="AK3:AK7" ca="1">OFFSET($AF$2,1,1,COUNT(AG:AG))</f>
        <v>69261.950000000012</v>
      </c>
      <c r="AM3" t="s">
        <v>108</v>
      </c>
      <c r="AN3" s="8">
        <v>208140.15000000005</v>
      </c>
      <c r="AP3" t="s">
        <v>107</v>
      </c>
      <c r="AQ3" s="8">
        <v>199516.90000000008</v>
      </c>
    </row>
    <row r="4" spans="1:43" x14ac:dyDescent="0.3">
      <c r="A4">
        <v>2</v>
      </c>
      <c r="B4" s="8">
        <v>13210.220000000001</v>
      </c>
      <c r="H4" t="s">
        <v>123</v>
      </c>
      <c r="I4" s="8">
        <f t="shared" ref="I4:I14" si="0">IF($I$1=TRUE,VLOOKUP(H4,M:O,3,0),"")</f>
        <v>30857.300000000003</v>
      </c>
      <c r="J4" s="8">
        <f t="shared" ref="J4:J14" si="1">IF($J$1=TRUE,(VLOOKUP(H4,M:O,3,0)-VLOOKUP(H4,M:O,2,0)),"")</f>
        <v>5516.3000000000029</v>
      </c>
      <c r="K4" s="11">
        <f t="shared" ref="K4:K14" si="2">IF($K$1=TRUE,(J4/VLOOKUP(H4,M:O,2,0)),"")</f>
        <v>0.21768280651907987</v>
      </c>
      <c r="M4" t="s">
        <v>123</v>
      </c>
      <c r="N4" s="8">
        <v>25341</v>
      </c>
      <c r="O4" s="8">
        <v>30857.300000000003</v>
      </c>
      <c r="Q4" t="s">
        <v>11</v>
      </c>
      <c r="R4" t="s">
        <v>9</v>
      </c>
      <c r="S4" s="8">
        <v>13423.199999999999</v>
      </c>
      <c r="T4">
        <v>94</v>
      </c>
      <c r="V4">
        <f ca="1"/>
        <v>10</v>
      </c>
      <c r="W4" t="str">
        <f ca="1"/>
        <v>Product02</v>
      </c>
      <c r="X4" t="str">
        <f ca="1"/>
        <v>Kg</v>
      </c>
      <c r="Y4">
        <f ca="1"/>
        <v>13423.199999999999</v>
      </c>
      <c r="Z4">
        <f ca="1"/>
        <v>94</v>
      </c>
      <c r="AB4" t="str">
        <f ca="1"/>
        <v>Product36</v>
      </c>
      <c r="AC4" s="8">
        <f ca="1"/>
        <v>7222.5</v>
      </c>
      <c r="AD4" s="8"/>
      <c r="AF4" t="s">
        <v>28</v>
      </c>
      <c r="AG4" s="8">
        <v>92963.87</v>
      </c>
      <c r="AH4" s="8"/>
      <c r="AI4" s="12">
        <f ca="1"/>
        <v>2</v>
      </c>
      <c r="AJ4" s="8" t="str">
        <f ca="1"/>
        <v>Category02</v>
      </c>
      <c r="AK4" s="8">
        <f ca="1"/>
        <v>92963.87</v>
      </c>
      <c r="AM4" t="s">
        <v>106</v>
      </c>
      <c r="AN4" s="8">
        <v>133923.87000000002</v>
      </c>
      <c r="AP4" t="s">
        <v>106</v>
      </c>
      <c r="AQ4" s="8">
        <v>201895.01999999993</v>
      </c>
    </row>
    <row r="5" spans="1:43" x14ac:dyDescent="0.3">
      <c r="A5">
        <v>3</v>
      </c>
      <c r="B5" s="8">
        <v>20202.099999999995</v>
      </c>
      <c r="E5" t="s">
        <v>136</v>
      </c>
      <c r="F5" s="9">
        <f>GETPIVOTDATA("Sum of Total Selling Value",$D$1)</f>
        <v>401411.91999999969</v>
      </c>
      <c r="H5" t="s">
        <v>124</v>
      </c>
      <c r="I5" s="8">
        <f t="shared" si="0"/>
        <v>28616.65</v>
      </c>
      <c r="J5" s="8">
        <f t="shared" si="1"/>
        <v>5179.6500000000015</v>
      </c>
      <c r="K5" s="11">
        <f t="shared" si="2"/>
        <v>0.22100311473311438</v>
      </c>
      <c r="M5" t="s">
        <v>124</v>
      </c>
      <c r="N5" s="8">
        <v>23437</v>
      </c>
      <c r="O5" s="8">
        <v>28616.65</v>
      </c>
      <c r="Q5" t="s">
        <v>13</v>
      </c>
      <c r="R5" t="s">
        <v>9</v>
      </c>
      <c r="S5" s="8">
        <v>6394.2599999999993</v>
      </c>
      <c r="T5">
        <v>79</v>
      </c>
      <c r="V5">
        <f ca="1"/>
        <v>26</v>
      </c>
      <c r="W5" t="str">
        <f ca="1"/>
        <v>Product03</v>
      </c>
      <c r="X5" t="str">
        <f ca="1"/>
        <v>Kg</v>
      </c>
      <c r="Y5">
        <f ca="1"/>
        <v>6394.2599999999993</v>
      </c>
      <c r="Z5">
        <f ca="1"/>
        <v>79</v>
      </c>
      <c r="AB5" t="str">
        <f ca="1"/>
        <v>Product37</v>
      </c>
      <c r="AC5" s="8">
        <f ca="1"/>
        <v>5145.6000000000004</v>
      </c>
      <c r="AD5" s="8"/>
      <c r="AF5" t="s">
        <v>49</v>
      </c>
      <c r="AG5" s="8">
        <v>52299.509999999995</v>
      </c>
      <c r="AH5" s="8"/>
      <c r="AI5" s="12">
        <f ca="1"/>
        <v>5</v>
      </c>
      <c r="AJ5" s="8" t="str">
        <f ca="1"/>
        <v>Category03</v>
      </c>
      <c r="AK5" s="8">
        <f ca="1"/>
        <v>52299.509999999995</v>
      </c>
      <c r="AM5" t="s">
        <v>105</v>
      </c>
      <c r="AN5" s="8">
        <v>59347.900000000009</v>
      </c>
    </row>
    <row r="6" spans="1:43" x14ac:dyDescent="0.3">
      <c r="A6">
        <v>4</v>
      </c>
      <c r="B6" s="8">
        <v>11312.2</v>
      </c>
      <c r="E6" t="s">
        <v>137</v>
      </c>
      <c r="F6" s="9">
        <f>GETPIVOTDATA("Sum of Total Selling Value",$D$1)-GETPIVOTDATA("Sum of Total Buying Value",$D$1)</f>
        <v>68907.919999999693</v>
      </c>
      <c r="H6" t="s">
        <v>125</v>
      </c>
      <c r="I6" s="8">
        <f t="shared" si="0"/>
        <v>26579.11</v>
      </c>
      <c r="J6" s="8">
        <f t="shared" si="1"/>
        <v>5297.1100000000006</v>
      </c>
      <c r="K6" s="11">
        <f t="shared" si="2"/>
        <v>0.24890094915891367</v>
      </c>
      <c r="M6" t="s">
        <v>125</v>
      </c>
      <c r="N6" s="8">
        <v>21282</v>
      </c>
      <c r="O6" s="8">
        <v>26579.11</v>
      </c>
      <c r="Q6" t="s">
        <v>15</v>
      </c>
      <c r="R6" t="s">
        <v>109</v>
      </c>
      <c r="S6" s="8">
        <v>6056.1600000000008</v>
      </c>
      <c r="T6">
        <v>124</v>
      </c>
      <c r="V6">
        <f ca="1"/>
        <v>30</v>
      </c>
      <c r="W6" t="str">
        <f ca="1"/>
        <v>Product04</v>
      </c>
      <c r="X6" t="str">
        <f ca="1"/>
        <v>Lt</v>
      </c>
      <c r="Y6">
        <f ca="1"/>
        <v>6056.1600000000008</v>
      </c>
      <c r="Z6">
        <f ca="1"/>
        <v>124</v>
      </c>
      <c r="AB6" t="str">
        <f ca="1"/>
        <v>Product38</v>
      </c>
      <c r="AC6" s="8">
        <f ca="1"/>
        <v>8871.1200000000008</v>
      </c>
      <c r="AD6" s="8"/>
      <c r="AF6" t="s">
        <v>62</v>
      </c>
      <c r="AG6" s="8">
        <v>95269.4</v>
      </c>
      <c r="AH6" s="8"/>
      <c r="AI6" s="12">
        <f ca="1"/>
        <v>1</v>
      </c>
      <c r="AJ6" s="8" t="str">
        <f ca="1"/>
        <v>Category04</v>
      </c>
      <c r="AK6" s="8">
        <f ca="1"/>
        <v>95269.4</v>
      </c>
    </row>
    <row r="7" spans="1:43" x14ac:dyDescent="0.3">
      <c r="A7">
        <v>5</v>
      </c>
      <c r="B7" s="8">
        <v>11711.449999999999</v>
      </c>
      <c r="E7" t="s">
        <v>138</v>
      </c>
      <c r="F7" s="10">
        <f>F6/GETPIVOTDATA("Sum of Total Buying Value",$D$1)</f>
        <v>0.20723937155643149</v>
      </c>
      <c r="H7" t="s">
        <v>126</v>
      </c>
      <c r="I7" s="8">
        <f t="shared" si="0"/>
        <v>30910.45</v>
      </c>
      <c r="J7" s="8">
        <f t="shared" si="1"/>
        <v>4384.4500000000007</v>
      </c>
      <c r="K7" s="11">
        <f t="shared" si="2"/>
        <v>0.16528877327904701</v>
      </c>
      <c r="M7" t="s">
        <v>126</v>
      </c>
      <c r="N7" s="8">
        <v>26526</v>
      </c>
      <c r="O7" s="8">
        <v>30910.45</v>
      </c>
      <c r="Q7" t="s">
        <v>17</v>
      </c>
      <c r="R7" t="s">
        <v>110</v>
      </c>
      <c r="S7" s="8">
        <v>15716.61</v>
      </c>
      <c r="T7">
        <v>101</v>
      </c>
      <c r="V7">
        <f ca="1"/>
        <v>8</v>
      </c>
      <c r="W7" t="str">
        <f ca="1"/>
        <v>Product05</v>
      </c>
      <c r="X7" t="str">
        <f ca="1"/>
        <v>Ft</v>
      </c>
      <c r="Y7">
        <f ca="1"/>
        <v>15716.61</v>
      </c>
      <c r="Z7">
        <f ca="1"/>
        <v>101</v>
      </c>
      <c r="AB7" t="str">
        <f ca="1"/>
        <v>Product39</v>
      </c>
      <c r="AC7" s="8">
        <f ca="1"/>
        <v>3957.15</v>
      </c>
      <c r="AD7" s="8"/>
      <c r="AF7" t="s">
        <v>85</v>
      </c>
      <c r="AG7" s="8">
        <v>91617.19</v>
      </c>
      <c r="AH7" s="8"/>
      <c r="AI7" s="12">
        <f ca="1"/>
        <v>3</v>
      </c>
      <c r="AJ7" s="8" t="str">
        <f ca="1"/>
        <v>Category05</v>
      </c>
      <c r="AK7" s="8">
        <f ca="1"/>
        <v>91617.19</v>
      </c>
    </row>
    <row r="8" spans="1:43" x14ac:dyDescent="0.3">
      <c r="A8">
        <v>6</v>
      </c>
      <c r="B8" s="8">
        <v>14365.540000000005</v>
      </c>
      <c r="H8" t="s">
        <v>127</v>
      </c>
      <c r="I8" s="8">
        <f t="shared" si="0"/>
        <v>30533.710000000003</v>
      </c>
      <c r="J8" s="8">
        <f t="shared" si="1"/>
        <v>5654.7100000000028</v>
      </c>
      <c r="K8" s="11">
        <f t="shared" si="2"/>
        <v>0.22728847622492876</v>
      </c>
      <c r="M8" t="s">
        <v>127</v>
      </c>
      <c r="N8" s="8">
        <v>24879</v>
      </c>
      <c r="O8" s="8">
        <v>30533.710000000003</v>
      </c>
      <c r="Q8" t="s">
        <v>19</v>
      </c>
      <c r="R8" t="s">
        <v>9</v>
      </c>
      <c r="S8" s="8">
        <v>4531.5</v>
      </c>
      <c r="T8">
        <v>53</v>
      </c>
      <c r="V8">
        <f ca="1"/>
        <v>35</v>
      </c>
      <c r="W8" t="str">
        <f ca="1"/>
        <v>Product06</v>
      </c>
      <c r="X8" t="str">
        <f ca="1"/>
        <v>Kg</v>
      </c>
      <c r="Y8">
        <f ca="1"/>
        <v>4531.5</v>
      </c>
      <c r="Z8">
        <f ca="1"/>
        <v>53</v>
      </c>
      <c r="AB8" t="str">
        <f ca="1"/>
        <v>Product40</v>
      </c>
      <c r="AC8" s="8">
        <f ca="1"/>
        <v>7718.4000000000005</v>
      </c>
      <c r="AD8" s="8"/>
    </row>
    <row r="9" spans="1:43" x14ac:dyDescent="0.3">
      <c r="A9">
        <v>7</v>
      </c>
      <c r="B9" s="8">
        <v>7132.79</v>
      </c>
      <c r="H9" t="s">
        <v>128</v>
      </c>
      <c r="I9" s="8">
        <f t="shared" si="0"/>
        <v>35251.79</v>
      </c>
      <c r="J9" s="8">
        <f t="shared" si="1"/>
        <v>5373.7900000000009</v>
      </c>
      <c r="K9" s="11">
        <f t="shared" si="2"/>
        <v>0.1798577548698039</v>
      </c>
      <c r="M9" t="s">
        <v>128</v>
      </c>
      <c r="N9" s="8">
        <v>29878</v>
      </c>
      <c r="O9" s="8">
        <v>35251.79</v>
      </c>
      <c r="Q9" t="s">
        <v>21</v>
      </c>
      <c r="R9" t="s">
        <v>109</v>
      </c>
      <c r="S9" s="8">
        <v>2291.04</v>
      </c>
      <c r="T9">
        <v>48</v>
      </c>
      <c r="V9">
        <f ca="1"/>
        <v>39</v>
      </c>
      <c r="W9" t="str">
        <f ca="1"/>
        <v>Product07</v>
      </c>
      <c r="X9" t="str">
        <f ca="1"/>
        <v>Lt</v>
      </c>
      <c r="Y9">
        <f ca="1"/>
        <v>2291.04</v>
      </c>
      <c r="Z9">
        <f ca="1"/>
        <v>48</v>
      </c>
      <c r="AB9" t="str">
        <f ca="1"/>
        <v>Product41</v>
      </c>
      <c r="AC9" s="8">
        <f ca="1"/>
        <v>22952.16</v>
      </c>
      <c r="AD9" s="8"/>
    </row>
    <row r="10" spans="1:43" x14ac:dyDescent="0.3">
      <c r="A10">
        <v>8</v>
      </c>
      <c r="B10" s="8">
        <v>14262.46</v>
      </c>
      <c r="H10" t="s">
        <v>129</v>
      </c>
      <c r="I10" s="8">
        <f t="shared" si="0"/>
        <v>35350.400000000016</v>
      </c>
      <c r="J10" s="8">
        <f t="shared" si="1"/>
        <v>5519.400000000016</v>
      </c>
      <c r="K10" s="11">
        <f t="shared" si="2"/>
        <v>0.18502229224632147</v>
      </c>
      <c r="M10" t="s">
        <v>129</v>
      </c>
      <c r="N10" s="8">
        <v>29831</v>
      </c>
      <c r="O10" s="8">
        <v>35350.400000000016</v>
      </c>
      <c r="Q10" t="s">
        <v>23</v>
      </c>
      <c r="R10" t="s">
        <v>9</v>
      </c>
      <c r="S10" s="8">
        <v>10502.82</v>
      </c>
      <c r="T10">
        <v>111</v>
      </c>
      <c r="V10">
        <f ca="1"/>
        <v>15</v>
      </c>
      <c r="W10" t="str">
        <f ca="1"/>
        <v>Product08</v>
      </c>
      <c r="X10" t="str">
        <f ca="1"/>
        <v>Kg</v>
      </c>
      <c r="Y10">
        <f ca="1"/>
        <v>10502.82</v>
      </c>
      <c r="Z10">
        <f ca="1"/>
        <v>111</v>
      </c>
      <c r="AB10" t="str">
        <f ca="1"/>
        <v>Product42</v>
      </c>
      <c r="AC10" s="8">
        <f ca="1"/>
        <v>20574</v>
      </c>
      <c r="AD10" s="8"/>
    </row>
    <row r="11" spans="1:43" x14ac:dyDescent="0.3">
      <c r="A11">
        <v>9</v>
      </c>
      <c r="B11" s="8">
        <v>16824.670000000002</v>
      </c>
      <c r="H11" t="s">
        <v>130</v>
      </c>
      <c r="I11" s="8">
        <f t="shared" si="0"/>
        <v>35242.810000000005</v>
      </c>
      <c r="J11" s="8">
        <f t="shared" si="1"/>
        <v>6484.8100000000049</v>
      </c>
      <c r="K11" s="11">
        <f t="shared" si="2"/>
        <v>0.22549586202100302</v>
      </c>
      <c r="M11" t="s">
        <v>130</v>
      </c>
      <c r="N11" s="8">
        <v>28758</v>
      </c>
      <c r="O11" s="8">
        <v>35242.810000000005</v>
      </c>
      <c r="Q11" t="s">
        <v>25</v>
      </c>
      <c r="R11" t="s">
        <v>111</v>
      </c>
      <c r="S11" s="8">
        <v>581.64</v>
      </c>
      <c r="T11">
        <v>74</v>
      </c>
      <c r="V11">
        <f ca="1"/>
        <v>44</v>
      </c>
      <c r="W11" t="str">
        <f ca="1"/>
        <v>Product09</v>
      </c>
      <c r="X11" t="str">
        <f ca="1"/>
        <v>No.</v>
      </c>
      <c r="Y11">
        <f ca="1"/>
        <v>581.64</v>
      </c>
      <c r="Z11">
        <f ca="1"/>
        <v>74</v>
      </c>
      <c r="AB11" t="str">
        <f ca="1"/>
        <v>Product43</v>
      </c>
      <c r="AC11" s="8">
        <f ca="1"/>
        <v>6064.8399999999992</v>
      </c>
      <c r="AD11" s="8"/>
    </row>
    <row r="12" spans="1:43" x14ac:dyDescent="0.3">
      <c r="A12">
        <v>10</v>
      </c>
      <c r="B12" s="8">
        <v>15229.35</v>
      </c>
      <c r="H12" t="s">
        <v>131</v>
      </c>
      <c r="I12" s="8">
        <f t="shared" si="0"/>
        <v>33500.69000000001</v>
      </c>
      <c r="J12" s="8">
        <f t="shared" si="1"/>
        <v>5658.6900000000096</v>
      </c>
      <c r="K12" s="11">
        <f t="shared" si="2"/>
        <v>0.20324294231736259</v>
      </c>
      <c r="M12" t="s">
        <v>131</v>
      </c>
      <c r="N12" s="8">
        <v>27842</v>
      </c>
      <c r="O12" s="8">
        <v>33500.69000000001</v>
      </c>
      <c r="Q12" t="s">
        <v>27</v>
      </c>
      <c r="R12" t="s">
        <v>110</v>
      </c>
      <c r="S12" s="8">
        <v>16428</v>
      </c>
      <c r="T12">
        <v>100</v>
      </c>
      <c r="V12">
        <f ca="1"/>
        <v>5</v>
      </c>
      <c r="W12" t="str">
        <f ca="1"/>
        <v>Product10</v>
      </c>
      <c r="X12" t="str">
        <f ca="1"/>
        <v>Ft</v>
      </c>
      <c r="Y12">
        <f ca="1"/>
        <v>16428</v>
      </c>
      <c r="Z12">
        <f ca="1"/>
        <v>100</v>
      </c>
      <c r="AB12" t="str">
        <f ca="1"/>
        <v>Product44</v>
      </c>
      <c r="AC12" s="8">
        <f ca="1"/>
        <v>16333.92</v>
      </c>
      <c r="AD12" s="8"/>
    </row>
    <row r="13" spans="1:43" x14ac:dyDescent="0.3">
      <c r="A13">
        <v>11</v>
      </c>
      <c r="B13" s="8">
        <v>11915.58</v>
      </c>
      <c r="H13" t="s">
        <v>132</v>
      </c>
      <c r="I13" s="8">
        <f t="shared" si="0"/>
        <v>36124.07</v>
      </c>
      <c r="J13" s="8">
        <f t="shared" si="1"/>
        <v>6818.07</v>
      </c>
      <c r="K13" s="11">
        <f t="shared" si="2"/>
        <v>0.2326509929707227</v>
      </c>
      <c r="M13" t="s">
        <v>132</v>
      </c>
      <c r="N13" s="8">
        <v>29306</v>
      </c>
      <c r="O13" s="8">
        <v>36124.07</v>
      </c>
      <c r="Q13" t="s">
        <v>30</v>
      </c>
      <c r="R13" t="s">
        <v>109</v>
      </c>
      <c r="S13" s="8">
        <v>5856.4</v>
      </c>
      <c r="T13">
        <v>121</v>
      </c>
      <c r="V13">
        <f ca="1"/>
        <v>31</v>
      </c>
      <c r="W13" t="str">
        <f ca="1"/>
        <v>Product11</v>
      </c>
      <c r="X13" t="str">
        <f ca="1"/>
        <v>Lt</v>
      </c>
      <c r="Y13">
        <f ca="1"/>
        <v>5856.4</v>
      </c>
      <c r="Z13">
        <f ca="1"/>
        <v>121</v>
      </c>
    </row>
    <row r="14" spans="1:43" x14ac:dyDescent="0.3">
      <c r="A14">
        <v>12</v>
      </c>
      <c r="B14" s="8">
        <v>14837.359999999999</v>
      </c>
      <c r="H14" t="s">
        <v>133</v>
      </c>
      <c r="I14" s="8">
        <f t="shared" si="0"/>
        <v>37097.979999999996</v>
      </c>
      <c r="J14" s="8">
        <f t="shared" si="1"/>
        <v>5963.9799999999959</v>
      </c>
      <c r="K14" s="11">
        <f t="shared" si="2"/>
        <v>0.19155842487312894</v>
      </c>
      <c r="M14" t="s">
        <v>133</v>
      </c>
      <c r="N14" s="8">
        <v>31134</v>
      </c>
      <c r="O14" s="8">
        <v>37097.979999999996</v>
      </c>
      <c r="Q14" t="s">
        <v>32</v>
      </c>
      <c r="R14" t="s">
        <v>9</v>
      </c>
      <c r="S14" s="8">
        <v>11582.910000000003</v>
      </c>
      <c r="T14">
        <v>123</v>
      </c>
      <c r="V14">
        <f ca="1"/>
        <v>13</v>
      </c>
      <c r="W14" t="str">
        <f ca="1"/>
        <v>Product12</v>
      </c>
      <c r="X14" t="str">
        <f ca="1"/>
        <v>Kg</v>
      </c>
      <c r="Y14">
        <f ca="1"/>
        <v>11582.910000000003</v>
      </c>
      <c r="Z14">
        <f ca="1"/>
        <v>123</v>
      </c>
    </row>
    <row r="15" spans="1:43" x14ac:dyDescent="0.3">
      <c r="A15">
        <v>13</v>
      </c>
      <c r="B15" s="8">
        <v>8084.26</v>
      </c>
      <c r="Q15" t="s">
        <v>34</v>
      </c>
      <c r="R15" t="s">
        <v>9</v>
      </c>
      <c r="S15" s="8">
        <v>8423.52</v>
      </c>
      <c r="T15">
        <v>69</v>
      </c>
      <c r="V15">
        <f ca="1"/>
        <v>22</v>
      </c>
      <c r="W15" t="str">
        <f ca="1"/>
        <v>Product13</v>
      </c>
      <c r="X15" t="str">
        <f ca="1"/>
        <v>Kg</v>
      </c>
      <c r="Y15">
        <f ca="1"/>
        <v>8423.52</v>
      </c>
      <c r="Z15">
        <f ca="1"/>
        <v>69</v>
      </c>
    </row>
    <row r="16" spans="1:43" x14ac:dyDescent="0.3">
      <c r="A16">
        <v>14</v>
      </c>
      <c r="B16" s="8">
        <v>9461.1400000000012</v>
      </c>
      <c r="Q16" t="s">
        <v>36</v>
      </c>
      <c r="R16" t="s">
        <v>9</v>
      </c>
      <c r="S16" s="8">
        <v>12764.640000000001</v>
      </c>
      <c r="T16">
        <v>87</v>
      </c>
      <c r="V16">
        <f ca="1"/>
        <v>12</v>
      </c>
      <c r="W16" t="str">
        <f ca="1"/>
        <v>Product14</v>
      </c>
      <c r="X16" t="str">
        <f ca="1"/>
        <v>Kg</v>
      </c>
      <c r="Y16">
        <f ca="1"/>
        <v>12764.640000000001</v>
      </c>
      <c r="Z16">
        <f ca="1"/>
        <v>87</v>
      </c>
    </row>
    <row r="17" spans="1:26" x14ac:dyDescent="0.3">
      <c r="A17">
        <v>15</v>
      </c>
      <c r="B17" s="8">
        <v>12189.7</v>
      </c>
      <c r="Q17" t="s">
        <v>38</v>
      </c>
      <c r="R17" t="s">
        <v>111</v>
      </c>
      <c r="S17" s="8">
        <v>1839.2399999999998</v>
      </c>
      <c r="T17">
        <v>117</v>
      </c>
      <c r="V17">
        <f ca="1"/>
        <v>41</v>
      </c>
      <c r="W17" t="str">
        <f ca="1"/>
        <v>Product15</v>
      </c>
      <c r="X17" t="str">
        <f ca="1"/>
        <v>No.</v>
      </c>
      <c r="Y17">
        <f ca="1"/>
        <v>1839.2399999999998</v>
      </c>
      <c r="Z17">
        <f ca="1"/>
        <v>117</v>
      </c>
    </row>
    <row r="18" spans="1:26" x14ac:dyDescent="0.3">
      <c r="A18">
        <v>16</v>
      </c>
      <c r="B18" s="8">
        <v>12762.63</v>
      </c>
      <c r="Q18" t="s">
        <v>40</v>
      </c>
      <c r="R18" t="s">
        <v>111</v>
      </c>
      <c r="S18" s="8">
        <v>1996.8</v>
      </c>
      <c r="T18">
        <v>120</v>
      </c>
      <c r="V18">
        <f ca="1"/>
        <v>40</v>
      </c>
      <c r="W18" t="str">
        <f ca="1"/>
        <v>Product16</v>
      </c>
      <c r="X18" t="str">
        <f ca="1"/>
        <v>No.</v>
      </c>
      <c r="Y18">
        <f ca="1"/>
        <v>1996.8</v>
      </c>
      <c r="Z18">
        <f ca="1"/>
        <v>120</v>
      </c>
    </row>
    <row r="19" spans="1:26" x14ac:dyDescent="0.3">
      <c r="A19">
        <v>17</v>
      </c>
      <c r="B19" s="8">
        <v>3659.24</v>
      </c>
      <c r="Q19" t="s">
        <v>42</v>
      </c>
      <c r="R19" t="s">
        <v>110</v>
      </c>
      <c r="S19" s="8">
        <v>9877.1400000000012</v>
      </c>
      <c r="T19">
        <v>63</v>
      </c>
      <c r="V19">
        <f ca="1"/>
        <v>18</v>
      </c>
      <c r="W19" t="str">
        <f ca="1"/>
        <v>Product17</v>
      </c>
      <c r="X19" t="str">
        <f ca="1"/>
        <v>Ft</v>
      </c>
      <c r="Y19">
        <f ca="1"/>
        <v>9877.1400000000012</v>
      </c>
      <c r="Z19">
        <f ca="1"/>
        <v>63</v>
      </c>
    </row>
    <row r="20" spans="1:26" x14ac:dyDescent="0.3">
      <c r="A20">
        <v>18</v>
      </c>
      <c r="B20" s="8">
        <v>18582.390000000003</v>
      </c>
      <c r="Q20" t="s">
        <v>44</v>
      </c>
      <c r="R20" t="s">
        <v>111</v>
      </c>
      <c r="S20" s="8">
        <v>4035.2200000000003</v>
      </c>
      <c r="T20">
        <v>82</v>
      </c>
      <c r="V20">
        <f ca="1"/>
        <v>36</v>
      </c>
      <c r="W20" t="str">
        <f ca="1"/>
        <v>Product18</v>
      </c>
      <c r="X20" t="str">
        <f ca="1"/>
        <v>No.</v>
      </c>
      <c r="Y20">
        <f ca="1"/>
        <v>4035.2200000000003</v>
      </c>
      <c r="Z20">
        <f ca="1"/>
        <v>82</v>
      </c>
    </row>
    <row r="21" spans="1:26" x14ac:dyDescent="0.3">
      <c r="A21">
        <v>19</v>
      </c>
      <c r="B21" s="8">
        <v>10204.229999999998</v>
      </c>
      <c r="Q21" t="s">
        <v>46</v>
      </c>
      <c r="R21" t="s">
        <v>110</v>
      </c>
      <c r="S21" s="8">
        <v>20160</v>
      </c>
      <c r="T21">
        <v>96</v>
      </c>
      <c r="V21">
        <f ca="1"/>
        <v>4</v>
      </c>
      <c r="W21" t="str">
        <f ca="1"/>
        <v>Product19</v>
      </c>
      <c r="X21" t="str">
        <f ca="1"/>
        <v>Ft</v>
      </c>
      <c r="Y21">
        <f ca="1"/>
        <v>20160</v>
      </c>
      <c r="Z21">
        <f ca="1"/>
        <v>96</v>
      </c>
    </row>
    <row r="22" spans="1:26" x14ac:dyDescent="0.3">
      <c r="A22">
        <v>20</v>
      </c>
      <c r="B22" s="8">
        <v>20482.78</v>
      </c>
      <c r="Q22" t="s">
        <v>48</v>
      </c>
      <c r="R22" t="s">
        <v>109</v>
      </c>
      <c r="S22" s="8">
        <v>8006.25</v>
      </c>
      <c r="T22">
        <v>105</v>
      </c>
      <c r="V22">
        <f ca="1"/>
        <v>23</v>
      </c>
      <c r="W22" t="str">
        <f ca="1"/>
        <v>Product20</v>
      </c>
      <c r="X22" t="str">
        <f ca="1"/>
        <v>Lt</v>
      </c>
      <c r="Y22">
        <f ca="1"/>
        <v>8006.25</v>
      </c>
      <c r="Z22">
        <f ca="1"/>
        <v>105</v>
      </c>
    </row>
    <row r="23" spans="1:26" x14ac:dyDescent="0.3">
      <c r="A23">
        <v>21</v>
      </c>
      <c r="B23" s="8">
        <v>10665.4</v>
      </c>
      <c r="Q23" t="s">
        <v>51</v>
      </c>
      <c r="R23" t="s">
        <v>110</v>
      </c>
      <c r="S23" s="8">
        <v>10727.64</v>
      </c>
      <c r="T23">
        <v>66</v>
      </c>
      <c r="V23">
        <f ca="1"/>
        <v>14</v>
      </c>
      <c r="W23" t="str">
        <f ca="1"/>
        <v>Product21</v>
      </c>
      <c r="X23" t="str">
        <f ca="1"/>
        <v>Ft</v>
      </c>
      <c r="Y23">
        <f ca="1"/>
        <v>10727.64</v>
      </c>
      <c r="Z23">
        <f ca="1"/>
        <v>66</v>
      </c>
    </row>
    <row r="24" spans="1:26" x14ac:dyDescent="0.3">
      <c r="A24">
        <v>22</v>
      </c>
      <c r="B24" s="8">
        <v>11315.839999999997</v>
      </c>
      <c r="Q24" t="s">
        <v>53</v>
      </c>
      <c r="R24" t="s">
        <v>110</v>
      </c>
      <c r="S24" s="8">
        <v>9909.9</v>
      </c>
      <c r="T24">
        <v>70</v>
      </c>
      <c r="V24">
        <f ca="1"/>
        <v>17</v>
      </c>
      <c r="W24" t="str">
        <f ca="1"/>
        <v>Product22</v>
      </c>
      <c r="X24" t="str">
        <f ca="1"/>
        <v>Ft</v>
      </c>
      <c r="Y24">
        <f ca="1"/>
        <v>9909.9</v>
      </c>
      <c r="Z24">
        <f ca="1"/>
        <v>70</v>
      </c>
    </row>
    <row r="25" spans="1:26" x14ac:dyDescent="0.3">
      <c r="A25">
        <v>23</v>
      </c>
      <c r="B25" s="8">
        <v>18818.189999999999</v>
      </c>
      <c r="Q25" t="s">
        <v>55</v>
      </c>
      <c r="R25" t="s">
        <v>110</v>
      </c>
      <c r="S25" s="8">
        <v>12853.560000000001</v>
      </c>
      <c r="T25">
        <v>86</v>
      </c>
      <c r="V25">
        <f ca="1"/>
        <v>11</v>
      </c>
      <c r="W25" t="str">
        <f ca="1"/>
        <v>Product23</v>
      </c>
      <c r="X25" t="str">
        <f ca="1"/>
        <v>Ft</v>
      </c>
      <c r="Y25">
        <f ca="1"/>
        <v>12853.560000000001</v>
      </c>
      <c r="Z25">
        <f ca="1"/>
        <v>86</v>
      </c>
    </row>
    <row r="26" spans="1:26" x14ac:dyDescent="0.3">
      <c r="A26">
        <v>24</v>
      </c>
      <c r="B26" s="8">
        <v>11488.4</v>
      </c>
      <c r="Q26" t="s">
        <v>57</v>
      </c>
      <c r="R26" t="s">
        <v>110</v>
      </c>
      <c r="S26" s="8">
        <v>10202.400000000001</v>
      </c>
      <c r="T26">
        <v>65</v>
      </c>
      <c r="V26">
        <f ca="1"/>
        <v>16</v>
      </c>
      <c r="W26" t="str">
        <f ca="1"/>
        <v>Product24</v>
      </c>
      <c r="X26" t="str">
        <f ca="1"/>
        <v>Ft</v>
      </c>
      <c r="Y26">
        <f ca="1"/>
        <v>10202.400000000001</v>
      </c>
      <c r="Z26">
        <f ca="1"/>
        <v>65</v>
      </c>
    </row>
    <row r="27" spans="1:26" x14ac:dyDescent="0.3">
      <c r="A27">
        <v>25</v>
      </c>
      <c r="B27" s="8">
        <v>18688.430000000004</v>
      </c>
      <c r="Q27" t="s">
        <v>59</v>
      </c>
      <c r="R27" t="s">
        <v>111</v>
      </c>
      <c r="S27" s="8">
        <v>599.7600000000001</v>
      </c>
      <c r="T27">
        <v>72</v>
      </c>
      <c r="V27">
        <f ca="1"/>
        <v>43</v>
      </c>
      <c r="W27" t="str">
        <f ca="1"/>
        <v>Product25</v>
      </c>
      <c r="X27" t="str">
        <f ca="1"/>
        <v>No.</v>
      </c>
      <c r="Y27">
        <f ca="1"/>
        <v>599.7600000000001</v>
      </c>
      <c r="Z27">
        <f ca="1"/>
        <v>72</v>
      </c>
    </row>
    <row r="28" spans="1:26" x14ac:dyDescent="0.3">
      <c r="A28">
        <v>26</v>
      </c>
      <c r="B28" s="8">
        <v>13710.079999999998</v>
      </c>
      <c r="Q28" t="s">
        <v>61</v>
      </c>
      <c r="R28" t="s">
        <v>111</v>
      </c>
      <c r="S28" s="8">
        <v>2761.9200000000005</v>
      </c>
      <c r="T28">
        <v>112</v>
      </c>
      <c r="V28">
        <f ca="1"/>
        <v>38</v>
      </c>
      <c r="W28" t="str">
        <f ca="1"/>
        <v>Product26</v>
      </c>
      <c r="X28" t="str">
        <f ca="1"/>
        <v>No.</v>
      </c>
      <c r="Y28">
        <f ca="1"/>
        <v>2761.9200000000005</v>
      </c>
      <c r="Z28">
        <f ca="1"/>
        <v>112</v>
      </c>
    </row>
    <row r="29" spans="1:26" x14ac:dyDescent="0.3">
      <c r="A29">
        <v>27</v>
      </c>
      <c r="B29" s="8">
        <v>11440.67</v>
      </c>
      <c r="Q29" t="s">
        <v>64</v>
      </c>
      <c r="R29" t="s">
        <v>109</v>
      </c>
      <c r="S29" s="8">
        <v>6226.0800000000008</v>
      </c>
      <c r="T29">
        <v>109</v>
      </c>
      <c r="V29">
        <f ca="1"/>
        <v>28</v>
      </c>
      <c r="W29" t="str">
        <f ca="1"/>
        <v>Product27</v>
      </c>
      <c r="X29" t="str">
        <f ca="1"/>
        <v>Lt</v>
      </c>
      <c r="Y29">
        <f ca="1"/>
        <v>6226.0800000000008</v>
      </c>
      <c r="Z29">
        <f ca="1"/>
        <v>109</v>
      </c>
    </row>
    <row r="30" spans="1:26" x14ac:dyDescent="0.3">
      <c r="A30">
        <v>28</v>
      </c>
      <c r="B30" s="8">
        <v>13306.16</v>
      </c>
      <c r="Q30" t="s">
        <v>66</v>
      </c>
      <c r="R30" t="s">
        <v>111</v>
      </c>
      <c r="S30" s="8">
        <v>4682.72</v>
      </c>
      <c r="T30">
        <v>112</v>
      </c>
      <c r="V30">
        <f ca="1"/>
        <v>34</v>
      </c>
      <c r="W30" t="str">
        <f ca="1"/>
        <v>Product28</v>
      </c>
      <c r="X30" t="str">
        <f ca="1"/>
        <v>No.</v>
      </c>
      <c r="Y30">
        <f ca="1"/>
        <v>4682.72</v>
      </c>
      <c r="Z30">
        <f ca="1"/>
        <v>112</v>
      </c>
    </row>
    <row r="31" spans="1:26" x14ac:dyDescent="0.3">
      <c r="A31">
        <v>29</v>
      </c>
      <c r="B31" s="8">
        <v>8794.48</v>
      </c>
      <c r="Q31" t="s">
        <v>68</v>
      </c>
      <c r="R31" t="s">
        <v>109</v>
      </c>
      <c r="S31" s="8">
        <v>5523.44</v>
      </c>
      <c r="T31">
        <v>104</v>
      </c>
      <c r="V31">
        <f ca="1"/>
        <v>32</v>
      </c>
      <c r="W31" t="str">
        <f ca="1"/>
        <v>Product29</v>
      </c>
      <c r="X31" t="str">
        <f ca="1"/>
        <v>Lt</v>
      </c>
      <c r="Y31">
        <f ca="1"/>
        <v>5523.44</v>
      </c>
      <c r="Z31">
        <f ca="1"/>
        <v>104</v>
      </c>
    </row>
    <row r="32" spans="1:26" x14ac:dyDescent="0.3">
      <c r="A32">
        <v>30</v>
      </c>
      <c r="B32" s="8">
        <v>16666.269999999997</v>
      </c>
      <c r="Q32" t="s">
        <v>70</v>
      </c>
      <c r="R32" t="s">
        <v>110</v>
      </c>
      <c r="S32" s="8">
        <v>22945.919999999998</v>
      </c>
      <c r="T32">
        <v>114</v>
      </c>
      <c r="V32">
        <f ca="1"/>
        <v>2</v>
      </c>
      <c r="W32" t="str">
        <f ca="1"/>
        <v>Product30</v>
      </c>
      <c r="X32" t="str">
        <f ca="1"/>
        <v>Ft</v>
      </c>
      <c r="Y32">
        <f ca="1"/>
        <v>22945.919999999998</v>
      </c>
      <c r="Z32">
        <f ca="1"/>
        <v>114</v>
      </c>
    </row>
    <row r="33" spans="1:26" x14ac:dyDescent="0.3">
      <c r="A33">
        <v>31</v>
      </c>
      <c r="B33" s="8">
        <v>6920.0999999999995</v>
      </c>
      <c r="Q33" t="s">
        <v>72</v>
      </c>
      <c r="R33" t="s">
        <v>9</v>
      </c>
      <c r="S33" s="8">
        <v>6249.5999999999995</v>
      </c>
      <c r="T33">
        <v>60</v>
      </c>
      <c r="V33">
        <f ca="1"/>
        <v>27</v>
      </c>
      <c r="W33" t="str">
        <f ca="1"/>
        <v>Product31</v>
      </c>
      <c r="X33" t="str">
        <f ca="1"/>
        <v>Kg</v>
      </c>
      <c r="Y33">
        <f ca="1"/>
        <v>6249.5999999999995</v>
      </c>
      <c r="Z33">
        <f ca="1"/>
        <v>60</v>
      </c>
    </row>
    <row r="34" spans="1:26" x14ac:dyDescent="0.3">
      <c r="Q34" t="s">
        <v>74</v>
      </c>
      <c r="R34" t="s">
        <v>9</v>
      </c>
      <c r="S34" s="8">
        <v>16329.72</v>
      </c>
      <c r="T34">
        <v>139</v>
      </c>
      <c r="V34">
        <f ca="1"/>
        <v>7</v>
      </c>
      <c r="W34" t="str">
        <f ca="1"/>
        <v>Product32</v>
      </c>
      <c r="X34" t="str">
        <f ca="1"/>
        <v>Kg</v>
      </c>
      <c r="Y34">
        <f ca="1"/>
        <v>16329.72</v>
      </c>
      <c r="Z34">
        <f ca="1"/>
        <v>139</v>
      </c>
    </row>
    <row r="35" spans="1:26" x14ac:dyDescent="0.3">
      <c r="Q35" t="s">
        <v>76</v>
      </c>
      <c r="R35" t="s">
        <v>9</v>
      </c>
      <c r="S35" s="8">
        <v>13645.800000000001</v>
      </c>
      <c r="T35">
        <v>114</v>
      </c>
      <c r="V35">
        <f ca="1"/>
        <v>9</v>
      </c>
      <c r="W35" t="str">
        <f ca="1"/>
        <v>Product33</v>
      </c>
      <c r="X35" t="str">
        <f ca="1"/>
        <v>Kg</v>
      </c>
      <c r="Y35">
        <f ca="1"/>
        <v>13645.800000000001</v>
      </c>
      <c r="Z35">
        <f ca="1"/>
        <v>114</v>
      </c>
    </row>
    <row r="36" spans="1:26" x14ac:dyDescent="0.3">
      <c r="Q36" t="s">
        <v>78</v>
      </c>
      <c r="R36" t="s">
        <v>109</v>
      </c>
      <c r="S36" s="8">
        <v>8978.2000000000007</v>
      </c>
      <c r="T36">
        <v>154</v>
      </c>
      <c r="V36">
        <f ca="1"/>
        <v>20</v>
      </c>
      <c r="W36" t="str">
        <f ca="1"/>
        <v>Product34</v>
      </c>
      <c r="X36" t="str">
        <f ca="1"/>
        <v>Lt</v>
      </c>
      <c r="Y36">
        <f ca="1"/>
        <v>8978.2000000000007</v>
      </c>
      <c r="Z36">
        <f ca="1"/>
        <v>154</v>
      </c>
    </row>
    <row r="37" spans="1:26" x14ac:dyDescent="0.3">
      <c r="Q37" t="s">
        <v>80</v>
      </c>
      <c r="R37" t="s">
        <v>111</v>
      </c>
      <c r="S37" s="8">
        <v>703.5</v>
      </c>
      <c r="T37">
        <v>105</v>
      </c>
      <c r="V37">
        <f ca="1"/>
        <v>42</v>
      </c>
      <c r="W37" t="str">
        <f ca="1"/>
        <v>Product35</v>
      </c>
      <c r="X37" t="str">
        <f ca="1"/>
        <v>No.</v>
      </c>
      <c r="Y37">
        <f ca="1"/>
        <v>703.5</v>
      </c>
      <c r="Z37">
        <f ca="1"/>
        <v>105</v>
      </c>
    </row>
    <row r="38" spans="1:26" x14ac:dyDescent="0.3">
      <c r="Q38" t="s">
        <v>82</v>
      </c>
      <c r="R38" t="s">
        <v>9</v>
      </c>
      <c r="S38" s="8">
        <v>7222.5</v>
      </c>
      <c r="T38">
        <v>75</v>
      </c>
      <c r="V38">
        <f ca="1"/>
        <v>25</v>
      </c>
      <c r="W38" t="str">
        <f ca="1"/>
        <v>Product36</v>
      </c>
      <c r="X38" t="str">
        <f ca="1"/>
        <v>Kg</v>
      </c>
      <c r="Y38">
        <f ca="1"/>
        <v>7222.5</v>
      </c>
      <c r="Z38">
        <f ca="1"/>
        <v>75</v>
      </c>
    </row>
    <row r="39" spans="1:26" x14ac:dyDescent="0.3">
      <c r="Q39" t="s">
        <v>84</v>
      </c>
      <c r="R39" t="s">
        <v>9</v>
      </c>
      <c r="S39" s="8">
        <v>5145.6000000000004</v>
      </c>
      <c r="T39">
        <v>60</v>
      </c>
      <c r="V39">
        <f ca="1"/>
        <v>33</v>
      </c>
      <c r="W39" t="str">
        <f ca="1"/>
        <v>Product37</v>
      </c>
      <c r="X39" t="str">
        <f ca="1"/>
        <v>Kg</v>
      </c>
      <c r="Y39">
        <f ca="1"/>
        <v>5145.6000000000004</v>
      </c>
      <c r="Z39">
        <f ca="1"/>
        <v>60</v>
      </c>
    </row>
    <row r="40" spans="1:26" x14ac:dyDescent="0.3">
      <c r="Q40" t="s">
        <v>87</v>
      </c>
      <c r="R40" t="s">
        <v>9</v>
      </c>
      <c r="S40" s="8">
        <v>8871.1200000000008</v>
      </c>
      <c r="T40">
        <v>111</v>
      </c>
      <c r="V40">
        <f ca="1"/>
        <v>21</v>
      </c>
      <c r="W40" t="str">
        <f ca="1"/>
        <v>Product38</v>
      </c>
      <c r="X40" t="str">
        <f ca="1"/>
        <v>Kg</v>
      </c>
      <c r="Y40">
        <f ca="1"/>
        <v>8871.1200000000008</v>
      </c>
      <c r="Z40">
        <f ca="1"/>
        <v>111</v>
      </c>
    </row>
    <row r="41" spans="1:26" x14ac:dyDescent="0.3">
      <c r="Q41" t="s">
        <v>89</v>
      </c>
      <c r="R41" t="s">
        <v>111</v>
      </c>
      <c r="S41" s="8">
        <v>3957.15</v>
      </c>
      <c r="T41">
        <v>93</v>
      </c>
      <c r="V41">
        <f ca="1"/>
        <v>37</v>
      </c>
      <c r="W41" t="str">
        <f ca="1"/>
        <v>Product39</v>
      </c>
      <c r="X41" t="str">
        <f ca="1"/>
        <v>No.</v>
      </c>
      <c r="Y41">
        <f ca="1"/>
        <v>3957.15</v>
      </c>
      <c r="Z41">
        <f ca="1"/>
        <v>93</v>
      </c>
    </row>
    <row r="42" spans="1:26" x14ac:dyDescent="0.3">
      <c r="Q42" t="s">
        <v>91</v>
      </c>
      <c r="R42" t="s">
        <v>9</v>
      </c>
      <c r="S42" s="8">
        <v>7718.4000000000005</v>
      </c>
      <c r="T42">
        <v>67</v>
      </c>
      <c r="V42">
        <f ca="1"/>
        <v>24</v>
      </c>
      <c r="W42" t="str">
        <f ca="1"/>
        <v>Product40</v>
      </c>
      <c r="X42" t="str">
        <f ca="1"/>
        <v>Kg</v>
      </c>
      <c r="Y42">
        <f ca="1"/>
        <v>7718.4000000000005</v>
      </c>
      <c r="Z42">
        <f ca="1"/>
        <v>67</v>
      </c>
    </row>
    <row r="43" spans="1:26" x14ac:dyDescent="0.3">
      <c r="Q43" t="s">
        <v>93</v>
      </c>
      <c r="R43" t="s">
        <v>110</v>
      </c>
      <c r="S43" s="8">
        <v>22952.16</v>
      </c>
      <c r="T43">
        <v>132</v>
      </c>
      <c r="V43">
        <f ca="1"/>
        <v>1</v>
      </c>
      <c r="W43" t="str">
        <f ca="1"/>
        <v>Product41</v>
      </c>
      <c r="X43" t="str">
        <f ca="1"/>
        <v>Ft</v>
      </c>
      <c r="Y43">
        <f ca="1"/>
        <v>22952.16</v>
      </c>
      <c r="Z43">
        <f ca="1"/>
        <v>132</v>
      </c>
    </row>
    <row r="44" spans="1:26" x14ac:dyDescent="0.3">
      <c r="Q44" t="s">
        <v>95</v>
      </c>
      <c r="R44" t="s">
        <v>110</v>
      </c>
      <c r="S44" s="8">
        <v>20574</v>
      </c>
      <c r="T44">
        <v>127</v>
      </c>
      <c r="V44">
        <f ca="1"/>
        <v>3</v>
      </c>
      <c r="W44" t="str">
        <f ca="1"/>
        <v>Product42</v>
      </c>
      <c r="X44" t="str">
        <f ca="1"/>
        <v>Ft</v>
      </c>
      <c r="Y44">
        <f ca="1"/>
        <v>20574</v>
      </c>
      <c r="Z44">
        <f ca="1"/>
        <v>127</v>
      </c>
    </row>
    <row r="45" spans="1:26" x14ac:dyDescent="0.3">
      <c r="Q45" t="s">
        <v>97</v>
      </c>
      <c r="R45" t="s">
        <v>9</v>
      </c>
      <c r="S45" s="8">
        <v>6064.8399999999992</v>
      </c>
      <c r="T45">
        <v>73</v>
      </c>
      <c r="V45">
        <f ca="1"/>
        <v>29</v>
      </c>
      <c r="W45" t="str">
        <f ca="1"/>
        <v>Product43</v>
      </c>
      <c r="X45" t="str">
        <f ca="1"/>
        <v>Kg</v>
      </c>
      <c r="Y45">
        <f ca="1"/>
        <v>6064.8399999999992</v>
      </c>
      <c r="Z45">
        <f ca="1"/>
        <v>73</v>
      </c>
    </row>
    <row r="46" spans="1:26" x14ac:dyDescent="0.3">
      <c r="Q46" t="s">
        <v>99</v>
      </c>
      <c r="R46" t="s">
        <v>9</v>
      </c>
      <c r="S46" s="8">
        <v>16333.92</v>
      </c>
      <c r="T46">
        <v>199</v>
      </c>
      <c r="V46">
        <f ca="1"/>
        <v>6</v>
      </c>
      <c r="W46" t="str">
        <f ca="1"/>
        <v>Product44</v>
      </c>
      <c r="X46" t="str">
        <f ca="1"/>
        <v>Kg</v>
      </c>
      <c r="Y46">
        <f ca="1"/>
        <v>16333.92</v>
      </c>
      <c r="Z46">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Check Box 2">
              <controlPr defaultSize="0" autoFill="0" autoLine="0" autoPict="0">
                <anchor moveWithCells="1">
                  <from>
                    <xdr:col>10</xdr:col>
                    <xdr:colOff>137160</xdr:colOff>
                    <xdr:row>23</xdr:row>
                    <xdr:rowOff>45720</xdr:rowOff>
                  </from>
                  <to>
                    <xdr:col>10</xdr:col>
                    <xdr:colOff>396240</xdr:colOff>
                    <xdr:row>24</xdr:row>
                    <xdr:rowOff>53340</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11</xdr:col>
                    <xdr:colOff>175260</xdr:colOff>
                    <xdr:row>23</xdr:row>
                    <xdr:rowOff>83820</xdr:rowOff>
                  </from>
                  <to>
                    <xdr:col>11</xdr:col>
                    <xdr:colOff>381000</xdr:colOff>
                    <xdr:row>24</xdr:row>
                    <xdr:rowOff>91440</xdr:rowOff>
                  </to>
                </anchor>
              </controlPr>
            </control>
          </mc:Choice>
        </mc:AlternateContent>
        <mc:AlternateContent xmlns:mc="http://schemas.openxmlformats.org/markup-compatibility/2006">
          <mc:Choice Requires="x14">
            <control shapeId="3076" r:id="rId13" name="Check Box 4">
              <controlPr defaultSize="0" autoFill="0" autoLine="0" autoPict="0">
                <anchor moveWithCells="1">
                  <from>
                    <xdr:col>12</xdr:col>
                    <xdr:colOff>137160</xdr:colOff>
                    <xdr:row>23</xdr:row>
                    <xdr:rowOff>45720</xdr:rowOff>
                  </from>
                  <to>
                    <xdr:col>12</xdr:col>
                    <xdr:colOff>335280</xdr:colOff>
                    <xdr:row>24</xdr:row>
                    <xdr:rowOff>60960</xdr:rowOff>
                  </to>
                </anchor>
              </controlPr>
            </control>
          </mc:Choice>
        </mc:AlternateContent>
        <mc:AlternateContent xmlns:mc="http://schemas.openxmlformats.org/markup-compatibility/2006">
          <mc:Choice Requires="x14">
            <control shapeId="3078" r:id="rId14" name="Scroll Bar 6">
              <controlPr defaultSize="0" autoPict="0">
                <anchor moveWithCells="1">
                  <from>
                    <xdr:col>26</xdr:col>
                    <xdr:colOff>662940</xdr:colOff>
                    <xdr:row>21</xdr:row>
                    <xdr:rowOff>45720</xdr:rowOff>
                  </from>
                  <to>
                    <xdr:col>26</xdr:col>
                    <xdr:colOff>1036320</xdr:colOff>
                    <xdr:row>35</xdr:row>
                    <xdr:rowOff>30480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CBEE-53D9-4F9C-A912-3E1C0E31ECE5}">
  <dimension ref="A1"/>
  <sheetViews>
    <sheetView tabSelected="1" topLeftCell="P1" zoomScaleNormal="100" workbookViewId="0">
      <selection activeCell="AB17" sqref="AB17"/>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moveWithCells="1">
                  <from>
                    <xdr:col>10</xdr:col>
                    <xdr:colOff>472440</xdr:colOff>
                    <xdr:row>16</xdr:row>
                    <xdr:rowOff>160020</xdr:rowOff>
                  </from>
                  <to>
                    <xdr:col>11</xdr:col>
                    <xdr:colOff>30480</xdr:colOff>
                    <xdr:row>29</xdr:row>
                    <xdr:rowOff>83820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6</xdr:col>
                    <xdr:colOff>114300</xdr:colOff>
                    <xdr:row>14</xdr:row>
                    <xdr:rowOff>38100</xdr:rowOff>
                  </from>
                  <to>
                    <xdr:col>6</xdr:col>
                    <xdr:colOff>327660</xdr:colOff>
                    <xdr:row>16</xdr:row>
                    <xdr:rowOff>30480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7</xdr:col>
                    <xdr:colOff>198120</xdr:colOff>
                    <xdr:row>14</xdr:row>
                    <xdr:rowOff>38100</xdr:rowOff>
                  </from>
                  <to>
                    <xdr:col>7</xdr:col>
                    <xdr:colOff>419100</xdr:colOff>
                    <xdr:row>16</xdr:row>
                    <xdr:rowOff>22860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8</xdr:col>
                    <xdr:colOff>342900</xdr:colOff>
                    <xdr:row>14</xdr:row>
                    <xdr:rowOff>38100</xdr:rowOff>
                  </from>
                  <to>
                    <xdr:col>8</xdr:col>
                    <xdr:colOff>563880</xdr:colOff>
                    <xdr:row>16</xdr:row>
                    <xdr:rowOff>38100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B531" sqref="B531"/>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109375"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 min="15" max="15" width="11.109375"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K4" sqref="K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Sawant</dc:creator>
  <cp:lastModifiedBy>Omkar shinde</cp:lastModifiedBy>
  <dcterms:created xsi:type="dcterms:W3CDTF">2021-11-03T11:40:02Z</dcterms:created>
  <dcterms:modified xsi:type="dcterms:W3CDTF">2025-08-17T15:17:08Z</dcterms:modified>
</cp:coreProperties>
</file>