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filterPrivacy="1"/>
  <xr:revisionPtr revIDLastSave="0" documentId="13_ncr:1_{E9789DB2-C234-404B-B7AF-548285A372D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1 and 2" sheetId="1" r:id="rId1"/>
  </sheets>
  <definedNames>
    <definedName name="_xlnm._FilterDatabase" localSheetId="0" hidden="1">'Q1 and 2'!$B$7:$G$14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3" i="1" l="1"/>
  <c r="H52" i="1"/>
  <c r="H51" i="1"/>
  <c r="G53" i="1"/>
  <c r="G52" i="1"/>
  <c r="G51" i="1"/>
  <c r="I51" i="1"/>
  <c r="H46" i="1"/>
  <c r="H45" i="1"/>
  <c r="H44" i="1"/>
  <c r="G46" i="1"/>
  <c r="G45" i="1"/>
  <c r="G44" i="1"/>
  <c r="I44" i="1"/>
  <c r="I35" i="1"/>
  <c r="H37" i="1"/>
  <c r="H36" i="1"/>
  <c r="H35" i="1"/>
  <c r="J35" i="1" s="1"/>
  <c r="K35" i="1" s="1"/>
  <c r="G37" i="1"/>
  <c r="G36" i="1"/>
  <c r="G35" i="1"/>
  <c r="H29" i="1"/>
  <c r="H28" i="1"/>
  <c r="H27" i="1"/>
  <c r="G29" i="1"/>
  <c r="G28" i="1"/>
  <c r="G27" i="1"/>
  <c r="H26" i="1"/>
  <c r="H25" i="1"/>
  <c r="H24" i="1"/>
  <c r="G26" i="1"/>
  <c r="G25" i="1"/>
  <c r="G24" i="1"/>
  <c r="I21" i="1"/>
  <c r="H23" i="1"/>
  <c r="H22" i="1"/>
  <c r="H21" i="1"/>
  <c r="G23" i="1"/>
  <c r="G22" i="1"/>
  <c r="G21" i="1"/>
  <c r="J21" i="1" s="1"/>
  <c r="E28" i="1"/>
  <c r="I27" i="1" s="1"/>
  <c r="E25" i="1"/>
  <c r="I24" i="1" s="1"/>
  <c r="E22" i="1"/>
  <c r="K21" i="1" l="1"/>
  <c r="J51" i="1"/>
  <c r="K51" i="1" s="1"/>
  <c r="J44" i="1"/>
  <c r="K44" i="1" s="1"/>
  <c r="J27" i="1"/>
  <c r="K27" i="1" s="1"/>
  <c r="J24" i="1"/>
  <c r="K24" i="1" s="1"/>
</calcChain>
</file>

<file path=xl/sharedStrings.xml><?xml version="1.0" encoding="utf-8"?>
<sst xmlns="http://schemas.openxmlformats.org/spreadsheetml/2006/main" count="120" uniqueCount="48">
  <si>
    <t>Ethnicity</t>
  </si>
  <si>
    <t>Age Category</t>
  </si>
  <si>
    <t>Alcohol</t>
  </si>
  <si>
    <t>Cocaine</t>
  </si>
  <si>
    <t>Heroin</t>
  </si>
  <si>
    <t>Row Total</t>
  </si>
  <si>
    <t>Black</t>
  </si>
  <si>
    <t>Old</t>
  </si>
  <si>
    <t>Young</t>
  </si>
  <si>
    <t>Hispanic</t>
  </si>
  <si>
    <t>White</t>
  </si>
  <si>
    <t>Column Total</t>
  </si>
  <si>
    <t>Split by Ethnicity levels</t>
  </si>
  <si>
    <t>S.No.</t>
  </si>
  <si>
    <t>Split</t>
  </si>
  <si>
    <t>PL</t>
  </si>
  <si>
    <t>PR</t>
  </si>
  <si>
    <t>Level</t>
  </si>
  <si>
    <t>p(j/tl)</t>
  </si>
  <si>
    <t>p(j/tr)</t>
  </si>
  <si>
    <t>2Pl * PR</t>
  </si>
  <si>
    <t>q(s/t)</t>
  </si>
  <si>
    <t>Over all</t>
  </si>
  <si>
    <t>level one</t>
  </si>
  <si>
    <t>Classification And Regression Tree (CART) :: Formula</t>
  </si>
  <si>
    <t>205/400</t>
  </si>
  <si>
    <t>195/400</t>
  </si>
  <si>
    <t>46/400</t>
  </si>
  <si>
    <t>149/400</t>
  </si>
  <si>
    <t>354/400</t>
  </si>
  <si>
    <t>251/400</t>
  </si>
  <si>
    <t>Split by Age Category levels</t>
  </si>
  <si>
    <t>186/400</t>
  </si>
  <si>
    <t>214/400</t>
  </si>
  <si>
    <t>Level 2</t>
  </si>
  <si>
    <t>Split by Age Category levels of Black Ethnicity</t>
  </si>
  <si>
    <t>Split by Age Category levels of Not Black (White and Hispanic) Ethnicity</t>
  </si>
  <si>
    <t>95/205</t>
  </si>
  <si>
    <t>110/205</t>
  </si>
  <si>
    <t>91/195</t>
  </si>
  <si>
    <t>104/195</t>
  </si>
  <si>
    <t>1st</t>
  </si>
  <si>
    <t>2nd</t>
  </si>
  <si>
    <t>Clearly we have first split as Black or Not Black and Second split as Old or Young</t>
  </si>
  <si>
    <t>Age</t>
  </si>
  <si>
    <t>Not Black (Hispanic &amp; White)</t>
  </si>
  <si>
    <t>Decision Tree - CART Method</t>
  </si>
  <si>
    <t>Q-1 and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</si>
</sst>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_);_(* \(#,##0.00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 (Body)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7">
    <xf numFmtId="0" fontId="0" fillId="0" borderId="0" xfId="0"/>
    <xf numFmtId="0" fontId="0" fillId="0" borderId="0" xfId="0"/>
    <xf numFmtId="0" fontId="2" fillId="2" borderId="1" xfId="0" applyFont="1" applyFill="1" applyBorder="1"/>
    <xf numFmtId="0" fontId="0" fillId="2" borderId="1" xfId="0" applyFill="1" applyBorder="1"/>
    <xf numFmtId="0" fontId="0" fillId="0" borderId="0" xfId="0" applyBorder="1" applyAlignment="1">
      <alignment horizontal="center" wrapText="1"/>
    </xf>
    <xf numFmtId="0" fontId="0" fillId="0" borderId="0" xfId="0"/>
    <xf numFmtId="0" fontId="0" fillId="2" borderId="11" xfId="0" applyFill="1" applyBorder="1"/>
    <xf numFmtId="0" fontId="0" fillId="2" borderId="12" xfId="0" applyFill="1" applyBorder="1"/>
    <xf numFmtId="164" fontId="0" fillId="2" borderId="14" xfId="1" applyNumberFormat="1" applyFont="1" applyFill="1" applyBorder="1"/>
    <xf numFmtId="164" fontId="0" fillId="2" borderId="12" xfId="1" applyNumberFormat="1" applyFont="1" applyFill="1" applyBorder="1"/>
    <xf numFmtId="164" fontId="0" fillId="2" borderId="11" xfId="1" applyNumberFormat="1" applyFont="1" applyFill="1" applyBorder="1"/>
    <xf numFmtId="0" fontId="0" fillId="2" borderId="8" xfId="0" applyFill="1" applyBorder="1"/>
    <xf numFmtId="0" fontId="0" fillId="2" borderId="0" xfId="0" applyFill="1" applyBorder="1"/>
    <xf numFmtId="164" fontId="0" fillId="2" borderId="10" xfId="1" applyNumberFormat="1" applyFont="1" applyFill="1" applyBorder="1"/>
    <xf numFmtId="164" fontId="0" fillId="2" borderId="0" xfId="1" applyNumberFormat="1" applyFont="1" applyFill="1" applyBorder="1"/>
    <xf numFmtId="164" fontId="0" fillId="2" borderId="8" xfId="1" applyNumberFormat="1" applyFont="1" applyFill="1" applyBorder="1"/>
    <xf numFmtId="0" fontId="0" fillId="2" borderId="4" xfId="0" applyFill="1" applyBorder="1"/>
    <xf numFmtId="0" fontId="0" fillId="2" borderId="15" xfId="0" applyFill="1" applyBorder="1"/>
    <xf numFmtId="164" fontId="0" fillId="2" borderId="5" xfId="1" applyNumberFormat="1" applyFont="1" applyFill="1" applyBorder="1"/>
    <xf numFmtId="164" fontId="0" fillId="2" borderId="15" xfId="1" applyNumberFormat="1" applyFont="1" applyFill="1" applyBorder="1"/>
    <xf numFmtId="164" fontId="0" fillId="2" borderId="4" xfId="1" applyNumberFormat="1" applyFont="1" applyFill="1" applyBorder="1"/>
    <xf numFmtId="164" fontId="0" fillId="2" borderId="26" xfId="1" applyNumberFormat="1" applyFont="1" applyFill="1" applyBorder="1"/>
    <xf numFmtId="0" fontId="0" fillId="2" borderId="1" xfId="0" applyFill="1" applyBorder="1" applyAlignment="1">
      <alignment horizontal="center" vertical="center"/>
    </xf>
    <xf numFmtId="0" fontId="0" fillId="2" borderId="13" xfId="0" applyFill="1" applyBorder="1"/>
    <xf numFmtId="0" fontId="0" fillId="2" borderId="14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6" xfId="0" applyFill="1" applyBorder="1"/>
    <xf numFmtId="0" fontId="0" fillId="2" borderId="5" xfId="0" applyFill="1" applyBorder="1"/>
    <xf numFmtId="164" fontId="0" fillId="2" borderId="13" xfId="1" quotePrefix="1" applyNumberFormat="1" applyFont="1" applyFill="1" applyBorder="1"/>
    <xf numFmtId="164" fontId="0" fillId="2" borderId="14" xfId="1" quotePrefix="1" applyNumberFormat="1" applyFont="1" applyFill="1" applyBorder="1"/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2" borderId="13" xfId="1" quotePrefix="1" applyNumberFormat="1" applyFont="1" applyFill="1" applyBorder="1" applyAlignment="1">
      <alignment horizontal="center" vertical="center"/>
    </xf>
    <xf numFmtId="164" fontId="0" fillId="2" borderId="9" xfId="1" applyNumberFormat="1" applyFont="1" applyFill="1" applyBorder="1" applyAlignment="1">
      <alignment horizontal="center" vertical="center"/>
    </xf>
    <xf numFmtId="164" fontId="0" fillId="2" borderId="16" xfId="1" applyNumberFormat="1" applyFont="1" applyFill="1" applyBorder="1" applyAlignment="1">
      <alignment horizontal="center" vertical="center"/>
    </xf>
    <xf numFmtId="164" fontId="0" fillId="2" borderId="10" xfId="1" applyNumberFormat="1" applyFont="1" applyFill="1" applyBorder="1" applyAlignment="1">
      <alignment horizontal="center" vertical="center"/>
    </xf>
    <xf numFmtId="164" fontId="0" fillId="2" borderId="27" xfId="1" applyNumberFormat="1" applyFont="1" applyFill="1" applyBorder="1"/>
    <xf numFmtId="0" fontId="0" fillId="2" borderId="28" xfId="0" applyFill="1" applyBorder="1"/>
    <xf numFmtId="164" fontId="0" fillId="2" borderId="29" xfId="1" applyNumberFormat="1" applyFont="1" applyFill="1" applyBorder="1"/>
    <xf numFmtId="0" fontId="0" fillId="0" borderId="0" xfId="0"/>
    <xf numFmtId="0" fontId="2" fillId="2" borderId="0" xfId="0" applyFont="1" applyFill="1"/>
    <xf numFmtId="0" fontId="0" fillId="2" borderId="11" xfId="0" applyFill="1" applyBorder="1"/>
    <xf numFmtId="0" fontId="0" fillId="2" borderId="12" xfId="0" applyFill="1" applyBorder="1"/>
    <xf numFmtId="164" fontId="0" fillId="2" borderId="13" xfId="1" applyNumberFormat="1" applyFont="1" applyFill="1" applyBorder="1"/>
    <xf numFmtId="164" fontId="0" fillId="2" borderId="14" xfId="1" applyNumberFormat="1" applyFont="1" applyFill="1" applyBorder="1"/>
    <xf numFmtId="164" fontId="0" fillId="2" borderId="12" xfId="1" applyNumberFormat="1" applyFont="1" applyFill="1" applyBorder="1"/>
    <xf numFmtId="164" fontId="0" fillId="2" borderId="11" xfId="1" applyNumberFormat="1" applyFont="1" applyFill="1" applyBorder="1"/>
    <xf numFmtId="0" fontId="0" fillId="2" borderId="8" xfId="0" applyFill="1" applyBorder="1"/>
    <xf numFmtId="0" fontId="0" fillId="2" borderId="0" xfId="0" applyFill="1" applyBorder="1"/>
    <xf numFmtId="164" fontId="0" fillId="2" borderId="9" xfId="1" applyNumberFormat="1" applyFont="1" applyFill="1" applyBorder="1"/>
    <xf numFmtId="164" fontId="0" fillId="2" borderId="10" xfId="1" applyNumberFormat="1" applyFont="1" applyFill="1" applyBorder="1"/>
    <xf numFmtId="164" fontId="0" fillId="2" borderId="0" xfId="1" applyNumberFormat="1" applyFont="1" applyFill="1" applyBorder="1"/>
    <xf numFmtId="164" fontId="0" fillId="2" borderId="8" xfId="1" applyNumberFormat="1" applyFont="1" applyFill="1" applyBorder="1"/>
    <xf numFmtId="0" fontId="0" fillId="2" borderId="4" xfId="0" applyFill="1" applyBorder="1"/>
    <xf numFmtId="0" fontId="0" fillId="2" borderId="15" xfId="0" applyFill="1" applyBorder="1"/>
    <xf numFmtId="164" fontId="0" fillId="2" borderId="16" xfId="1" applyNumberFormat="1" applyFont="1" applyFill="1" applyBorder="1"/>
    <xf numFmtId="164" fontId="0" fillId="2" borderId="5" xfId="1" applyNumberFormat="1" applyFont="1" applyFill="1" applyBorder="1"/>
    <xf numFmtId="164" fontId="0" fillId="2" borderId="15" xfId="1" applyNumberFormat="1" applyFont="1" applyFill="1" applyBorder="1"/>
    <xf numFmtId="164" fontId="0" fillId="2" borderId="4" xfId="1" applyNumberFormat="1" applyFont="1" applyFill="1" applyBorder="1"/>
    <xf numFmtId="0" fontId="0" fillId="2" borderId="25" xfId="0" applyFill="1" applyBorder="1"/>
    <xf numFmtId="164" fontId="0" fillId="2" borderId="25" xfId="1" applyNumberFormat="1" applyFont="1" applyFill="1" applyBorder="1"/>
    <xf numFmtId="164" fontId="0" fillId="2" borderId="26" xfId="1" applyNumberFormat="1" applyFont="1" applyFill="1" applyBorder="1"/>
    <xf numFmtId="0" fontId="0" fillId="0" borderId="0" xfId="0"/>
    <xf numFmtId="0" fontId="2" fillId="2" borderId="0" xfId="0" applyFont="1" applyFill="1"/>
    <xf numFmtId="0" fontId="0" fillId="0" borderId="0" xfId="0"/>
    <xf numFmtId="0" fontId="2" fillId="2" borderId="0" xfId="0" applyFont="1" applyFill="1"/>
    <xf numFmtId="0" fontId="0" fillId="2" borderId="11" xfId="0" applyFill="1" applyBorder="1"/>
    <xf numFmtId="0" fontId="0" fillId="2" borderId="12" xfId="0" applyFill="1" applyBorder="1"/>
    <xf numFmtId="164" fontId="0" fillId="2" borderId="13" xfId="1" applyNumberFormat="1" applyFont="1" applyFill="1" applyBorder="1"/>
    <xf numFmtId="164" fontId="0" fillId="2" borderId="14" xfId="1" applyNumberFormat="1" applyFont="1" applyFill="1" applyBorder="1"/>
    <xf numFmtId="164" fontId="0" fillId="2" borderId="12" xfId="1" applyNumberFormat="1" applyFont="1" applyFill="1" applyBorder="1"/>
    <xf numFmtId="164" fontId="0" fillId="2" borderId="11" xfId="1" applyNumberFormat="1" applyFont="1" applyFill="1" applyBorder="1"/>
    <xf numFmtId="0" fontId="0" fillId="2" borderId="8" xfId="0" applyFill="1" applyBorder="1"/>
    <xf numFmtId="0" fontId="0" fillId="2" borderId="0" xfId="0" applyFill="1" applyBorder="1"/>
    <xf numFmtId="164" fontId="0" fillId="2" borderId="9" xfId="1" applyNumberFormat="1" applyFont="1" applyFill="1" applyBorder="1"/>
    <xf numFmtId="164" fontId="0" fillId="2" borderId="10" xfId="1" applyNumberFormat="1" applyFont="1" applyFill="1" applyBorder="1"/>
    <xf numFmtId="164" fontId="0" fillId="2" borderId="0" xfId="1" applyNumberFormat="1" applyFont="1" applyFill="1" applyBorder="1"/>
    <xf numFmtId="164" fontId="0" fillId="2" borderId="8" xfId="1" applyNumberFormat="1" applyFont="1" applyFill="1" applyBorder="1"/>
    <xf numFmtId="0" fontId="0" fillId="2" borderId="4" xfId="0" applyFill="1" applyBorder="1"/>
    <xf numFmtId="0" fontId="0" fillId="2" borderId="15" xfId="0" applyFill="1" applyBorder="1"/>
    <xf numFmtId="164" fontId="0" fillId="2" borderId="16" xfId="1" applyNumberFormat="1" applyFont="1" applyFill="1" applyBorder="1"/>
    <xf numFmtId="164" fontId="0" fillId="2" borderId="5" xfId="1" applyNumberFormat="1" applyFont="1" applyFill="1" applyBorder="1"/>
    <xf numFmtId="164" fontId="0" fillId="2" borderId="15" xfId="1" applyNumberFormat="1" applyFont="1" applyFill="1" applyBorder="1"/>
    <xf numFmtId="164" fontId="0" fillId="2" borderId="4" xfId="1" applyNumberFormat="1" applyFont="1" applyFill="1" applyBorder="1"/>
    <xf numFmtId="0" fontId="0" fillId="2" borderId="25" xfId="0" applyFill="1" applyBorder="1"/>
    <xf numFmtId="164" fontId="0" fillId="2" borderId="25" xfId="1" applyNumberFormat="1" applyFont="1" applyFill="1" applyBorder="1"/>
    <xf numFmtId="164" fontId="0" fillId="2" borderId="26" xfId="1" applyNumberFormat="1" applyFont="1" applyFill="1" applyBorder="1"/>
    <xf numFmtId="0" fontId="0" fillId="2" borderId="0" xfId="0" applyFill="1" applyBorder="1"/>
    <xf numFmtId="0" fontId="0" fillId="2" borderId="1" xfId="0" applyFill="1" applyBorder="1" applyAlignment="1">
      <alignment horizontal="center" vertical="center"/>
    </xf>
    <xf numFmtId="0" fontId="0" fillId="2" borderId="23" xfId="0" applyFill="1" applyBorder="1"/>
    <xf numFmtId="0" fontId="0" fillId="2" borderId="22" xfId="0" applyFill="1" applyBorder="1"/>
    <xf numFmtId="0" fontId="0" fillId="2" borderId="24" xfId="0" applyFill="1" applyBorder="1"/>
    <xf numFmtId="0" fontId="0" fillId="2" borderId="17" xfId="0" applyFill="1" applyBorder="1"/>
    <xf numFmtId="0" fontId="0" fillId="2" borderId="0" xfId="0" applyFill="1" applyBorder="1" applyAlignment="1">
      <alignment horizontal="center" vertical="center"/>
    </xf>
    <xf numFmtId="0" fontId="0" fillId="2" borderId="18" xfId="0" applyFill="1" applyBorder="1"/>
    <xf numFmtId="0" fontId="0" fillId="2" borderId="0" xfId="0" applyFill="1" applyBorder="1" applyAlignment="1">
      <alignment horizontal="left" vertical="center"/>
    </xf>
    <xf numFmtId="0" fontId="0" fillId="2" borderId="0" xfId="0" applyFill="1" applyBorder="1" applyAlignment="1">
      <alignment horizontal="right"/>
    </xf>
    <xf numFmtId="0" fontId="0" fillId="2" borderId="20" xfId="0" applyFill="1" applyBorder="1"/>
    <xf numFmtId="0" fontId="0" fillId="2" borderId="19" xfId="0" applyFill="1" applyBorder="1"/>
    <xf numFmtId="0" fontId="0" fillId="2" borderId="21" xfId="0" applyFill="1" applyBorder="1"/>
    <xf numFmtId="0" fontId="2" fillId="2" borderId="0" xfId="0" applyFont="1" applyFill="1"/>
    <xf numFmtId="0" fontId="2" fillId="0" borderId="0" xfId="0" applyFont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164" fontId="0" fillId="5" borderId="11" xfId="1" applyNumberFormat="1" applyFont="1" applyFill="1" applyBorder="1"/>
    <xf numFmtId="0" fontId="3" fillId="4" borderId="7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2" xfId="0" applyBorder="1" applyAlignment="1"/>
    <xf numFmtId="0" fontId="0" fillId="0" borderId="14" xfId="0" applyBorder="1" applyAlignment="1">
      <alignment vertical="center"/>
    </xf>
    <xf numFmtId="0" fontId="0" fillId="0" borderId="9" xfId="0" applyBorder="1" applyAlignment="1"/>
    <xf numFmtId="0" fontId="0" fillId="0" borderId="0" xfId="0" applyBorder="1" applyAlignment="1"/>
    <xf numFmtId="0" fontId="0" fillId="0" borderId="10" xfId="0" applyBorder="1" applyAlignment="1">
      <alignment vertical="center"/>
    </xf>
    <xf numFmtId="0" fontId="0" fillId="0" borderId="16" xfId="0" applyBorder="1" applyAlignment="1"/>
    <xf numFmtId="0" fontId="0" fillId="0" borderId="15" xfId="0" applyBorder="1" applyAlignment="1"/>
    <xf numFmtId="0" fontId="0" fillId="0" borderId="5" xfId="0" applyBorder="1" applyAlignment="1">
      <alignment vertical="center"/>
    </xf>
    <xf numFmtId="0" fontId="4" fillId="0" borderId="0" xfId="0" applyFont="1"/>
    <xf numFmtId="0" fontId="4" fillId="0" borderId="0" xfId="0" applyFont="1" applyAlignment="1"/>
    <xf numFmtId="0" fontId="5" fillId="0" borderId="9" xfId="0" applyFont="1" applyBorder="1" applyAlignment="1"/>
    <xf numFmtId="0" fontId="2" fillId="7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22860</xdr:colOff>
          <xdr:row>7</xdr:row>
          <xdr:rowOff>38100</xdr:rowOff>
        </xdr:from>
        <xdr:to>
          <xdr:col>17</xdr:col>
          <xdr:colOff>556260</xdr:colOff>
          <xdr:row>12</xdr:row>
          <xdr:rowOff>152400</xdr:rowOff>
        </xdr:to>
        <xdr:sp macro="" textlink="">
          <xdr:nvSpPr>
            <xdr:cNvPr id="1025" name="Object 5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  <xdr:twoCellAnchor>
    <xdr:from>
      <xdr:col>3</xdr:col>
      <xdr:colOff>333375</xdr:colOff>
      <xdr:row>59</xdr:row>
      <xdr:rowOff>0</xdr:rowOff>
    </xdr:from>
    <xdr:to>
      <xdr:col>5</xdr:col>
      <xdr:colOff>264795</xdr:colOff>
      <xdr:row>62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H="1">
          <a:off x="2638425" y="11401425"/>
          <a:ext cx="1283970" cy="571500"/>
        </a:xfrm>
        <a:prstGeom prst="straightConnector1">
          <a:avLst/>
        </a:prstGeom>
        <a:ln>
          <a:solidFill>
            <a:schemeClr val="tx2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285750</xdr:colOff>
      <xdr:row>59</xdr:row>
      <xdr:rowOff>9525</xdr:rowOff>
    </xdr:from>
    <xdr:to>
      <xdr:col>7</xdr:col>
      <xdr:colOff>352425</xdr:colOff>
      <xdr:row>61</xdr:row>
      <xdr:rowOff>180975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43350" y="11410950"/>
          <a:ext cx="1247775" cy="552450"/>
        </a:xfrm>
        <a:prstGeom prst="straightConnector1">
          <a:avLst/>
        </a:prstGeom>
        <a:ln>
          <a:solidFill>
            <a:schemeClr val="tx2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676275</xdr:colOff>
      <xdr:row>63</xdr:row>
      <xdr:rowOff>19050</xdr:rowOff>
    </xdr:from>
    <xdr:to>
      <xdr:col>3</xdr:col>
      <xdr:colOff>333375</xdr:colOff>
      <xdr:row>66</xdr:row>
      <xdr:rowOff>9525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flipH="1">
          <a:off x="2133600" y="12182475"/>
          <a:ext cx="504825" cy="561975"/>
        </a:xfrm>
        <a:prstGeom prst="straightConnector1">
          <a:avLst/>
        </a:prstGeom>
        <a:ln>
          <a:solidFill>
            <a:schemeClr val="tx2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361950</xdr:colOff>
      <xdr:row>63</xdr:row>
      <xdr:rowOff>9525</xdr:rowOff>
    </xdr:from>
    <xdr:to>
      <xdr:col>4</xdr:col>
      <xdr:colOff>133350</xdr:colOff>
      <xdr:row>66</xdr:row>
      <xdr:rowOff>9525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2667000" y="12172950"/>
          <a:ext cx="438150" cy="571500"/>
        </a:xfrm>
        <a:prstGeom prst="straightConnector1">
          <a:avLst/>
        </a:prstGeom>
        <a:ln>
          <a:solidFill>
            <a:schemeClr val="tx2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533400</xdr:colOff>
      <xdr:row>63</xdr:row>
      <xdr:rowOff>0</xdr:rowOff>
    </xdr:from>
    <xdr:to>
      <xdr:col>7</xdr:col>
      <xdr:colOff>312420</xdr:colOff>
      <xdr:row>66</xdr:row>
      <xdr:rowOff>19050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H="1">
          <a:off x="4724400" y="12163425"/>
          <a:ext cx="426720" cy="590550"/>
        </a:xfrm>
        <a:prstGeom prst="straightConnector1">
          <a:avLst/>
        </a:prstGeom>
        <a:ln>
          <a:solidFill>
            <a:schemeClr val="tx2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342900</xdr:colOff>
      <xdr:row>63</xdr:row>
      <xdr:rowOff>0</xdr:rowOff>
    </xdr:from>
    <xdr:to>
      <xdr:col>8</xdr:col>
      <xdr:colOff>161925</xdr:colOff>
      <xdr:row>66</xdr:row>
      <xdr:rowOff>19050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>
          <a:off x="5181600" y="12163425"/>
          <a:ext cx="428625" cy="590550"/>
        </a:xfrm>
        <a:prstGeom prst="straightConnector1">
          <a:avLst/>
        </a:prstGeom>
        <a:ln>
          <a:solidFill>
            <a:schemeClr val="tx2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8"/>
  <sheetViews>
    <sheetView tabSelected="1" workbookViewId="0">
      <selection activeCell="F4" sqref="F4"/>
    </sheetView>
  </sheetViews>
  <sheetFormatPr defaultColWidth="8.77734375" defaultRowHeight="14.4"/>
  <cols>
    <col min="2" max="3" width="12.6640625" bestFit="1" customWidth="1"/>
    <col min="4" max="4" width="10" style="32" bestFit="1" customWidth="1"/>
    <col min="5" max="5" width="10.33203125" bestFit="1" customWidth="1"/>
    <col min="6" max="6" width="8" bestFit="1" customWidth="1"/>
    <col min="7" max="7" width="9.6640625" bestFit="1" customWidth="1"/>
    <col min="19" max="19" width="31" customWidth="1"/>
  </cols>
  <sheetData>
    <row r="1" spans="1:21">
      <c r="A1" s="113"/>
      <c r="B1" s="114"/>
      <c r="C1" s="114"/>
      <c r="D1" s="115"/>
    </row>
    <row r="2" spans="1:21">
      <c r="A2" s="116"/>
      <c r="B2" s="117"/>
      <c r="C2" s="117"/>
      <c r="D2" s="118"/>
    </row>
    <row r="3" spans="1:21" ht="18">
      <c r="A3" s="124" t="s">
        <v>47</v>
      </c>
      <c r="B3" s="117"/>
      <c r="C3" s="117"/>
      <c r="D3" s="118"/>
      <c r="S3" s="123"/>
      <c r="T3" s="122"/>
      <c r="U3" s="122"/>
    </row>
    <row r="4" spans="1:21" ht="18.600000000000001" thickBot="1">
      <c r="A4" s="119"/>
      <c r="B4" s="120"/>
      <c r="C4" s="120"/>
      <c r="D4" s="121"/>
      <c r="S4" s="123"/>
      <c r="T4" s="122"/>
      <c r="U4" s="122"/>
    </row>
    <row r="5" spans="1:21" s="1" customFormat="1" ht="18">
      <c r="A5" s="4"/>
      <c r="B5" s="4"/>
      <c r="C5" s="4"/>
      <c r="D5" s="31"/>
      <c r="S5" s="123"/>
      <c r="T5" s="122"/>
      <c r="U5" s="122"/>
    </row>
    <row r="7" spans="1:21" ht="15" thickBot="1">
      <c r="B7" s="103" t="s">
        <v>0</v>
      </c>
      <c r="C7" s="103" t="s">
        <v>1</v>
      </c>
      <c r="D7" s="104" t="s">
        <v>2</v>
      </c>
      <c r="E7" s="103" t="s">
        <v>3</v>
      </c>
      <c r="F7" s="103" t="s">
        <v>4</v>
      </c>
      <c r="G7" s="103" t="s">
        <v>5</v>
      </c>
      <c r="J7" s="125" t="s">
        <v>24</v>
      </c>
      <c r="K7" s="125"/>
      <c r="L7" s="125"/>
      <c r="M7" s="125"/>
      <c r="N7" s="125"/>
      <c r="O7" s="125"/>
    </row>
    <row r="8" spans="1:21">
      <c r="B8" s="3" t="s">
        <v>6</v>
      </c>
      <c r="C8" s="3" t="s">
        <v>7</v>
      </c>
      <c r="D8" s="22">
        <v>30</v>
      </c>
      <c r="E8" s="3">
        <v>48</v>
      </c>
      <c r="F8" s="3">
        <v>17</v>
      </c>
      <c r="G8" s="2">
        <v>95</v>
      </c>
      <c r="J8" s="23"/>
      <c r="K8" s="7"/>
      <c r="L8" s="7"/>
      <c r="M8" s="7"/>
      <c r="N8" s="7"/>
      <c r="O8" s="7"/>
      <c r="P8" s="7"/>
      <c r="Q8" s="7"/>
      <c r="R8" s="24"/>
    </row>
    <row r="9" spans="1:21">
      <c r="B9" s="3" t="s">
        <v>6</v>
      </c>
      <c r="C9" s="3" t="s">
        <v>8</v>
      </c>
      <c r="D9" s="22">
        <v>25</v>
      </c>
      <c r="E9" s="3">
        <v>72</v>
      </c>
      <c r="F9" s="3">
        <v>13</v>
      </c>
      <c r="G9" s="2">
        <v>110</v>
      </c>
      <c r="J9" s="25"/>
      <c r="K9" s="12"/>
      <c r="L9" s="12"/>
      <c r="M9" s="12"/>
      <c r="N9" s="12"/>
      <c r="O9" s="12"/>
      <c r="P9" s="12"/>
      <c r="Q9" s="12"/>
      <c r="R9" s="26"/>
    </row>
    <row r="10" spans="1:21">
      <c r="B10" s="3" t="s">
        <v>9</v>
      </c>
      <c r="C10" s="3" t="s">
        <v>7</v>
      </c>
      <c r="D10" s="3">
        <v>7</v>
      </c>
      <c r="E10" s="3">
        <v>0</v>
      </c>
      <c r="F10" s="3">
        <v>5</v>
      </c>
      <c r="G10" s="2">
        <v>12</v>
      </c>
      <c r="J10" s="25"/>
      <c r="K10" s="12"/>
      <c r="L10" s="12"/>
      <c r="M10" s="12"/>
      <c r="N10" s="12"/>
      <c r="O10" s="12"/>
      <c r="P10" s="12"/>
      <c r="Q10" s="12"/>
      <c r="R10" s="26"/>
    </row>
    <row r="11" spans="1:21">
      <c r="B11" s="3" t="s">
        <v>9</v>
      </c>
      <c r="C11" s="3" t="s">
        <v>8</v>
      </c>
      <c r="D11" s="3">
        <v>8</v>
      </c>
      <c r="E11" s="3">
        <v>7</v>
      </c>
      <c r="F11" s="3">
        <v>19</v>
      </c>
      <c r="G11" s="2">
        <v>34</v>
      </c>
      <c r="J11" s="25"/>
      <c r="K11" s="12"/>
      <c r="L11" s="12"/>
      <c r="M11" s="12"/>
      <c r="N11" s="12"/>
      <c r="O11" s="12"/>
      <c r="P11" s="12"/>
      <c r="Q11" s="12"/>
      <c r="R11" s="26"/>
    </row>
    <row r="12" spans="1:21">
      <c r="B12" s="3" t="s">
        <v>10</v>
      </c>
      <c r="C12" s="3" t="s">
        <v>7</v>
      </c>
      <c r="D12" s="3">
        <v>60</v>
      </c>
      <c r="E12" s="3">
        <v>2</v>
      </c>
      <c r="F12" s="3">
        <v>17</v>
      </c>
      <c r="G12" s="2">
        <v>79</v>
      </c>
      <c r="J12" s="25"/>
      <c r="K12" s="12"/>
      <c r="L12" s="12"/>
      <c r="M12" s="12"/>
      <c r="N12" s="12"/>
      <c r="O12" s="12"/>
      <c r="P12" s="12"/>
      <c r="Q12" s="12"/>
      <c r="R12" s="26"/>
    </row>
    <row r="13" spans="1:21" ht="15" thickBot="1">
      <c r="B13" s="3" t="s">
        <v>10</v>
      </c>
      <c r="C13" s="3" t="s">
        <v>8</v>
      </c>
      <c r="D13" s="3">
        <v>26</v>
      </c>
      <c r="E13" s="3">
        <v>10</v>
      </c>
      <c r="F13" s="3">
        <v>34</v>
      </c>
      <c r="G13" s="2">
        <v>70</v>
      </c>
      <c r="J13" s="27"/>
      <c r="K13" s="17"/>
      <c r="L13" s="17"/>
      <c r="M13" s="17"/>
      <c r="N13" s="17"/>
      <c r="O13" s="17"/>
      <c r="P13" s="17"/>
      <c r="Q13" s="17"/>
      <c r="R13" s="28"/>
    </row>
    <row r="14" spans="1:21">
      <c r="B14" s="2" t="s">
        <v>11</v>
      </c>
      <c r="C14" s="2"/>
      <c r="D14" s="2">
        <v>156</v>
      </c>
      <c r="E14" s="2">
        <v>139</v>
      </c>
      <c r="F14" s="2">
        <v>105</v>
      </c>
      <c r="G14" s="2">
        <v>400</v>
      </c>
    </row>
    <row r="16" spans="1:21">
      <c r="B16" s="5"/>
      <c r="C16" s="5"/>
    </row>
    <row r="17" spans="1:13">
      <c r="A17" s="102" t="s">
        <v>23</v>
      </c>
      <c r="C17" s="5"/>
      <c r="E17" s="5"/>
      <c r="F17" s="5"/>
      <c r="G17" s="5"/>
      <c r="H17" s="5"/>
      <c r="I17" s="5"/>
      <c r="J17" s="5"/>
      <c r="K17" s="5"/>
      <c r="L17" s="5"/>
      <c r="M17" s="5"/>
    </row>
    <row r="18" spans="1:13">
      <c r="B18" s="102" t="s">
        <v>12</v>
      </c>
      <c r="C18" s="5"/>
      <c r="E18" s="5"/>
      <c r="F18" s="5"/>
      <c r="G18" s="5"/>
      <c r="H18" s="5"/>
      <c r="I18" s="5"/>
      <c r="J18" s="5"/>
      <c r="K18" s="5"/>
      <c r="L18" s="5"/>
      <c r="M18" s="5"/>
    </row>
    <row r="19" spans="1:13" ht="15" thickBot="1">
      <c r="B19" s="5"/>
      <c r="C19" s="5"/>
      <c r="E19" s="5"/>
      <c r="F19" s="5"/>
      <c r="G19" s="5"/>
      <c r="H19" s="5"/>
      <c r="I19" s="5"/>
      <c r="J19" s="5"/>
      <c r="K19" s="5"/>
      <c r="L19" s="5"/>
      <c r="M19" s="5"/>
    </row>
    <row r="20" spans="1:13" ht="15" thickBot="1">
      <c r="B20" s="105" t="s">
        <v>13</v>
      </c>
      <c r="C20" s="106" t="s">
        <v>14</v>
      </c>
      <c r="D20" s="107" t="s">
        <v>15</v>
      </c>
      <c r="E20" s="108" t="s">
        <v>16</v>
      </c>
      <c r="F20" s="105" t="s">
        <v>17</v>
      </c>
      <c r="G20" s="106" t="s">
        <v>18</v>
      </c>
      <c r="H20" s="108" t="s">
        <v>19</v>
      </c>
      <c r="I20" s="106" t="s">
        <v>20</v>
      </c>
      <c r="J20" s="106" t="s">
        <v>21</v>
      </c>
      <c r="K20" s="105" t="s">
        <v>22</v>
      </c>
    </row>
    <row r="21" spans="1:13">
      <c r="B21" s="6">
        <v>1</v>
      </c>
      <c r="C21" s="7" t="s">
        <v>6</v>
      </c>
      <c r="D21" s="33" t="s">
        <v>25</v>
      </c>
      <c r="E21" s="30" t="s">
        <v>26</v>
      </c>
      <c r="F21" s="6" t="s">
        <v>2</v>
      </c>
      <c r="G21" s="9">
        <f>55/205</f>
        <v>0.26829268292682928</v>
      </c>
      <c r="H21" s="8">
        <f>101/195</f>
        <v>0.517948717948718</v>
      </c>
      <c r="I21" s="9">
        <f>2*D22*E22</f>
        <v>0.49968750000000001</v>
      </c>
      <c r="J21" s="9">
        <f>ABS(G21-H21)+ABS(G22-H22)+ABS(G23-H23)</f>
        <v>0.97585991244527837</v>
      </c>
      <c r="K21" s="109">
        <f>I21*J21</f>
        <v>0.48762500000000003</v>
      </c>
      <c r="L21" t="s">
        <v>41</v>
      </c>
    </row>
    <row r="22" spans="1:13">
      <c r="B22" s="11"/>
      <c r="C22" s="12"/>
      <c r="D22" s="34">
        <v>0.51249999999999996</v>
      </c>
      <c r="E22" s="36">
        <f>1-D22</f>
        <v>0.48750000000000004</v>
      </c>
      <c r="F22" s="38" t="s">
        <v>3</v>
      </c>
      <c r="G22" s="37">
        <f>120/205</f>
        <v>0.58536585365853655</v>
      </c>
      <c r="H22" s="21">
        <f>19/195</f>
        <v>9.7435897435897437E-2</v>
      </c>
      <c r="I22" s="14"/>
      <c r="J22" s="12"/>
      <c r="K22" s="15"/>
    </row>
    <row r="23" spans="1:13" ht="15" thickBot="1">
      <c r="B23" s="16"/>
      <c r="C23" s="17"/>
      <c r="D23" s="35"/>
      <c r="E23" s="18"/>
      <c r="F23" s="16" t="s">
        <v>4</v>
      </c>
      <c r="G23" s="19">
        <f>30/205</f>
        <v>0.14634146341463414</v>
      </c>
      <c r="H23" s="18">
        <f>75/195</f>
        <v>0.38461538461538464</v>
      </c>
      <c r="I23" s="19"/>
      <c r="J23" s="17"/>
      <c r="K23" s="20"/>
    </row>
    <row r="24" spans="1:13">
      <c r="B24" s="6">
        <v>2</v>
      </c>
      <c r="C24" s="7" t="s">
        <v>9</v>
      </c>
      <c r="D24" s="33" t="s">
        <v>27</v>
      </c>
      <c r="E24" s="30" t="s">
        <v>29</v>
      </c>
      <c r="F24" s="6" t="s">
        <v>2</v>
      </c>
      <c r="G24" s="9">
        <f>15/46</f>
        <v>0.32608695652173914</v>
      </c>
      <c r="H24" s="8">
        <f>141/354</f>
        <v>0.39830508474576271</v>
      </c>
      <c r="I24" s="9">
        <f>2*D25*E25</f>
        <v>0.20355000000000001</v>
      </c>
      <c r="J24" s="9">
        <f>ABS(G24-H24)+ABS(G25-H25)+ABS(G26-H26)</f>
        <v>0.58585114222549739</v>
      </c>
      <c r="K24" s="10">
        <f>I24*J24</f>
        <v>0.11924999999999999</v>
      </c>
    </row>
    <row r="25" spans="1:13">
      <c r="B25" s="11"/>
      <c r="C25" s="12"/>
      <c r="D25" s="34">
        <v>0.115</v>
      </c>
      <c r="E25" s="13">
        <f>1-D25</f>
        <v>0.88500000000000001</v>
      </c>
      <c r="F25" s="38" t="s">
        <v>3</v>
      </c>
      <c r="G25" s="37">
        <f>7/46</f>
        <v>0.15217391304347827</v>
      </c>
      <c r="H25" s="21">
        <f>132/354</f>
        <v>0.3728813559322034</v>
      </c>
      <c r="I25" s="14"/>
      <c r="J25" s="12"/>
      <c r="K25" s="15"/>
    </row>
    <row r="26" spans="1:13" ht="15" thickBot="1">
      <c r="B26" s="16"/>
      <c r="C26" s="17"/>
      <c r="D26" s="35"/>
      <c r="E26" s="18"/>
      <c r="F26" s="16" t="s">
        <v>4</v>
      </c>
      <c r="G26" s="19">
        <f>24/46</f>
        <v>0.52173913043478259</v>
      </c>
      <c r="H26" s="18">
        <f>81/354</f>
        <v>0.2288135593220339</v>
      </c>
      <c r="I26" s="19"/>
      <c r="J26" s="17"/>
      <c r="K26" s="20"/>
    </row>
    <row r="27" spans="1:13">
      <c r="B27" s="6">
        <v>3</v>
      </c>
      <c r="C27" s="7" t="s">
        <v>10</v>
      </c>
      <c r="D27" s="33" t="s">
        <v>28</v>
      </c>
      <c r="E27" s="30" t="s">
        <v>30</v>
      </c>
      <c r="F27" s="6" t="s">
        <v>2</v>
      </c>
      <c r="G27" s="9">
        <f>86/149</f>
        <v>0.57718120805369133</v>
      </c>
      <c r="H27" s="39">
        <f>70/251</f>
        <v>0.2788844621513944</v>
      </c>
      <c r="I27" s="9">
        <f>2*D28*E28</f>
        <v>0.46748749999999994</v>
      </c>
      <c r="J27" s="9">
        <f>ABS(G27-H27)+ABS(G28-H28)+ABS(G29-H29)</f>
        <v>0.85087836573170417</v>
      </c>
      <c r="K27" s="10">
        <f>I27*J27</f>
        <v>0.39777499999999999</v>
      </c>
    </row>
    <row r="28" spans="1:13">
      <c r="B28" s="11"/>
      <c r="C28" s="12"/>
      <c r="D28" s="34">
        <v>0.3725</v>
      </c>
      <c r="E28" s="13">
        <f>1-D28</f>
        <v>0.62749999999999995</v>
      </c>
      <c r="F28" s="38" t="s">
        <v>3</v>
      </c>
      <c r="G28" s="37">
        <f>12/149</f>
        <v>8.0536912751677847E-2</v>
      </c>
      <c r="H28" s="21">
        <f>127/251</f>
        <v>0.50597609561752988</v>
      </c>
      <c r="I28" s="14"/>
      <c r="J28" s="12"/>
      <c r="K28" s="15"/>
    </row>
    <row r="29" spans="1:13" ht="15" thickBot="1">
      <c r="B29" s="16"/>
      <c r="C29" s="17"/>
      <c r="D29" s="35"/>
      <c r="E29" s="18"/>
      <c r="F29" s="16" t="s">
        <v>4</v>
      </c>
      <c r="G29" s="19">
        <f>51/149</f>
        <v>0.34228187919463088</v>
      </c>
      <c r="H29" s="18">
        <f>54/251</f>
        <v>0.2151394422310757</v>
      </c>
      <c r="I29" s="19"/>
      <c r="J29" s="17"/>
      <c r="K29" s="20"/>
    </row>
    <row r="32" spans="1:13">
      <c r="B32" s="41" t="s">
        <v>31</v>
      </c>
      <c r="C32" s="40"/>
      <c r="D32" s="40"/>
      <c r="E32" s="40"/>
      <c r="F32" s="40"/>
      <c r="G32" s="40"/>
      <c r="H32" s="40"/>
      <c r="I32" s="40"/>
      <c r="J32" s="40"/>
      <c r="K32" s="40"/>
      <c r="L32" s="40"/>
    </row>
    <row r="33" spans="1:12" ht="15" thickBot="1"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</row>
    <row r="34" spans="1:12" ht="15" thickBot="1">
      <c r="B34" s="105" t="s">
        <v>13</v>
      </c>
      <c r="C34" s="106" t="s">
        <v>14</v>
      </c>
      <c r="D34" s="110" t="s">
        <v>15</v>
      </c>
      <c r="E34" s="111" t="s">
        <v>16</v>
      </c>
      <c r="F34" s="111" t="s">
        <v>17</v>
      </c>
      <c r="G34" s="110" t="s">
        <v>18</v>
      </c>
      <c r="H34" s="111" t="s">
        <v>19</v>
      </c>
      <c r="I34" s="106" t="s">
        <v>20</v>
      </c>
      <c r="J34" s="106" t="s">
        <v>21</v>
      </c>
      <c r="K34" s="105" t="s">
        <v>22</v>
      </c>
    </row>
    <row r="35" spans="1:12">
      <c r="B35" s="42">
        <v>1</v>
      </c>
      <c r="C35" s="43" t="s">
        <v>7</v>
      </c>
      <c r="D35" s="29" t="s">
        <v>32</v>
      </c>
      <c r="E35" s="30" t="s">
        <v>33</v>
      </c>
      <c r="F35" s="43" t="s">
        <v>2</v>
      </c>
      <c r="G35" s="44">
        <f>97/186</f>
        <v>0.521505376344086</v>
      </c>
      <c r="H35" s="45">
        <f>59/214</f>
        <v>0.27570093457943923</v>
      </c>
      <c r="I35" s="46">
        <f>2*D36*E36</f>
        <v>0.49755000000000005</v>
      </c>
      <c r="J35" s="46">
        <f>ABS(G35-H35)+ABS(G36-H36)+ABS(G37-H37)</f>
        <v>0.49160888352929355</v>
      </c>
      <c r="K35" s="47">
        <f>I35*J35</f>
        <v>0.24460000000000004</v>
      </c>
    </row>
    <row r="36" spans="1:12">
      <c r="B36" s="48"/>
      <c r="C36" s="49"/>
      <c r="D36" s="50">
        <v>0.46500000000000002</v>
      </c>
      <c r="E36" s="51">
        <v>0.53500000000000003</v>
      </c>
      <c r="F36" s="60" t="s">
        <v>3</v>
      </c>
      <c r="G36" s="61">
        <f>50/186</f>
        <v>0.26881720430107525</v>
      </c>
      <c r="H36" s="62">
        <f>89/214</f>
        <v>0.41588785046728971</v>
      </c>
      <c r="I36" s="52"/>
      <c r="J36" s="49"/>
      <c r="K36" s="53"/>
    </row>
    <row r="37" spans="1:12" ht="15" thickBot="1">
      <c r="B37" s="54"/>
      <c r="C37" s="55"/>
      <c r="D37" s="56"/>
      <c r="E37" s="57"/>
      <c r="F37" s="55" t="s">
        <v>4</v>
      </c>
      <c r="G37" s="56">
        <f>39/186</f>
        <v>0.20967741935483872</v>
      </c>
      <c r="H37" s="57">
        <f>66/214</f>
        <v>0.30841121495327101</v>
      </c>
      <c r="I37" s="58"/>
      <c r="J37" s="55"/>
      <c r="K37" s="59"/>
    </row>
    <row r="40" spans="1:12">
      <c r="A40" s="64" t="s">
        <v>34</v>
      </c>
    </row>
    <row r="41" spans="1:12">
      <c r="B41" s="66" t="s">
        <v>35</v>
      </c>
      <c r="C41" s="65"/>
      <c r="D41" s="65"/>
      <c r="E41" s="65"/>
      <c r="F41" s="65"/>
      <c r="G41" s="65"/>
      <c r="H41" s="65"/>
      <c r="I41" s="65"/>
      <c r="J41" s="65"/>
      <c r="K41" s="65"/>
      <c r="L41" s="65"/>
    </row>
    <row r="42" spans="1:12" ht="15" thickBot="1"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</row>
    <row r="43" spans="1:12" ht="15" thickBot="1">
      <c r="B43" s="105" t="s">
        <v>13</v>
      </c>
      <c r="C43" s="106" t="s">
        <v>14</v>
      </c>
      <c r="D43" s="110" t="s">
        <v>15</v>
      </c>
      <c r="E43" s="111" t="s">
        <v>16</v>
      </c>
      <c r="F43" s="111" t="s">
        <v>17</v>
      </c>
      <c r="G43" s="110" t="s">
        <v>18</v>
      </c>
      <c r="H43" s="111" t="s">
        <v>19</v>
      </c>
      <c r="I43" s="106" t="s">
        <v>20</v>
      </c>
      <c r="J43" s="106" t="s">
        <v>21</v>
      </c>
      <c r="K43" s="105" t="s">
        <v>22</v>
      </c>
    </row>
    <row r="44" spans="1:12">
      <c r="B44" s="67">
        <v>1</v>
      </c>
      <c r="C44" s="68" t="s">
        <v>7</v>
      </c>
      <c r="D44" s="29" t="s">
        <v>37</v>
      </c>
      <c r="E44" s="30" t="s">
        <v>38</v>
      </c>
      <c r="F44" s="68" t="s">
        <v>2</v>
      </c>
      <c r="G44" s="69">
        <f>30/95</f>
        <v>0.31578947368421051</v>
      </c>
      <c r="H44" s="70">
        <f>25/110</f>
        <v>0.22727272727272727</v>
      </c>
      <c r="I44" s="71">
        <f>2*D45*E45</f>
        <v>0.49732302201070799</v>
      </c>
      <c r="J44" s="71">
        <f>ABS(G44-H44)+ABS(G45-H45)+ABS(G46-H46)</f>
        <v>0.29856459330143537</v>
      </c>
      <c r="K44" s="72">
        <f>I44*J44</f>
        <v>0.14848304580606783</v>
      </c>
    </row>
    <row r="45" spans="1:12">
      <c r="B45" s="73"/>
      <c r="C45" s="74"/>
      <c r="D45" s="75">
        <v>0.46341463414634149</v>
      </c>
      <c r="E45" s="76">
        <v>0.53658536585365857</v>
      </c>
      <c r="F45" s="85" t="s">
        <v>3</v>
      </c>
      <c r="G45" s="86">
        <f>48/95</f>
        <v>0.50526315789473686</v>
      </c>
      <c r="H45" s="87">
        <f>72/110</f>
        <v>0.65454545454545454</v>
      </c>
      <c r="I45" s="77"/>
      <c r="J45" s="74"/>
      <c r="K45" s="78"/>
    </row>
    <row r="46" spans="1:12" ht="15" thickBot="1">
      <c r="B46" s="79"/>
      <c r="C46" s="80"/>
      <c r="D46" s="81"/>
      <c r="E46" s="82"/>
      <c r="F46" s="80" t="s">
        <v>4</v>
      </c>
      <c r="G46" s="81">
        <f>17/95</f>
        <v>0.17894736842105263</v>
      </c>
      <c r="H46" s="82">
        <f>13/110</f>
        <v>0.11818181818181818</v>
      </c>
      <c r="I46" s="83"/>
      <c r="J46" s="80"/>
      <c r="K46" s="84"/>
    </row>
    <row r="47" spans="1:12">
      <c r="B47" s="63"/>
      <c r="C47" s="63"/>
      <c r="E47" s="63"/>
      <c r="F47" s="63"/>
      <c r="G47" s="63"/>
      <c r="H47" s="63"/>
      <c r="I47" s="63"/>
      <c r="J47" s="63"/>
      <c r="K47" s="63"/>
      <c r="L47" s="63"/>
    </row>
    <row r="48" spans="1:12">
      <c r="B48" s="66" t="s">
        <v>36</v>
      </c>
      <c r="C48" s="65"/>
      <c r="D48" s="65"/>
      <c r="E48" s="65"/>
      <c r="F48" s="65"/>
      <c r="G48" s="65"/>
      <c r="H48" s="65"/>
      <c r="I48" s="65"/>
      <c r="J48" s="65"/>
      <c r="K48" s="65"/>
      <c r="L48" s="65"/>
    </row>
    <row r="49" spans="2:12" ht="15" thickBot="1">
      <c r="B49" s="65"/>
      <c r="C49" s="65"/>
      <c r="D49" s="65"/>
      <c r="E49" s="65"/>
      <c r="F49" s="65"/>
      <c r="G49" s="65"/>
      <c r="H49" s="65"/>
      <c r="I49" s="65"/>
      <c r="J49" s="65"/>
      <c r="K49" s="65"/>
      <c r="L49" s="65"/>
    </row>
    <row r="50" spans="2:12" ht="15" thickBot="1">
      <c r="B50" s="105" t="s">
        <v>13</v>
      </c>
      <c r="C50" s="106" t="s">
        <v>14</v>
      </c>
      <c r="D50" s="110" t="s">
        <v>15</v>
      </c>
      <c r="E50" s="111" t="s">
        <v>16</v>
      </c>
      <c r="F50" s="111" t="s">
        <v>17</v>
      </c>
      <c r="G50" s="110" t="s">
        <v>18</v>
      </c>
      <c r="H50" s="111" t="s">
        <v>19</v>
      </c>
      <c r="I50" s="106" t="s">
        <v>20</v>
      </c>
      <c r="J50" s="106" t="s">
        <v>21</v>
      </c>
      <c r="K50" s="105" t="s">
        <v>22</v>
      </c>
    </row>
    <row r="51" spans="2:12">
      <c r="B51" s="67">
        <v>1</v>
      </c>
      <c r="C51" s="68" t="s">
        <v>7</v>
      </c>
      <c r="D51" s="29" t="s">
        <v>39</v>
      </c>
      <c r="E51" s="30" t="s">
        <v>40</v>
      </c>
      <c r="F51" s="68" t="s">
        <v>2</v>
      </c>
      <c r="G51" s="69">
        <f>67/91</f>
        <v>0.73626373626373631</v>
      </c>
      <c r="H51" s="70">
        <f>34/104</f>
        <v>0.32692307692307693</v>
      </c>
      <c r="I51" s="71">
        <f>2*D52*E52</f>
        <v>0.49777777777777776</v>
      </c>
      <c r="J51" s="71">
        <f>ABS(G51-H51)+ABS(G52-H52)+ABS(G53-H53)</f>
        <v>0.81868131868131866</v>
      </c>
      <c r="K51" s="109">
        <f>I51*J51</f>
        <v>0.40752136752136747</v>
      </c>
      <c r="L51" t="s">
        <v>42</v>
      </c>
    </row>
    <row r="52" spans="2:12">
      <c r="B52" s="73"/>
      <c r="C52" s="74"/>
      <c r="D52" s="75">
        <v>0.46666666666666667</v>
      </c>
      <c r="E52" s="76">
        <v>0.53333333333333333</v>
      </c>
      <c r="F52" s="85" t="s">
        <v>3</v>
      </c>
      <c r="G52" s="86">
        <f>2/91</f>
        <v>2.197802197802198E-2</v>
      </c>
      <c r="H52" s="87">
        <f>17/104</f>
        <v>0.16346153846153846</v>
      </c>
      <c r="I52" s="77"/>
      <c r="J52" s="74"/>
      <c r="K52" s="78"/>
    </row>
    <row r="53" spans="2:12" ht="15" thickBot="1">
      <c r="B53" s="79"/>
      <c r="C53" s="80"/>
      <c r="D53" s="81"/>
      <c r="E53" s="82"/>
      <c r="F53" s="80" t="s">
        <v>4</v>
      </c>
      <c r="G53" s="81">
        <f>22/91</f>
        <v>0.24175824175824176</v>
      </c>
      <c r="H53" s="82">
        <f>53/104</f>
        <v>0.50961538461538458</v>
      </c>
      <c r="I53" s="83"/>
      <c r="J53" s="80"/>
      <c r="K53" s="84"/>
    </row>
    <row r="55" spans="2:12">
      <c r="B55" s="126" t="s">
        <v>43</v>
      </c>
      <c r="C55" s="126"/>
      <c r="D55" s="126"/>
      <c r="E55" s="126"/>
      <c r="F55" s="126"/>
      <c r="G55" s="126"/>
      <c r="H55" s="126"/>
      <c r="I55" s="126"/>
      <c r="J55" s="126"/>
      <c r="K55" s="126"/>
    </row>
    <row r="57" spans="2:12">
      <c r="B57" s="101" t="s">
        <v>46</v>
      </c>
    </row>
    <row r="58" spans="2:12">
      <c r="B58" s="90"/>
      <c r="C58" s="91"/>
      <c r="D58" s="91"/>
      <c r="E58" s="91"/>
      <c r="F58" s="91"/>
      <c r="G58" s="91"/>
      <c r="H58" s="91"/>
      <c r="I58" s="91"/>
      <c r="J58" s="92"/>
    </row>
    <row r="59" spans="2:12">
      <c r="B59" s="93"/>
      <c r="C59" s="88"/>
      <c r="D59" s="94"/>
      <c r="E59" s="94"/>
      <c r="F59" s="112" t="s">
        <v>0</v>
      </c>
      <c r="G59" s="94"/>
      <c r="H59" s="94"/>
      <c r="I59" s="88"/>
      <c r="J59" s="95"/>
    </row>
    <row r="60" spans="2:12">
      <c r="B60" s="93"/>
      <c r="C60" s="88"/>
      <c r="D60" s="94"/>
      <c r="E60" s="94"/>
      <c r="F60" s="94"/>
      <c r="G60" s="94"/>
      <c r="H60" s="94"/>
      <c r="I60" s="88"/>
      <c r="J60" s="95"/>
    </row>
    <row r="61" spans="2:12">
      <c r="B61" s="93"/>
      <c r="C61" s="88"/>
      <c r="D61" s="94" t="s">
        <v>6</v>
      </c>
      <c r="E61" s="94"/>
      <c r="F61" s="94"/>
      <c r="G61" s="94"/>
      <c r="H61" s="96" t="s">
        <v>45</v>
      </c>
      <c r="I61" s="88"/>
      <c r="J61" s="95"/>
    </row>
    <row r="62" spans="2:12">
      <c r="B62" s="93"/>
      <c r="C62" s="88"/>
      <c r="D62" s="94"/>
      <c r="E62" s="94"/>
      <c r="F62" s="94"/>
      <c r="G62" s="94"/>
      <c r="H62" s="94"/>
      <c r="I62" s="88"/>
      <c r="J62" s="95"/>
    </row>
    <row r="63" spans="2:12">
      <c r="B63" s="93"/>
      <c r="C63" s="88"/>
      <c r="D63" s="112" t="s">
        <v>44</v>
      </c>
      <c r="E63" s="94"/>
      <c r="F63" s="94"/>
      <c r="G63" s="94"/>
      <c r="H63" s="112" t="s">
        <v>44</v>
      </c>
      <c r="I63" s="88"/>
      <c r="J63" s="95"/>
    </row>
    <row r="64" spans="2:12">
      <c r="B64" s="93"/>
      <c r="C64" s="88"/>
      <c r="D64" s="88"/>
      <c r="E64" s="88"/>
      <c r="F64" s="88"/>
      <c r="G64" s="88"/>
      <c r="H64" s="88"/>
      <c r="I64" s="88"/>
      <c r="J64" s="95"/>
    </row>
    <row r="65" spans="2:10">
      <c r="B65" s="93"/>
      <c r="C65" s="97" t="s">
        <v>7</v>
      </c>
      <c r="D65" s="88"/>
      <c r="E65" s="88" t="s">
        <v>8</v>
      </c>
      <c r="F65" s="88"/>
      <c r="G65" s="97" t="s">
        <v>7</v>
      </c>
      <c r="H65" s="88"/>
      <c r="I65" s="88" t="s">
        <v>8</v>
      </c>
      <c r="J65" s="95"/>
    </row>
    <row r="66" spans="2:10">
      <c r="B66" s="93"/>
      <c r="C66" s="88"/>
      <c r="D66" s="88"/>
      <c r="E66" s="88"/>
      <c r="F66" s="88"/>
      <c r="G66" s="88"/>
      <c r="H66" s="88"/>
      <c r="I66" s="88"/>
      <c r="J66" s="95"/>
    </row>
    <row r="67" spans="2:10">
      <c r="B67" s="93"/>
      <c r="C67" s="112" t="s">
        <v>3</v>
      </c>
      <c r="D67" s="88"/>
      <c r="E67" s="89" t="s">
        <v>3</v>
      </c>
      <c r="F67" s="88"/>
      <c r="G67" s="89" t="s">
        <v>2</v>
      </c>
      <c r="H67" s="88"/>
      <c r="I67" s="89" t="s">
        <v>4</v>
      </c>
      <c r="J67" s="95"/>
    </row>
    <row r="68" spans="2:10">
      <c r="B68" s="98"/>
      <c r="C68" s="99"/>
      <c r="D68" s="99"/>
      <c r="E68" s="99"/>
      <c r="F68" s="99"/>
      <c r="G68" s="99"/>
      <c r="H68" s="99"/>
      <c r="I68" s="99"/>
      <c r="J68" s="100"/>
    </row>
  </sheetData>
  <autoFilter ref="B7:G14" xr:uid="{4095A8C4-BE6E-4B47-A873-3A8D4481384F}"/>
  <mergeCells count="2">
    <mergeCell ref="J7:O7"/>
    <mergeCell ref="B55:K55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shapeId="1025" r:id="rId4">
          <objectPr defaultSize="0" autoPict="0" r:id="rId5">
            <anchor moveWithCells="1" sizeWithCells="1">
              <from>
                <xdr:col>9</xdr:col>
                <xdr:colOff>22860</xdr:colOff>
                <xdr:row>7</xdr:row>
                <xdr:rowOff>38100</xdr:rowOff>
              </from>
              <to>
                <xdr:col>17</xdr:col>
                <xdr:colOff>556260</xdr:colOff>
                <xdr:row>12</xdr:row>
                <xdr:rowOff>152400</xdr:rowOff>
              </to>
            </anchor>
          </objectPr>
        </oleObject>
      </mc:Choice>
      <mc:Fallback>
        <oleObject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 and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2021-12-16T04:52:28Z</dcterms:modified>
</cp:coreProperties>
</file>