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A2487741-89BB-405D-BB11-157E3BBE14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DecrermentAssumptions" sheetId="2" r:id="rId2"/>
  </sheets>
  <definedNames>
    <definedName name="Age.AnnuityComm">Main!$B$9</definedName>
    <definedName name="Age.Death">Main!$B$10</definedName>
    <definedName name="Age.FirstWD">Main!$B$8</definedName>
    <definedName name="Eligible.Prem.Yr">Main!#REF!</definedName>
    <definedName name="Fund.Reb.Target">Main!$B$13</definedName>
    <definedName name="Initial.Prem">Main!$B$7</definedName>
    <definedName name="MAW.Age1">Main!$G$4</definedName>
    <definedName name="MAW.Age2">Main!$G$5</definedName>
    <definedName name="MAW.Age3">Main!$G$6</definedName>
    <definedName name="MAW.Age4">Main!$G$7</definedName>
    <definedName name="MAW.Rate1">Main!$H$4</definedName>
    <definedName name="MAW.Rate2">Main!$H$5</definedName>
    <definedName name="MAW.Rate3">Main!$H$6</definedName>
    <definedName name="MAW.Rate4">Main!$H$7</definedName>
    <definedName name="Rate.FundFee">Main!$E$4</definedName>
    <definedName name="Rate.MandE">Main!$E$3</definedName>
    <definedName name="Rate.Mortality">Main!$B$11</definedName>
    <definedName name="Rate.RiderCharge">Main!$B$5</definedName>
    <definedName name="Rate.RiskFree">Main!$E$6</definedName>
    <definedName name="Rate.StepUp">Main!$B$3</definedName>
    <definedName name="Rate.WD">Main!$B$12</definedName>
    <definedName name="StepUp.Yr">Main!$B$4</definedName>
    <definedName name="Volatility">Main!$E$7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Z18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AT18" i="1" s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3" i="2"/>
  <c r="E2" i="2"/>
  <c r="AE18" i="1" l="1"/>
  <c r="L18" i="1"/>
  <c r="AP20" i="1" l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19" i="1"/>
  <c r="AR18" i="1" l="1"/>
  <c r="AB18" i="1"/>
  <c r="AC18" i="1"/>
  <c r="C19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A19" i="1"/>
  <c r="A20" i="1" l="1"/>
  <c r="AR20" i="1" s="1"/>
  <c r="AJ19" i="1"/>
  <c r="AG19" i="1" s="1"/>
  <c r="AT19" i="1"/>
  <c r="Z19" i="1" s="1"/>
  <c r="AR19" i="1"/>
  <c r="C20" i="1"/>
  <c r="AM19" i="1"/>
  <c r="E18" i="1"/>
  <c r="I18" i="1" l="1"/>
  <c r="AJ20" i="1"/>
  <c r="AG20" i="1" s="1"/>
  <c r="AT20" i="1"/>
  <c r="Z20" i="1" s="1"/>
  <c r="A21" i="1"/>
  <c r="AI19" i="1"/>
  <c r="C21" i="1"/>
  <c r="AM20" i="1"/>
  <c r="K18" i="1" l="1"/>
  <c r="M18" i="1"/>
  <c r="J18" i="1"/>
  <c r="A22" i="1"/>
  <c r="AR21" i="1"/>
  <c r="AJ21" i="1"/>
  <c r="AG21" i="1" s="1"/>
  <c r="AT21" i="1"/>
  <c r="Z21" i="1" s="1"/>
  <c r="AI20" i="1"/>
  <c r="C22" i="1"/>
  <c r="AM21" i="1"/>
  <c r="Q18" i="1"/>
  <c r="N18" i="1"/>
  <c r="O18" i="1" l="1"/>
  <c r="S18" i="1" s="1"/>
  <c r="AA18" i="1"/>
  <c r="AU18" i="1" s="1"/>
  <c r="U18" i="1"/>
  <c r="AJ22" i="1"/>
  <c r="AG22" i="1" s="1"/>
  <c r="AT22" i="1"/>
  <c r="Z22" i="1" s="1"/>
  <c r="A23" i="1"/>
  <c r="AR22" i="1"/>
  <c r="R18" i="1"/>
  <c r="AI21" i="1"/>
  <c r="C23" i="1"/>
  <c r="AM22" i="1"/>
  <c r="H19" i="1" l="1"/>
  <c r="AK19" i="1"/>
  <c r="V18" i="1"/>
  <c r="X18" i="1" s="1"/>
  <c r="Y18" i="1" s="1"/>
  <c r="G19" i="1" s="1"/>
  <c r="W18" i="1"/>
  <c r="A24" i="1"/>
  <c r="AR23" i="1"/>
  <c r="AJ23" i="1"/>
  <c r="AG23" i="1" s="1"/>
  <c r="AT23" i="1"/>
  <c r="Z23" i="1" s="1"/>
  <c r="AI22" i="1"/>
  <c r="C24" i="1"/>
  <c r="AM23" i="1"/>
  <c r="AD19" i="1" l="1"/>
  <c r="AQ19" i="1"/>
  <c r="T19" i="1"/>
  <c r="F19" i="1"/>
  <c r="A25" i="1"/>
  <c r="AR24" i="1"/>
  <c r="AJ24" i="1"/>
  <c r="AG24" i="1" s="1"/>
  <c r="AT24" i="1"/>
  <c r="Z24" i="1" s="1"/>
  <c r="AI23" i="1"/>
  <c r="C25" i="1"/>
  <c r="AM24" i="1"/>
  <c r="E19" i="1" l="1"/>
  <c r="I19" i="1"/>
  <c r="AJ25" i="1"/>
  <c r="AG25" i="1" s="1"/>
  <c r="AT25" i="1"/>
  <c r="Z25" i="1" s="1"/>
  <c r="A26" i="1"/>
  <c r="AR25" i="1"/>
  <c r="AI24" i="1"/>
  <c r="C26" i="1"/>
  <c r="AM25" i="1"/>
  <c r="K19" i="1" l="1"/>
  <c r="J19" i="1"/>
  <c r="A27" i="1"/>
  <c r="AR26" i="1"/>
  <c r="AJ26" i="1"/>
  <c r="AG26" i="1" s="1"/>
  <c r="AT26" i="1"/>
  <c r="Z26" i="1" s="1"/>
  <c r="AI25" i="1"/>
  <c r="C27" i="1"/>
  <c r="AM26" i="1"/>
  <c r="AJ27" i="1" l="1"/>
  <c r="AG27" i="1" s="1"/>
  <c r="AT27" i="1"/>
  <c r="Z27" i="1" s="1"/>
  <c r="A28" i="1"/>
  <c r="AR27" i="1"/>
  <c r="AI26" i="1"/>
  <c r="C28" i="1"/>
  <c r="AM27" i="1"/>
  <c r="AJ28" i="1" l="1"/>
  <c r="AG28" i="1" s="1"/>
  <c r="AT28" i="1"/>
  <c r="Z28" i="1" s="1"/>
  <c r="A29" i="1"/>
  <c r="AR28" i="1"/>
  <c r="AI27" i="1"/>
  <c r="C29" i="1"/>
  <c r="AM28" i="1"/>
  <c r="A30" i="1" l="1"/>
  <c r="AR29" i="1"/>
  <c r="AJ29" i="1"/>
  <c r="AG29" i="1" s="1"/>
  <c r="AT29" i="1"/>
  <c r="Z29" i="1" s="1"/>
  <c r="AI28" i="1"/>
  <c r="C30" i="1"/>
  <c r="AM29" i="1"/>
  <c r="A31" i="1" l="1"/>
  <c r="AR30" i="1"/>
  <c r="AJ30" i="1"/>
  <c r="AG30" i="1" s="1"/>
  <c r="AT30" i="1"/>
  <c r="Z30" i="1" s="1"/>
  <c r="AI29" i="1"/>
  <c r="C31" i="1"/>
  <c r="AM30" i="1"/>
  <c r="A32" i="1" l="1"/>
  <c r="AR31" i="1"/>
  <c r="AJ31" i="1"/>
  <c r="AG31" i="1" s="1"/>
  <c r="AT31" i="1"/>
  <c r="Z31" i="1" s="1"/>
  <c r="AI30" i="1"/>
  <c r="C32" i="1"/>
  <c r="AM31" i="1"/>
  <c r="AJ32" i="1" l="1"/>
  <c r="AG32" i="1" s="1"/>
  <c r="AT32" i="1"/>
  <c r="Z32" i="1" s="1"/>
  <c r="A33" i="1"/>
  <c r="AR32" i="1"/>
  <c r="AI31" i="1"/>
  <c r="C33" i="1"/>
  <c r="AM32" i="1"/>
  <c r="AJ33" i="1" l="1"/>
  <c r="AG33" i="1" s="1"/>
  <c r="AT33" i="1"/>
  <c r="Z33" i="1" s="1"/>
  <c r="A34" i="1"/>
  <c r="AR33" i="1"/>
  <c r="AI32" i="1"/>
  <c r="C34" i="1"/>
  <c r="AM33" i="1"/>
  <c r="A35" i="1" l="1"/>
  <c r="AR34" i="1"/>
  <c r="AJ34" i="1"/>
  <c r="AG34" i="1" s="1"/>
  <c r="AT34" i="1"/>
  <c r="Z34" i="1" s="1"/>
  <c r="AI33" i="1"/>
  <c r="C35" i="1"/>
  <c r="AM34" i="1"/>
  <c r="A36" i="1" l="1"/>
  <c r="AR35" i="1"/>
  <c r="AJ35" i="1"/>
  <c r="AG35" i="1" s="1"/>
  <c r="AT35" i="1"/>
  <c r="Z35" i="1" s="1"/>
  <c r="AI34" i="1"/>
  <c r="C36" i="1"/>
  <c r="AM35" i="1"/>
  <c r="AJ36" i="1" l="1"/>
  <c r="AG36" i="1" s="1"/>
  <c r="AT36" i="1"/>
  <c r="Z36" i="1" s="1"/>
  <c r="A37" i="1"/>
  <c r="AR36" i="1"/>
  <c r="AI35" i="1"/>
  <c r="C37" i="1"/>
  <c r="AM36" i="1"/>
  <c r="A38" i="1" l="1"/>
  <c r="AR37" i="1"/>
  <c r="AJ37" i="1"/>
  <c r="AG37" i="1" s="1"/>
  <c r="AT37" i="1"/>
  <c r="Z37" i="1" s="1"/>
  <c r="AI36" i="1"/>
  <c r="C38" i="1"/>
  <c r="AM37" i="1"/>
  <c r="AJ38" i="1" l="1"/>
  <c r="AG38" i="1" s="1"/>
  <c r="AT38" i="1"/>
  <c r="Z38" i="1" s="1"/>
  <c r="A39" i="1"/>
  <c r="AR38" i="1"/>
  <c r="AI37" i="1"/>
  <c r="C39" i="1"/>
  <c r="AM38" i="1"/>
  <c r="AJ39" i="1" l="1"/>
  <c r="AG39" i="1" s="1"/>
  <c r="AT39" i="1"/>
  <c r="Z39" i="1" s="1"/>
  <c r="A40" i="1"/>
  <c r="AR39" i="1"/>
  <c r="AI38" i="1"/>
  <c r="C40" i="1"/>
  <c r="AM39" i="1"/>
  <c r="A41" i="1" l="1"/>
  <c r="AR40" i="1"/>
  <c r="AJ40" i="1"/>
  <c r="AG40" i="1" s="1"/>
  <c r="AT40" i="1"/>
  <c r="Z40" i="1" s="1"/>
  <c r="AI39" i="1"/>
  <c r="C41" i="1"/>
  <c r="AM40" i="1"/>
  <c r="AJ41" i="1" l="1"/>
  <c r="AG41" i="1" s="1"/>
  <c r="AT41" i="1"/>
  <c r="Z41" i="1" s="1"/>
  <c r="A42" i="1"/>
  <c r="AR41" i="1"/>
  <c r="AI40" i="1"/>
  <c r="C42" i="1"/>
  <c r="AM41" i="1"/>
  <c r="A43" i="1" l="1"/>
  <c r="AR42" i="1"/>
  <c r="AJ42" i="1"/>
  <c r="AG42" i="1" s="1"/>
  <c r="AT42" i="1"/>
  <c r="Z42" i="1" s="1"/>
  <c r="AI41" i="1"/>
  <c r="C43" i="1"/>
  <c r="AM42" i="1"/>
  <c r="AJ43" i="1" l="1"/>
  <c r="AG43" i="1" s="1"/>
  <c r="AT43" i="1"/>
  <c r="Z43" i="1" s="1"/>
  <c r="A44" i="1"/>
  <c r="AR43" i="1"/>
  <c r="AI42" i="1"/>
  <c r="C44" i="1"/>
  <c r="AM43" i="1"/>
  <c r="A45" i="1" l="1"/>
  <c r="AR44" i="1"/>
  <c r="AJ44" i="1"/>
  <c r="AG44" i="1" s="1"/>
  <c r="AT44" i="1"/>
  <c r="Z44" i="1" s="1"/>
  <c r="AI43" i="1"/>
  <c r="C45" i="1"/>
  <c r="AM44" i="1"/>
  <c r="A46" i="1" l="1"/>
  <c r="AR45" i="1"/>
  <c r="AJ45" i="1"/>
  <c r="AG45" i="1" s="1"/>
  <c r="AT45" i="1"/>
  <c r="Z45" i="1" s="1"/>
  <c r="AI44" i="1"/>
  <c r="C46" i="1"/>
  <c r="AM45" i="1"/>
  <c r="AJ46" i="1" l="1"/>
  <c r="AG46" i="1" s="1"/>
  <c r="AT46" i="1"/>
  <c r="Z46" i="1" s="1"/>
  <c r="A47" i="1"/>
  <c r="AR46" i="1"/>
  <c r="AI45" i="1"/>
  <c r="C47" i="1"/>
  <c r="AM46" i="1"/>
  <c r="AJ47" i="1" l="1"/>
  <c r="AG47" i="1" s="1"/>
  <c r="AT47" i="1"/>
  <c r="Z47" i="1" s="1"/>
  <c r="A48" i="1"/>
  <c r="AR47" i="1"/>
  <c r="AI46" i="1"/>
  <c r="C48" i="1"/>
  <c r="AM47" i="1"/>
  <c r="A49" i="1" l="1"/>
  <c r="AR48" i="1"/>
  <c r="AJ48" i="1"/>
  <c r="AG48" i="1" s="1"/>
  <c r="AT48" i="1"/>
  <c r="Z48" i="1" s="1"/>
  <c r="AI47" i="1"/>
  <c r="C49" i="1"/>
  <c r="AM48" i="1"/>
  <c r="AJ49" i="1" l="1"/>
  <c r="AG49" i="1" s="1"/>
  <c r="AT49" i="1"/>
  <c r="Z49" i="1" s="1"/>
  <c r="A50" i="1"/>
  <c r="AR49" i="1"/>
  <c r="AI48" i="1"/>
  <c r="C50" i="1"/>
  <c r="AM49" i="1"/>
  <c r="A51" i="1" l="1"/>
  <c r="AR50" i="1"/>
  <c r="AJ50" i="1"/>
  <c r="AG50" i="1" s="1"/>
  <c r="AT50" i="1"/>
  <c r="Z50" i="1" s="1"/>
  <c r="AI49" i="1"/>
  <c r="C51" i="1"/>
  <c r="AM50" i="1"/>
  <c r="A52" i="1" l="1"/>
  <c r="AR51" i="1"/>
  <c r="AJ51" i="1"/>
  <c r="AG51" i="1" s="1"/>
  <c r="AT51" i="1"/>
  <c r="Z51" i="1" s="1"/>
  <c r="AI50" i="1"/>
  <c r="C52" i="1"/>
  <c r="AM51" i="1"/>
  <c r="AJ52" i="1" l="1"/>
  <c r="AG52" i="1" s="1"/>
  <c r="AT52" i="1"/>
  <c r="Z52" i="1" s="1"/>
  <c r="A53" i="1"/>
  <c r="AR52" i="1"/>
  <c r="AI51" i="1"/>
  <c r="C53" i="1"/>
  <c r="AM52" i="1"/>
  <c r="AJ53" i="1" l="1"/>
  <c r="AG53" i="1" s="1"/>
  <c r="AT53" i="1"/>
  <c r="Z53" i="1" s="1"/>
  <c r="A54" i="1"/>
  <c r="AR53" i="1"/>
  <c r="AI52" i="1"/>
  <c r="C54" i="1"/>
  <c r="AM53" i="1"/>
  <c r="A55" i="1" l="1"/>
  <c r="AR54" i="1"/>
  <c r="AJ54" i="1"/>
  <c r="AG54" i="1" s="1"/>
  <c r="AT54" i="1"/>
  <c r="Z54" i="1" s="1"/>
  <c r="AI53" i="1"/>
  <c r="C55" i="1"/>
  <c r="AM54" i="1"/>
  <c r="A56" i="1" l="1"/>
  <c r="AR55" i="1"/>
  <c r="AJ55" i="1"/>
  <c r="AG55" i="1" s="1"/>
  <c r="AT55" i="1"/>
  <c r="Z55" i="1" s="1"/>
  <c r="AI54" i="1"/>
  <c r="C56" i="1"/>
  <c r="AM55" i="1"/>
  <c r="AJ56" i="1" l="1"/>
  <c r="AG56" i="1" s="1"/>
  <c r="AT56" i="1"/>
  <c r="Z56" i="1" s="1"/>
  <c r="A57" i="1"/>
  <c r="AR56" i="1"/>
  <c r="AI55" i="1"/>
  <c r="C57" i="1"/>
  <c r="AM56" i="1"/>
  <c r="AJ57" i="1" l="1"/>
  <c r="AG57" i="1" s="1"/>
  <c r="AT57" i="1"/>
  <c r="Z57" i="1" s="1"/>
  <c r="A58" i="1"/>
  <c r="AR57" i="1"/>
  <c r="AI56" i="1"/>
  <c r="C58" i="1"/>
  <c r="AL58" i="1" s="1"/>
  <c r="AM57" i="1"/>
  <c r="AR58" i="1" l="1"/>
  <c r="AJ58" i="1"/>
  <c r="AG58" i="1" s="1"/>
  <c r="AT58" i="1"/>
  <c r="Z58" i="1" s="1"/>
  <c r="AI57" i="1"/>
  <c r="AM58" i="1"/>
  <c r="AI58" i="1" l="1"/>
  <c r="AE19" i="1" l="1"/>
  <c r="AV19" i="1"/>
  <c r="L19" i="1"/>
  <c r="M19" i="1" l="1"/>
  <c r="O19" i="1"/>
  <c r="N19" i="1"/>
  <c r="P19" i="1"/>
  <c r="Q19" i="1" l="1"/>
  <c r="S19" i="1"/>
  <c r="R19" i="1"/>
  <c r="AA19" i="1"/>
  <c r="AU19" i="1" s="1"/>
  <c r="U19" i="1"/>
  <c r="AC19" i="1" s="1"/>
  <c r="AB19" i="1"/>
  <c r="AW19" i="1"/>
  <c r="AF19" i="1" l="1"/>
  <c r="AL20" i="1"/>
  <c r="W19" i="1"/>
  <c r="H20" i="1"/>
  <c r="AK20" i="1"/>
  <c r="V19" i="1"/>
  <c r="X19" i="1" s="1"/>
  <c r="AD20" i="1" l="1"/>
  <c r="AQ20" i="1"/>
  <c r="T20" i="1"/>
  <c r="F20" i="1"/>
  <c r="Y19" i="1"/>
  <c r="G20" i="1" s="1"/>
  <c r="E20" i="1" l="1"/>
  <c r="I20" i="1" l="1"/>
  <c r="K20" i="1" l="1"/>
  <c r="J20" i="1"/>
  <c r="AV20" i="1"/>
  <c r="AE20" i="1"/>
  <c r="L20" i="1"/>
  <c r="M20" i="1" l="1"/>
  <c r="O20" i="1"/>
  <c r="P20" i="1"/>
  <c r="N20" i="1"/>
  <c r="Q20" i="1" l="1"/>
  <c r="R20" i="1"/>
  <c r="U20" i="1"/>
  <c r="S20" i="1"/>
  <c r="AA20" i="1"/>
  <c r="AU20" i="1" s="1"/>
  <c r="AW20" i="1"/>
  <c r="AB20" i="1"/>
  <c r="AC20" i="1"/>
  <c r="AF20" i="1" l="1"/>
  <c r="W20" i="1"/>
  <c r="H21" i="1"/>
  <c r="AK21" i="1"/>
  <c r="V20" i="1"/>
  <c r="X20" i="1" s="1"/>
  <c r="AL21" i="1"/>
  <c r="F21" i="1" l="1"/>
  <c r="Y20" i="1"/>
  <c r="G21" i="1" s="1"/>
  <c r="AD21" i="1"/>
  <c r="AQ21" i="1"/>
  <c r="T21" i="1"/>
  <c r="E21" i="1" l="1"/>
  <c r="L21" i="1"/>
  <c r="AV21" i="1"/>
  <c r="AE21" i="1"/>
  <c r="I21" i="1" l="1"/>
  <c r="J21" i="1" l="1"/>
  <c r="K21" i="1"/>
  <c r="M21" i="1"/>
  <c r="O21" i="1"/>
  <c r="P21" i="1"/>
  <c r="N21" i="1" l="1"/>
  <c r="Q21" i="1"/>
  <c r="AW21" i="1"/>
  <c r="AB21" i="1"/>
  <c r="S21" i="1" l="1"/>
  <c r="R21" i="1"/>
  <c r="U21" i="1"/>
  <c r="AA21" i="1"/>
  <c r="AU21" i="1" s="1"/>
  <c r="W21" i="1" l="1"/>
  <c r="V21" i="1"/>
  <c r="X21" i="1" s="1"/>
  <c r="AK22" i="1"/>
  <c r="AL22" i="1"/>
  <c r="H22" i="1"/>
  <c r="AC21" i="1"/>
  <c r="AF21" i="1" l="1"/>
  <c r="F22" i="1"/>
  <c r="Y21" i="1"/>
  <c r="G22" i="1" s="1"/>
  <c r="AD22" i="1"/>
  <c r="AQ22" i="1"/>
  <c r="T22" i="1"/>
  <c r="E22" i="1" l="1"/>
  <c r="L22" i="1"/>
  <c r="AV22" i="1"/>
  <c r="AE22" i="1"/>
  <c r="I22" i="1" l="1"/>
  <c r="M22" i="1" l="1"/>
  <c r="J22" i="1"/>
  <c r="K22" i="1"/>
  <c r="P22" i="1"/>
  <c r="N22" i="1"/>
  <c r="Q22" i="1" l="1"/>
  <c r="O22" i="1"/>
  <c r="AB22" i="1"/>
  <c r="AW22" i="1"/>
  <c r="U22" i="1"/>
  <c r="AC22" i="1" s="1"/>
  <c r="R22" i="1"/>
  <c r="AA22" i="1"/>
  <c r="AU22" i="1" s="1"/>
  <c r="S22" i="1"/>
  <c r="AK23" i="1"/>
  <c r="AL23" i="1"/>
  <c r="AF22" i="1" l="1"/>
  <c r="W22" i="1"/>
  <c r="V22" i="1"/>
  <c r="X22" i="1" s="1"/>
  <c r="F23" i="1" s="1"/>
  <c r="H23" i="1"/>
  <c r="AQ23" i="1"/>
  <c r="AD23" i="1"/>
  <c r="AE23" i="1" s="1"/>
  <c r="T23" i="1"/>
  <c r="Y22" i="1" l="1"/>
  <c r="G23" i="1" s="1"/>
  <c r="L23" i="1"/>
  <c r="AV23" i="1"/>
  <c r="E23" i="1"/>
  <c r="I23" i="1" l="1"/>
  <c r="M23" i="1"/>
  <c r="K23" i="1"/>
  <c r="J23" i="1" l="1"/>
  <c r="N23" i="1"/>
  <c r="P23" i="1"/>
  <c r="O23" i="1"/>
  <c r="AW23" i="1" l="1"/>
  <c r="AB23" i="1"/>
  <c r="Q23" i="1"/>
  <c r="S23" i="1" l="1"/>
  <c r="U23" i="1"/>
  <c r="R23" i="1"/>
  <c r="AA23" i="1"/>
  <c r="AU23" i="1" s="1"/>
  <c r="AC23" i="1" l="1"/>
  <c r="AK24" i="1"/>
  <c r="H24" i="1"/>
  <c r="W23" i="1"/>
  <c r="V23" i="1"/>
  <c r="X23" i="1" s="1"/>
  <c r="AL24" i="1"/>
  <c r="F24" i="1" l="1"/>
  <c r="Y23" i="1"/>
  <c r="G24" i="1" s="1"/>
  <c r="T24" i="1"/>
  <c r="AQ24" i="1"/>
  <c r="AD24" i="1"/>
  <c r="AF23" i="1"/>
  <c r="E24" i="1" l="1"/>
  <c r="L24" i="1"/>
  <c r="AE24" i="1"/>
  <c r="AV24" i="1"/>
  <c r="I24" i="1" l="1"/>
  <c r="M24" i="1" l="1"/>
  <c r="K24" i="1"/>
  <c r="J24" i="1"/>
  <c r="O24" i="1"/>
  <c r="N24" i="1"/>
  <c r="P24" i="1" l="1"/>
  <c r="Q24" i="1" l="1"/>
  <c r="AB24" i="1"/>
  <c r="AW24" i="1"/>
  <c r="R24" i="1" l="1"/>
  <c r="S24" i="1"/>
  <c r="U24" i="1"/>
  <c r="AA24" i="1"/>
  <c r="AU24" i="1" s="1"/>
  <c r="V24" i="1" l="1"/>
  <c r="X24" i="1" s="1"/>
  <c r="H25" i="1"/>
  <c r="W24" i="1"/>
  <c r="AK25" i="1"/>
  <c r="AC24" i="1"/>
  <c r="AF24" i="1" s="1"/>
  <c r="AL25" i="1"/>
  <c r="AQ25" i="1" l="1"/>
  <c r="T25" i="1"/>
  <c r="AD25" i="1"/>
  <c r="F25" i="1"/>
  <c r="Y24" i="1"/>
  <c r="G25" i="1" s="1"/>
  <c r="E25" i="1" l="1"/>
  <c r="AV25" i="1"/>
  <c r="L25" i="1"/>
  <c r="AE25" i="1"/>
  <c r="I25" i="1" l="1"/>
  <c r="J25" i="1" l="1"/>
  <c r="K25" i="1"/>
  <c r="M25" i="1"/>
  <c r="N25" i="1" l="1"/>
  <c r="P25" i="1"/>
  <c r="O25" i="1"/>
  <c r="Q25" i="1" l="1"/>
  <c r="AB25" i="1"/>
  <c r="AW25" i="1"/>
  <c r="R25" i="1" l="1"/>
  <c r="U25" i="1"/>
  <c r="S25" i="1"/>
  <c r="AA25" i="1"/>
  <c r="AU25" i="1" s="1"/>
  <c r="AC25" i="1" l="1"/>
  <c r="AF25" i="1" s="1"/>
  <c r="AL26" i="1"/>
  <c r="AK26" i="1"/>
  <c r="V25" i="1"/>
  <c r="X25" i="1" s="1"/>
  <c r="W25" i="1"/>
  <c r="H26" i="1"/>
  <c r="F26" i="1" l="1"/>
  <c r="Y25" i="1"/>
  <c r="G26" i="1" s="1"/>
  <c r="AD26" i="1"/>
  <c r="AQ26" i="1"/>
  <c r="T26" i="1"/>
  <c r="AV26" i="1" l="1"/>
  <c r="L26" i="1"/>
  <c r="AE26" i="1"/>
  <c r="E26" i="1"/>
  <c r="I26" i="1" l="1"/>
  <c r="M26" i="1" l="1"/>
  <c r="K26" i="1"/>
  <c r="J26" i="1"/>
  <c r="O26" i="1" l="1"/>
  <c r="P26" i="1"/>
  <c r="N26" i="1"/>
  <c r="Q26" i="1"/>
  <c r="U26" i="1" l="1"/>
  <c r="R26" i="1"/>
  <c r="S26" i="1"/>
  <c r="AA26" i="1"/>
  <c r="AU26" i="1" s="1"/>
  <c r="AW26" i="1"/>
  <c r="AB26" i="1"/>
  <c r="AC26" i="1"/>
  <c r="AF26" i="1" s="1"/>
  <c r="V26" i="1" l="1"/>
  <c r="X26" i="1" s="1"/>
  <c r="AK27" i="1"/>
  <c r="W26" i="1"/>
  <c r="AL27" i="1"/>
  <c r="H27" i="1"/>
  <c r="AD27" i="1" l="1"/>
  <c r="T27" i="1"/>
  <c r="AQ27" i="1"/>
  <c r="F27" i="1"/>
  <c r="Y26" i="1"/>
  <c r="G27" i="1" s="1"/>
  <c r="E27" i="1" l="1"/>
  <c r="AE27" i="1"/>
  <c r="L27" i="1"/>
  <c r="AV27" i="1"/>
  <c r="I27" i="1" l="1"/>
  <c r="M27" i="1" l="1"/>
  <c r="K27" i="1"/>
  <c r="J27" i="1"/>
  <c r="P27" i="1" l="1"/>
  <c r="N27" i="1"/>
  <c r="O27" i="1"/>
  <c r="Q27" i="1"/>
  <c r="R27" i="1" l="1"/>
  <c r="U27" i="1"/>
  <c r="AA27" i="1"/>
  <c r="AU27" i="1" s="1"/>
  <c r="S27" i="1"/>
  <c r="AW27" i="1"/>
  <c r="AB27" i="1"/>
  <c r="AC27" i="1"/>
  <c r="AF27" i="1" s="1"/>
  <c r="W27" i="1" l="1"/>
  <c r="V27" i="1"/>
  <c r="X27" i="1" s="1"/>
  <c r="H28" i="1"/>
  <c r="AL28" i="1"/>
  <c r="AK28" i="1"/>
  <c r="AD28" i="1" l="1"/>
  <c r="AQ28" i="1"/>
  <c r="T28" i="1"/>
  <c r="F28" i="1"/>
  <c r="Y27" i="1"/>
  <c r="G28" i="1" s="1"/>
  <c r="E28" i="1" l="1"/>
  <c r="AV28" i="1"/>
  <c r="L28" i="1"/>
  <c r="AE28" i="1"/>
  <c r="I28" i="1" l="1"/>
  <c r="J28" i="1" l="1"/>
  <c r="K28" i="1"/>
  <c r="M28" i="1"/>
  <c r="N28" i="1" l="1"/>
  <c r="O28" i="1"/>
  <c r="P28" i="1"/>
  <c r="Q28" i="1"/>
  <c r="U28" i="1" l="1"/>
  <c r="S28" i="1"/>
  <c r="AA28" i="1"/>
  <c r="AU28" i="1" s="1"/>
  <c r="R28" i="1"/>
  <c r="AW28" i="1"/>
  <c r="AB28" i="1"/>
  <c r="AC28" i="1"/>
  <c r="AF28" i="1" l="1"/>
  <c r="AC29" i="1"/>
  <c r="AK29" i="1"/>
  <c r="W28" i="1"/>
  <c r="AL29" i="1"/>
  <c r="H29" i="1"/>
  <c r="V28" i="1"/>
  <c r="X28" i="1" s="1"/>
  <c r="AF29" i="1" l="1"/>
  <c r="AC30" i="1"/>
  <c r="F29" i="1"/>
  <c r="Y28" i="1"/>
  <c r="G29" i="1" s="1"/>
  <c r="AQ29" i="1"/>
  <c r="T29" i="1"/>
  <c r="AD29" i="1"/>
  <c r="AV29" i="1" l="1"/>
  <c r="L29" i="1"/>
  <c r="AE29" i="1"/>
  <c r="E29" i="1"/>
  <c r="AC31" i="1"/>
  <c r="AF30" i="1"/>
  <c r="AF31" i="1" l="1"/>
  <c r="AC32" i="1"/>
  <c r="I29" i="1"/>
  <c r="J29" i="1" l="1"/>
  <c r="M29" i="1"/>
  <c r="K29" i="1"/>
  <c r="AC33" i="1"/>
  <c r="AF32" i="1"/>
  <c r="AC34" i="1" l="1"/>
  <c r="AF33" i="1"/>
  <c r="O29" i="1"/>
  <c r="P29" i="1"/>
  <c r="N29" i="1"/>
  <c r="Q29" i="1" l="1"/>
  <c r="AB29" i="1"/>
  <c r="AW29" i="1"/>
  <c r="AF34" i="1"/>
  <c r="AC35" i="1"/>
  <c r="AF35" i="1" l="1"/>
  <c r="AC36" i="1"/>
  <c r="S29" i="1"/>
  <c r="R29" i="1"/>
  <c r="U29" i="1"/>
  <c r="AA29" i="1"/>
  <c r="AU29" i="1" s="1"/>
  <c r="V29" i="1" l="1"/>
  <c r="W29" i="1"/>
  <c r="AL30" i="1"/>
  <c r="H30" i="1"/>
  <c r="X29" i="1"/>
  <c r="AK30" i="1"/>
  <c r="AF36" i="1"/>
  <c r="AC37" i="1"/>
  <c r="AF37" i="1" l="1"/>
  <c r="AC38" i="1"/>
  <c r="F30" i="1"/>
  <c r="Y29" i="1"/>
  <c r="G30" i="1" s="1"/>
  <c r="AD30" i="1"/>
  <c r="T30" i="1"/>
  <c r="AQ30" i="1"/>
  <c r="AV30" i="1" l="1"/>
  <c r="AE30" i="1"/>
  <c r="L30" i="1"/>
  <c r="E30" i="1"/>
  <c r="AC39" i="1"/>
  <c r="AF38" i="1"/>
  <c r="I30" i="1" l="1"/>
  <c r="AC40" i="1"/>
  <c r="AF39" i="1"/>
  <c r="AF40" i="1" l="1"/>
  <c r="AC41" i="1"/>
  <c r="M30" i="1"/>
  <c r="K30" i="1"/>
  <c r="J30" i="1"/>
  <c r="P30" i="1" l="1"/>
  <c r="O30" i="1"/>
  <c r="N30" i="1"/>
  <c r="Q30" i="1"/>
  <c r="AC42" i="1"/>
  <c r="AF41" i="1"/>
  <c r="AF42" i="1" l="1"/>
  <c r="AC43" i="1"/>
  <c r="S30" i="1"/>
  <c r="R30" i="1"/>
  <c r="U30" i="1"/>
  <c r="AA30" i="1"/>
  <c r="AU30" i="1" s="1"/>
  <c r="AW30" i="1"/>
  <c r="AB30" i="1"/>
  <c r="AK31" i="1" l="1"/>
  <c r="W30" i="1"/>
  <c r="V30" i="1"/>
  <c r="H31" i="1"/>
  <c r="AL31" i="1"/>
  <c r="X30" i="1"/>
  <c r="AF43" i="1"/>
  <c r="AC44" i="1"/>
  <c r="AC45" i="1" l="1"/>
  <c r="AF44" i="1"/>
  <c r="F31" i="1"/>
  <c r="Y30" i="1"/>
  <c r="G31" i="1" s="1"/>
  <c r="T31" i="1"/>
  <c r="AD31" i="1"/>
  <c r="AQ31" i="1"/>
  <c r="AV31" i="1" l="1"/>
  <c r="L31" i="1"/>
  <c r="AE31" i="1"/>
  <c r="E31" i="1"/>
  <c r="AF45" i="1"/>
  <c r="AC46" i="1"/>
  <c r="AF46" i="1" l="1"/>
  <c r="AC47" i="1"/>
  <c r="I31" i="1"/>
  <c r="M31" i="1" l="1"/>
  <c r="K31" i="1"/>
  <c r="J31" i="1"/>
  <c r="AF47" i="1"/>
  <c r="AC48" i="1"/>
  <c r="AF48" i="1" l="1"/>
  <c r="AC49" i="1"/>
  <c r="P31" i="1"/>
  <c r="O31" i="1"/>
  <c r="Q31" i="1"/>
  <c r="N31" i="1"/>
  <c r="S31" i="1" l="1"/>
  <c r="R31" i="1"/>
  <c r="U31" i="1"/>
  <c r="AA31" i="1"/>
  <c r="AU31" i="1" s="1"/>
  <c r="AW31" i="1"/>
  <c r="AB31" i="1"/>
  <c r="AF49" i="1"/>
  <c r="AC50" i="1"/>
  <c r="AF50" i="1" l="1"/>
  <c r="AC51" i="1"/>
  <c r="V31" i="1"/>
  <c r="W31" i="1"/>
  <c r="AK32" i="1"/>
  <c r="H32" i="1"/>
  <c r="AL32" i="1"/>
  <c r="X31" i="1"/>
  <c r="AQ32" i="1" l="1"/>
  <c r="AD32" i="1"/>
  <c r="T32" i="1"/>
  <c r="F32" i="1"/>
  <c r="Y31" i="1"/>
  <c r="G32" i="1" s="1"/>
  <c r="AF51" i="1"/>
  <c r="AC52" i="1"/>
  <c r="AF52" i="1" l="1"/>
  <c r="AC53" i="1"/>
  <c r="E32" i="1"/>
  <c r="L32" i="1"/>
  <c r="AV32" i="1"/>
  <c r="AE32" i="1"/>
  <c r="I32" i="1" l="1"/>
  <c r="AF53" i="1"/>
  <c r="AC54" i="1"/>
  <c r="AC55" i="1" l="1"/>
  <c r="AF54" i="1"/>
  <c r="M32" i="1"/>
  <c r="K32" i="1"/>
  <c r="J32" i="1"/>
  <c r="N32" i="1" l="1"/>
  <c r="P32" i="1"/>
  <c r="O32" i="1"/>
  <c r="Q32" i="1"/>
  <c r="AC56" i="1"/>
  <c r="AF55" i="1"/>
  <c r="AF56" i="1" l="1"/>
  <c r="AC57" i="1"/>
  <c r="S32" i="1"/>
  <c r="R32" i="1"/>
  <c r="U32" i="1"/>
  <c r="AA32" i="1"/>
  <c r="AU32" i="1" s="1"/>
  <c r="AW32" i="1"/>
  <c r="AB32" i="1"/>
  <c r="H33" i="1" l="1"/>
  <c r="AK33" i="1"/>
  <c r="W32" i="1"/>
  <c r="V32" i="1"/>
  <c r="AL33" i="1"/>
  <c r="X32" i="1"/>
  <c r="AF57" i="1"/>
  <c r="AC58" i="1"/>
  <c r="AF58" i="1" s="1"/>
  <c r="F33" i="1" l="1"/>
  <c r="Y32" i="1"/>
  <c r="G33" i="1" s="1"/>
  <c r="AD33" i="1"/>
  <c r="T33" i="1"/>
  <c r="AQ33" i="1"/>
  <c r="L33" i="1" l="1"/>
  <c r="AV33" i="1"/>
  <c r="AE33" i="1"/>
  <c r="E33" i="1"/>
  <c r="I33" i="1" l="1"/>
  <c r="K33" i="1" l="1"/>
  <c r="M33" i="1"/>
  <c r="J33" i="1"/>
  <c r="P33" i="1" l="1"/>
  <c r="N33" i="1"/>
  <c r="O33" i="1"/>
  <c r="Q33" i="1"/>
  <c r="S33" i="1" l="1"/>
  <c r="R33" i="1"/>
  <c r="U33" i="1"/>
  <c r="AA33" i="1"/>
  <c r="AU33" i="1" s="1"/>
  <c r="AW33" i="1"/>
  <c r="AB33" i="1"/>
  <c r="H34" i="1" l="1"/>
  <c r="AL34" i="1"/>
  <c r="V33" i="1"/>
  <c r="W33" i="1"/>
  <c r="AK34" i="1"/>
  <c r="X33" i="1"/>
  <c r="F34" i="1" l="1"/>
  <c r="Y33" i="1"/>
  <c r="G34" i="1" s="1"/>
  <c r="AD34" i="1"/>
  <c r="AQ34" i="1"/>
  <c r="T34" i="1"/>
  <c r="L34" i="1" l="1"/>
  <c r="AE34" i="1"/>
  <c r="AV34" i="1"/>
  <c r="E34" i="1"/>
  <c r="I34" i="1" l="1"/>
  <c r="K34" i="1" l="1"/>
  <c r="M34" i="1"/>
  <c r="J34" i="1"/>
  <c r="O34" i="1" l="1"/>
  <c r="P34" i="1"/>
  <c r="N34" i="1"/>
  <c r="Q34" i="1"/>
  <c r="S34" i="1" l="1"/>
  <c r="U34" i="1"/>
  <c r="R34" i="1"/>
  <c r="AA34" i="1"/>
  <c r="AU34" i="1" s="1"/>
  <c r="AW34" i="1"/>
  <c r="AB34" i="1"/>
  <c r="W34" i="1" l="1"/>
  <c r="V34" i="1"/>
  <c r="AL35" i="1"/>
  <c r="AK35" i="1"/>
  <c r="H35" i="1"/>
  <c r="X34" i="1"/>
  <c r="F35" i="1" l="1"/>
  <c r="Y34" i="1"/>
  <c r="G35" i="1" s="1"/>
  <c r="AD35" i="1"/>
  <c r="AQ35" i="1"/>
  <c r="T35" i="1"/>
  <c r="AV35" i="1" l="1"/>
  <c r="L35" i="1"/>
  <c r="AE35" i="1"/>
  <c r="E35" i="1"/>
  <c r="I35" i="1" l="1"/>
  <c r="M35" i="1" l="1"/>
  <c r="K35" i="1"/>
  <c r="J35" i="1"/>
  <c r="O35" i="1" l="1"/>
  <c r="P35" i="1"/>
  <c r="Q35" i="1"/>
  <c r="N35" i="1"/>
  <c r="U35" i="1" l="1"/>
  <c r="S35" i="1"/>
  <c r="R35" i="1"/>
  <c r="AA35" i="1"/>
  <c r="AU35" i="1" s="1"/>
  <c r="AW35" i="1"/>
  <c r="AB35" i="1"/>
  <c r="H36" i="1" l="1"/>
  <c r="AL36" i="1"/>
  <c r="AK36" i="1"/>
  <c r="W35" i="1"/>
  <c r="X35" i="1"/>
  <c r="V35" i="1"/>
  <c r="AD36" i="1" l="1"/>
  <c r="AQ36" i="1"/>
  <c r="T36" i="1"/>
  <c r="F36" i="1"/>
  <c r="Y35" i="1"/>
  <c r="G36" i="1" s="1"/>
  <c r="E36" i="1" l="1"/>
  <c r="AE36" i="1"/>
  <c r="AV36" i="1"/>
  <c r="L36" i="1"/>
  <c r="I36" i="1" l="1"/>
  <c r="M36" i="1" l="1"/>
  <c r="K36" i="1"/>
  <c r="J36" i="1"/>
  <c r="O36" i="1" l="1"/>
  <c r="N36" i="1"/>
  <c r="P36" i="1"/>
  <c r="Q36" i="1"/>
  <c r="R36" i="1" l="1"/>
  <c r="S36" i="1"/>
  <c r="AA36" i="1"/>
  <c r="AU36" i="1" s="1"/>
  <c r="U36" i="1"/>
  <c r="AB36" i="1"/>
  <c r="AW36" i="1"/>
  <c r="AK37" i="1" l="1"/>
  <c r="H37" i="1"/>
  <c r="AL37" i="1"/>
  <c r="W36" i="1"/>
  <c r="V36" i="1"/>
  <c r="X36" i="1"/>
  <c r="F37" i="1" l="1"/>
  <c r="Y36" i="1"/>
  <c r="G37" i="1" s="1"/>
  <c r="T37" i="1"/>
  <c r="AD37" i="1"/>
  <c r="AQ37" i="1"/>
  <c r="L37" i="1" l="1"/>
  <c r="AE37" i="1"/>
  <c r="AV37" i="1"/>
  <c r="E37" i="1"/>
  <c r="I37" i="1" l="1"/>
  <c r="J37" i="1" l="1"/>
  <c r="K37" i="1"/>
  <c r="M37" i="1"/>
  <c r="O37" i="1" l="1"/>
  <c r="N37" i="1"/>
  <c r="P37" i="1"/>
  <c r="Q37" i="1"/>
  <c r="R37" i="1" l="1"/>
  <c r="S37" i="1"/>
  <c r="U37" i="1"/>
  <c r="AA37" i="1"/>
  <c r="AU37" i="1" s="1"/>
  <c r="AW37" i="1"/>
  <c r="AB37" i="1"/>
  <c r="H38" i="1" l="1"/>
  <c r="W37" i="1"/>
  <c r="V37" i="1"/>
  <c r="AK38" i="1"/>
  <c r="AL38" i="1"/>
  <c r="X37" i="1"/>
  <c r="F38" i="1" l="1"/>
  <c r="Y37" i="1"/>
  <c r="G38" i="1" s="1"/>
  <c r="AD38" i="1"/>
  <c r="AQ38" i="1"/>
  <c r="T38" i="1"/>
  <c r="AE38" i="1" l="1"/>
  <c r="AV38" i="1"/>
  <c r="L38" i="1"/>
  <c r="E38" i="1"/>
  <c r="I38" i="1" l="1"/>
  <c r="K38" i="1" l="1"/>
  <c r="M38" i="1"/>
  <c r="J38" i="1"/>
  <c r="O38" i="1" l="1"/>
  <c r="N38" i="1"/>
  <c r="P38" i="1"/>
  <c r="AW38" i="1" l="1"/>
  <c r="AB38" i="1"/>
  <c r="Q38" i="1"/>
  <c r="U38" i="1" l="1"/>
  <c r="S38" i="1"/>
  <c r="AA38" i="1"/>
  <c r="AU38" i="1" s="1"/>
  <c r="R38" i="1"/>
  <c r="H39" i="1" l="1"/>
  <c r="V38" i="1"/>
  <c r="AK39" i="1"/>
  <c r="X38" i="1"/>
  <c r="W38" i="1"/>
  <c r="AL39" i="1"/>
  <c r="AD39" i="1" l="1"/>
  <c r="T39" i="1"/>
  <c r="AQ39" i="1"/>
  <c r="F39" i="1"/>
  <c r="Y38" i="1"/>
  <c r="G39" i="1" s="1"/>
  <c r="E39" i="1" l="1"/>
  <c r="L39" i="1"/>
  <c r="AE39" i="1"/>
  <c r="AV39" i="1"/>
  <c r="I39" i="1" l="1"/>
  <c r="K39" i="1" l="1"/>
  <c r="M39" i="1"/>
  <c r="J39" i="1"/>
  <c r="P39" i="1" l="1"/>
  <c r="O39" i="1"/>
  <c r="N39" i="1"/>
  <c r="Q39" i="1"/>
  <c r="S39" i="1" l="1"/>
  <c r="AA39" i="1"/>
  <c r="AU39" i="1" s="1"/>
  <c r="U39" i="1"/>
  <c r="R39" i="1"/>
  <c r="AW39" i="1"/>
  <c r="AB39" i="1"/>
  <c r="V39" i="1" l="1"/>
  <c r="H40" i="1"/>
  <c r="W39" i="1"/>
  <c r="AK40" i="1"/>
  <c r="X39" i="1"/>
  <c r="AL40" i="1"/>
  <c r="F40" i="1" l="1"/>
  <c r="Y39" i="1"/>
  <c r="G40" i="1" s="1"/>
  <c r="AD40" i="1"/>
  <c r="T40" i="1"/>
  <c r="AQ40" i="1"/>
  <c r="L40" i="1" l="1"/>
  <c r="AV40" i="1"/>
  <c r="AE40" i="1"/>
  <c r="E40" i="1"/>
  <c r="I40" i="1" l="1"/>
  <c r="K40" i="1" l="1"/>
  <c r="M40" i="1"/>
  <c r="J40" i="1"/>
  <c r="O40" i="1" l="1"/>
  <c r="P40" i="1"/>
  <c r="N40" i="1"/>
  <c r="Q40" i="1" l="1"/>
  <c r="AW40" i="1"/>
  <c r="AB40" i="1"/>
  <c r="S40" i="1" l="1"/>
  <c r="U40" i="1"/>
  <c r="R40" i="1"/>
  <c r="AA40" i="1"/>
  <c r="AU40" i="1" s="1"/>
  <c r="H41" i="1" l="1"/>
  <c r="W40" i="1"/>
  <c r="V40" i="1"/>
  <c r="AK41" i="1"/>
  <c r="AL41" i="1"/>
  <c r="X40" i="1"/>
  <c r="F41" i="1" l="1"/>
  <c r="Y40" i="1"/>
  <c r="G41" i="1" s="1"/>
  <c r="AD41" i="1"/>
  <c r="AQ41" i="1"/>
  <c r="T41" i="1"/>
  <c r="L41" i="1" l="1"/>
  <c r="AV41" i="1"/>
  <c r="AE41" i="1"/>
  <c r="E41" i="1"/>
  <c r="I41" i="1" l="1"/>
  <c r="M41" i="1" l="1"/>
  <c r="J41" i="1"/>
  <c r="K41" i="1"/>
  <c r="O41" i="1" l="1"/>
  <c r="P41" i="1"/>
  <c r="Q41" i="1"/>
  <c r="N41" i="1"/>
  <c r="S41" i="1" l="1"/>
  <c r="U41" i="1"/>
  <c r="R41" i="1"/>
  <c r="AA41" i="1"/>
  <c r="AU41" i="1" s="1"/>
  <c r="AW41" i="1"/>
  <c r="AB41" i="1"/>
  <c r="V41" i="1" l="1"/>
  <c r="W41" i="1"/>
  <c r="H42" i="1"/>
  <c r="AK42" i="1"/>
  <c r="AL42" i="1"/>
  <c r="X41" i="1"/>
  <c r="F42" i="1" l="1"/>
  <c r="Y41" i="1"/>
  <c r="G42" i="1" s="1"/>
  <c r="AD42" i="1"/>
  <c r="AQ42" i="1"/>
  <c r="T42" i="1"/>
  <c r="AV42" i="1" l="1"/>
  <c r="L42" i="1"/>
  <c r="AE42" i="1"/>
  <c r="E42" i="1"/>
  <c r="I42" i="1" l="1"/>
  <c r="J42" i="1" l="1"/>
  <c r="K42" i="1"/>
  <c r="M42" i="1"/>
  <c r="P42" i="1" l="1"/>
  <c r="N42" i="1"/>
  <c r="O42" i="1"/>
  <c r="Q42" i="1"/>
  <c r="S42" i="1" l="1"/>
  <c r="R42" i="1"/>
  <c r="U42" i="1"/>
  <c r="AA42" i="1"/>
  <c r="AU42" i="1" s="1"/>
  <c r="AW42" i="1"/>
  <c r="AB42" i="1"/>
  <c r="H43" i="1" l="1"/>
  <c r="AK43" i="1"/>
  <c r="V42" i="1"/>
  <c r="W42" i="1"/>
  <c r="AL43" i="1"/>
  <c r="X42" i="1"/>
  <c r="F43" i="1" l="1"/>
  <c r="Y42" i="1"/>
  <c r="G43" i="1" s="1"/>
  <c r="AD43" i="1"/>
  <c r="AQ43" i="1"/>
  <c r="T43" i="1"/>
  <c r="L43" i="1" l="1"/>
  <c r="AV43" i="1"/>
  <c r="AE43" i="1"/>
  <c r="E43" i="1"/>
  <c r="I43" i="1" l="1"/>
  <c r="K43" i="1" l="1"/>
  <c r="J43" i="1"/>
  <c r="M43" i="1"/>
  <c r="P43" i="1" l="1"/>
  <c r="O43" i="1"/>
  <c r="N43" i="1"/>
  <c r="Q43" i="1"/>
  <c r="U43" i="1" l="1"/>
  <c r="R43" i="1"/>
  <c r="AA43" i="1"/>
  <c r="AU43" i="1" s="1"/>
  <c r="S43" i="1"/>
  <c r="AW43" i="1"/>
  <c r="AB43" i="1"/>
  <c r="H44" i="1" l="1"/>
  <c r="AK44" i="1"/>
  <c r="W43" i="1"/>
  <c r="V43" i="1"/>
  <c r="AL44" i="1"/>
  <c r="X43" i="1"/>
  <c r="F44" i="1" l="1"/>
  <c r="Y43" i="1"/>
  <c r="G44" i="1" s="1"/>
  <c r="AQ44" i="1"/>
  <c r="T44" i="1"/>
  <c r="AD44" i="1"/>
  <c r="AV44" i="1" l="1"/>
  <c r="L44" i="1"/>
  <c r="AE44" i="1"/>
  <c r="E44" i="1"/>
  <c r="I44" i="1" l="1"/>
  <c r="M44" i="1" l="1"/>
  <c r="K44" i="1"/>
  <c r="J44" i="1"/>
  <c r="P44" i="1" l="1"/>
  <c r="O44" i="1"/>
  <c r="N44" i="1"/>
  <c r="Q44" i="1"/>
  <c r="R44" i="1" l="1"/>
  <c r="S44" i="1"/>
  <c r="U44" i="1"/>
  <c r="AA44" i="1"/>
  <c r="AU44" i="1" s="1"/>
  <c r="AW44" i="1"/>
  <c r="AB44" i="1"/>
  <c r="H45" i="1" l="1"/>
  <c r="W44" i="1"/>
  <c r="V44" i="1"/>
  <c r="AK45" i="1"/>
  <c r="AL45" i="1"/>
  <c r="X44" i="1"/>
  <c r="F45" i="1" l="1"/>
  <c r="Y44" i="1"/>
  <c r="G45" i="1" s="1"/>
  <c r="AD45" i="1"/>
  <c r="AQ45" i="1"/>
  <c r="T45" i="1"/>
  <c r="AV45" i="1" l="1"/>
  <c r="L45" i="1"/>
  <c r="AE45" i="1"/>
  <c r="E45" i="1"/>
  <c r="I45" i="1" l="1"/>
  <c r="M45" i="1" l="1"/>
  <c r="J45" i="1"/>
  <c r="K45" i="1"/>
  <c r="N45" i="1" l="1"/>
  <c r="O45" i="1"/>
  <c r="P45" i="1"/>
  <c r="Q45" i="1" l="1"/>
  <c r="AW45" i="1"/>
  <c r="AB45" i="1"/>
  <c r="R45" i="1" l="1"/>
  <c r="S45" i="1"/>
  <c r="U45" i="1"/>
  <c r="AA45" i="1"/>
  <c r="AU45" i="1" s="1"/>
  <c r="H46" i="1" l="1"/>
  <c r="V45" i="1"/>
  <c r="AK46" i="1"/>
  <c r="W45" i="1"/>
  <c r="AL46" i="1"/>
  <c r="X45" i="1"/>
  <c r="F46" i="1" l="1"/>
  <c r="Y45" i="1"/>
  <c r="G46" i="1" s="1"/>
  <c r="AD46" i="1"/>
  <c r="AQ46" i="1"/>
  <c r="T46" i="1"/>
  <c r="AV46" i="1" l="1"/>
  <c r="L46" i="1"/>
  <c r="AE46" i="1"/>
  <c r="E46" i="1"/>
  <c r="I46" i="1" l="1"/>
  <c r="M46" i="1" l="1"/>
  <c r="K46" i="1"/>
  <c r="J46" i="1"/>
  <c r="P46" i="1" l="1"/>
  <c r="O46" i="1"/>
  <c r="N46" i="1"/>
  <c r="Q46" i="1"/>
  <c r="R46" i="1" l="1"/>
  <c r="U46" i="1"/>
  <c r="S46" i="1"/>
  <c r="AA46" i="1"/>
  <c r="AU46" i="1" s="1"/>
  <c r="AW46" i="1"/>
  <c r="AB46" i="1"/>
  <c r="V46" i="1" l="1"/>
  <c r="H47" i="1"/>
  <c r="AK47" i="1"/>
  <c r="W46" i="1"/>
  <c r="AL47" i="1"/>
  <c r="X46" i="1"/>
  <c r="F47" i="1" l="1"/>
  <c r="Y46" i="1"/>
  <c r="G47" i="1" s="1"/>
  <c r="AQ47" i="1"/>
  <c r="T47" i="1"/>
  <c r="AD47" i="1"/>
  <c r="AV47" i="1" l="1"/>
  <c r="L47" i="1"/>
  <c r="AE47" i="1"/>
  <c r="E47" i="1"/>
  <c r="I47" i="1" l="1"/>
  <c r="K47" i="1" l="1"/>
  <c r="M47" i="1"/>
  <c r="J47" i="1"/>
  <c r="O47" i="1" l="1"/>
  <c r="P47" i="1"/>
  <c r="N47" i="1"/>
  <c r="Q47" i="1"/>
  <c r="R47" i="1" l="1"/>
  <c r="U47" i="1"/>
  <c r="S47" i="1"/>
  <c r="AA47" i="1"/>
  <c r="AU47" i="1" s="1"/>
  <c r="AW47" i="1"/>
  <c r="AB47" i="1"/>
  <c r="X47" i="1" l="1"/>
  <c r="AK48" i="1"/>
  <c r="V47" i="1"/>
  <c r="W47" i="1"/>
  <c r="H48" i="1"/>
  <c r="AL48" i="1"/>
  <c r="T48" i="1" l="1"/>
  <c r="AQ48" i="1"/>
  <c r="AD48" i="1"/>
  <c r="F48" i="1"/>
  <c r="Y47" i="1"/>
  <c r="G48" i="1" s="1"/>
  <c r="E48" i="1" l="1"/>
  <c r="L48" i="1"/>
  <c r="AV48" i="1"/>
  <c r="AE48" i="1"/>
  <c r="I48" i="1" l="1"/>
  <c r="K48" i="1" l="1"/>
  <c r="M48" i="1"/>
  <c r="J48" i="1"/>
  <c r="O48" i="1" l="1"/>
  <c r="N48" i="1"/>
  <c r="P48" i="1"/>
  <c r="Q48" i="1" l="1"/>
  <c r="AW48" i="1"/>
  <c r="AB48" i="1"/>
  <c r="S48" i="1" l="1"/>
  <c r="R48" i="1"/>
  <c r="U48" i="1"/>
  <c r="AA48" i="1"/>
  <c r="AU48" i="1" s="1"/>
  <c r="W48" i="1" l="1"/>
  <c r="H49" i="1"/>
  <c r="V48" i="1"/>
  <c r="AK49" i="1"/>
  <c r="AL49" i="1"/>
  <c r="X48" i="1"/>
  <c r="F49" i="1" l="1"/>
  <c r="Y48" i="1"/>
  <c r="G49" i="1" s="1"/>
  <c r="T49" i="1"/>
  <c r="AQ49" i="1"/>
  <c r="AD49" i="1"/>
  <c r="AV49" i="1" l="1"/>
  <c r="L49" i="1"/>
  <c r="AE49" i="1"/>
  <c r="E49" i="1"/>
  <c r="I49" i="1" l="1"/>
  <c r="M49" i="1" l="1"/>
  <c r="J49" i="1"/>
  <c r="K49" i="1"/>
  <c r="P49" i="1" l="1"/>
  <c r="N49" i="1"/>
  <c r="O49" i="1"/>
  <c r="Q49" i="1"/>
  <c r="S49" i="1" l="1"/>
  <c r="U49" i="1"/>
  <c r="R49" i="1"/>
  <c r="AA49" i="1"/>
  <c r="AU49" i="1" s="1"/>
  <c r="AW49" i="1"/>
  <c r="AB49" i="1"/>
  <c r="V49" i="1" l="1"/>
  <c r="W49" i="1"/>
  <c r="AK50" i="1"/>
  <c r="H50" i="1"/>
  <c r="AL50" i="1"/>
  <c r="X49" i="1"/>
  <c r="F50" i="1" l="1"/>
  <c r="Y49" i="1"/>
  <c r="G50" i="1" s="1"/>
  <c r="T50" i="1"/>
  <c r="AD50" i="1"/>
  <c r="AQ50" i="1"/>
  <c r="AV50" i="1" l="1"/>
  <c r="AE50" i="1"/>
  <c r="L50" i="1"/>
  <c r="E50" i="1"/>
  <c r="I50" i="1" l="1"/>
  <c r="M50" i="1" l="1"/>
  <c r="K50" i="1"/>
  <c r="J50" i="1"/>
  <c r="P50" i="1" l="1"/>
  <c r="N50" i="1"/>
  <c r="O50" i="1"/>
  <c r="Q50" i="1" l="1"/>
  <c r="AW50" i="1"/>
  <c r="AB50" i="1"/>
  <c r="R50" i="1" l="1"/>
  <c r="U50" i="1"/>
  <c r="S50" i="1"/>
  <c r="AA50" i="1"/>
  <c r="AU50" i="1" s="1"/>
  <c r="AK51" i="1" l="1"/>
  <c r="H51" i="1"/>
  <c r="V50" i="1"/>
  <c r="W50" i="1"/>
  <c r="AL51" i="1"/>
  <c r="X50" i="1"/>
  <c r="F51" i="1" l="1"/>
  <c r="Y50" i="1"/>
  <c r="G51" i="1" s="1"/>
  <c r="T51" i="1"/>
  <c r="AD51" i="1"/>
  <c r="AQ51" i="1"/>
  <c r="L51" i="1" l="1"/>
  <c r="AV51" i="1"/>
  <c r="AE51" i="1"/>
  <c r="E51" i="1"/>
  <c r="I51" i="1" l="1"/>
  <c r="M51" i="1" l="1"/>
  <c r="K51" i="1"/>
  <c r="J51" i="1"/>
  <c r="O51" i="1" l="1"/>
  <c r="P51" i="1"/>
  <c r="N51" i="1"/>
  <c r="Q51" i="1" l="1"/>
  <c r="AW51" i="1"/>
  <c r="AB51" i="1"/>
  <c r="S51" i="1" l="1"/>
  <c r="R51" i="1"/>
  <c r="U51" i="1"/>
  <c r="AA51" i="1"/>
  <c r="AU51" i="1" s="1"/>
  <c r="H52" i="1" l="1"/>
  <c r="W51" i="1"/>
  <c r="AK52" i="1"/>
  <c r="V51" i="1"/>
  <c r="AL52" i="1"/>
  <c r="X51" i="1"/>
  <c r="F52" i="1" l="1"/>
  <c r="Y51" i="1"/>
  <c r="G52" i="1" s="1"/>
  <c r="AQ52" i="1"/>
  <c r="T52" i="1"/>
  <c r="AD52" i="1"/>
  <c r="AV52" i="1" l="1"/>
  <c r="L52" i="1"/>
  <c r="AE52" i="1"/>
  <c r="E52" i="1"/>
  <c r="I52" i="1" l="1"/>
  <c r="J52" i="1" l="1"/>
  <c r="K52" i="1"/>
  <c r="M52" i="1"/>
  <c r="P52" i="1" l="1"/>
  <c r="O52" i="1"/>
  <c r="N52" i="1"/>
  <c r="Q52" i="1" l="1"/>
  <c r="AW52" i="1"/>
  <c r="AB52" i="1"/>
  <c r="R52" i="1" l="1"/>
  <c r="U52" i="1"/>
  <c r="S52" i="1"/>
  <c r="AA52" i="1"/>
  <c r="AU52" i="1" s="1"/>
  <c r="V52" i="1" l="1"/>
  <c r="W52" i="1"/>
  <c r="H53" i="1"/>
  <c r="AK53" i="1"/>
  <c r="AL53" i="1"/>
  <c r="X52" i="1"/>
  <c r="F53" i="1" l="1"/>
  <c r="Y52" i="1"/>
  <c r="G53" i="1" s="1"/>
  <c r="AD53" i="1"/>
  <c r="AQ53" i="1"/>
  <c r="T53" i="1"/>
  <c r="AV53" i="1" l="1"/>
  <c r="L53" i="1"/>
  <c r="AE53" i="1"/>
  <c r="E53" i="1"/>
  <c r="I53" i="1" l="1"/>
  <c r="M53" i="1" l="1"/>
  <c r="J53" i="1"/>
  <c r="K53" i="1"/>
  <c r="N53" i="1" l="1"/>
  <c r="O53" i="1"/>
  <c r="P53" i="1"/>
  <c r="Q53" i="1"/>
  <c r="S53" i="1" l="1"/>
  <c r="U53" i="1"/>
  <c r="R53" i="1"/>
  <c r="AA53" i="1"/>
  <c r="AU53" i="1" s="1"/>
  <c r="AW53" i="1"/>
  <c r="AB53" i="1"/>
  <c r="W53" i="1" l="1"/>
  <c r="AK54" i="1"/>
  <c r="H54" i="1"/>
  <c r="V53" i="1"/>
  <c r="AL54" i="1"/>
  <c r="X53" i="1"/>
  <c r="F54" i="1" l="1"/>
  <c r="Y53" i="1"/>
  <c r="G54" i="1" s="1"/>
  <c r="AD54" i="1"/>
  <c r="AQ54" i="1"/>
  <c r="T54" i="1"/>
  <c r="L54" i="1" l="1"/>
  <c r="AV54" i="1"/>
  <c r="AE54" i="1"/>
  <c r="E54" i="1"/>
  <c r="I54" i="1" l="1"/>
  <c r="M54" i="1" l="1"/>
  <c r="K54" i="1"/>
  <c r="J54" i="1"/>
  <c r="P54" i="1" l="1"/>
  <c r="N54" i="1"/>
  <c r="O54" i="1"/>
  <c r="Q54" i="1" l="1"/>
  <c r="AW54" i="1"/>
  <c r="AB54" i="1"/>
  <c r="R54" i="1" l="1"/>
  <c r="S54" i="1"/>
  <c r="U54" i="1"/>
  <c r="AA54" i="1"/>
  <c r="AU54" i="1" s="1"/>
  <c r="W54" i="1" l="1"/>
  <c r="AK55" i="1"/>
  <c r="V54" i="1"/>
  <c r="H55" i="1"/>
  <c r="AL55" i="1"/>
  <c r="X54" i="1"/>
  <c r="F55" i="1" l="1"/>
  <c r="Y54" i="1"/>
  <c r="G55" i="1" s="1"/>
  <c r="AD55" i="1"/>
  <c r="T55" i="1"/>
  <c r="AQ55" i="1"/>
  <c r="L55" i="1" l="1"/>
  <c r="AV55" i="1"/>
  <c r="AE55" i="1"/>
  <c r="E55" i="1"/>
  <c r="I55" i="1" l="1"/>
  <c r="M55" i="1" l="1"/>
  <c r="K55" i="1"/>
  <c r="J55" i="1"/>
  <c r="O55" i="1" l="1"/>
  <c r="P55" i="1"/>
  <c r="N55" i="1"/>
  <c r="Q55" i="1" l="1"/>
  <c r="AW55" i="1"/>
  <c r="AB55" i="1"/>
  <c r="R55" i="1" l="1"/>
  <c r="S55" i="1"/>
  <c r="U55" i="1"/>
  <c r="AA55" i="1"/>
  <c r="AU55" i="1" s="1"/>
  <c r="H56" i="1" l="1"/>
  <c r="AK56" i="1"/>
  <c r="V55" i="1"/>
  <c r="W55" i="1"/>
  <c r="AL56" i="1"/>
  <c r="X55" i="1"/>
  <c r="F56" i="1" l="1"/>
  <c r="Y55" i="1"/>
  <c r="G56" i="1" s="1"/>
  <c r="AQ56" i="1"/>
  <c r="AD56" i="1"/>
  <c r="T56" i="1"/>
  <c r="AV56" i="1" l="1"/>
  <c r="L56" i="1"/>
  <c r="AE56" i="1"/>
  <c r="E56" i="1"/>
  <c r="I56" i="1" l="1"/>
  <c r="M56" i="1" l="1"/>
  <c r="J56" i="1"/>
  <c r="K56" i="1"/>
  <c r="O56" i="1" l="1"/>
  <c r="P56" i="1"/>
  <c r="N56" i="1"/>
  <c r="Q56" i="1" l="1"/>
  <c r="AW56" i="1"/>
  <c r="AB56" i="1"/>
  <c r="S56" i="1" l="1"/>
  <c r="U56" i="1"/>
  <c r="R56" i="1"/>
  <c r="AA56" i="1"/>
  <c r="AU56" i="1" s="1"/>
  <c r="W56" i="1" l="1"/>
  <c r="V56" i="1"/>
  <c r="AK57" i="1"/>
  <c r="H57" i="1"/>
  <c r="AL57" i="1"/>
  <c r="X56" i="1"/>
  <c r="F57" i="1" l="1"/>
  <c r="Y56" i="1"/>
  <c r="G57" i="1" s="1"/>
  <c r="T57" i="1"/>
  <c r="AD57" i="1"/>
  <c r="AQ57" i="1"/>
  <c r="AV57" i="1" l="1"/>
  <c r="L57" i="1"/>
  <c r="AE57" i="1"/>
  <c r="E57" i="1"/>
  <c r="I57" i="1" l="1"/>
  <c r="M57" i="1" l="1"/>
  <c r="J57" i="1"/>
  <c r="K57" i="1"/>
  <c r="N57" i="1" l="1"/>
  <c r="O57" i="1"/>
  <c r="P57" i="1"/>
  <c r="Q57" i="1"/>
  <c r="S57" i="1" l="1"/>
  <c r="U57" i="1"/>
  <c r="R57" i="1"/>
  <c r="AA57" i="1"/>
  <c r="AU57" i="1" s="1"/>
  <c r="AW57" i="1"/>
  <c r="AB57" i="1"/>
  <c r="AK58" i="1" l="1"/>
  <c r="W57" i="1"/>
  <c r="H58" i="1"/>
  <c r="V57" i="1"/>
  <c r="X57" i="1"/>
  <c r="F58" i="1" l="1"/>
  <c r="Y57" i="1"/>
  <c r="G58" i="1" s="1"/>
  <c r="AD58" i="1"/>
  <c r="T58" i="1"/>
  <c r="AQ58" i="1"/>
  <c r="L58" i="1" l="1"/>
  <c r="AV58" i="1"/>
  <c r="AV16" i="1" s="1"/>
  <c r="AE58" i="1"/>
  <c r="E58" i="1"/>
  <c r="I58" i="1" l="1"/>
  <c r="M58" i="1" l="1"/>
  <c r="K58" i="1"/>
  <c r="J58" i="1"/>
  <c r="N58" i="1" l="1"/>
  <c r="P58" i="1"/>
  <c r="O58" i="1"/>
  <c r="Q58" i="1"/>
  <c r="S58" i="1" l="1"/>
  <c r="U58" i="1"/>
  <c r="R58" i="1"/>
  <c r="AA58" i="1"/>
  <c r="AU58" i="1" s="1"/>
  <c r="AU16" i="1" s="1"/>
  <c r="AB58" i="1"/>
  <c r="AW58" i="1"/>
  <c r="AW16" i="1" s="1"/>
  <c r="W58" i="1" l="1"/>
  <c r="V58" i="1"/>
  <c r="X58" i="1" s="1"/>
  <c r="Y58" i="1" s="1"/>
</calcChain>
</file>

<file path=xl/sharedStrings.xml><?xml version="1.0" encoding="utf-8"?>
<sst xmlns="http://schemas.openxmlformats.org/spreadsheetml/2006/main" count="76" uniqueCount="72">
  <si>
    <t>Assumptions</t>
  </si>
  <si>
    <t>Product</t>
  </si>
  <si>
    <t>ING LifePay Plus Base</t>
  </si>
  <si>
    <t>Step-Up</t>
  </si>
  <si>
    <t>M&amp;E</t>
  </si>
  <si>
    <t>Fund Fees</t>
  </si>
  <si>
    <t>Rider Charge</t>
  </si>
  <si>
    <t>Risk Free Rate</t>
  </si>
  <si>
    <t>Volatility</t>
  </si>
  <si>
    <t>Year</t>
  </si>
  <si>
    <t>Anniversary</t>
  </si>
  <si>
    <t>Age</t>
  </si>
  <si>
    <t>Contribution</t>
  </si>
  <si>
    <t>Initial Premium</t>
  </si>
  <si>
    <t>First Withdrawal Age</t>
  </si>
  <si>
    <t>Mortality</t>
  </si>
  <si>
    <t>Withdrawal Rate</t>
  </si>
  <si>
    <t>M&amp;E/Fund Fees</t>
  </si>
  <si>
    <t>AV Pre-Withdrawal</t>
  </si>
  <si>
    <t>Fund1 Pre-Withdrawal</t>
  </si>
  <si>
    <t>Fund2 Pre-Withdrawal</t>
  </si>
  <si>
    <t>AV Post-Withdrawal</t>
  </si>
  <si>
    <t>Fund1 Post-Withdrawal</t>
  </si>
  <si>
    <t>Fund2 Post-Withdrawal</t>
  </si>
  <si>
    <t>AV Post-Charges</t>
  </si>
  <si>
    <t>Fund1 Post-Charges</t>
  </si>
  <si>
    <t>Fund2 Post-Charges</t>
  </si>
  <si>
    <t>Cumulative Withdrawal</t>
  </si>
  <si>
    <t>LifePay Plus Rider</t>
  </si>
  <si>
    <t>Maximum Annual Withdrawal</t>
  </si>
  <si>
    <t>Ages (&gt;=)</t>
  </si>
  <si>
    <t>Fixed Allocation Funds Automatic Rebalancing Target</t>
  </si>
  <si>
    <t>Death Benefit base</t>
  </si>
  <si>
    <t>AV Pre-Fee</t>
  </si>
  <si>
    <t>Fund1 Pre-Fee</t>
  </si>
  <si>
    <t>Fund2 Pre-Fee</t>
  </si>
  <si>
    <t>DF</t>
  </si>
  <si>
    <t>Maximum Annual Withdrawal Rate</t>
  </si>
  <si>
    <t>Withdrawal Base</t>
  </si>
  <si>
    <t>Fund1 Return</t>
  </si>
  <si>
    <t>Fund2 Return</t>
  </si>
  <si>
    <t>Growth Phase</t>
  </si>
  <si>
    <t>Annuity Commencement Date/Age</t>
  </si>
  <si>
    <t>Withdrawal Phase</t>
  </si>
  <si>
    <t>Automatic Periodic Benefit Status</t>
  </si>
  <si>
    <t>Eligible Step-Up</t>
  </si>
  <si>
    <t>Step-Up Period (Contract Years)</t>
  </si>
  <si>
    <t>Rebalance Indicator</t>
  </si>
  <si>
    <t>Fund1 Post-Rebalance</t>
  </si>
  <si>
    <t>Fund2 Post-Rebalance</t>
  </si>
  <si>
    <t>Mortality Table</t>
  </si>
  <si>
    <t>Lapse Table</t>
  </si>
  <si>
    <t>Dur</t>
  </si>
  <si>
    <t>Mortality Rate</t>
  </si>
  <si>
    <t>qx</t>
  </si>
  <si>
    <t>Last Death Age</t>
  </si>
  <si>
    <t>Death Claims</t>
  </si>
  <si>
    <t>Withdrawal Claims</t>
  </si>
  <si>
    <t>Rider Charges</t>
  </si>
  <si>
    <t>PV_WB_Claim</t>
  </si>
  <si>
    <t>PV_DB_Claim</t>
  </si>
  <si>
    <t>PV_RC</t>
  </si>
  <si>
    <t>Fund Returns</t>
  </si>
  <si>
    <t>ROP Death Base</t>
  </si>
  <si>
    <t>AV Post-Death Claims</t>
  </si>
  <si>
    <t>Fund1 Post-Death Claims</t>
  </si>
  <si>
    <t>Fund2 Post-Death Claims</t>
  </si>
  <si>
    <t>NAR Death Claims</t>
  </si>
  <si>
    <t>Death Payments</t>
  </si>
  <si>
    <t>Withdrawal Amount</t>
  </si>
  <si>
    <t>Return Of Premium Death Benefit</t>
  </si>
  <si>
    <t>Last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</si>
</sst>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2" borderId="0" xfId="0" applyFill="1" applyAlignment="1">
      <alignment wrapText="1"/>
    </xf>
    <xf numFmtId="0" fontId="4" fillId="2" borderId="1" xfId="0" applyFont="1" applyFill="1" applyBorder="1" applyAlignment="1">
      <alignment horizontal="center"/>
    </xf>
    <xf numFmtId="43" fontId="0" fillId="2" borderId="0" xfId="1" applyFont="1" applyFill="1"/>
    <xf numFmtId="164" fontId="0" fillId="2" borderId="0" xfId="0" applyNumberFormat="1" applyFill="1"/>
    <xf numFmtId="14" fontId="4" fillId="2" borderId="0" xfId="0" applyNumberFormat="1" applyFont="1" applyFill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164" fontId="0" fillId="2" borderId="1" xfId="0" applyNumberFormat="1" applyFill="1" applyBorder="1"/>
    <xf numFmtId="164" fontId="0" fillId="2" borderId="0" xfId="1" applyNumberFormat="1" applyFont="1" applyFill="1" applyBorder="1"/>
    <xf numFmtId="0" fontId="0" fillId="2" borderId="7" xfId="0" applyFill="1" applyBorder="1" applyAlignment="1">
      <alignment horizontal="center" wrapText="1"/>
    </xf>
    <xf numFmtId="9" fontId="0" fillId="2" borderId="6" xfId="2" applyFont="1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4" fillId="2" borderId="5" xfId="0" applyFont="1" applyFill="1" applyBorder="1" applyAlignment="1">
      <alignment horizontal="center"/>
    </xf>
    <xf numFmtId="14" fontId="0" fillId="2" borderId="1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0" xfId="0" applyFill="1"/>
    <xf numFmtId="0" fontId="0" fillId="3" borderId="16" xfId="0" applyFill="1" applyBorder="1"/>
    <xf numFmtId="9" fontId="0" fillId="3" borderId="0" xfId="0" applyNumberFormat="1" applyFill="1"/>
    <xf numFmtId="0" fontId="0" fillId="3" borderId="17" xfId="0" applyFill="1" applyBorder="1" applyAlignment="1">
      <alignment wrapText="1"/>
    </xf>
    <xf numFmtId="9" fontId="0" fillId="3" borderId="18" xfId="0" applyNumberFormat="1" applyFill="1" applyBorder="1"/>
    <xf numFmtId="0" fontId="0" fillId="3" borderId="18" xfId="0" applyFill="1" applyBorder="1"/>
    <xf numFmtId="0" fontId="0" fillId="3" borderId="19" xfId="0" applyFill="1" applyBorder="1"/>
    <xf numFmtId="0" fontId="3" fillId="3" borderId="12" xfId="0" applyFont="1" applyFill="1" applyBorder="1"/>
    <xf numFmtId="0" fontId="0" fillId="3" borderId="15" xfId="0" applyFill="1" applyBorder="1" applyAlignment="1">
      <alignment wrapText="1"/>
    </xf>
    <xf numFmtId="0" fontId="0" fillId="3" borderId="11" xfId="0" applyFill="1" applyBorder="1"/>
    <xf numFmtId="0" fontId="0" fillId="3" borderId="20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9" fontId="2" fillId="3" borderId="6" xfId="0" applyNumberFormat="1" applyFont="1" applyFill="1" applyBorder="1"/>
    <xf numFmtId="10" fontId="2" fillId="3" borderId="7" xfId="0" applyNumberFormat="1" applyFont="1" applyFill="1" applyBorder="1"/>
    <xf numFmtId="164" fontId="2" fillId="3" borderId="20" xfId="1" applyNumberFormat="1" applyFont="1" applyFill="1" applyBorder="1"/>
    <xf numFmtId="0" fontId="2" fillId="3" borderId="6" xfId="0" applyFont="1" applyFill="1" applyBorder="1"/>
    <xf numFmtId="10" fontId="2" fillId="3" borderId="6" xfId="0" applyNumberFormat="1" applyFont="1" applyFill="1" applyBorder="1"/>
    <xf numFmtId="9" fontId="2" fillId="3" borderId="7" xfId="0" applyNumberFormat="1" applyFont="1" applyFill="1" applyBorder="1"/>
    <xf numFmtId="10" fontId="2" fillId="3" borderId="0" xfId="0" applyNumberFormat="1" applyFont="1" applyFill="1"/>
    <xf numFmtId="9" fontId="2" fillId="3" borderId="0" xfId="0" applyNumberFormat="1" applyFont="1" applyFill="1"/>
    <xf numFmtId="164" fontId="3" fillId="2" borderId="0" xfId="1" applyNumberFormat="1" applyFont="1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5" fillId="2" borderId="0" xfId="0" applyNumberFormat="1" applyFont="1" applyFill="1"/>
    <xf numFmtId="0" fontId="3" fillId="2" borderId="0" xfId="0" applyFont="1" applyFill="1"/>
    <xf numFmtId="0" fontId="3" fillId="2" borderId="4" xfId="0" applyFont="1" applyFill="1" applyBorder="1" applyAlignment="1">
      <alignment wrapText="1"/>
    </xf>
    <xf numFmtId="164" fontId="3" fillId="2" borderId="0" xfId="0" applyNumberFormat="1" applyFont="1" applyFill="1"/>
    <xf numFmtId="164" fontId="3" fillId="2" borderId="0" xfId="1" applyNumberFormat="1" applyFont="1" applyFill="1" applyBorder="1"/>
    <xf numFmtId="9" fontId="0" fillId="2" borderId="1" xfId="2" applyFont="1" applyFill="1" applyBorder="1"/>
    <xf numFmtId="165" fontId="0" fillId="2" borderId="6" xfId="2" applyNumberFormat="1" applyFont="1" applyFill="1" applyBorder="1"/>
    <xf numFmtId="164" fontId="2" fillId="3" borderId="6" xfId="1" applyNumberFormat="1" applyFont="1" applyFill="1" applyBorder="1"/>
    <xf numFmtId="0" fontId="3" fillId="2" borderId="0" xfId="0" applyFont="1" applyFill="1" applyAlignment="1">
      <alignment horizontal="center"/>
    </xf>
    <xf numFmtId="9" fontId="0" fillId="2" borderId="0" xfId="2" applyFont="1" applyFill="1" applyBorder="1"/>
    <xf numFmtId="0" fontId="0" fillId="2" borderId="9" xfId="0" applyFill="1" applyBorder="1" applyAlignment="1">
      <alignment horizontal="center" wrapText="1"/>
    </xf>
    <xf numFmtId="164" fontId="0" fillId="2" borderId="6" xfId="1" applyNumberFormat="1" applyFont="1" applyFill="1" applyBorder="1"/>
    <xf numFmtId="0" fontId="0" fillId="3" borderId="7" xfId="0" applyFill="1" applyBorder="1"/>
    <xf numFmtId="0" fontId="3" fillId="3" borderId="8" xfId="0" applyFont="1" applyFill="1" applyBorder="1"/>
    <xf numFmtId="0" fontId="3" fillId="3" borderId="10" xfId="0" applyFont="1" applyFill="1" applyBorder="1"/>
    <xf numFmtId="0" fontId="0" fillId="2" borderId="8" xfId="0" applyFill="1" applyBorder="1"/>
    <xf numFmtId="10" fontId="0" fillId="2" borderId="1" xfId="2" applyNumberFormat="1" applyFont="1" applyFill="1" applyBorder="1"/>
    <xf numFmtId="0" fontId="0" fillId="2" borderId="11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20" xfId="0" applyFill="1" applyBorder="1" applyAlignment="1">
      <alignment wrapText="1"/>
    </xf>
    <xf numFmtId="164" fontId="0" fillId="2" borderId="1" xfId="1" applyNumberFormat="1" applyFont="1" applyFill="1" applyBorder="1"/>
    <xf numFmtId="43" fontId="0" fillId="2" borderId="0" xfId="1" applyFont="1" applyFill="1" applyBorder="1"/>
    <xf numFmtId="0" fontId="3" fillId="2" borderId="11" xfId="0" applyFont="1" applyFill="1" applyBorder="1"/>
    <xf numFmtId="0" fontId="3" fillId="2" borderId="21" xfId="0" applyFont="1" applyFill="1" applyBorder="1"/>
    <xf numFmtId="0" fontId="3" fillId="2" borderId="20" xfId="0" applyFont="1" applyFill="1" applyBorder="1"/>
    <xf numFmtId="164" fontId="3" fillId="2" borderId="2" xfId="1" applyNumberFormat="1" applyFont="1" applyFill="1" applyBorder="1"/>
    <xf numFmtId="164" fontId="3" fillId="2" borderId="4" xfId="1" applyNumberFormat="1" applyFont="1" applyFill="1" applyBorder="1"/>
    <xf numFmtId="164" fontId="3" fillId="2" borderId="7" xfId="1" applyNumberFormat="1" applyFont="1" applyFill="1" applyBorder="1"/>
    <xf numFmtId="164" fontId="1" fillId="2" borderId="5" xfId="1" applyNumberFormat="1" applyFont="1" applyFill="1" applyBorder="1"/>
    <xf numFmtId="164" fontId="0" fillId="2" borderId="5" xfId="0" applyNumberFormat="1" applyFill="1" applyBorder="1"/>
    <xf numFmtId="43" fontId="1" fillId="2" borderId="5" xfId="1" applyFont="1" applyFill="1" applyBorder="1"/>
    <xf numFmtId="0" fontId="3" fillId="2" borderId="3" xfId="0" applyFont="1" applyFill="1" applyBorder="1" applyAlignment="1">
      <alignment wrapText="1"/>
    </xf>
    <xf numFmtId="164" fontId="3" fillId="2" borderId="5" xfId="0" applyNumberFormat="1" applyFont="1" applyFill="1" applyBorder="1"/>
    <xf numFmtId="166" fontId="0" fillId="2" borderId="3" xfId="1" applyNumberFormat="1" applyFont="1" applyFill="1" applyBorder="1" applyAlignment="1">
      <alignment wrapText="1"/>
    </xf>
    <xf numFmtId="166" fontId="0" fillId="2" borderId="5" xfId="1" applyNumberFormat="1" applyFont="1" applyFill="1" applyBorder="1"/>
    <xf numFmtId="0" fontId="3" fillId="0" borderId="0" xfId="0" applyFont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0" xfId="0" applyFill="1" applyBorder="1"/>
    <xf numFmtId="4" fontId="0" fillId="2" borderId="0" xfId="0" applyNumberFormat="1" applyFill="1" applyBorder="1"/>
    <xf numFmtId="0" fontId="0" fillId="0" borderId="0" xfId="0" applyBorder="1"/>
    <xf numFmtId="0" fontId="0" fillId="2" borderId="0" xfId="0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63"/>
  <sheetViews>
    <sheetView tabSelected="1" zoomScale="85" zoomScaleNormal="85" workbookViewId="0">
      <pane xSplit="1" ySplit="17" topLeftCell="B18" activePane="bottomRight" state="frozen"/>
      <selection pane="topRight" activeCell="B1" sqref="B1"/>
      <selection pane="bottomLeft" activeCell="A16" sqref="A16"/>
      <selection pane="bottomRight" activeCell="D18" sqref="D18"/>
    </sheetView>
  </sheetViews>
  <sheetFormatPr defaultColWidth="9.140625" defaultRowHeight="15" outlineLevelCol="1" x14ac:dyDescent="0.25"/>
  <cols>
    <col min="1" max="1" width="47.140625" style="1" bestFit="1" customWidth="1"/>
    <col min="2" max="2" width="20.140625" style="1" bestFit="1" customWidth="1"/>
    <col min="3" max="3" width="4.42578125" style="1" bestFit="1" customWidth="1"/>
    <col min="4" max="4" width="13.5703125" style="1" bestFit="1" customWidth="1"/>
    <col min="5" max="6" width="8.5703125" style="1" bestFit="1" customWidth="1"/>
    <col min="7" max="7" width="9.140625" style="1" bestFit="1" customWidth="1"/>
    <col min="8" max="8" width="27.85546875" style="1" bestFit="1" customWidth="1"/>
    <col min="9" max="9" width="9.7109375" style="1" bestFit="1" customWidth="1"/>
    <col min="10" max="11" width="10.5703125" style="1" bestFit="1" customWidth="1" outlineLevel="1"/>
    <col min="12" max="12" width="10.140625" style="1" bestFit="1" customWidth="1"/>
    <col min="13" max="13" width="9.7109375" style="1" bestFit="1" customWidth="1"/>
    <col min="14" max="15" width="10.85546875" style="1" bestFit="1" customWidth="1" outlineLevel="1"/>
    <col min="16" max="16" width="6" style="1" bestFit="1" customWidth="1"/>
    <col min="17" max="17" width="8.5703125" style="1" bestFit="1" customWidth="1"/>
    <col min="18" max="19" width="10.85546875" style="1" bestFit="1" customWidth="1" outlineLevel="1"/>
    <col min="20" max="20" width="8.85546875" style="1" bestFit="1" customWidth="1"/>
    <col min="21" max="21" width="12.7109375" style="1" bestFit="1" customWidth="1"/>
    <col min="22" max="23" width="11.42578125" style="1" bestFit="1" customWidth="1"/>
    <col min="24" max="25" width="10.85546875" style="1" bestFit="1" customWidth="1"/>
    <col min="26" max="26" width="10.42578125" style="1" bestFit="1" customWidth="1"/>
    <col min="27" max="27" width="10.5703125" style="1" bestFit="1" customWidth="1"/>
    <col min="28" max="28" width="12.140625" style="1" bestFit="1" customWidth="1"/>
    <col min="29" max="29" width="9.85546875" style="1" bestFit="1" customWidth="1"/>
    <col min="30" max="30" width="10.85546875" style="1" bestFit="1" customWidth="1"/>
    <col min="31" max="31" width="10.7109375" style="1" bestFit="1" customWidth="1"/>
    <col min="32" max="32" width="11.28515625" style="1" bestFit="1" customWidth="1"/>
    <col min="33" max="33" width="15.42578125" style="1" bestFit="1" customWidth="1"/>
    <col min="34" max="34" width="2.85546875" style="1" customWidth="1"/>
    <col min="35" max="35" width="7.5703125" style="1" bestFit="1" customWidth="1"/>
    <col min="36" max="36" width="6.5703125" style="1" bestFit="1" customWidth="1"/>
    <col min="37" max="37" width="9.7109375" style="1" bestFit="1" customWidth="1"/>
    <col min="38" max="38" width="15.42578125" style="1" bestFit="1" customWidth="1"/>
    <col min="39" max="39" width="5.140625" style="1" bestFit="1" customWidth="1"/>
    <col min="40" max="40" width="2.42578125" style="1" customWidth="1"/>
    <col min="41" max="42" width="6.5703125" style="1" bestFit="1" customWidth="1"/>
    <col min="43" max="43" width="9" style="1" bestFit="1" customWidth="1"/>
    <col min="44" max="44" width="8.5703125" style="1" bestFit="1" customWidth="1"/>
    <col min="45" max="45" width="3.140625" style="1" customWidth="1"/>
    <col min="46" max="46" width="6.5703125" style="1" bestFit="1" customWidth="1"/>
    <col min="47" max="47" width="12.85546875" style="1" bestFit="1" customWidth="1"/>
    <col min="48" max="48" width="13.7109375" style="1" bestFit="1" customWidth="1"/>
    <col min="49" max="49" width="8.5703125" style="1" bestFit="1" customWidth="1"/>
    <col min="50" max="56" width="9.140625" style="1"/>
    <col min="57" max="57" width="3.140625" style="1" bestFit="1" customWidth="1"/>
    <col min="58" max="58" width="3.28515625" style="89" bestFit="1" customWidth="1"/>
    <col min="59" max="59" width="13.42578125" style="89" bestFit="1" customWidth="1"/>
    <col min="60" max="61" width="14" style="89" bestFit="1" customWidth="1"/>
    <col min="62" max="62" width="19.85546875" style="89" bestFit="1" customWidth="1"/>
    <col min="63" max="63" width="18.140625" style="89" bestFit="1" customWidth="1"/>
    <col min="64" max="68" width="18.140625" style="89" customWidth="1"/>
    <col min="69" max="71" width="18.140625" style="90" customWidth="1"/>
    <col min="72" max="80" width="18.140625" style="89" customWidth="1"/>
    <col min="81" max="82" width="21.140625" style="89" bestFit="1" customWidth="1"/>
    <col min="83" max="83" width="13.42578125" style="89" bestFit="1" customWidth="1"/>
    <col min="84" max="84" width="19" style="89" bestFit="1" customWidth="1"/>
    <col min="85" max="90" width="19" style="89" customWidth="1"/>
    <col min="91" max="92" width="22" style="89" bestFit="1" customWidth="1"/>
    <col min="93" max="93" width="14" style="89" bestFit="1" customWidth="1"/>
    <col min="94" max="94" width="15.5703125" style="89" bestFit="1" customWidth="1"/>
    <col min="95" max="95" width="14" style="89" bestFit="1" customWidth="1"/>
    <col min="96" max="97" width="13.42578125" style="89" bestFit="1" customWidth="1"/>
    <col min="98" max="98" width="20.28515625" style="89" bestFit="1" customWidth="1"/>
    <col min="99" max="100" width="23.140625" style="89" bestFit="1" customWidth="1"/>
    <col min="101" max="102" width="20.7109375" style="89" bestFit="1" customWidth="1"/>
    <col min="103" max="103" width="15.42578125" style="89" bestFit="1" customWidth="1"/>
    <col min="104" max="104" width="18.28515625" style="89" bestFit="1" customWidth="1"/>
    <col min="105" max="105" width="16.28515625" style="89" bestFit="1" customWidth="1"/>
    <col min="106" max="106" width="19.28515625" style="89" bestFit="1" customWidth="1"/>
    <col min="107" max="107" width="28.140625" style="89" bestFit="1" customWidth="1"/>
    <col min="108" max="108" width="18.42578125" style="89" bestFit="1" customWidth="1"/>
    <col min="109" max="109" width="21.140625" style="89" bestFit="1" customWidth="1"/>
    <col min="110" max="110" width="17.85546875" style="89" bestFit="1" customWidth="1"/>
    <col min="111" max="142" width="9.140625" style="89"/>
    <col min="143" max="16384" width="9.140625" style="1"/>
  </cols>
  <sheetData>
    <row r="1" spans="1:49" x14ac:dyDescent="0.25">
      <c r="A1" s="31" t="s">
        <v>0</v>
      </c>
      <c r="B1" s="22"/>
      <c r="C1" s="22"/>
      <c r="D1" s="22"/>
      <c r="E1" s="22"/>
      <c r="F1" s="22"/>
      <c r="G1" s="22"/>
      <c r="H1" s="22"/>
      <c r="I1" s="22"/>
      <c r="J1" s="23"/>
    </row>
    <row r="2" spans="1:49" x14ac:dyDescent="0.25">
      <c r="A2" s="33" t="s">
        <v>1</v>
      </c>
      <c r="B2" s="34" t="s">
        <v>2</v>
      </c>
      <c r="C2" s="24"/>
      <c r="D2" s="24"/>
      <c r="E2" s="24"/>
      <c r="F2" s="24"/>
      <c r="G2" s="24"/>
      <c r="H2" s="24"/>
      <c r="I2" s="24"/>
      <c r="J2" s="25"/>
    </row>
    <row r="3" spans="1:49" x14ac:dyDescent="0.25">
      <c r="A3" s="35" t="s">
        <v>3</v>
      </c>
      <c r="B3" s="39">
        <v>0.06</v>
      </c>
      <c r="C3" s="24"/>
      <c r="D3" s="24" t="s">
        <v>4</v>
      </c>
      <c r="E3" s="45">
        <v>1.4E-2</v>
      </c>
      <c r="F3" s="24"/>
      <c r="G3" s="24" t="s">
        <v>30</v>
      </c>
      <c r="H3" s="24" t="s">
        <v>29</v>
      </c>
      <c r="I3" s="24"/>
      <c r="J3" s="25"/>
    </row>
    <row r="4" spans="1:49" x14ac:dyDescent="0.25">
      <c r="A4" s="35" t="s">
        <v>46</v>
      </c>
      <c r="B4" s="57">
        <v>10</v>
      </c>
      <c r="C4" s="24"/>
      <c r="D4" s="24" t="s">
        <v>5</v>
      </c>
      <c r="E4" s="45">
        <v>1.5E-3</v>
      </c>
      <c r="F4" s="24"/>
      <c r="G4" s="24">
        <v>59.5</v>
      </c>
      <c r="H4" s="26">
        <v>0.04</v>
      </c>
      <c r="I4" s="24"/>
      <c r="J4" s="25"/>
    </row>
    <row r="5" spans="1:49" x14ac:dyDescent="0.25">
      <c r="A5" s="38" t="s">
        <v>6</v>
      </c>
      <c r="B5" s="40">
        <v>8.5000000000000006E-3</v>
      </c>
      <c r="C5" s="24"/>
      <c r="D5" s="24"/>
      <c r="E5" s="24"/>
      <c r="F5" s="24"/>
      <c r="G5" s="24">
        <v>65</v>
      </c>
      <c r="H5" s="26">
        <v>0.05</v>
      </c>
      <c r="I5" s="24"/>
      <c r="J5" s="25"/>
    </row>
    <row r="6" spans="1:49" x14ac:dyDescent="0.25">
      <c r="A6" s="35"/>
      <c r="B6" s="36"/>
      <c r="C6" s="24"/>
      <c r="D6" s="24" t="s">
        <v>7</v>
      </c>
      <c r="E6" s="46">
        <v>0.03</v>
      </c>
      <c r="F6" s="24"/>
      <c r="G6" s="24">
        <v>76</v>
      </c>
      <c r="H6" s="26">
        <v>0.06</v>
      </c>
      <c r="I6" s="24"/>
      <c r="J6" s="25"/>
    </row>
    <row r="7" spans="1:49" x14ac:dyDescent="0.25">
      <c r="A7" s="33" t="s">
        <v>13</v>
      </c>
      <c r="B7" s="41">
        <v>100000</v>
      </c>
      <c r="C7" s="24"/>
      <c r="D7" s="24" t="s">
        <v>8</v>
      </c>
      <c r="E7" s="46">
        <v>0</v>
      </c>
      <c r="F7" s="24"/>
      <c r="G7" s="24">
        <v>80</v>
      </c>
      <c r="H7" s="26">
        <v>7.0000000000000007E-2</v>
      </c>
      <c r="I7" s="24"/>
      <c r="J7" s="25"/>
    </row>
    <row r="8" spans="1:49" x14ac:dyDescent="0.25">
      <c r="A8" s="35" t="s">
        <v>14</v>
      </c>
      <c r="B8" s="42">
        <v>70</v>
      </c>
      <c r="C8" s="24"/>
      <c r="D8" s="24"/>
      <c r="E8" s="46"/>
      <c r="F8" s="24"/>
      <c r="G8" s="24"/>
      <c r="H8" s="26"/>
      <c r="I8" s="24"/>
      <c r="J8" s="25"/>
    </row>
    <row r="9" spans="1:49" x14ac:dyDescent="0.25">
      <c r="A9" s="35" t="s">
        <v>42</v>
      </c>
      <c r="B9" s="42">
        <v>80</v>
      </c>
      <c r="C9" s="24"/>
      <c r="D9" s="24"/>
      <c r="E9" s="46"/>
      <c r="F9" s="24"/>
      <c r="G9" s="24"/>
      <c r="H9" s="26"/>
      <c r="I9" s="24"/>
      <c r="J9" s="25"/>
    </row>
    <row r="10" spans="1:49" x14ac:dyDescent="0.25">
      <c r="A10" s="35" t="s">
        <v>55</v>
      </c>
      <c r="B10" s="42">
        <v>100</v>
      </c>
      <c r="C10" s="24"/>
      <c r="D10" s="24"/>
      <c r="E10" s="24"/>
      <c r="F10" s="24"/>
      <c r="G10" s="24"/>
      <c r="H10" s="24"/>
      <c r="I10" s="24"/>
      <c r="J10" s="25"/>
    </row>
    <row r="11" spans="1:49" x14ac:dyDescent="0.25">
      <c r="A11" s="35" t="s">
        <v>15</v>
      </c>
      <c r="B11" s="43">
        <v>5.0000000000000001E-3</v>
      </c>
      <c r="C11" s="24"/>
      <c r="D11" s="24"/>
      <c r="E11" s="24"/>
      <c r="F11" s="24"/>
      <c r="G11" s="24"/>
      <c r="H11" s="24"/>
      <c r="I11" s="24"/>
      <c r="J11" s="25"/>
    </row>
    <row r="12" spans="1:49" x14ac:dyDescent="0.25">
      <c r="A12" s="35" t="s">
        <v>16</v>
      </c>
      <c r="B12" s="39">
        <v>0.03</v>
      </c>
      <c r="C12" s="24"/>
      <c r="D12" s="24"/>
      <c r="E12" s="24"/>
      <c r="F12" s="24"/>
      <c r="G12" s="24"/>
      <c r="H12" s="24"/>
      <c r="I12" s="24"/>
      <c r="J12" s="25"/>
    </row>
    <row r="13" spans="1:49" ht="30" x14ac:dyDescent="0.25">
      <c r="A13" s="37" t="s">
        <v>31</v>
      </c>
      <c r="B13" s="44">
        <v>0.2</v>
      </c>
      <c r="C13" s="24"/>
      <c r="D13" s="24"/>
      <c r="E13" s="24"/>
      <c r="F13" s="24"/>
      <c r="G13" s="24"/>
      <c r="H13" s="24"/>
      <c r="I13" s="24"/>
      <c r="J13" s="25"/>
    </row>
    <row r="14" spans="1:49" x14ac:dyDescent="0.25">
      <c r="A14" s="32"/>
      <c r="B14" s="26"/>
      <c r="C14" s="24"/>
      <c r="D14" s="24"/>
      <c r="E14" s="24"/>
      <c r="F14" s="24"/>
      <c r="G14" s="24"/>
      <c r="H14" s="24"/>
      <c r="I14" s="24"/>
      <c r="J14" s="25"/>
    </row>
    <row r="15" spans="1:49" ht="15.75" thickBot="1" x14ac:dyDescent="0.3">
      <c r="A15" s="27"/>
      <c r="B15" s="28"/>
      <c r="C15" s="29"/>
      <c r="D15" s="29"/>
      <c r="E15" s="29"/>
      <c r="F15" s="29"/>
      <c r="G15" s="29"/>
      <c r="H15" s="29"/>
      <c r="I15" s="29"/>
      <c r="J15" s="30"/>
      <c r="AU15" s="72" t="s">
        <v>60</v>
      </c>
      <c r="AV15" s="73" t="s">
        <v>59</v>
      </c>
      <c r="AW15" s="74" t="s">
        <v>61</v>
      </c>
    </row>
    <row r="16" spans="1:49" x14ac:dyDescent="0.25">
      <c r="Z16" s="87" t="s">
        <v>70</v>
      </c>
      <c r="AA16" s="88"/>
      <c r="AB16" s="86" t="s">
        <v>28</v>
      </c>
      <c r="AC16" s="86"/>
      <c r="AD16" s="86"/>
      <c r="AE16" s="86"/>
      <c r="AF16" s="86"/>
      <c r="AG16" s="86"/>
      <c r="AH16" s="58"/>
      <c r="AI16" s="58"/>
      <c r="AO16" s="87" t="s">
        <v>62</v>
      </c>
      <c r="AP16" s="88"/>
      <c r="AU16" s="75">
        <f ca="1">SUMPRODUCT(AU18:AU58,$AR18:$AR58)</f>
        <v>1141.7796683885786</v>
      </c>
      <c r="AV16" s="76">
        <f t="shared" ref="AV16:AW16" ca="1" si="0">SUMPRODUCT(AV18:AV58,$AR18:$AR58)</f>
        <v>19305.731150304542</v>
      </c>
      <c r="AW16" s="77">
        <f t="shared" ca="1" si="0"/>
        <v>10687.446857233759</v>
      </c>
    </row>
    <row r="17" spans="1:142" s="3" customFormat="1" ht="60" x14ac:dyDescent="0.25">
      <c r="A17" s="8" t="s">
        <v>9</v>
      </c>
      <c r="B17" s="17" t="s">
        <v>10</v>
      </c>
      <c r="C17" s="19" t="s">
        <v>11</v>
      </c>
      <c r="D17" s="18" t="s">
        <v>12</v>
      </c>
      <c r="E17" s="18" t="s">
        <v>33</v>
      </c>
      <c r="F17" s="18" t="s">
        <v>34</v>
      </c>
      <c r="G17" s="18" t="s">
        <v>35</v>
      </c>
      <c r="H17" s="8" t="s">
        <v>17</v>
      </c>
      <c r="I17" s="18" t="s">
        <v>18</v>
      </c>
      <c r="J17" s="18" t="s">
        <v>19</v>
      </c>
      <c r="K17" s="18" t="s">
        <v>20</v>
      </c>
      <c r="L17" s="8" t="s">
        <v>69</v>
      </c>
      <c r="M17" s="18" t="s">
        <v>21</v>
      </c>
      <c r="N17" s="18" t="s">
        <v>22</v>
      </c>
      <c r="O17" s="18" t="s">
        <v>23</v>
      </c>
      <c r="P17" s="8" t="s">
        <v>6</v>
      </c>
      <c r="Q17" s="18" t="s">
        <v>24</v>
      </c>
      <c r="R17" s="18" t="s">
        <v>25</v>
      </c>
      <c r="S17" s="18" t="s">
        <v>26</v>
      </c>
      <c r="T17" s="8" t="s">
        <v>68</v>
      </c>
      <c r="U17" s="81" t="s">
        <v>64</v>
      </c>
      <c r="V17" s="18" t="s">
        <v>65</v>
      </c>
      <c r="W17" s="18" t="s">
        <v>66</v>
      </c>
      <c r="X17" s="18" t="s">
        <v>48</v>
      </c>
      <c r="Y17" s="19" t="s">
        <v>49</v>
      </c>
      <c r="Z17" s="8" t="s">
        <v>63</v>
      </c>
      <c r="AA17" s="8" t="s">
        <v>67</v>
      </c>
      <c r="AB17" s="10" t="s">
        <v>32</v>
      </c>
      <c r="AC17" s="52" t="s">
        <v>38</v>
      </c>
      <c r="AD17" s="52" t="s">
        <v>69</v>
      </c>
      <c r="AE17" s="9" t="s">
        <v>27</v>
      </c>
      <c r="AF17" s="9" t="s">
        <v>29</v>
      </c>
      <c r="AG17" s="13" t="s">
        <v>37</v>
      </c>
      <c r="AH17" s="13"/>
      <c r="AI17" s="60" t="s">
        <v>45</v>
      </c>
      <c r="AJ17" s="17" t="s">
        <v>41</v>
      </c>
      <c r="AK17" s="18" t="s">
        <v>43</v>
      </c>
      <c r="AL17" s="18" t="s">
        <v>44</v>
      </c>
      <c r="AM17" s="19" t="s">
        <v>71</v>
      </c>
      <c r="AO17" s="17" t="s">
        <v>39</v>
      </c>
      <c r="AP17" s="19" t="s">
        <v>40</v>
      </c>
      <c r="AQ17" s="19" t="s">
        <v>47</v>
      </c>
      <c r="AR17" s="83" t="s">
        <v>36</v>
      </c>
      <c r="AT17" s="65" t="s">
        <v>54</v>
      </c>
      <c r="AU17" s="67" t="s">
        <v>56</v>
      </c>
      <c r="AV17" s="68" t="s">
        <v>57</v>
      </c>
      <c r="AW17" s="69" t="s">
        <v>58</v>
      </c>
      <c r="BE17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92"/>
      <c r="EL17" s="92"/>
    </row>
    <row r="18" spans="1:142" x14ac:dyDescent="0.25">
      <c r="A18" s="20">
        <v>0</v>
      </c>
      <c r="B18" s="21">
        <v>42583</v>
      </c>
      <c r="C18" s="16">
        <v>60</v>
      </c>
      <c r="D18" s="5">
        <v>0</v>
      </c>
      <c r="E18" s="2">
        <f>F18+G18</f>
        <v>80000</v>
      </c>
      <c r="F18" s="2">
        <f>Initial.Prem*0.16</f>
        <v>16000</v>
      </c>
      <c r="G18" s="2">
        <f>Initial.Prem*0.64</f>
        <v>64000</v>
      </c>
      <c r="H18" s="78">
        <v>0</v>
      </c>
      <c r="I18" s="6">
        <f>E18+D18-H18</f>
        <v>80000</v>
      </c>
      <c r="J18" s="6">
        <f>IF($I18=0,0,F18*($I18/$E18))</f>
        <v>16000</v>
      </c>
      <c r="K18" s="6">
        <f>IF($I18=0,0,G18*($I18/$E18))</f>
        <v>64000</v>
      </c>
      <c r="L18" s="79">
        <f t="shared" ref="L18:L58" si="1">AD18</f>
        <v>0</v>
      </c>
      <c r="M18" s="6">
        <f>I18</f>
        <v>80000</v>
      </c>
      <c r="N18" s="6">
        <f>IF($M18=0,0,J18*($M18/$I18))</f>
        <v>16000</v>
      </c>
      <c r="O18" s="6">
        <f>IF($M18=0,0,K18*($M18/$I18))</f>
        <v>64000</v>
      </c>
      <c r="P18" s="80">
        <v>0</v>
      </c>
      <c r="Q18" s="6">
        <f>M18-P18</f>
        <v>80000</v>
      </c>
      <c r="R18" s="6">
        <f>IF($Q18=0,0,N18*($Q18/$M18))</f>
        <v>16000</v>
      </c>
      <c r="S18" s="6">
        <f>IF($Q18=0,0,O18*($Q18/$M18))</f>
        <v>64000</v>
      </c>
      <c r="T18" s="79">
        <v>0</v>
      </c>
      <c r="U18" s="82">
        <f>MAX(Q18-T18,0)</f>
        <v>80000</v>
      </c>
      <c r="V18" s="6">
        <f>IF($U18=0,0,R18*($U18/$Q18))</f>
        <v>16000</v>
      </c>
      <c r="W18" s="6">
        <f>IF($U18=0,0,S18*($U18/$Q18))</f>
        <v>64000</v>
      </c>
      <c r="X18" s="2">
        <f t="shared" ref="X18:X58" si="2">IF(AQ18=1,U18*Fund.Reb.Target,V18)</f>
        <v>16000</v>
      </c>
      <c r="Y18" s="61">
        <f>Q18-X18</f>
        <v>64000</v>
      </c>
      <c r="Z18" s="2">
        <f>Initial.Prem</f>
        <v>100000</v>
      </c>
      <c r="AA18" s="2">
        <f>MAX(0,T18-Q18)</f>
        <v>0</v>
      </c>
      <c r="AB18" s="11">
        <f>B7</f>
        <v>100000</v>
      </c>
      <c r="AC18" s="53">
        <f>B7</f>
        <v>100000</v>
      </c>
      <c r="AD18" s="54">
        <v>0</v>
      </c>
      <c r="AE18" s="12">
        <f>SUM(AD$18:AD18)</f>
        <v>0</v>
      </c>
      <c r="AF18" s="12">
        <v>0</v>
      </c>
      <c r="AG18" s="14">
        <v>0</v>
      </c>
      <c r="AH18" s="14"/>
      <c r="AI18" s="59"/>
      <c r="AJ18" s="15"/>
      <c r="AM18" s="16"/>
      <c r="AO18" s="15"/>
      <c r="AP18" s="16"/>
      <c r="AQ18" s="61"/>
      <c r="AR18" s="84">
        <f t="shared" ref="AR18:AR58" si="3">(1+$E$6)^-A18</f>
        <v>1</v>
      </c>
      <c r="AT18" s="66">
        <f>VLOOKUP(C18,DecrermentAssumptions!$A$3:$B$118,2,FALSE)</f>
        <v>5.0000000000000001E-3</v>
      </c>
      <c r="AU18" s="70">
        <f>AA18</f>
        <v>0</v>
      </c>
      <c r="AV18" s="71">
        <v>0</v>
      </c>
      <c r="AW18" s="61">
        <v>0</v>
      </c>
      <c r="BE18" s="85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</row>
    <row r="19" spans="1:142" x14ac:dyDescent="0.25">
      <c r="A19" s="20">
        <f>A18+1</f>
        <v>1</v>
      </c>
      <c r="B19" s="21">
        <f>DATE(YEAR(B18)+1,MONTH(B18),DAY(B18))</f>
        <v>42948</v>
      </c>
      <c r="C19" s="16">
        <f>C18+1</f>
        <v>61</v>
      </c>
      <c r="D19" s="5">
        <v>0</v>
      </c>
      <c r="E19" s="2">
        <f ca="1">F19+G19</f>
        <v>82400</v>
      </c>
      <c r="F19" s="2">
        <f t="shared" ref="F19:F58" si="4">X18*(1+AO19)</f>
        <v>16480</v>
      </c>
      <c r="G19" s="2">
        <f t="shared" ref="G19:G58" ca="1" si="5">Y18*(1+AP19)</f>
        <v>65920</v>
      </c>
      <c r="H19" s="78">
        <f t="shared" ref="H19:H58" si="6">U18*(Rate.MandE+Rate.FundFee)</f>
        <v>1240</v>
      </c>
      <c r="I19" s="6">
        <f ca="1">MAX(0,E19+D19-H19)</f>
        <v>81160</v>
      </c>
      <c r="J19" s="6">
        <f t="shared" ref="J19:J58" ca="1" si="7">IF($I19=0,0,F19*($I19/$E19))</f>
        <v>16232</v>
      </c>
      <c r="K19" s="6">
        <f t="shared" ref="K19:K58" ca="1" si="8">IF($I19=0,0,G19*($I19/$E19))</f>
        <v>64928</v>
      </c>
      <c r="L19" s="79">
        <f t="shared" si="1"/>
        <v>0</v>
      </c>
      <c r="M19" s="6">
        <f ca="1">MAX(0,I19-L19)</f>
        <v>81160</v>
      </c>
      <c r="N19" s="6">
        <f t="shared" ref="N19:N58" ca="1" si="9">IF($M19=0,0,J19*($M19/$I19))</f>
        <v>16232</v>
      </c>
      <c r="O19" s="6">
        <f t="shared" ref="O19:O58" ca="1" si="10">IF($M19=0,0,K19*($M19/$I19))</f>
        <v>64928</v>
      </c>
      <c r="P19" s="78">
        <f t="shared" ref="P19:P58" ca="1" si="11">Rate.RiderCharge*M19</f>
        <v>689.86</v>
      </c>
      <c r="Q19" s="6">
        <f ca="1">M19-P19</f>
        <v>80470.14</v>
      </c>
      <c r="R19" s="6">
        <f t="shared" ref="R19:R58" ca="1" si="12">IF($Q19=0,0,N19*($Q19/$M19))</f>
        <v>16094.028</v>
      </c>
      <c r="S19" s="6">
        <f t="shared" ref="S19:S58" ca="1" si="13">IF($Q19=0,0,O19*($Q19/$M19))</f>
        <v>64376.112000000001</v>
      </c>
      <c r="T19" s="79">
        <f>IF(SUM(AJ19:AM19)=0,0,MAX(AB18,Z18)*AT19)</f>
        <v>500</v>
      </c>
      <c r="U19" s="82">
        <f t="shared" ref="U19:U58" ca="1" si="14">MAX(Q19-T19,0)</f>
        <v>79970.14</v>
      </c>
      <c r="V19" s="6">
        <f t="shared" ref="V19:V58" ca="1" si="15">IF($U19=0,0,R19*($U19/$Q19))</f>
        <v>15994.028</v>
      </c>
      <c r="W19" s="6">
        <f t="shared" ref="W19:W58" ca="1" si="16">IF($U19=0,0,S19*($U19/$Q19))</f>
        <v>63976.112000000001</v>
      </c>
      <c r="X19" s="2">
        <f t="shared" ca="1" si="2"/>
        <v>15994.028</v>
      </c>
      <c r="Y19" s="61">
        <f t="shared" ref="Y19:Y58" ca="1" si="17">Q19-X19</f>
        <v>64476.112000000001</v>
      </c>
      <c r="Z19" s="2">
        <f>Z18*(1-AT19)</f>
        <v>99500</v>
      </c>
      <c r="AA19" s="2">
        <f t="shared" ref="AA19:AA58" ca="1" si="18">MAX(0,T19-Q19)</f>
        <v>0</v>
      </c>
      <c r="AB19" s="11">
        <f ca="1">MAX(0,AB18*(1-AT19)+D19-H19-L18-P19)</f>
        <v>97570.14</v>
      </c>
      <c r="AC19" s="53">
        <f t="shared" ref="AC19:AC58" ca="1" si="19">MAX(IF(AJ19=1,U19,0),AC18*(1-AT19)+D19,IF(AI19=1,AC18*(1-AT19)*(1+Rate.StepUp)+D19-H19-P19,0))</f>
        <v>103540.14</v>
      </c>
      <c r="AD19" s="54">
        <f t="shared" ref="AD19:AD58" si="20">IF(AK19=1,Rate.WD*AC19,IF(AL19=1,AF19,0))</f>
        <v>0</v>
      </c>
      <c r="AE19" s="12">
        <f>SUM(AD$18:AD19)</f>
        <v>0</v>
      </c>
      <c r="AF19" s="12">
        <f ca="1">AG19*AC19</f>
        <v>0</v>
      </c>
      <c r="AG19" s="14">
        <f t="shared" ref="AG19:AG58" si="21">IF(AJ19=1,0,IF(C19&gt;MAW.Age4,MAW.Rate4,IF(C19&gt;MAW.Age3,MAW.Rate3,IF(C19&gt;MAW.Age2,MAW.Rate2,IF(C19&gt;MAW.Age1,MAW.Rate1,0)))))</f>
        <v>0</v>
      </c>
      <c r="AH19" s="14"/>
      <c r="AI19" s="12">
        <f t="shared" ref="AI19:AI58" si="22">IF(AND(A19&lt;=StepUp.Yr,AJ19=1),1,0)</f>
        <v>1</v>
      </c>
      <c r="AJ19" s="15">
        <f t="shared" ref="AJ19:AJ58" si="23">IF(AND(C19&lt;=Age.FirstWD,C19&lt;=Age.AnnuityComm,C19&lt;Age.Death),1,0)</f>
        <v>1</v>
      </c>
      <c r="AK19" s="1">
        <f t="shared" ref="AK19:AK58" si="24">IF(AND(OR(C19&gt;Age.FirstWD,C19&gt;Age.AnnuityComm),U18&gt;0,C19&lt;Age.Death),1,0)</f>
        <v>0</v>
      </c>
      <c r="AL19" s="1">
        <v>0</v>
      </c>
      <c r="AM19" s="16">
        <f t="shared" ref="AM19:AM58" si="25">IF(C19=Age.Death,1,0)</f>
        <v>0</v>
      </c>
      <c r="AO19" s="55">
        <f t="shared" ref="AO19:AO58" si="26">$E$6</f>
        <v>0.03</v>
      </c>
      <c r="AP19" s="56">
        <f t="shared" ref="AP19:AP58" ca="1" si="27">EXP(LN(1+$E$6)-0.5*$E$7^2+$E$7*NORMINV(RAND(),0,1))-1</f>
        <v>3.0000000000000027E-2</v>
      </c>
      <c r="AQ19" s="61">
        <f>AK19+AL19</f>
        <v>0</v>
      </c>
      <c r="AR19" s="84">
        <f t="shared" si="3"/>
        <v>0.970873786407767</v>
      </c>
      <c r="AT19" s="66">
        <f>VLOOKUP(C19,DecrermentAssumptions!$A$3:$B$118,2,FALSE)</f>
        <v>5.0000000000000001E-3</v>
      </c>
      <c r="AU19" s="70">
        <f t="shared" ref="AU19:AU58" ca="1" si="28">AA19</f>
        <v>0</v>
      </c>
      <c r="AV19" s="6">
        <f>MAX(AD19-U18,0)</f>
        <v>0</v>
      </c>
      <c r="AW19" s="61">
        <f ca="1">P19</f>
        <v>689.86</v>
      </c>
      <c r="BE19" s="85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</row>
    <row r="20" spans="1:142" x14ac:dyDescent="0.25">
      <c r="A20" s="20">
        <f t="shared" ref="A20:A58" si="29">A19+1</f>
        <v>2</v>
      </c>
      <c r="B20" s="21">
        <f t="shared" ref="B20:B58" si="30">DATE(YEAR(B19)+1,MONTH(B19),DAY(B19))</f>
        <v>43313</v>
      </c>
      <c r="C20" s="16">
        <f t="shared" ref="C20:C58" si="31">C19+1</f>
        <v>62</v>
      </c>
      <c r="D20" s="5">
        <v>0</v>
      </c>
      <c r="E20" s="2">
        <f t="shared" ref="E20:E58" ca="1" si="32">F20+G20</f>
        <v>82884.244200000016</v>
      </c>
      <c r="F20" s="2">
        <f t="shared" ca="1" si="4"/>
        <v>16473.848840000002</v>
      </c>
      <c r="G20" s="2">
        <f t="shared" ca="1" si="5"/>
        <v>66410.39536000001</v>
      </c>
      <c r="H20" s="78">
        <f t="shared" ca="1" si="6"/>
        <v>1239.5371700000001</v>
      </c>
      <c r="I20" s="6">
        <f t="shared" ref="I20:I58" ca="1" si="33">MAX(0,E20+D20-H20)</f>
        <v>81644.70703000002</v>
      </c>
      <c r="J20" s="6">
        <f t="shared" ca="1" si="7"/>
        <v>16227.481775098404</v>
      </c>
      <c r="K20" s="6">
        <f t="shared" ca="1" si="8"/>
        <v>65417.225254901612</v>
      </c>
      <c r="L20" s="79">
        <f t="shared" ca="1" si="1"/>
        <v>0</v>
      </c>
      <c r="M20" s="6">
        <f t="shared" ref="M20:M58" ca="1" si="34">MAX(0,I20-L20)</f>
        <v>81644.70703000002</v>
      </c>
      <c r="N20" s="6">
        <f t="shared" ca="1" si="9"/>
        <v>16227.481775098404</v>
      </c>
      <c r="O20" s="6">
        <f t="shared" ca="1" si="10"/>
        <v>65417.225254901612</v>
      </c>
      <c r="P20" s="78">
        <f t="shared" ca="1" si="11"/>
        <v>693.9800097550002</v>
      </c>
      <c r="Q20" s="6">
        <f t="shared" ref="Q20:Q58" ca="1" si="35">M20-P20</f>
        <v>80950.727020245016</v>
      </c>
      <c r="R20" s="6">
        <f t="shared" ca="1" si="12"/>
        <v>16089.548180010066</v>
      </c>
      <c r="S20" s="6">
        <f t="shared" ca="1" si="13"/>
        <v>64861.178840234941</v>
      </c>
      <c r="T20" s="79">
        <f t="shared" ref="T20:T58" ca="1" si="36">IF(SUM(AJ20:AM20)=0,0,MAX(AB19,Z19)*AT20)</f>
        <v>497.5</v>
      </c>
      <c r="U20" s="82">
        <f t="shared" ca="1" si="14"/>
        <v>80453.227020245016</v>
      </c>
      <c r="V20" s="6">
        <f t="shared" ca="1" si="15"/>
        <v>15990.666421757875</v>
      </c>
      <c r="W20" s="6">
        <f t="shared" ca="1" si="16"/>
        <v>64462.560598487136</v>
      </c>
      <c r="X20" s="2">
        <f t="shared" ca="1" si="2"/>
        <v>15990.666421757875</v>
      </c>
      <c r="Y20" s="61">
        <f t="shared" ca="1" si="17"/>
        <v>64960.060598487144</v>
      </c>
      <c r="Z20" s="2">
        <f t="shared" ref="Z20:Z58" si="37">Z19*(1-AT20)</f>
        <v>99002.5</v>
      </c>
      <c r="AA20" s="2">
        <f t="shared" ca="1" si="18"/>
        <v>0</v>
      </c>
      <c r="AB20" s="11">
        <f t="shared" ref="AB20:AB58" ca="1" si="38">MAX(0,AB19*(1-AT20)+D20-H20-L19-P20)</f>
        <v>95148.772120245005</v>
      </c>
      <c r="AC20" s="53">
        <f t="shared" ca="1" si="19"/>
        <v>107270.26847824501</v>
      </c>
      <c r="AD20" s="54">
        <f t="shared" ca="1" si="20"/>
        <v>0</v>
      </c>
      <c r="AE20" s="12">
        <f ca="1">SUM(AD$18:AD20)</f>
        <v>0</v>
      </c>
      <c r="AF20" s="12">
        <f t="shared" ref="AF20:AF58" ca="1" si="39">AG20*AC20</f>
        <v>0</v>
      </c>
      <c r="AG20" s="14">
        <f t="shared" si="21"/>
        <v>0</v>
      </c>
      <c r="AH20" s="14"/>
      <c r="AI20" s="12">
        <f t="shared" si="22"/>
        <v>1</v>
      </c>
      <c r="AJ20" s="15">
        <f t="shared" si="23"/>
        <v>1</v>
      </c>
      <c r="AK20" s="1">
        <f t="shared" ca="1" si="24"/>
        <v>0</v>
      </c>
      <c r="AL20" s="1">
        <f t="shared" ref="AL20:AL58" ca="1" si="40">IF(C20&gt;=Age.Death,0,IF(AND(AK19=1,U19=0),1,AL19))</f>
        <v>0</v>
      </c>
      <c r="AM20" s="16">
        <f t="shared" si="25"/>
        <v>0</v>
      </c>
      <c r="AO20" s="55">
        <f t="shared" si="26"/>
        <v>0.03</v>
      </c>
      <c r="AP20" s="56">
        <f t="shared" ca="1" si="27"/>
        <v>3.0000000000000027E-2</v>
      </c>
      <c r="AQ20" s="61">
        <f t="shared" ref="AQ20:AQ58" ca="1" si="41">AK20+AL20</f>
        <v>0</v>
      </c>
      <c r="AR20" s="84">
        <f t="shared" si="3"/>
        <v>0.94259590913375435</v>
      </c>
      <c r="AT20" s="66">
        <f>VLOOKUP(C20,DecrermentAssumptions!$A$3:$B$118,2,FALSE)</f>
        <v>5.0000000000000001E-3</v>
      </c>
      <c r="AU20" s="70">
        <f t="shared" ca="1" si="28"/>
        <v>0</v>
      </c>
      <c r="AV20" s="6">
        <f t="shared" ref="AV20:AV58" ca="1" si="42">MAX(AD20-U19,0)</f>
        <v>0</v>
      </c>
      <c r="AW20" s="61">
        <f t="shared" ref="AW20:AW58" ca="1" si="43">P20</f>
        <v>693.9800097550002</v>
      </c>
      <c r="BE20" s="85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</row>
    <row r="21" spans="1:142" x14ac:dyDescent="0.25">
      <c r="A21" s="20">
        <f t="shared" si="29"/>
        <v>3</v>
      </c>
      <c r="B21" s="21">
        <f t="shared" si="30"/>
        <v>43678</v>
      </c>
      <c r="C21" s="16">
        <f t="shared" si="31"/>
        <v>63</v>
      </c>
      <c r="D21" s="5">
        <v>0</v>
      </c>
      <c r="E21" s="2">
        <f t="shared" ca="1" si="32"/>
        <v>83379.248830852361</v>
      </c>
      <c r="F21" s="2">
        <f t="shared" ca="1" si="4"/>
        <v>16470.386414410612</v>
      </c>
      <c r="G21" s="2">
        <f t="shared" ca="1" si="5"/>
        <v>66908.862416441756</v>
      </c>
      <c r="H21" s="78">
        <f t="shared" ca="1" si="6"/>
        <v>1247.0250188137977</v>
      </c>
      <c r="I21" s="6">
        <f t="shared" ca="1" si="33"/>
        <v>82132.223812038559</v>
      </c>
      <c r="J21" s="6">
        <f t="shared" ca="1" si="7"/>
        <v>16224.054332791988</v>
      </c>
      <c r="K21" s="6">
        <f t="shared" ca="1" si="8"/>
        <v>65908.169479246571</v>
      </c>
      <c r="L21" s="79">
        <f t="shared" ca="1" si="1"/>
        <v>0</v>
      </c>
      <c r="M21" s="6">
        <f t="shared" ca="1" si="34"/>
        <v>82132.223812038559</v>
      </c>
      <c r="N21" s="6">
        <f t="shared" ca="1" si="9"/>
        <v>16224.054332791988</v>
      </c>
      <c r="O21" s="6">
        <f t="shared" ca="1" si="10"/>
        <v>65908.169479246571</v>
      </c>
      <c r="P21" s="78">
        <f t="shared" ca="1" si="11"/>
        <v>698.12390240232776</v>
      </c>
      <c r="Q21" s="6">
        <f t="shared" ca="1" si="35"/>
        <v>81434.099909636236</v>
      </c>
      <c r="R21" s="6">
        <f t="shared" ca="1" si="12"/>
        <v>16086.149870963256</v>
      </c>
      <c r="S21" s="6">
        <f t="shared" ca="1" si="13"/>
        <v>65347.950038672978</v>
      </c>
      <c r="T21" s="79">
        <f t="shared" ca="1" si="36"/>
        <v>495.01249999999999</v>
      </c>
      <c r="U21" s="82">
        <f t="shared" ca="1" si="14"/>
        <v>80939.087409636239</v>
      </c>
      <c r="V21" s="6">
        <f t="shared" ca="1" si="15"/>
        <v>15988.367181993448</v>
      </c>
      <c r="W21" s="6">
        <f t="shared" ca="1" si="16"/>
        <v>64950.720227642785</v>
      </c>
      <c r="X21" s="2">
        <f t="shared" ca="1" si="2"/>
        <v>15988.367181993448</v>
      </c>
      <c r="Y21" s="61">
        <f t="shared" ca="1" si="17"/>
        <v>65445.73272764279</v>
      </c>
      <c r="Z21" s="2">
        <f t="shared" si="37"/>
        <v>98507.487500000003</v>
      </c>
      <c r="AA21" s="2">
        <f t="shared" ca="1" si="18"/>
        <v>0</v>
      </c>
      <c r="AB21" s="11">
        <f t="shared" ca="1" si="38"/>
        <v>92727.879338427651</v>
      </c>
      <c r="AC21" s="53">
        <f t="shared" ca="1" si="19"/>
        <v>111192.8032427889</v>
      </c>
      <c r="AD21" s="54">
        <f t="shared" ca="1" si="20"/>
        <v>0</v>
      </c>
      <c r="AE21" s="12">
        <f ca="1">SUM(AD$18:AD21)</f>
        <v>0</v>
      </c>
      <c r="AF21" s="12">
        <f t="shared" ca="1" si="39"/>
        <v>0</v>
      </c>
      <c r="AG21" s="14">
        <f t="shared" si="21"/>
        <v>0</v>
      </c>
      <c r="AH21" s="14"/>
      <c r="AI21" s="12">
        <f t="shared" si="22"/>
        <v>1</v>
      </c>
      <c r="AJ21" s="15">
        <f t="shared" si="23"/>
        <v>1</v>
      </c>
      <c r="AK21" s="1">
        <f t="shared" ca="1" si="24"/>
        <v>0</v>
      </c>
      <c r="AL21" s="1">
        <f t="shared" ca="1" si="40"/>
        <v>0</v>
      </c>
      <c r="AM21" s="16">
        <f t="shared" si="25"/>
        <v>0</v>
      </c>
      <c r="AO21" s="55">
        <f t="shared" si="26"/>
        <v>0.03</v>
      </c>
      <c r="AP21" s="56">
        <f t="shared" ca="1" si="27"/>
        <v>3.0000000000000027E-2</v>
      </c>
      <c r="AQ21" s="61">
        <f t="shared" ca="1" si="41"/>
        <v>0</v>
      </c>
      <c r="AR21" s="84">
        <f t="shared" si="3"/>
        <v>0.91514165935315961</v>
      </c>
      <c r="AT21" s="66">
        <f>VLOOKUP(C21,DecrermentAssumptions!$A$3:$B$118,2,FALSE)</f>
        <v>5.0000000000000001E-3</v>
      </c>
      <c r="AU21" s="70">
        <f t="shared" ca="1" si="28"/>
        <v>0</v>
      </c>
      <c r="AV21" s="6">
        <f t="shared" ca="1" si="42"/>
        <v>0</v>
      </c>
      <c r="AW21" s="61">
        <f t="shared" ca="1" si="43"/>
        <v>698.12390240232776</v>
      </c>
      <c r="BE21" s="85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</row>
    <row r="22" spans="1:142" x14ac:dyDescent="0.25">
      <c r="A22" s="20">
        <f t="shared" si="29"/>
        <v>4</v>
      </c>
      <c r="B22" s="21">
        <f t="shared" si="30"/>
        <v>44044</v>
      </c>
      <c r="C22" s="16">
        <f t="shared" si="31"/>
        <v>64</v>
      </c>
      <c r="D22" s="5">
        <v>0</v>
      </c>
      <c r="E22" s="2">
        <f t="shared" ca="1" si="32"/>
        <v>83877.122906925331</v>
      </c>
      <c r="F22" s="2">
        <f t="shared" ca="1" si="4"/>
        <v>16468.018197453253</v>
      </c>
      <c r="G22" s="2">
        <f t="shared" ca="1" si="5"/>
        <v>67409.104709472071</v>
      </c>
      <c r="H22" s="78">
        <f t="shared" ca="1" si="6"/>
        <v>1254.5558548493616</v>
      </c>
      <c r="I22" s="6">
        <f t="shared" ca="1" si="33"/>
        <v>82622.567052075974</v>
      </c>
      <c r="J22" s="6">
        <f t="shared" ca="1" si="7"/>
        <v>16221.704924759026</v>
      </c>
      <c r="K22" s="6">
        <f t="shared" ca="1" si="8"/>
        <v>66400.862127316941</v>
      </c>
      <c r="L22" s="79">
        <f t="shared" ca="1" si="1"/>
        <v>0</v>
      </c>
      <c r="M22" s="6">
        <f t="shared" ca="1" si="34"/>
        <v>82622.567052075974</v>
      </c>
      <c r="N22" s="6">
        <f t="shared" ca="1" si="9"/>
        <v>16221.704924759026</v>
      </c>
      <c r="O22" s="6">
        <f t="shared" ca="1" si="10"/>
        <v>66400.862127316941</v>
      </c>
      <c r="P22" s="78">
        <f t="shared" ca="1" si="11"/>
        <v>702.29181994264582</v>
      </c>
      <c r="Q22" s="6">
        <f t="shared" ca="1" si="35"/>
        <v>81920.275232133325</v>
      </c>
      <c r="R22" s="6">
        <f t="shared" ca="1" si="12"/>
        <v>16083.820432898572</v>
      </c>
      <c r="S22" s="6">
        <f t="shared" ca="1" si="13"/>
        <v>65836.454799234736</v>
      </c>
      <c r="T22" s="79">
        <f t="shared" ca="1" si="36"/>
        <v>492.53743750000001</v>
      </c>
      <c r="U22" s="82">
        <f t="shared" ca="1" si="14"/>
        <v>81427.737794633329</v>
      </c>
      <c r="V22" s="6">
        <f t="shared" ca="1" si="15"/>
        <v>15987.118075896205</v>
      </c>
      <c r="W22" s="6">
        <f t="shared" ca="1" si="16"/>
        <v>65440.619718737107</v>
      </c>
      <c r="X22" s="2">
        <f t="shared" ca="1" si="2"/>
        <v>15987.118075896205</v>
      </c>
      <c r="Y22" s="61">
        <f t="shared" ca="1" si="17"/>
        <v>65933.157156237125</v>
      </c>
      <c r="Z22" s="2">
        <f t="shared" si="37"/>
        <v>98014.950062500007</v>
      </c>
      <c r="AA22" s="2">
        <f t="shared" ca="1" si="18"/>
        <v>0</v>
      </c>
      <c r="AB22" s="11">
        <f t="shared" ca="1" si="38"/>
        <v>90307.392266943512</v>
      </c>
      <c r="AC22" s="53">
        <f t="shared" ca="1" si="19"/>
        <v>115318.20190537746</v>
      </c>
      <c r="AD22" s="54">
        <f t="shared" ca="1" si="20"/>
        <v>0</v>
      </c>
      <c r="AE22" s="12">
        <f ca="1">SUM(AD$18:AD22)</f>
        <v>0</v>
      </c>
      <c r="AF22" s="12">
        <f t="shared" ca="1" si="39"/>
        <v>0</v>
      </c>
      <c r="AG22" s="14">
        <f t="shared" si="21"/>
        <v>0</v>
      </c>
      <c r="AH22" s="14"/>
      <c r="AI22" s="12">
        <f t="shared" si="22"/>
        <v>1</v>
      </c>
      <c r="AJ22" s="15">
        <f t="shared" si="23"/>
        <v>1</v>
      </c>
      <c r="AK22" s="1">
        <f t="shared" ca="1" si="24"/>
        <v>0</v>
      </c>
      <c r="AL22" s="1">
        <f t="shared" ca="1" si="40"/>
        <v>0</v>
      </c>
      <c r="AM22" s="16">
        <f t="shared" si="25"/>
        <v>0</v>
      </c>
      <c r="AO22" s="55">
        <f t="shared" si="26"/>
        <v>0.03</v>
      </c>
      <c r="AP22" s="56">
        <f t="shared" ca="1" si="27"/>
        <v>3.0000000000000027E-2</v>
      </c>
      <c r="AQ22" s="61">
        <f t="shared" ca="1" si="41"/>
        <v>0</v>
      </c>
      <c r="AR22" s="84">
        <f t="shared" si="3"/>
        <v>0.888487047915689</v>
      </c>
      <c r="AT22" s="66">
        <f>VLOOKUP(C22,DecrermentAssumptions!$A$3:$B$118,2,FALSE)</f>
        <v>5.0000000000000001E-3</v>
      </c>
      <c r="AU22" s="70">
        <f t="shared" ca="1" si="28"/>
        <v>0</v>
      </c>
      <c r="AV22" s="6">
        <f t="shared" ca="1" si="42"/>
        <v>0</v>
      </c>
      <c r="AW22" s="61">
        <f t="shared" ca="1" si="43"/>
        <v>702.29181994264582</v>
      </c>
      <c r="BE22" s="85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</row>
    <row r="23" spans="1:142" x14ac:dyDescent="0.25">
      <c r="A23" s="20">
        <f t="shared" si="29"/>
        <v>5</v>
      </c>
      <c r="B23" s="21">
        <f t="shared" si="30"/>
        <v>44409</v>
      </c>
      <c r="C23" s="16">
        <f t="shared" si="31"/>
        <v>65</v>
      </c>
      <c r="D23" s="5">
        <v>0</v>
      </c>
      <c r="E23" s="2">
        <f t="shared" ca="1" si="32"/>
        <v>84377.883489097323</v>
      </c>
      <c r="F23" s="2">
        <f t="shared" ca="1" si="4"/>
        <v>16466.731618173093</v>
      </c>
      <c r="G23" s="2">
        <f t="shared" ca="1" si="5"/>
        <v>67911.151870924237</v>
      </c>
      <c r="H23" s="78">
        <f t="shared" ca="1" si="6"/>
        <v>1262.1299358168167</v>
      </c>
      <c r="I23" s="6">
        <f t="shared" ca="1" si="33"/>
        <v>83115.753553280505</v>
      </c>
      <c r="J23" s="6">
        <f t="shared" ca="1" si="7"/>
        <v>16220.421162625307</v>
      </c>
      <c r="K23" s="6">
        <f t="shared" ca="1" si="8"/>
        <v>66895.33239065521</v>
      </c>
      <c r="L23" s="79">
        <f t="shared" ca="1" si="1"/>
        <v>0</v>
      </c>
      <c r="M23" s="6">
        <f t="shared" ca="1" si="34"/>
        <v>83115.753553280505</v>
      </c>
      <c r="N23" s="6">
        <f t="shared" ca="1" si="9"/>
        <v>16220.421162625307</v>
      </c>
      <c r="O23" s="6">
        <f t="shared" ca="1" si="10"/>
        <v>66895.33239065521</v>
      </c>
      <c r="P23" s="78">
        <f t="shared" ca="1" si="11"/>
        <v>706.48390520288433</v>
      </c>
      <c r="Q23" s="6">
        <f t="shared" ca="1" si="35"/>
        <v>82409.269648077621</v>
      </c>
      <c r="R23" s="6">
        <f t="shared" ca="1" si="12"/>
        <v>16082.547582742993</v>
      </c>
      <c r="S23" s="6">
        <f t="shared" ca="1" si="13"/>
        <v>66326.722065334645</v>
      </c>
      <c r="T23" s="79">
        <f t="shared" ca="1" si="36"/>
        <v>490.07475031250004</v>
      </c>
      <c r="U23" s="82">
        <f t="shared" ca="1" si="14"/>
        <v>81919.194897765119</v>
      </c>
      <c r="V23" s="6">
        <f t="shared" ca="1" si="15"/>
        <v>15986.907243680898</v>
      </c>
      <c r="W23" s="6">
        <f t="shared" ca="1" si="16"/>
        <v>65932.287654084241</v>
      </c>
      <c r="X23" s="2">
        <f t="shared" ca="1" si="2"/>
        <v>15986.907243680898</v>
      </c>
      <c r="Y23" s="61">
        <f t="shared" ca="1" si="17"/>
        <v>66422.362404396728</v>
      </c>
      <c r="Z23" s="2">
        <f t="shared" si="37"/>
        <v>97524.875312187505</v>
      </c>
      <c r="AA23" s="2">
        <f t="shared" ca="1" si="18"/>
        <v>0</v>
      </c>
      <c r="AB23" s="11">
        <f t="shared" ca="1" si="38"/>
        <v>87887.241464589097</v>
      </c>
      <c r="AC23" s="53">
        <f t="shared" ca="1" si="19"/>
        <v>119657.4937085819</v>
      </c>
      <c r="AD23" s="54">
        <f t="shared" ca="1" si="20"/>
        <v>0</v>
      </c>
      <c r="AE23" s="12">
        <f ca="1">SUM(AD$18:AD23)</f>
        <v>0</v>
      </c>
      <c r="AF23" s="12">
        <f t="shared" ca="1" si="39"/>
        <v>0</v>
      </c>
      <c r="AG23" s="14">
        <f t="shared" si="21"/>
        <v>0</v>
      </c>
      <c r="AH23" s="14"/>
      <c r="AI23" s="12">
        <f t="shared" si="22"/>
        <v>1</v>
      </c>
      <c r="AJ23" s="15">
        <f t="shared" si="23"/>
        <v>1</v>
      </c>
      <c r="AK23" s="1">
        <f t="shared" ca="1" si="24"/>
        <v>0</v>
      </c>
      <c r="AL23" s="1">
        <f t="shared" ca="1" si="40"/>
        <v>0</v>
      </c>
      <c r="AM23" s="16">
        <f t="shared" si="25"/>
        <v>0</v>
      </c>
      <c r="AO23" s="55">
        <f t="shared" si="26"/>
        <v>0.03</v>
      </c>
      <c r="AP23" s="56">
        <f t="shared" ca="1" si="27"/>
        <v>3.0000000000000027E-2</v>
      </c>
      <c r="AQ23" s="61">
        <f t="shared" ca="1" si="41"/>
        <v>0</v>
      </c>
      <c r="AR23" s="84">
        <f t="shared" si="3"/>
        <v>0.86260878438416411</v>
      </c>
      <c r="AT23" s="66">
        <f>VLOOKUP(C23,DecrermentAssumptions!$A$3:$B$118,2,FALSE)</f>
        <v>5.0000000000000001E-3</v>
      </c>
      <c r="AU23" s="70">
        <f t="shared" ca="1" si="28"/>
        <v>0</v>
      </c>
      <c r="AV23" s="6">
        <f t="shared" ca="1" si="42"/>
        <v>0</v>
      </c>
      <c r="AW23" s="61">
        <f t="shared" ca="1" si="43"/>
        <v>706.48390520288433</v>
      </c>
      <c r="BE23" s="85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</row>
    <row r="24" spans="1:142" x14ac:dyDescent="0.25">
      <c r="A24" s="20">
        <f t="shared" si="29"/>
        <v>6</v>
      </c>
      <c r="B24" s="21">
        <f t="shared" si="30"/>
        <v>44774</v>
      </c>
      <c r="C24" s="16">
        <f t="shared" si="31"/>
        <v>66</v>
      </c>
      <c r="D24" s="5">
        <v>0</v>
      </c>
      <c r="E24" s="2">
        <f t="shared" ca="1" si="32"/>
        <v>84881.547737519955</v>
      </c>
      <c r="F24" s="2">
        <f t="shared" ca="1" si="4"/>
        <v>16466.514460991326</v>
      </c>
      <c r="G24" s="2">
        <f t="shared" ca="1" si="5"/>
        <v>68415.033276528629</v>
      </c>
      <c r="H24" s="78">
        <f t="shared" ca="1" si="6"/>
        <v>1269.7475209153592</v>
      </c>
      <c r="I24" s="6">
        <f t="shared" ca="1" si="33"/>
        <v>83611.800216604592</v>
      </c>
      <c r="J24" s="6">
        <f t="shared" ca="1" si="7"/>
        <v>16220.191008223763</v>
      </c>
      <c r="K24" s="6">
        <f t="shared" ca="1" si="8"/>
        <v>67391.609208380833</v>
      </c>
      <c r="L24" s="79">
        <f t="shared" ca="1" si="1"/>
        <v>0</v>
      </c>
      <c r="M24" s="6">
        <f t="shared" ca="1" si="34"/>
        <v>83611.800216604592</v>
      </c>
      <c r="N24" s="6">
        <f t="shared" ca="1" si="9"/>
        <v>16220.191008223763</v>
      </c>
      <c r="O24" s="6">
        <f t="shared" ca="1" si="10"/>
        <v>67391.609208380833</v>
      </c>
      <c r="P24" s="78">
        <f t="shared" ca="1" si="11"/>
        <v>710.70030184113909</v>
      </c>
      <c r="Q24" s="6">
        <f t="shared" ca="1" si="35"/>
        <v>82901.099914763457</v>
      </c>
      <c r="R24" s="6">
        <f t="shared" ca="1" si="12"/>
        <v>16082.319384653862</v>
      </c>
      <c r="S24" s="6">
        <f t="shared" ca="1" si="13"/>
        <v>66818.780530109594</v>
      </c>
      <c r="T24" s="79">
        <f t="shared" ca="1" si="36"/>
        <v>487.62437656093755</v>
      </c>
      <c r="U24" s="82">
        <f t="shared" ca="1" si="14"/>
        <v>82413.475538202518</v>
      </c>
      <c r="V24" s="6">
        <f t="shared" ca="1" si="15"/>
        <v>15987.723161302678</v>
      </c>
      <c r="W24" s="6">
        <f t="shared" ca="1" si="16"/>
        <v>66425.752376899836</v>
      </c>
      <c r="X24" s="2">
        <f t="shared" ca="1" si="2"/>
        <v>15987.723161302678</v>
      </c>
      <c r="Y24" s="61">
        <f t="shared" ca="1" si="17"/>
        <v>66913.376753460776</v>
      </c>
      <c r="Z24" s="2">
        <f t="shared" si="37"/>
        <v>97037.250935626565</v>
      </c>
      <c r="AA24" s="2">
        <f t="shared" ca="1" si="18"/>
        <v>0</v>
      </c>
      <c r="AB24" s="11">
        <f t="shared" ca="1" si="38"/>
        <v>85467.357434509657</v>
      </c>
      <c r="AC24" s="53">
        <f t="shared" ca="1" si="19"/>
        <v>124222.31079168484</v>
      </c>
      <c r="AD24" s="54">
        <f t="shared" ca="1" si="20"/>
        <v>0</v>
      </c>
      <c r="AE24" s="12">
        <f ca="1">SUM(AD$18:AD24)</f>
        <v>0</v>
      </c>
      <c r="AF24" s="12">
        <f t="shared" ca="1" si="39"/>
        <v>0</v>
      </c>
      <c r="AG24" s="14">
        <f t="shared" si="21"/>
        <v>0</v>
      </c>
      <c r="AH24" s="14"/>
      <c r="AI24" s="12">
        <f t="shared" si="22"/>
        <v>1</v>
      </c>
      <c r="AJ24" s="15">
        <f t="shared" si="23"/>
        <v>1</v>
      </c>
      <c r="AK24" s="1">
        <f t="shared" ca="1" si="24"/>
        <v>0</v>
      </c>
      <c r="AL24" s="1">
        <f t="shared" ca="1" si="40"/>
        <v>0</v>
      </c>
      <c r="AM24" s="16">
        <f t="shared" si="25"/>
        <v>0</v>
      </c>
      <c r="AO24" s="55">
        <f t="shared" si="26"/>
        <v>0.03</v>
      </c>
      <c r="AP24" s="56">
        <f t="shared" ca="1" si="27"/>
        <v>3.0000000000000027E-2</v>
      </c>
      <c r="AQ24" s="61">
        <f t="shared" ca="1" si="41"/>
        <v>0</v>
      </c>
      <c r="AR24" s="84">
        <f t="shared" si="3"/>
        <v>0.83748425668365445</v>
      </c>
      <c r="AT24" s="66">
        <f>VLOOKUP(C24,DecrermentAssumptions!$A$3:$B$118,2,FALSE)</f>
        <v>5.0000000000000001E-3</v>
      </c>
      <c r="AU24" s="70">
        <f t="shared" ca="1" si="28"/>
        <v>0</v>
      </c>
      <c r="AV24" s="6">
        <f t="shared" ca="1" si="42"/>
        <v>0</v>
      </c>
      <c r="AW24" s="61">
        <f t="shared" ca="1" si="43"/>
        <v>710.70030184113909</v>
      </c>
      <c r="BE24" s="85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</row>
    <row r="25" spans="1:142" x14ac:dyDescent="0.25">
      <c r="A25" s="20">
        <f t="shared" si="29"/>
        <v>7</v>
      </c>
      <c r="B25" s="21">
        <f t="shared" si="30"/>
        <v>45139</v>
      </c>
      <c r="C25" s="16">
        <f t="shared" si="31"/>
        <v>67</v>
      </c>
      <c r="D25" s="5">
        <v>0</v>
      </c>
      <c r="E25" s="2">
        <f t="shared" ca="1" si="32"/>
        <v>85388.132912206362</v>
      </c>
      <c r="F25" s="2">
        <f t="shared" ca="1" si="4"/>
        <v>16467.354856141759</v>
      </c>
      <c r="G25" s="2">
        <f t="shared" ca="1" si="5"/>
        <v>68920.778056064606</v>
      </c>
      <c r="H25" s="78">
        <f t="shared" ca="1" si="6"/>
        <v>1277.4088708421391</v>
      </c>
      <c r="I25" s="6">
        <f t="shared" ca="1" si="33"/>
        <v>84110.724041364228</v>
      </c>
      <c r="J25" s="6">
        <f t="shared" ca="1" si="7"/>
        <v>16221.002764169343</v>
      </c>
      <c r="K25" s="6">
        <f t="shared" ca="1" si="8"/>
        <v>67889.721277194883</v>
      </c>
      <c r="L25" s="79">
        <f t="shared" ca="1" si="1"/>
        <v>0</v>
      </c>
      <c r="M25" s="6">
        <f t="shared" ca="1" si="34"/>
        <v>84110.724041364228</v>
      </c>
      <c r="N25" s="6">
        <f t="shared" ca="1" si="9"/>
        <v>16221.002764169343</v>
      </c>
      <c r="O25" s="6">
        <f t="shared" ca="1" si="10"/>
        <v>67889.721277194883</v>
      </c>
      <c r="P25" s="78">
        <f t="shared" ca="1" si="11"/>
        <v>714.94115435159597</v>
      </c>
      <c r="Q25" s="6">
        <f t="shared" ca="1" si="35"/>
        <v>83395.78288701264</v>
      </c>
      <c r="R25" s="6">
        <f t="shared" ca="1" si="12"/>
        <v>16083.124240673904</v>
      </c>
      <c r="S25" s="6">
        <f t="shared" ca="1" si="13"/>
        <v>67312.658646338736</v>
      </c>
      <c r="T25" s="79">
        <f t="shared" ca="1" si="36"/>
        <v>485.18625467813285</v>
      </c>
      <c r="U25" s="82">
        <f t="shared" ca="1" si="14"/>
        <v>82910.596632334506</v>
      </c>
      <c r="V25" s="6">
        <f t="shared" ca="1" si="15"/>
        <v>15989.554631471627</v>
      </c>
      <c r="W25" s="6">
        <f t="shared" ca="1" si="16"/>
        <v>66921.042000862872</v>
      </c>
      <c r="X25" s="2">
        <f t="shared" ca="1" si="2"/>
        <v>15989.554631471627</v>
      </c>
      <c r="Y25" s="61">
        <f t="shared" ca="1" si="17"/>
        <v>67406.228255541006</v>
      </c>
      <c r="Z25" s="2">
        <f t="shared" si="37"/>
        <v>96552.064680948431</v>
      </c>
      <c r="AA25" s="2">
        <f t="shared" ca="1" si="18"/>
        <v>0</v>
      </c>
      <c r="AB25" s="11">
        <f t="shared" ca="1" si="38"/>
        <v>83047.670622143385</v>
      </c>
      <c r="AC25" s="53">
        <f t="shared" ca="1" si="19"/>
        <v>129024.92116679628</v>
      </c>
      <c r="AD25" s="54">
        <f t="shared" ca="1" si="20"/>
        <v>0</v>
      </c>
      <c r="AE25" s="12">
        <f ca="1">SUM(AD$18:AD25)</f>
        <v>0</v>
      </c>
      <c r="AF25" s="12">
        <f t="shared" ca="1" si="39"/>
        <v>0</v>
      </c>
      <c r="AG25" s="14">
        <f t="shared" si="21"/>
        <v>0</v>
      </c>
      <c r="AH25" s="14"/>
      <c r="AI25" s="12">
        <f t="shared" si="22"/>
        <v>1</v>
      </c>
      <c r="AJ25" s="15">
        <f t="shared" si="23"/>
        <v>1</v>
      </c>
      <c r="AK25" s="1">
        <f t="shared" ca="1" si="24"/>
        <v>0</v>
      </c>
      <c r="AL25" s="1">
        <f t="shared" ca="1" si="40"/>
        <v>0</v>
      </c>
      <c r="AM25" s="16">
        <f t="shared" si="25"/>
        <v>0</v>
      </c>
      <c r="AO25" s="55">
        <f t="shared" si="26"/>
        <v>0.03</v>
      </c>
      <c r="AP25" s="56">
        <f t="shared" ca="1" si="27"/>
        <v>3.0000000000000027E-2</v>
      </c>
      <c r="AQ25" s="61">
        <f t="shared" ca="1" si="41"/>
        <v>0</v>
      </c>
      <c r="AR25" s="84">
        <f t="shared" si="3"/>
        <v>0.81309151134335378</v>
      </c>
      <c r="AT25" s="66">
        <f>VLOOKUP(C25,DecrermentAssumptions!$A$3:$B$118,2,FALSE)</f>
        <v>5.0000000000000001E-3</v>
      </c>
      <c r="AU25" s="70">
        <f t="shared" ca="1" si="28"/>
        <v>0</v>
      </c>
      <c r="AV25" s="6">
        <f t="shared" ca="1" si="42"/>
        <v>0</v>
      </c>
      <c r="AW25" s="61">
        <f t="shared" ca="1" si="43"/>
        <v>714.94115435159597</v>
      </c>
      <c r="BE25" s="85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</row>
    <row r="26" spans="1:142" x14ac:dyDescent="0.25">
      <c r="A26" s="20">
        <f t="shared" si="29"/>
        <v>8</v>
      </c>
      <c r="B26" s="21">
        <f t="shared" si="30"/>
        <v>45505</v>
      </c>
      <c r="C26" s="16">
        <f t="shared" si="31"/>
        <v>68</v>
      </c>
      <c r="D26" s="5">
        <v>0</v>
      </c>
      <c r="E26" s="2">
        <f t="shared" ca="1" si="32"/>
        <v>85897.656373623016</v>
      </c>
      <c r="F26" s="2">
        <f t="shared" ca="1" si="4"/>
        <v>16469.241270415776</v>
      </c>
      <c r="G26" s="2">
        <f t="shared" ca="1" si="5"/>
        <v>69428.41510320724</v>
      </c>
      <c r="H26" s="78">
        <f t="shared" ca="1" si="6"/>
        <v>1285.1142478011848</v>
      </c>
      <c r="I26" s="6">
        <f t="shared" ca="1" si="33"/>
        <v>84612.542125821827</v>
      </c>
      <c r="J26" s="6">
        <f t="shared" ca="1" si="7"/>
        <v>16222.845064737854</v>
      </c>
      <c r="K26" s="6">
        <f t="shared" ca="1" si="8"/>
        <v>68389.697061083978</v>
      </c>
      <c r="L26" s="79">
        <f t="shared" ca="1" si="1"/>
        <v>0</v>
      </c>
      <c r="M26" s="6">
        <f t="shared" ca="1" si="34"/>
        <v>84612.542125821827</v>
      </c>
      <c r="N26" s="6">
        <f t="shared" ca="1" si="9"/>
        <v>16222.845064737854</v>
      </c>
      <c r="O26" s="6">
        <f t="shared" ca="1" si="10"/>
        <v>68389.697061083978</v>
      </c>
      <c r="P26" s="78">
        <f t="shared" ca="1" si="11"/>
        <v>719.20660806948558</v>
      </c>
      <c r="Q26" s="6">
        <f t="shared" ca="1" si="35"/>
        <v>83893.335517752348</v>
      </c>
      <c r="R26" s="6">
        <f t="shared" ca="1" si="12"/>
        <v>16084.950881687582</v>
      </c>
      <c r="S26" s="6">
        <f t="shared" ca="1" si="13"/>
        <v>67808.384636064773</v>
      </c>
      <c r="T26" s="79">
        <f t="shared" ca="1" si="36"/>
        <v>482.76032340474217</v>
      </c>
      <c r="U26" s="82">
        <f t="shared" ca="1" si="14"/>
        <v>83410.575194347606</v>
      </c>
      <c r="V26" s="6">
        <f t="shared" ca="1" si="15"/>
        <v>15992.390774955986</v>
      </c>
      <c r="W26" s="6">
        <f t="shared" ca="1" si="16"/>
        <v>67418.184419391633</v>
      </c>
      <c r="X26" s="2">
        <f t="shared" ca="1" si="2"/>
        <v>15992.390774955986</v>
      </c>
      <c r="Y26" s="61">
        <f t="shared" ca="1" si="17"/>
        <v>67900.944742796361</v>
      </c>
      <c r="Z26" s="2">
        <f t="shared" si="37"/>
        <v>96069.30435754369</v>
      </c>
      <c r="AA26" s="2">
        <f t="shared" ca="1" si="18"/>
        <v>0</v>
      </c>
      <c r="AB26" s="11">
        <f t="shared" ca="1" si="38"/>
        <v>80628.111413161998</v>
      </c>
      <c r="AC26" s="53">
        <f t="shared" ca="1" si="19"/>
        <v>134078.26349874938</v>
      </c>
      <c r="AD26" s="54">
        <f t="shared" ca="1" si="20"/>
        <v>0</v>
      </c>
      <c r="AE26" s="12">
        <f ca="1">SUM(AD$18:AD26)</f>
        <v>0</v>
      </c>
      <c r="AF26" s="12">
        <f t="shared" ca="1" si="39"/>
        <v>0</v>
      </c>
      <c r="AG26" s="14">
        <f t="shared" si="21"/>
        <v>0</v>
      </c>
      <c r="AH26" s="14"/>
      <c r="AI26" s="12">
        <f t="shared" si="22"/>
        <v>1</v>
      </c>
      <c r="AJ26" s="15">
        <f t="shared" si="23"/>
        <v>1</v>
      </c>
      <c r="AK26" s="1">
        <f t="shared" ca="1" si="24"/>
        <v>0</v>
      </c>
      <c r="AL26" s="1">
        <f t="shared" ca="1" si="40"/>
        <v>0</v>
      </c>
      <c r="AM26" s="16">
        <f t="shared" si="25"/>
        <v>0</v>
      </c>
      <c r="AO26" s="55">
        <f t="shared" si="26"/>
        <v>0.03</v>
      </c>
      <c r="AP26" s="56">
        <f t="shared" ca="1" si="27"/>
        <v>3.0000000000000027E-2</v>
      </c>
      <c r="AQ26" s="61">
        <f t="shared" ca="1" si="41"/>
        <v>0</v>
      </c>
      <c r="AR26" s="84">
        <f t="shared" si="3"/>
        <v>0.78940923431393573</v>
      </c>
      <c r="AT26" s="66">
        <f>VLOOKUP(C26,DecrermentAssumptions!$A$3:$B$118,2,FALSE)</f>
        <v>5.0000000000000001E-3</v>
      </c>
      <c r="AU26" s="70">
        <f t="shared" ca="1" si="28"/>
        <v>0</v>
      </c>
      <c r="AV26" s="6">
        <f t="shared" ca="1" si="42"/>
        <v>0</v>
      </c>
      <c r="AW26" s="61">
        <f t="shared" ca="1" si="43"/>
        <v>719.20660806948558</v>
      </c>
      <c r="BE26" s="85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</row>
    <row r="27" spans="1:142" x14ac:dyDescent="0.25">
      <c r="A27" s="20">
        <f t="shared" si="29"/>
        <v>9</v>
      </c>
      <c r="B27" s="21">
        <f t="shared" si="30"/>
        <v>45870</v>
      </c>
      <c r="C27" s="16">
        <f t="shared" si="31"/>
        <v>69</v>
      </c>
      <c r="D27" s="5">
        <v>0</v>
      </c>
      <c r="E27" s="2">
        <f t="shared" ca="1" si="32"/>
        <v>86410.135583284922</v>
      </c>
      <c r="F27" s="2">
        <f t="shared" ca="1" si="4"/>
        <v>16472.162498204667</v>
      </c>
      <c r="G27" s="2">
        <f t="shared" ca="1" si="5"/>
        <v>69937.973085080259</v>
      </c>
      <c r="H27" s="78">
        <f t="shared" ca="1" si="6"/>
        <v>1292.8639155123878</v>
      </c>
      <c r="I27" s="6">
        <f t="shared" ca="1" si="33"/>
        <v>85117.27166777254</v>
      </c>
      <c r="J27" s="6">
        <f t="shared" ca="1" si="7"/>
        <v>16225.706867037892</v>
      </c>
      <c r="K27" s="6">
        <f t="shared" ca="1" si="8"/>
        <v>68891.564800734646</v>
      </c>
      <c r="L27" s="79">
        <f t="shared" ca="1" si="1"/>
        <v>0</v>
      </c>
      <c r="M27" s="6">
        <f t="shared" ca="1" si="34"/>
        <v>85117.27166777254</v>
      </c>
      <c r="N27" s="6">
        <f t="shared" ca="1" si="9"/>
        <v>16225.706867037892</v>
      </c>
      <c r="O27" s="6">
        <f t="shared" ca="1" si="10"/>
        <v>68891.564800734646</v>
      </c>
      <c r="P27" s="78">
        <f t="shared" ca="1" si="11"/>
        <v>723.49680917606668</v>
      </c>
      <c r="Q27" s="6">
        <f t="shared" ca="1" si="35"/>
        <v>84393.774858596473</v>
      </c>
      <c r="R27" s="6">
        <f t="shared" ca="1" si="12"/>
        <v>16087.788358668069</v>
      </c>
      <c r="S27" s="6">
        <f t="shared" ca="1" si="13"/>
        <v>68305.986499928404</v>
      </c>
      <c r="T27" s="79">
        <f t="shared" ca="1" si="36"/>
        <v>480.34652178771847</v>
      </c>
      <c r="U27" s="82">
        <f t="shared" ca="1" si="14"/>
        <v>83913.428336808749</v>
      </c>
      <c r="V27" s="6">
        <f t="shared" ca="1" si="15"/>
        <v>15996.221022163794</v>
      </c>
      <c r="W27" s="6">
        <f t="shared" ca="1" si="16"/>
        <v>67917.207314644955</v>
      </c>
      <c r="X27" s="2">
        <f t="shared" ca="1" si="2"/>
        <v>15996.221022163794</v>
      </c>
      <c r="Y27" s="61">
        <f t="shared" ca="1" si="17"/>
        <v>68397.553836432679</v>
      </c>
      <c r="Z27" s="2">
        <f t="shared" si="37"/>
        <v>95588.957835755966</v>
      </c>
      <c r="AA27" s="2">
        <f t="shared" ca="1" si="18"/>
        <v>0</v>
      </c>
      <c r="AB27" s="11">
        <f t="shared" ca="1" si="38"/>
        <v>78208.610131407739</v>
      </c>
      <c r="AC27" s="53">
        <f t="shared" ca="1" si="19"/>
        <v>139395.98378744253</v>
      </c>
      <c r="AD27" s="54">
        <f t="shared" ca="1" si="20"/>
        <v>0</v>
      </c>
      <c r="AE27" s="12">
        <f ca="1">SUM(AD$18:AD27)</f>
        <v>0</v>
      </c>
      <c r="AF27" s="12">
        <f t="shared" ca="1" si="39"/>
        <v>0</v>
      </c>
      <c r="AG27" s="14">
        <f t="shared" si="21"/>
        <v>0</v>
      </c>
      <c r="AH27" s="14"/>
      <c r="AI27" s="12">
        <f t="shared" si="22"/>
        <v>1</v>
      </c>
      <c r="AJ27" s="15">
        <f t="shared" si="23"/>
        <v>1</v>
      </c>
      <c r="AK27" s="1">
        <f t="shared" ca="1" si="24"/>
        <v>0</v>
      </c>
      <c r="AL27" s="1">
        <f t="shared" ca="1" si="40"/>
        <v>0</v>
      </c>
      <c r="AM27" s="16">
        <f t="shared" si="25"/>
        <v>0</v>
      </c>
      <c r="AO27" s="55">
        <f t="shared" si="26"/>
        <v>0.03</v>
      </c>
      <c r="AP27" s="56">
        <f t="shared" ca="1" si="27"/>
        <v>3.0000000000000027E-2</v>
      </c>
      <c r="AQ27" s="61">
        <f t="shared" ca="1" si="41"/>
        <v>0</v>
      </c>
      <c r="AR27" s="84">
        <f t="shared" si="3"/>
        <v>0.76641673234362695</v>
      </c>
      <c r="AT27" s="66">
        <f>VLOOKUP(C27,DecrermentAssumptions!$A$3:$B$118,2,FALSE)</f>
        <v>5.0000000000000001E-3</v>
      </c>
      <c r="AU27" s="70">
        <f t="shared" ca="1" si="28"/>
        <v>0</v>
      </c>
      <c r="AV27" s="6">
        <f t="shared" ca="1" si="42"/>
        <v>0</v>
      </c>
      <c r="AW27" s="61">
        <f t="shared" ca="1" si="43"/>
        <v>723.49680917606668</v>
      </c>
      <c r="BE27" s="85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</row>
    <row r="28" spans="1:142" x14ac:dyDescent="0.25">
      <c r="A28" s="20">
        <f t="shared" si="29"/>
        <v>10</v>
      </c>
      <c r="B28" s="21">
        <f t="shared" si="30"/>
        <v>46235</v>
      </c>
      <c r="C28" s="16">
        <f t="shared" si="31"/>
        <v>70</v>
      </c>
      <c r="D28" s="5">
        <v>0</v>
      </c>
      <c r="E28" s="2">
        <f t="shared" ca="1" si="32"/>
        <v>86925.588104354363</v>
      </c>
      <c r="F28" s="2">
        <f t="shared" ca="1" si="4"/>
        <v>16476.107652828709</v>
      </c>
      <c r="G28" s="2">
        <f t="shared" ca="1" si="5"/>
        <v>70449.480451525655</v>
      </c>
      <c r="H28" s="78">
        <f t="shared" ca="1" si="6"/>
        <v>1300.6581392205355</v>
      </c>
      <c r="I28" s="6">
        <f t="shared" ca="1" si="33"/>
        <v>85624.929965133822</v>
      </c>
      <c r="J28" s="6">
        <f t="shared" ca="1" si="7"/>
        <v>16229.577442465346</v>
      </c>
      <c r="K28" s="6">
        <f t="shared" ca="1" si="8"/>
        <v>69395.352522668472</v>
      </c>
      <c r="L28" s="79">
        <f t="shared" ca="1" si="1"/>
        <v>0</v>
      </c>
      <c r="M28" s="6">
        <f t="shared" ca="1" si="34"/>
        <v>85624.929965133822</v>
      </c>
      <c r="N28" s="6">
        <f t="shared" ca="1" si="9"/>
        <v>16229.577442465346</v>
      </c>
      <c r="O28" s="6">
        <f t="shared" ca="1" si="10"/>
        <v>69395.352522668472</v>
      </c>
      <c r="P28" s="78">
        <f t="shared" ca="1" si="11"/>
        <v>727.81190470363754</v>
      </c>
      <c r="Q28" s="6">
        <f t="shared" ca="1" si="35"/>
        <v>84897.118060430192</v>
      </c>
      <c r="R28" s="6">
        <f t="shared" ca="1" si="12"/>
        <v>16091.626034204392</v>
      </c>
      <c r="S28" s="6">
        <f t="shared" ca="1" si="13"/>
        <v>68805.492026225795</v>
      </c>
      <c r="T28" s="79">
        <f t="shared" ca="1" si="36"/>
        <v>477.94478917877984</v>
      </c>
      <c r="U28" s="82">
        <f t="shared" ca="1" si="14"/>
        <v>84419.173271251406</v>
      </c>
      <c r="V28" s="6">
        <f t="shared" ca="1" si="15"/>
        <v>16001.035104993023</v>
      </c>
      <c r="W28" s="6">
        <f t="shared" ca="1" si="16"/>
        <v>68418.138166258374</v>
      </c>
      <c r="X28" s="2">
        <f t="shared" ca="1" si="2"/>
        <v>16001.035104993023</v>
      </c>
      <c r="Y28" s="61">
        <f t="shared" ca="1" si="17"/>
        <v>68896.082955437174</v>
      </c>
      <c r="Z28" s="2">
        <f t="shared" si="37"/>
        <v>95111.01304657718</v>
      </c>
      <c r="AA28" s="2">
        <f t="shared" ca="1" si="18"/>
        <v>0</v>
      </c>
      <c r="AB28" s="11">
        <f t="shared" ca="1" si="38"/>
        <v>75789.097036826526</v>
      </c>
      <c r="AC28" s="53">
        <f t="shared" ca="1" si="19"/>
        <v>144992.47405669148</v>
      </c>
      <c r="AD28" s="54">
        <f t="shared" ca="1" si="20"/>
        <v>0</v>
      </c>
      <c r="AE28" s="12">
        <f ca="1">SUM(AD$18:AD28)</f>
        <v>0</v>
      </c>
      <c r="AF28" s="12">
        <f t="shared" ca="1" si="39"/>
        <v>0</v>
      </c>
      <c r="AG28" s="14">
        <f t="shared" si="21"/>
        <v>0</v>
      </c>
      <c r="AH28" s="14"/>
      <c r="AI28" s="12">
        <f t="shared" si="22"/>
        <v>1</v>
      </c>
      <c r="AJ28" s="15">
        <f t="shared" si="23"/>
        <v>1</v>
      </c>
      <c r="AK28" s="1">
        <f t="shared" ca="1" si="24"/>
        <v>0</v>
      </c>
      <c r="AL28" s="1">
        <f t="shared" ca="1" si="40"/>
        <v>0</v>
      </c>
      <c r="AM28" s="16">
        <f t="shared" si="25"/>
        <v>0</v>
      </c>
      <c r="AO28" s="55">
        <f t="shared" si="26"/>
        <v>0.03</v>
      </c>
      <c r="AP28" s="56">
        <f t="shared" ca="1" si="27"/>
        <v>3.0000000000000027E-2</v>
      </c>
      <c r="AQ28" s="61">
        <f t="shared" ca="1" si="41"/>
        <v>0</v>
      </c>
      <c r="AR28" s="84">
        <f t="shared" si="3"/>
        <v>0.74409391489672516</v>
      </c>
      <c r="AT28" s="66">
        <f>VLOOKUP(C28,DecrermentAssumptions!$A$3:$B$118,2,FALSE)</f>
        <v>5.0000000000000001E-3</v>
      </c>
      <c r="AU28" s="70">
        <f t="shared" ca="1" si="28"/>
        <v>0</v>
      </c>
      <c r="AV28" s="6">
        <f t="shared" ca="1" si="42"/>
        <v>0</v>
      </c>
      <c r="AW28" s="61">
        <f t="shared" ca="1" si="43"/>
        <v>727.81190470363754</v>
      </c>
      <c r="BE28" s="85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</row>
    <row r="29" spans="1:142" x14ac:dyDescent="0.25">
      <c r="A29" s="20">
        <f t="shared" si="29"/>
        <v>11</v>
      </c>
      <c r="B29" s="21">
        <f t="shared" si="30"/>
        <v>46600</v>
      </c>
      <c r="C29" s="16">
        <f t="shared" si="31"/>
        <v>71</v>
      </c>
      <c r="D29" s="5">
        <v>0</v>
      </c>
      <c r="E29" s="2">
        <f t="shared" ca="1" si="32"/>
        <v>87444.031602243107</v>
      </c>
      <c r="F29" s="2">
        <f t="shared" ca="1" si="4"/>
        <v>16481.066158142814</v>
      </c>
      <c r="G29" s="2">
        <f t="shared" ca="1" si="5"/>
        <v>70962.965444100293</v>
      </c>
      <c r="H29" s="78">
        <f t="shared" ca="1" si="6"/>
        <v>1308.4971857043968</v>
      </c>
      <c r="I29" s="6">
        <f t="shared" ca="1" si="33"/>
        <v>86135.534416538707</v>
      </c>
      <c r="J29" s="6">
        <f t="shared" ca="1" si="7"/>
        <v>16234.446368430548</v>
      </c>
      <c r="K29" s="6">
        <f t="shared" ca="1" si="8"/>
        <v>69901.088048108155</v>
      </c>
      <c r="L29" s="79">
        <f t="shared" ca="1" si="1"/>
        <v>4328.0253505922401</v>
      </c>
      <c r="M29" s="6">
        <f t="shared" ca="1" si="34"/>
        <v>81807.509065946462</v>
      </c>
      <c r="N29" s="6">
        <f t="shared" ca="1" si="9"/>
        <v>15418.719201804803</v>
      </c>
      <c r="O29" s="6">
        <f t="shared" ca="1" si="10"/>
        <v>66388.789864141654</v>
      </c>
      <c r="P29" s="78">
        <f t="shared" ca="1" si="11"/>
        <v>695.36382706054496</v>
      </c>
      <c r="Q29" s="6">
        <f t="shared" ca="1" si="35"/>
        <v>81112.145238885918</v>
      </c>
      <c r="R29" s="6">
        <f t="shared" ca="1" si="12"/>
        <v>15287.660088589462</v>
      </c>
      <c r="S29" s="6">
        <f t="shared" ca="1" si="13"/>
        <v>65824.485150296459</v>
      </c>
      <c r="T29" s="79">
        <f t="shared" ca="1" si="36"/>
        <v>475.55506523288591</v>
      </c>
      <c r="U29" s="82">
        <f t="shared" ca="1" si="14"/>
        <v>80636.590173653036</v>
      </c>
      <c r="V29" s="6">
        <f t="shared" ca="1" si="15"/>
        <v>15198.029563231319</v>
      </c>
      <c r="W29" s="6">
        <f t="shared" ca="1" si="16"/>
        <v>65438.560610421722</v>
      </c>
      <c r="X29" s="2">
        <f t="shared" ca="1" si="2"/>
        <v>16127.318034730608</v>
      </c>
      <c r="Y29" s="61">
        <f t="shared" ca="1" si="17"/>
        <v>64984.827204155314</v>
      </c>
      <c r="Z29" s="2">
        <f t="shared" si="37"/>
        <v>94635.457981344298</v>
      </c>
      <c r="AA29" s="2">
        <f t="shared" ca="1" si="18"/>
        <v>0</v>
      </c>
      <c r="AB29" s="11">
        <f t="shared" ca="1" si="38"/>
        <v>73406.290538877452</v>
      </c>
      <c r="AC29" s="53">
        <f t="shared" ca="1" si="19"/>
        <v>144267.51168640802</v>
      </c>
      <c r="AD29" s="54">
        <f t="shared" ca="1" si="20"/>
        <v>4328.0253505922401</v>
      </c>
      <c r="AE29" s="12">
        <f ca="1">SUM(AD$18:AD29)</f>
        <v>4328.0253505922401</v>
      </c>
      <c r="AF29" s="12">
        <f t="shared" ca="1" si="39"/>
        <v>7213.3755843204017</v>
      </c>
      <c r="AG29" s="14">
        <f t="shared" si="21"/>
        <v>0.05</v>
      </c>
      <c r="AH29" s="14"/>
      <c r="AI29" s="12">
        <f t="shared" si="22"/>
        <v>0</v>
      </c>
      <c r="AJ29" s="15">
        <f t="shared" si="23"/>
        <v>0</v>
      </c>
      <c r="AK29" s="1">
        <f t="shared" ca="1" si="24"/>
        <v>1</v>
      </c>
      <c r="AL29" s="1">
        <f t="shared" ca="1" si="40"/>
        <v>0</v>
      </c>
      <c r="AM29" s="16">
        <f t="shared" si="25"/>
        <v>0</v>
      </c>
      <c r="AO29" s="55">
        <f t="shared" si="26"/>
        <v>0.03</v>
      </c>
      <c r="AP29" s="56">
        <f t="shared" ca="1" si="27"/>
        <v>3.0000000000000027E-2</v>
      </c>
      <c r="AQ29" s="61">
        <f t="shared" ca="1" si="41"/>
        <v>1</v>
      </c>
      <c r="AR29" s="84">
        <f t="shared" si="3"/>
        <v>0.72242127659876232</v>
      </c>
      <c r="AT29" s="66">
        <f>VLOOKUP(C29,DecrermentAssumptions!$A$3:$B$118,2,FALSE)</f>
        <v>5.0000000000000001E-3</v>
      </c>
      <c r="AU29" s="70">
        <f t="shared" ca="1" si="28"/>
        <v>0</v>
      </c>
      <c r="AV29" s="6">
        <f t="shared" ca="1" si="42"/>
        <v>0</v>
      </c>
      <c r="AW29" s="61">
        <f t="shared" ca="1" si="43"/>
        <v>695.36382706054496</v>
      </c>
      <c r="BE29" s="85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</row>
    <row r="30" spans="1:142" x14ac:dyDescent="0.25">
      <c r="A30" s="20">
        <f t="shared" si="29"/>
        <v>12</v>
      </c>
      <c r="B30" s="21">
        <f t="shared" si="30"/>
        <v>46966</v>
      </c>
      <c r="C30" s="16">
        <f t="shared" si="31"/>
        <v>72</v>
      </c>
      <c r="D30" s="5">
        <v>0</v>
      </c>
      <c r="E30" s="2">
        <f t="shared" ca="1" si="32"/>
        <v>83545.509596052492</v>
      </c>
      <c r="F30" s="2">
        <f t="shared" ca="1" si="4"/>
        <v>16611.137575772525</v>
      </c>
      <c r="G30" s="2">
        <f t="shared" ca="1" si="5"/>
        <v>66934.372020279974</v>
      </c>
      <c r="H30" s="78">
        <f t="shared" ca="1" si="6"/>
        <v>1249.867147691622</v>
      </c>
      <c r="I30" s="6">
        <f t="shared" ca="1" si="33"/>
        <v>82295.642448360872</v>
      </c>
      <c r="J30" s="6">
        <f t="shared" ca="1" si="7"/>
        <v>16362.62972367936</v>
      </c>
      <c r="K30" s="6">
        <f t="shared" ca="1" si="8"/>
        <v>65933.012724681525</v>
      </c>
      <c r="L30" s="79">
        <f t="shared" ca="1" si="1"/>
        <v>4306.3852238392792</v>
      </c>
      <c r="M30" s="6">
        <f t="shared" ca="1" si="34"/>
        <v>77989.2572245216</v>
      </c>
      <c r="N30" s="6">
        <f t="shared" ca="1" si="9"/>
        <v>15506.402288436711</v>
      </c>
      <c r="O30" s="6">
        <f t="shared" ca="1" si="10"/>
        <v>62482.854936084899</v>
      </c>
      <c r="P30" s="78">
        <f t="shared" ca="1" si="11"/>
        <v>662.9086864084336</v>
      </c>
      <c r="Q30" s="6">
        <f t="shared" ca="1" si="35"/>
        <v>77326.348538113161</v>
      </c>
      <c r="R30" s="6">
        <f t="shared" ca="1" si="12"/>
        <v>15374.597868984998</v>
      </c>
      <c r="S30" s="6">
        <f t="shared" ca="1" si="13"/>
        <v>61951.750669128174</v>
      </c>
      <c r="T30" s="79">
        <f t="shared" ca="1" si="36"/>
        <v>473.17728990672151</v>
      </c>
      <c r="U30" s="82">
        <f t="shared" ca="1" si="14"/>
        <v>76853.171248206447</v>
      </c>
      <c r="V30" s="6">
        <f t="shared" ca="1" si="15"/>
        <v>15280.517252344136</v>
      </c>
      <c r="W30" s="6">
        <f t="shared" ca="1" si="16"/>
        <v>61572.653995862318</v>
      </c>
      <c r="X30" s="2">
        <f t="shared" ca="1" si="2"/>
        <v>15370.634249641291</v>
      </c>
      <c r="Y30" s="61">
        <f t="shared" ca="1" si="17"/>
        <v>61955.714288471871</v>
      </c>
      <c r="Z30" s="2">
        <f t="shared" si="37"/>
        <v>94162.280691437569</v>
      </c>
      <c r="AA30" s="2">
        <f t="shared" ca="1" si="18"/>
        <v>0</v>
      </c>
      <c r="AB30" s="11">
        <f t="shared" ca="1" si="38"/>
        <v>66798.457901490765</v>
      </c>
      <c r="AC30" s="53">
        <f t="shared" ca="1" si="19"/>
        <v>143546.17412797597</v>
      </c>
      <c r="AD30" s="54">
        <f t="shared" ca="1" si="20"/>
        <v>4306.3852238392792</v>
      </c>
      <c r="AE30" s="12">
        <f ca="1">SUM(AD$18:AD30)</f>
        <v>8634.4105744315202</v>
      </c>
      <c r="AF30" s="12">
        <f t="shared" ca="1" si="39"/>
        <v>7177.3087063987987</v>
      </c>
      <c r="AG30" s="14">
        <f t="shared" si="21"/>
        <v>0.05</v>
      </c>
      <c r="AH30" s="14"/>
      <c r="AI30" s="12">
        <f t="shared" si="22"/>
        <v>0</v>
      </c>
      <c r="AJ30" s="15">
        <f t="shared" si="23"/>
        <v>0</v>
      </c>
      <c r="AK30" s="1">
        <f t="shared" ca="1" si="24"/>
        <v>1</v>
      </c>
      <c r="AL30" s="1">
        <f t="shared" ca="1" si="40"/>
        <v>0</v>
      </c>
      <c r="AM30" s="16">
        <f t="shared" si="25"/>
        <v>0</v>
      </c>
      <c r="AO30" s="55">
        <f t="shared" si="26"/>
        <v>0.03</v>
      </c>
      <c r="AP30" s="56">
        <f t="shared" ca="1" si="27"/>
        <v>3.0000000000000027E-2</v>
      </c>
      <c r="AQ30" s="61">
        <f t="shared" ca="1" si="41"/>
        <v>1</v>
      </c>
      <c r="AR30" s="84">
        <f t="shared" si="3"/>
        <v>0.70137988019297326</v>
      </c>
      <c r="AT30" s="66">
        <f>VLOOKUP(C30,DecrermentAssumptions!$A$3:$B$118,2,FALSE)</f>
        <v>5.0000000000000001E-3</v>
      </c>
      <c r="AU30" s="70">
        <f t="shared" ca="1" si="28"/>
        <v>0</v>
      </c>
      <c r="AV30" s="6">
        <f t="shared" ca="1" si="42"/>
        <v>0</v>
      </c>
      <c r="AW30" s="61">
        <f t="shared" ca="1" si="43"/>
        <v>662.9086864084336</v>
      </c>
      <c r="BE30" s="85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</row>
    <row r="31" spans="1:142" x14ac:dyDescent="0.25">
      <c r="A31" s="20">
        <f t="shared" si="29"/>
        <v>13</v>
      </c>
      <c r="B31" s="21">
        <f t="shared" si="30"/>
        <v>47331</v>
      </c>
      <c r="C31" s="16">
        <f t="shared" si="31"/>
        <v>73</v>
      </c>
      <c r="D31" s="5">
        <v>0</v>
      </c>
      <c r="E31" s="2">
        <f t="shared" ca="1" si="32"/>
        <v>79646.138994256558</v>
      </c>
      <c r="F31" s="2">
        <f t="shared" ca="1" si="4"/>
        <v>15831.75327713053</v>
      </c>
      <c r="G31" s="2">
        <f t="shared" ca="1" si="5"/>
        <v>63814.385717126032</v>
      </c>
      <c r="H31" s="78">
        <f t="shared" ca="1" si="6"/>
        <v>1191.2241543471998</v>
      </c>
      <c r="I31" s="6">
        <f t="shared" ca="1" si="33"/>
        <v>78454.914839909354</v>
      </c>
      <c r="J31" s="6">
        <f t="shared" ca="1" si="7"/>
        <v>15594.966319877734</v>
      </c>
      <c r="K31" s="6">
        <f t="shared" ca="1" si="8"/>
        <v>62859.948520031627</v>
      </c>
      <c r="L31" s="79">
        <f t="shared" ca="1" si="1"/>
        <v>4284.853297720083</v>
      </c>
      <c r="M31" s="6">
        <f t="shared" ca="1" si="34"/>
        <v>74170.061542189273</v>
      </c>
      <c r="N31" s="6">
        <f t="shared" ca="1" si="9"/>
        <v>14743.23965622747</v>
      </c>
      <c r="O31" s="6">
        <f t="shared" ca="1" si="10"/>
        <v>59426.821885961814</v>
      </c>
      <c r="P31" s="78">
        <f t="shared" ca="1" si="11"/>
        <v>630.44552310860888</v>
      </c>
      <c r="Q31" s="6">
        <f t="shared" ca="1" si="35"/>
        <v>73539.61601908067</v>
      </c>
      <c r="R31" s="6">
        <f t="shared" ca="1" si="12"/>
        <v>14617.922119149536</v>
      </c>
      <c r="S31" s="6">
        <f t="shared" ca="1" si="13"/>
        <v>58921.693899931139</v>
      </c>
      <c r="T31" s="79">
        <f t="shared" ca="1" si="36"/>
        <v>470.81140345718785</v>
      </c>
      <c r="U31" s="82">
        <f t="shared" ca="1" si="14"/>
        <v>73068.804615623478</v>
      </c>
      <c r="V31" s="6">
        <f t="shared" ca="1" si="15"/>
        <v>14524.336038597266</v>
      </c>
      <c r="W31" s="6">
        <f t="shared" ca="1" si="16"/>
        <v>58544.468577026222</v>
      </c>
      <c r="X31" s="2">
        <f t="shared" ca="1" si="2"/>
        <v>14613.760923124697</v>
      </c>
      <c r="Y31" s="61">
        <f t="shared" ca="1" si="17"/>
        <v>58925.855095955973</v>
      </c>
      <c r="Z31" s="2">
        <f t="shared" si="37"/>
        <v>93691.469287980377</v>
      </c>
      <c r="AA31" s="2">
        <f t="shared" ca="1" si="18"/>
        <v>0</v>
      </c>
      <c r="AB31" s="11">
        <f t="shared" ca="1" si="38"/>
        <v>60336.410710688222</v>
      </c>
      <c r="AC31" s="53">
        <f t="shared" ca="1" si="19"/>
        <v>142828.4432573361</v>
      </c>
      <c r="AD31" s="54">
        <f t="shared" ca="1" si="20"/>
        <v>4284.853297720083</v>
      </c>
      <c r="AE31" s="12">
        <f ca="1">SUM(AD$18:AD31)</f>
        <v>12919.263872151603</v>
      </c>
      <c r="AF31" s="12">
        <f t="shared" ca="1" si="39"/>
        <v>7141.4221628668056</v>
      </c>
      <c r="AG31" s="14">
        <f t="shared" si="21"/>
        <v>0.05</v>
      </c>
      <c r="AH31" s="14"/>
      <c r="AI31" s="12">
        <f t="shared" si="22"/>
        <v>0</v>
      </c>
      <c r="AJ31" s="15">
        <f t="shared" si="23"/>
        <v>0</v>
      </c>
      <c r="AK31" s="1">
        <f t="shared" ca="1" si="24"/>
        <v>1</v>
      </c>
      <c r="AL31" s="1">
        <f t="shared" ca="1" si="40"/>
        <v>0</v>
      </c>
      <c r="AM31" s="16">
        <f t="shared" si="25"/>
        <v>0</v>
      </c>
      <c r="AO31" s="55">
        <f t="shared" si="26"/>
        <v>0.03</v>
      </c>
      <c r="AP31" s="56">
        <f t="shared" ca="1" si="27"/>
        <v>3.0000000000000027E-2</v>
      </c>
      <c r="AQ31" s="61">
        <f t="shared" ca="1" si="41"/>
        <v>1</v>
      </c>
      <c r="AR31" s="84">
        <f t="shared" si="3"/>
        <v>0.68095133999317792</v>
      </c>
      <c r="AT31" s="66">
        <f>VLOOKUP(C31,DecrermentAssumptions!$A$3:$B$118,2,FALSE)</f>
        <v>5.0000000000000001E-3</v>
      </c>
      <c r="AU31" s="70">
        <f t="shared" ca="1" si="28"/>
        <v>0</v>
      </c>
      <c r="AV31" s="6">
        <f t="shared" ca="1" si="42"/>
        <v>0</v>
      </c>
      <c r="AW31" s="61">
        <f t="shared" ca="1" si="43"/>
        <v>630.44552310860888</v>
      </c>
      <c r="BE31" s="85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</row>
    <row r="32" spans="1:142" x14ac:dyDescent="0.25">
      <c r="A32" s="20">
        <f t="shared" si="29"/>
        <v>14</v>
      </c>
      <c r="B32" s="21">
        <f t="shared" si="30"/>
        <v>47696</v>
      </c>
      <c r="C32" s="16">
        <f t="shared" si="31"/>
        <v>74</v>
      </c>
      <c r="D32" s="5">
        <v>0</v>
      </c>
      <c r="E32" s="2">
        <f t="shared" ca="1" si="32"/>
        <v>75745.804499653081</v>
      </c>
      <c r="F32" s="2">
        <f t="shared" ca="1" si="4"/>
        <v>15052.173750818438</v>
      </c>
      <c r="G32" s="2">
        <f t="shared" ca="1" si="5"/>
        <v>60693.63074883465</v>
      </c>
      <c r="H32" s="78">
        <f t="shared" ca="1" si="6"/>
        <v>1132.566471542164</v>
      </c>
      <c r="I32" s="6">
        <f t="shared" ca="1" si="33"/>
        <v>74613.238028110922</v>
      </c>
      <c r="J32" s="6">
        <f t="shared" ca="1" si="7"/>
        <v>14827.110627829466</v>
      </c>
      <c r="K32" s="6">
        <f t="shared" ca="1" si="8"/>
        <v>59786.127400281461</v>
      </c>
      <c r="L32" s="79">
        <f t="shared" ca="1" si="1"/>
        <v>4263.4290312314824</v>
      </c>
      <c r="M32" s="6">
        <f t="shared" ca="1" si="34"/>
        <v>70349.808996879437</v>
      </c>
      <c r="N32" s="6">
        <f t="shared" ca="1" si="9"/>
        <v>13979.883841127719</v>
      </c>
      <c r="O32" s="6">
        <f t="shared" ca="1" si="10"/>
        <v>56369.92515575172</v>
      </c>
      <c r="P32" s="78">
        <f t="shared" ca="1" si="11"/>
        <v>597.97337647347524</v>
      </c>
      <c r="Q32" s="6">
        <f t="shared" ca="1" si="35"/>
        <v>69751.835620405967</v>
      </c>
      <c r="R32" s="6">
        <f t="shared" ca="1" si="12"/>
        <v>13861.054828478134</v>
      </c>
      <c r="S32" s="6">
        <f t="shared" ca="1" si="13"/>
        <v>55890.780791927835</v>
      </c>
      <c r="T32" s="79">
        <f t="shared" ca="1" si="36"/>
        <v>468.45734643990187</v>
      </c>
      <c r="U32" s="82">
        <f t="shared" ca="1" si="14"/>
        <v>69283.378273966067</v>
      </c>
      <c r="V32" s="6">
        <f t="shared" ca="1" si="15"/>
        <v>13767.963185712719</v>
      </c>
      <c r="W32" s="6">
        <f t="shared" ca="1" si="16"/>
        <v>55515.41508825335</v>
      </c>
      <c r="X32" s="2">
        <f t="shared" ca="1" si="2"/>
        <v>13856.675654793215</v>
      </c>
      <c r="Y32" s="61">
        <f t="shared" ca="1" si="17"/>
        <v>55895.159965612751</v>
      </c>
      <c r="Z32" s="2">
        <f t="shared" si="37"/>
        <v>93223.011941540477</v>
      </c>
      <c r="AA32" s="2">
        <f t="shared" ca="1" si="18"/>
        <v>0</v>
      </c>
      <c r="AB32" s="11">
        <f t="shared" ca="1" si="38"/>
        <v>54019.335511399055</v>
      </c>
      <c r="AC32" s="53">
        <f t="shared" ca="1" si="19"/>
        <v>142114.30104104942</v>
      </c>
      <c r="AD32" s="54">
        <f t="shared" ca="1" si="20"/>
        <v>4263.4290312314824</v>
      </c>
      <c r="AE32" s="12">
        <f ca="1">SUM(AD$18:AD32)</f>
        <v>17182.692903383086</v>
      </c>
      <c r="AF32" s="12">
        <f t="shared" ca="1" si="39"/>
        <v>7105.715052052471</v>
      </c>
      <c r="AG32" s="14">
        <f t="shared" si="21"/>
        <v>0.05</v>
      </c>
      <c r="AH32" s="14"/>
      <c r="AI32" s="12">
        <f t="shared" si="22"/>
        <v>0</v>
      </c>
      <c r="AJ32" s="15">
        <f t="shared" si="23"/>
        <v>0</v>
      </c>
      <c r="AK32" s="1">
        <f t="shared" ca="1" si="24"/>
        <v>1</v>
      </c>
      <c r="AL32" s="1">
        <f t="shared" ca="1" si="40"/>
        <v>0</v>
      </c>
      <c r="AM32" s="16">
        <f t="shared" si="25"/>
        <v>0</v>
      </c>
      <c r="AO32" s="55">
        <f t="shared" si="26"/>
        <v>0.03</v>
      </c>
      <c r="AP32" s="56">
        <f t="shared" ca="1" si="27"/>
        <v>3.0000000000000027E-2</v>
      </c>
      <c r="AQ32" s="61">
        <f t="shared" ca="1" si="41"/>
        <v>1</v>
      </c>
      <c r="AR32" s="84">
        <f t="shared" si="3"/>
        <v>0.66111780581861923</v>
      </c>
      <c r="AT32" s="66">
        <f>VLOOKUP(C32,DecrermentAssumptions!$A$3:$B$118,2,FALSE)</f>
        <v>5.0000000000000001E-3</v>
      </c>
      <c r="AU32" s="70">
        <f t="shared" ca="1" si="28"/>
        <v>0</v>
      </c>
      <c r="AV32" s="6">
        <f t="shared" ca="1" si="42"/>
        <v>0</v>
      </c>
      <c r="AW32" s="61">
        <f t="shared" ca="1" si="43"/>
        <v>597.97337647347524</v>
      </c>
      <c r="BE32" s="85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</row>
    <row r="33" spans="1:118" x14ac:dyDescent="0.25">
      <c r="A33" s="20">
        <f t="shared" si="29"/>
        <v>15</v>
      </c>
      <c r="B33" s="21">
        <f t="shared" si="30"/>
        <v>48061</v>
      </c>
      <c r="C33" s="16">
        <f t="shared" si="31"/>
        <v>75</v>
      </c>
      <c r="D33" s="5">
        <v>0</v>
      </c>
      <c r="E33" s="2">
        <f t="shared" ca="1" si="32"/>
        <v>71844.390689018153</v>
      </c>
      <c r="F33" s="2">
        <f t="shared" ca="1" si="4"/>
        <v>14272.375924437012</v>
      </c>
      <c r="G33" s="2">
        <f t="shared" ca="1" si="5"/>
        <v>57572.014764581138</v>
      </c>
      <c r="H33" s="78">
        <f t="shared" ca="1" si="6"/>
        <v>1073.8923632464741</v>
      </c>
      <c r="I33" s="6">
        <f t="shared" ca="1" si="33"/>
        <v>70770.498325771681</v>
      </c>
      <c r="J33" s="6">
        <f t="shared" ca="1" si="7"/>
        <v>14059.039916383448</v>
      </c>
      <c r="K33" s="6">
        <f t="shared" ca="1" si="8"/>
        <v>56711.458409388229</v>
      </c>
      <c r="L33" s="79">
        <f t="shared" ca="1" si="1"/>
        <v>4242.1118860753249</v>
      </c>
      <c r="M33" s="6">
        <f t="shared" ca="1" si="34"/>
        <v>66528.386439696362</v>
      </c>
      <c r="N33" s="6">
        <f t="shared" ca="1" si="9"/>
        <v>13216.315592731495</v>
      </c>
      <c r="O33" s="6">
        <f t="shared" ca="1" si="10"/>
        <v>53312.07084696486</v>
      </c>
      <c r="P33" s="78">
        <f t="shared" ca="1" si="11"/>
        <v>565.49128473741916</v>
      </c>
      <c r="Q33" s="6">
        <f t="shared" ca="1" si="35"/>
        <v>65962.89515495894</v>
      </c>
      <c r="R33" s="6">
        <f t="shared" ca="1" si="12"/>
        <v>13103.976910193276</v>
      </c>
      <c r="S33" s="6">
        <f t="shared" ca="1" si="13"/>
        <v>52858.918244765657</v>
      </c>
      <c r="T33" s="79">
        <f t="shared" ca="1" si="36"/>
        <v>466.11505970770241</v>
      </c>
      <c r="U33" s="82">
        <f t="shared" ca="1" si="14"/>
        <v>65496.780095251241</v>
      </c>
      <c r="V33" s="6">
        <f t="shared" ca="1" si="15"/>
        <v>13011.379989370527</v>
      </c>
      <c r="W33" s="6">
        <f t="shared" ca="1" si="16"/>
        <v>52485.400105880704</v>
      </c>
      <c r="X33" s="2">
        <f t="shared" ca="1" si="2"/>
        <v>13099.356019050249</v>
      </c>
      <c r="Y33" s="61">
        <f t="shared" ca="1" si="17"/>
        <v>52863.539135908693</v>
      </c>
      <c r="Z33" s="2">
        <f t="shared" si="37"/>
        <v>92756.89688183277</v>
      </c>
      <c r="AA33" s="2">
        <f t="shared" ca="1" si="18"/>
        <v>0</v>
      </c>
      <c r="AB33" s="11">
        <f t="shared" ca="1" si="38"/>
        <v>47846.426154626679</v>
      </c>
      <c r="AC33" s="53">
        <f t="shared" ca="1" si="19"/>
        <v>141403.72953584418</v>
      </c>
      <c r="AD33" s="54">
        <f t="shared" ca="1" si="20"/>
        <v>4242.1118860753249</v>
      </c>
      <c r="AE33" s="12">
        <f ca="1">SUM(AD$18:AD33)</f>
        <v>21424.804789458409</v>
      </c>
      <c r="AF33" s="12">
        <f t="shared" ca="1" si="39"/>
        <v>7070.1864767922089</v>
      </c>
      <c r="AG33" s="14">
        <f t="shared" si="21"/>
        <v>0.05</v>
      </c>
      <c r="AH33" s="14"/>
      <c r="AI33" s="12">
        <f t="shared" si="22"/>
        <v>0</v>
      </c>
      <c r="AJ33" s="15">
        <f t="shared" si="23"/>
        <v>0</v>
      </c>
      <c r="AK33" s="1">
        <f t="shared" ca="1" si="24"/>
        <v>1</v>
      </c>
      <c r="AL33" s="1">
        <f t="shared" ca="1" si="40"/>
        <v>0</v>
      </c>
      <c r="AM33" s="16">
        <f t="shared" si="25"/>
        <v>0</v>
      </c>
      <c r="AO33" s="55">
        <f t="shared" si="26"/>
        <v>0.03</v>
      </c>
      <c r="AP33" s="56">
        <f t="shared" ca="1" si="27"/>
        <v>3.0000000000000027E-2</v>
      </c>
      <c r="AQ33" s="61">
        <f t="shared" ca="1" si="41"/>
        <v>1</v>
      </c>
      <c r="AR33" s="84">
        <f t="shared" si="3"/>
        <v>0.64186194739671765</v>
      </c>
      <c r="AT33" s="66">
        <f>VLOOKUP(C33,DecrermentAssumptions!$A$3:$B$118,2,FALSE)</f>
        <v>5.0000000000000001E-3</v>
      </c>
      <c r="AU33" s="70">
        <f t="shared" ca="1" si="28"/>
        <v>0</v>
      </c>
      <c r="AV33" s="6">
        <f t="shared" ca="1" si="42"/>
        <v>0</v>
      </c>
      <c r="AW33" s="61">
        <f t="shared" ca="1" si="43"/>
        <v>565.49128473741916</v>
      </c>
      <c r="BE33" s="85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</row>
    <row r="34" spans="1:118" x14ac:dyDescent="0.25">
      <c r="A34" s="20">
        <f t="shared" si="29"/>
        <v>16</v>
      </c>
      <c r="B34" s="21">
        <f t="shared" si="30"/>
        <v>48427</v>
      </c>
      <c r="C34" s="16">
        <f t="shared" si="31"/>
        <v>76</v>
      </c>
      <c r="D34" s="5">
        <v>0</v>
      </c>
      <c r="E34" s="2">
        <f t="shared" ca="1" si="32"/>
        <v>67941.782009607705</v>
      </c>
      <c r="F34" s="2">
        <f t="shared" ca="1" si="4"/>
        <v>13492.336699621756</v>
      </c>
      <c r="G34" s="2">
        <f t="shared" ca="1" si="5"/>
        <v>54449.445309985953</v>
      </c>
      <c r="H34" s="78">
        <f t="shared" ca="1" si="6"/>
        <v>1015.2000914763943</v>
      </c>
      <c r="I34" s="6">
        <f t="shared" ca="1" si="33"/>
        <v>66926.581918131313</v>
      </c>
      <c r="J34" s="6">
        <f t="shared" ca="1" si="7"/>
        <v>13290.731427482304</v>
      </c>
      <c r="K34" s="6">
        <f t="shared" ca="1" si="8"/>
        <v>53635.850490649012</v>
      </c>
      <c r="L34" s="79">
        <f t="shared" ca="1" si="1"/>
        <v>4220.9013266449483</v>
      </c>
      <c r="M34" s="6">
        <f t="shared" ca="1" si="34"/>
        <v>62705.680591486365</v>
      </c>
      <c r="N34" s="6">
        <f t="shared" ca="1" si="9"/>
        <v>12452.516411766048</v>
      </c>
      <c r="O34" s="6">
        <f t="shared" ca="1" si="10"/>
        <v>50253.164179720319</v>
      </c>
      <c r="P34" s="78">
        <f t="shared" ca="1" si="11"/>
        <v>532.9982850276341</v>
      </c>
      <c r="Q34" s="6">
        <f t="shared" ca="1" si="35"/>
        <v>62172.68230645873</v>
      </c>
      <c r="R34" s="6">
        <f t="shared" ca="1" si="12"/>
        <v>12346.670022266037</v>
      </c>
      <c r="S34" s="6">
        <f t="shared" ca="1" si="13"/>
        <v>49826.012284192693</v>
      </c>
      <c r="T34" s="79">
        <f t="shared" ca="1" si="36"/>
        <v>463.78448440916384</v>
      </c>
      <c r="U34" s="82">
        <f t="shared" ca="1" si="14"/>
        <v>61708.897822049563</v>
      </c>
      <c r="V34" s="6">
        <f t="shared" ca="1" si="15"/>
        <v>12254.568575488793</v>
      </c>
      <c r="W34" s="6">
        <f t="shared" ca="1" si="16"/>
        <v>49454.329246560766</v>
      </c>
      <c r="X34" s="2">
        <f t="shared" ca="1" si="2"/>
        <v>12341.779564409913</v>
      </c>
      <c r="Y34" s="61">
        <f t="shared" ca="1" si="17"/>
        <v>49830.902742048813</v>
      </c>
      <c r="Z34" s="2">
        <f t="shared" si="37"/>
        <v>92293.112397423611</v>
      </c>
      <c r="AA34" s="2">
        <f t="shared" ca="1" si="18"/>
        <v>0</v>
      </c>
      <c r="AB34" s="11">
        <f t="shared" ca="1" si="38"/>
        <v>41816.883761274192</v>
      </c>
      <c r="AC34" s="53">
        <f t="shared" ca="1" si="19"/>
        <v>140696.71088816496</v>
      </c>
      <c r="AD34" s="54">
        <f t="shared" ca="1" si="20"/>
        <v>4220.9013266449483</v>
      </c>
      <c r="AE34" s="12">
        <f ca="1">SUM(AD$18:AD34)</f>
        <v>25645.706116103356</v>
      </c>
      <c r="AF34" s="12">
        <f t="shared" ca="1" si="39"/>
        <v>7034.8355444082481</v>
      </c>
      <c r="AG34" s="14">
        <f t="shared" si="21"/>
        <v>0.05</v>
      </c>
      <c r="AH34" s="14"/>
      <c r="AI34" s="12">
        <f t="shared" si="22"/>
        <v>0</v>
      </c>
      <c r="AJ34" s="15">
        <f t="shared" si="23"/>
        <v>0</v>
      </c>
      <c r="AK34" s="1">
        <f t="shared" ca="1" si="24"/>
        <v>1</v>
      </c>
      <c r="AL34" s="1">
        <f t="shared" ca="1" si="40"/>
        <v>0</v>
      </c>
      <c r="AM34" s="16">
        <f t="shared" si="25"/>
        <v>0</v>
      </c>
      <c r="AO34" s="55">
        <f t="shared" si="26"/>
        <v>0.03</v>
      </c>
      <c r="AP34" s="56">
        <f t="shared" ca="1" si="27"/>
        <v>3.0000000000000027E-2</v>
      </c>
      <c r="AQ34" s="61">
        <f t="shared" ca="1" si="41"/>
        <v>1</v>
      </c>
      <c r="AR34" s="84">
        <f t="shared" si="3"/>
        <v>0.62316693922011435</v>
      </c>
      <c r="AT34" s="66">
        <f>VLOOKUP(C34,DecrermentAssumptions!$A$3:$B$118,2,FALSE)</f>
        <v>5.0000000000000001E-3</v>
      </c>
      <c r="AU34" s="70">
        <f t="shared" ca="1" si="28"/>
        <v>0</v>
      </c>
      <c r="AV34" s="6">
        <f t="shared" ca="1" si="42"/>
        <v>0</v>
      </c>
      <c r="AW34" s="61">
        <f t="shared" ca="1" si="43"/>
        <v>532.9982850276341</v>
      </c>
      <c r="BE34" s="85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</row>
    <row r="35" spans="1:118" x14ac:dyDescent="0.25">
      <c r="A35" s="20">
        <f t="shared" si="29"/>
        <v>17</v>
      </c>
      <c r="B35" s="21">
        <f t="shared" si="30"/>
        <v>48792</v>
      </c>
      <c r="C35" s="16">
        <f t="shared" si="31"/>
        <v>77</v>
      </c>
      <c r="D35" s="5">
        <v>0</v>
      </c>
      <c r="E35" s="2">
        <f t="shared" ca="1" si="32"/>
        <v>64037.862775652487</v>
      </c>
      <c r="F35" s="2">
        <f t="shared" ca="1" si="4"/>
        <v>12712.032951342211</v>
      </c>
      <c r="G35" s="2">
        <f t="shared" ca="1" si="5"/>
        <v>51325.829824310276</v>
      </c>
      <c r="H35" s="78">
        <f t="shared" ca="1" si="6"/>
        <v>956.48791624176818</v>
      </c>
      <c r="I35" s="6">
        <f t="shared" ca="1" si="33"/>
        <v>63081.374859410716</v>
      </c>
      <c r="J35" s="6">
        <f t="shared" ca="1" si="7"/>
        <v>12522.162375064188</v>
      </c>
      <c r="K35" s="6">
        <f t="shared" ca="1" si="8"/>
        <v>50559.212484346528</v>
      </c>
      <c r="L35" s="79">
        <f t="shared" ca="1" si="1"/>
        <v>4199.7968200117248</v>
      </c>
      <c r="M35" s="6">
        <f t="shared" ca="1" si="34"/>
        <v>58881.578039398992</v>
      </c>
      <c r="N35" s="6">
        <f t="shared" ca="1" si="9"/>
        <v>11688.468787382033</v>
      </c>
      <c r="O35" s="6">
        <f t="shared" ca="1" si="10"/>
        <v>47193.109252016955</v>
      </c>
      <c r="P35" s="78">
        <f t="shared" ca="1" si="11"/>
        <v>500.49341333489144</v>
      </c>
      <c r="Q35" s="6">
        <f t="shared" ca="1" si="35"/>
        <v>58381.084626064097</v>
      </c>
      <c r="R35" s="6">
        <f t="shared" ca="1" si="12"/>
        <v>11589.116802689285</v>
      </c>
      <c r="S35" s="6">
        <f t="shared" ca="1" si="13"/>
        <v>46791.967823374805</v>
      </c>
      <c r="T35" s="79">
        <f t="shared" ca="1" si="36"/>
        <v>461.46556198711806</v>
      </c>
      <c r="U35" s="82">
        <f t="shared" ca="1" si="14"/>
        <v>57919.619064076978</v>
      </c>
      <c r="V35" s="6">
        <f t="shared" ca="1" si="15"/>
        <v>11497.512161690549</v>
      </c>
      <c r="W35" s="6">
        <f t="shared" ca="1" si="16"/>
        <v>46422.106902386418</v>
      </c>
      <c r="X35" s="2">
        <f t="shared" ca="1" si="2"/>
        <v>11583.923812815396</v>
      </c>
      <c r="Y35" s="61">
        <f t="shared" ca="1" si="17"/>
        <v>46797.160813248702</v>
      </c>
      <c r="Z35" s="2">
        <f t="shared" si="37"/>
        <v>91831.646835436492</v>
      </c>
      <c r="AA35" s="2">
        <f t="shared" ca="1" si="18"/>
        <v>0</v>
      </c>
      <c r="AB35" s="11">
        <f t="shared" ca="1" si="38"/>
        <v>35929.916686246208</v>
      </c>
      <c r="AC35" s="53">
        <f t="shared" ca="1" si="19"/>
        <v>139993.22733372415</v>
      </c>
      <c r="AD35" s="54">
        <f t="shared" ca="1" si="20"/>
        <v>4199.7968200117248</v>
      </c>
      <c r="AE35" s="12">
        <f ca="1">SUM(AD$18:AD35)</f>
        <v>29845.502936115081</v>
      </c>
      <c r="AF35" s="12">
        <f t="shared" ca="1" si="39"/>
        <v>8399.5936400234496</v>
      </c>
      <c r="AG35" s="14">
        <f t="shared" si="21"/>
        <v>0.06</v>
      </c>
      <c r="AH35" s="14"/>
      <c r="AI35" s="12">
        <f t="shared" si="22"/>
        <v>0</v>
      </c>
      <c r="AJ35" s="15">
        <f t="shared" si="23"/>
        <v>0</v>
      </c>
      <c r="AK35" s="1">
        <f t="shared" ca="1" si="24"/>
        <v>1</v>
      </c>
      <c r="AL35" s="1">
        <f t="shared" ca="1" si="40"/>
        <v>0</v>
      </c>
      <c r="AM35" s="16">
        <f t="shared" si="25"/>
        <v>0</v>
      </c>
      <c r="AO35" s="55">
        <f t="shared" si="26"/>
        <v>0.03</v>
      </c>
      <c r="AP35" s="56">
        <f t="shared" ca="1" si="27"/>
        <v>3.0000000000000027E-2</v>
      </c>
      <c r="AQ35" s="61">
        <f t="shared" ca="1" si="41"/>
        <v>1</v>
      </c>
      <c r="AR35" s="84">
        <f t="shared" si="3"/>
        <v>0.60501644584477121</v>
      </c>
      <c r="AT35" s="66">
        <f>VLOOKUP(C35,DecrermentAssumptions!$A$3:$B$118,2,FALSE)</f>
        <v>5.0000000000000001E-3</v>
      </c>
      <c r="AU35" s="70">
        <f t="shared" ca="1" si="28"/>
        <v>0</v>
      </c>
      <c r="AV35" s="6">
        <f t="shared" ca="1" si="42"/>
        <v>0</v>
      </c>
      <c r="AW35" s="61">
        <f t="shared" ca="1" si="43"/>
        <v>500.49341333489144</v>
      </c>
      <c r="BE35" s="85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</row>
    <row r="36" spans="1:118" x14ac:dyDescent="0.25">
      <c r="A36" s="20">
        <f t="shared" si="29"/>
        <v>18</v>
      </c>
      <c r="B36" s="21">
        <f t="shared" si="30"/>
        <v>49157</v>
      </c>
      <c r="C36" s="16">
        <f t="shared" si="31"/>
        <v>78</v>
      </c>
      <c r="D36" s="5">
        <v>0</v>
      </c>
      <c r="E36" s="2">
        <f t="shared" ca="1" si="32"/>
        <v>60132.517164846024</v>
      </c>
      <c r="F36" s="2">
        <f t="shared" ca="1" si="4"/>
        <v>11931.441527199859</v>
      </c>
      <c r="G36" s="2">
        <f t="shared" ca="1" si="5"/>
        <v>48201.075637646165</v>
      </c>
      <c r="H36" s="78">
        <f t="shared" ca="1" si="6"/>
        <v>897.75409549319318</v>
      </c>
      <c r="I36" s="6">
        <f t="shared" ca="1" si="33"/>
        <v>59234.763069352834</v>
      </c>
      <c r="J36" s="6">
        <f t="shared" ca="1" si="7"/>
        <v>11753.309943803526</v>
      </c>
      <c r="K36" s="6">
        <f t="shared" ca="1" si="8"/>
        <v>47481.453125549306</v>
      </c>
      <c r="L36" s="79">
        <f t="shared" ca="1" si="1"/>
        <v>4178.7978359116651</v>
      </c>
      <c r="M36" s="6">
        <f t="shared" ca="1" si="34"/>
        <v>55055.965233441166</v>
      </c>
      <c r="N36" s="6">
        <f t="shared" ca="1" si="9"/>
        <v>10924.156527583036</v>
      </c>
      <c r="O36" s="6">
        <f t="shared" ca="1" si="10"/>
        <v>44131.80870585813</v>
      </c>
      <c r="P36" s="78">
        <f t="shared" ca="1" si="11"/>
        <v>467.97570448424995</v>
      </c>
      <c r="Q36" s="6">
        <f t="shared" ca="1" si="35"/>
        <v>54587.989528956918</v>
      </c>
      <c r="R36" s="6">
        <f t="shared" ca="1" si="12"/>
        <v>10831.301197098581</v>
      </c>
      <c r="S36" s="6">
        <f t="shared" ca="1" si="13"/>
        <v>43756.688331858335</v>
      </c>
      <c r="T36" s="79">
        <f t="shared" ca="1" si="36"/>
        <v>459.15823417718246</v>
      </c>
      <c r="U36" s="82">
        <f t="shared" ca="1" si="14"/>
        <v>54128.831294779739</v>
      </c>
      <c r="V36" s="6">
        <f t="shared" ca="1" si="15"/>
        <v>10740.19542136997</v>
      </c>
      <c r="W36" s="6">
        <f t="shared" ca="1" si="16"/>
        <v>43388.635873409767</v>
      </c>
      <c r="X36" s="2">
        <f t="shared" ca="1" si="2"/>
        <v>10825.766258955948</v>
      </c>
      <c r="Y36" s="61">
        <f t="shared" ca="1" si="17"/>
        <v>43762.22327000097</v>
      </c>
      <c r="Z36" s="2">
        <f t="shared" si="37"/>
        <v>91372.488601259305</v>
      </c>
      <c r="AA36" s="2">
        <f t="shared" ca="1" si="18"/>
        <v>0</v>
      </c>
      <c r="AB36" s="11">
        <f t="shared" ca="1" si="38"/>
        <v>30184.740482825815</v>
      </c>
      <c r="AC36" s="53">
        <f t="shared" ca="1" si="19"/>
        <v>139293.26119705552</v>
      </c>
      <c r="AD36" s="54">
        <f t="shared" ca="1" si="20"/>
        <v>4178.7978359116651</v>
      </c>
      <c r="AE36" s="12">
        <f ca="1">SUM(AD$18:AD36)</f>
        <v>34024.300772026749</v>
      </c>
      <c r="AF36" s="12">
        <f t="shared" ca="1" si="39"/>
        <v>8357.5956718233301</v>
      </c>
      <c r="AG36" s="14">
        <f t="shared" si="21"/>
        <v>0.06</v>
      </c>
      <c r="AH36" s="14"/>
      <c r="AI36" s="12">
        <f t="shared" si="22"/>
        <v>0</v>
      </c>
      <c r="AJ36" s="15">
        <f t="shared" si="23"/>
        <v>0</v>
      </c>
      <c r="AK36" s="1">
        <f t="shared" ca="1" si="24"/>
        <v>1</v>
      </c>
      <c r="AL36" s="1">
        <f t="shared" ca="1" si="40"/>
        <v>0</v>
      </c>
      <c r="AM36" s="16">
        <f t="shared" si="25"/>
        <v>0</v>
      </c>
      <c r="AO36" s="55">
        <f t="shared" si="26"/>
        <v>0.03</v>
      </c>
      <c r="AP36" s="56">
        <f t="shared" ca="1" si="27"/>
        <v>3.0000000000000027E-2</v>
      </c>
      <c r="AQ36" s="61">
        <f t="shared" ca="1" si="41"/>
        <v>1</v>
      </c>
      <c r="AR36" s="84">
        <f t="shared" si="3"/>
        <v>0.5873946076162827</v>
      </c>
      <c r="AT36" s="66">
        <f>VLOOKUP(C36,DecrermentAssumptions!$A$3:$B$118,2,FALSE)</f>
        <v>5.0000000000000001E-3</v>
      </c>
      <c r="AU36" s="70">
        <f t="shared" ca="1" si="28"/>
        <v>0</v>
      </c>
      <c r="AV36" s="6">
        <f t="shared" ca="1" si="42"/>
        <v>0</v>
      </c>
      <c r="AW36" s="61">
        <f t="shared" ca="1" si="43"/>
        <v>467.97570448424995</v>
      </c>
      <c r="BE36" s="85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</row>
    <row r="37" spans="1:118" x14ac:dyDescent="0.25">
      <c r="A37" s="20">
        <f t="shared" si="29"/>
        <v>19</v>
      </c>
      <c r="B37" s="21">
        <f t="shared" si="30"/>
        <v>49522</v>
      </c>
      <c r="C37" s="16">
        <f t="shared" si="31"/>
        <v>79</v>
      </c>
      <c r="D37" s="5">
        <v>0</v>
      </c>
      <c r="E37" s="2">
        <f t="shared" ca="1" si="32"/>
        <v>56225.629214825625</v>
      </c>
      <c r="F37" s="2">
        <f t="shared" ca="1" si="4"/>
        <v>11150.539246724626</v>
      </c>
      <c r="G37" s="2">
        <f t="shared" ca="1" si="5"/>
        <v>45075.089968100998</v>
      </c>
      <c r="H37" s="78">
        <f t="shared" ca="1" si="6"/>
        <v>838.99688506908592</v>
      </c>
      <c r="I37" s="6">
        <f t="shared" ca="1" si="33"/>
        <v>55386.63232975654</v>
      </c>
      <c r="J37" s="6">
        <f t="shared" ca="1" si="7"/>
        <v>10984.151287612633</v>
      </c>
      <c r="K37" s="6">
        <f t="shared" ca="1" si="8"/>
        <v>44402.481042143911</v>
      </c>
      <c r="L37" s="79">
        <f t="shared" ca="1" si="1"/>
        <v>4157.903846732107</v>
      </c>
      <c r="M37" s="6">
        <f t="shared" ca="1" si="34"/>
        <v>51228.728483024432</v>
      </c>
      <c r="N37" s="6">
        <f t="shared" ca="1" si="9"/>
        <v>10159.565228291687</v>
      </c>
      <c r="O37" s="6">
        <f t="shared" ca="1" si="10"/>
        <v>41069.163254732746</v>
      </c>
      <c r="P37" s="78">
        <f t="shared" ca="1" si="11"/>
        <v>435.44419210570771</v>
      </c>
      <c r="Q37" s="6">
        <f t="shared" ca="1" si="35"/>
        <v>50793.284290918724</v>
      </c>
      <c r="R37" s="6">
        <f t="shared" ca="1" si="12"/>
        <v>10073.208923851209</v>
      </c>
      <c r="S37" s="6">
        <f t="shared" ca="1" si="13"/>
        <v>40720.075367067519</v>
      </c>
      <c r="T37" s="79">
        <f t="shared" ca="1" si="36"/>
        <v>456.86244300629653</v>
      </c>
      <c r="U37" s="82">
        <f t="shared" ca="1" si="14"/>
        <v>50336.421847912425</v>
      </c>
      <c r="V37" s="6">
        <f t="shared" ca="1" si="15"/>
        <v>9982.60500047612</v>
      </c>
      <c r="W37" s="6">
        <f t="shared" ca="1" si="16"/>
        <v>40353.816847436305</v>
      </c>
      <c r="X37" s="2">
        <f t="shared" ca="1" si="2"/>
        <v>10067.284369582485</v>
      </c>
      <c r="Y37" s="61">
        <f t="shared" ca="1" si="17"/>
        <v>40725.999921336239</v>
      </c>
      <c r="Z37" s="2">
        <f t="shared" si="37"/>
        <v>90915.626158253013</v>
      </c>
      <c r="AA37" s="2">
        <f t="shared" ca="1" si="18"/>
        <v>0</v>
      </c>
      <c r="AB37" s="11">
        <f t="shared" ca="1" si="38"/>
        <v>24580.577867325228</v>
      </c>
      <c r="AC37" s="53">
        <f t="shared" ca="1" si="19"/>
        <v>138596.79489107023</v>
      </c>
      <c r="AD37" s="54">
        <f t="shared" ca="1" si="20"/>
        <v>4157.903846732107</v>
      </c>
      <c r="AE37" s="12">
        <f ca="1">SUM(AD$18:AD37)</f>
        <v>38182.204618758857</v>
      </c>
      <c r="AF37" s="12">
        <f t="shared" ca="1" si="39"/>
        <v>8315.807693464214</v>
      </c>
      <c r="AG37" s="14">
        <f t="shared" si="21"/>
        <v>0.06</v>
      </c>
      <c r="AH37" s="14"/>
      <c r="AI37" s="12">
        <f t="shared" si="22"/>
        <v>0</v>
      </c>
      <c r="AJ37" s="15">
        <f t="shared" si="23"/>
        <v>0</v>
      </c>
      <c r="AK37" s="1">
        <f t="shared" ca="1" si="24"/>
        <v>1</v>
      </c>
      <c r="AL37" s="1">
        <f t="shared" ca="1" si="40"/>
        <v>0</v>
      </c>
      <c r="AM37" s="16">
        <f t="shared" si="25"/>
        <v>0</v>
      </c>
      <c r="AO37" s="55">
        <f t="shared" si="26"/>
        <v>0.03</v>
      </c>
      <c r="AP37" s="56">
        <f t="shared" ca="1" si="27"/>
        <v>3.0000000000000027E-2</v>
      </c>
      <c r="AQ37" s="61">
        <f t="shared" ca="1" si="41"/>
        <v>1</v>
      </c>
      <c r="AR37" s="84">
        <f t="shared" si="3"/>
        <v>0.57028602681192497</v>
      </c>
      <c r="AT37" s="66">
        <f>VLOOKUP(C37,DecrermentAssumptions!$A$3:$B$118,2,FALSE)</f>
        <v>5.0000000000000001E-3</v>
      </c>
      <c r="AU37" s="70">
        <f t="shared" ca="1" si="28"/>
        <v>0</v>
      </c>
      <c r="AV37" s="6">
        <f t="shared" ca="1" si="42"/>
        <v>0</v>
      </c>
      <c r="AW37" s="61">
        <f t="shared" ca="1" si="43"/>
        <v>435.44419210570771</v>
      </c>
      <c r="BE37" s="85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</row>
    <row r="38" spans="1:118" x14ac:dyDescent="0.25">
      <c r="A38" s="20">
        <f t="shared" si="29"/>
        <v>20</v>
      </c>
      <c r="B38" s="21">
        <f t="shared" si="30"/>
        <v>49888</v>
      </c>
      <c r="C38" s="16">
        <f t="shared" si="31"/>
        <v>80</v>
      </c>
      <c r="D38" s="5">
        <v>0</v>
      </c>
      <c r="E38" s="2">
        <f t="shared" ca="1" si="32"/>
        <v>52317.082819646283</v>
      </c>
      <c r="F38" s="2">
        <f t="shared" ca="1" si="4"/>
        <v>10369.30290066996</v>
      </c>
      <c r="G38" s="2">
        <f t="shared" ca="1" si="5"/>
        <v>41947.779918976325</v>
      </c>
      <c r="H38" s="78">
        <f t="shared" ca="1" si="6"/>
        <v>780.21453864264254</v>
      </c>
      <c r="I38" s="6">
        <f t="shared" ca="1" si="33"/>
        <v>51536.868281003641</v>
      </c>
      <c r="J38" s="6">
        <f t="shared" ca="1" si="7"/>
        <v>10214.663527779428</v>
      </c>
      <c r="K38" s="6">
        <f t="shared" ca="1" si="8"/>
        <v>41322.204753224214</v>
      </c>
      <c r="L38" s="79">
        <f t="shared" ca="1" si="1"/>
        <v>4137.1143274984461</v>
      </c>
      <c r="M38" s="6">
        <f t="shared" ca="1" si="34"/>
        <v>47399.753953505191</v>
      </c>
      <c r="N38" s="6">
        <f t="shared" ca="1" si="9"/>
        <v>9394.6829538544735</v>
      </c>
      <c r="O38" s="6">
        <f t="shared" ca="1" si="10"/>
        <v>38005.070999650721</v>
      </c>
      <c r="P38" s="78">
        <f t="shared" ca="1" si="11"/>
        <v>402.89790860479417</v>
      </c>
      <c r="Q38" s="6">
        <f t="shared" ca="1" si="35"/>
        <v>46996.8560449004</v>
      </c>
      <c r="R38" s="6">
        <f t="shared" ca="1" si="12"/>
        <v>9314.8281487467102</v>
      </c>
      <c r="S38" s="6">
        <f t="shared" ca="1" si="13"/>
        <v>37682.02789615369</v>
      </c>
      <c r="T38" s="79">
        <f t="shared" ca="1" si="36"/>
        <v>454.5781307912651</v>
      </c>
      <c r="U38" s="82">
        <f t="shared" ca="1" si="14"/>
        <v>46542.277914109138</v>
      </c>
      <c r="V38" s="6">
        <f t="shared" ca="1" si="15"/>
        <v>9224.7302672106835</v>
      </c>
      <c r="W38" s="6">
        <f t="shared" ca="1" si="16"/>
        <v>37317.547646898456</v>
      </c>
      <c r="X38" s="2">
        <f t="shared" ca="1" si="2"/>
        <v>9308.4555828218272</v>
      </c>
      <c r="Y38" s="61">
        <f t="shared" ca="1" si="17"/>
        <v>37688.400462078571</v>
      </c>
      <c r="Z38" s="2">
        <f t="shared" si="37"/>
        <v>90461.048027461744</v>
      </c>
      <c r="AA38" s="2">
        <f t="shared" ca="1" si="18"/>
        <v>0</v>
      </c>
      <c r="AB38" s="11">
        <f t="shared" ca="1" si="38"/>
        <v>19116.658684009057</v>
      </c>
      <c r="AC38" s="53">
        <f t="shared" ca="1" si="19"/>
        <v>137903.81091661486</v>
      </c>
      <c r="AD38" s="54">
        <f t="shared" ca="1" si="20"/>
        <v>4137.1143274984461</v>
      </c>
      <c r="AE38" s="12">
        <f ca="1">SUM(AD$18:AD38)</f>
        <v>42319.318946257306</v>
      </c>
      <c r="AF38" s="12">
        <f t="shared" ca="1" si="39"/>
        <v>8274.2286549968921</v>
      </c>
      <c r="AG38" s="14">
        <f t="shared" si="21"/>
        <v>0.06</v>
      </c>
      <c r="AH38" s="14"/>
      <c r="AI38" s="12">
        <f t="shared" si="22"/>
        <v>0</v>
      </c>
      <c r="AJ38" s="15">
        <f t="shared" si="23"/>
        <v>0</v>
      </c>
      <c r="AK38" s="1">
        <f t="shared" ca="1" si="24"/>
        <v>1</v>
      </c>
      <c r="AL38" s="1">
        <f t="shared" ca="1" si="40"/>
        <v>0</v>
      </c>
      <c r="AM38" s="16">
        <f t="shared" si="25"/>
        <v>0</v>
      </c>
      <c r="AO38" s="55">
        <f t="shared" si="26"/>
        <v>0.03</v>
      </c>
      <c r="AP38" s="56">
        <f t="shared" ca="1" si="27"/>
        <v>3.0000000000000027E-2</v>
      </c>
      <c r="AQ38" s="61">
        <f t="shared" ca="1" si="41"/>
        <v>1</v>
      </c>
      <c r="AR38" s="84">
        <f t="shared" si="3"/>
        <v>0.55367575418633497</v>
      </c>
      <c r="AT38" s="66">
        <f>VLOOKUP(C38,DecrermentAssumptions!$A$3:$B$118,2,FALSE)</f>
        <v>5.0000000000000001E-3</v>
      </c>
      <c r="AU38" s="70">
        <f t="shared" ca="1" si="28"/>
        <v>0</v>
      </c>
      <c r="AV38" s="6">
        <f t="shared" ca="1" si="42"/>
        <v>0</v>
      </c>
      <c r="AW38" s="61">
        <f t="shared" ca="1" si="43"/>
        <v>402.89790860479417</v>
      </c>
      <c r="BE38" s="85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</row>
    <row r="39" spans="1:118" x14ac:dyDescent="0.25">
      <c r="A39" s="20">
        <f t="shared" si="29"/>
        <v>21</v>
      </c>
      <c r="B39" s="21">
        <f t="shared" si="30"/>
        <v>50253</v>
      </c>
      <c r="C39" s="16">
        <f t="shared" si="31"/>
        <v>81</v>
      </c>
      <c r="D39" s="5">
        <v>0</v>
      </c>
      <c r="E39" s="2">
        <f t="shared" ca="1" si="32"/>
        <v>48406.761726247409</v>
      </c>
      <c r="F39" s="2">
        <f t="shared" ca="1" si="4"/>
        <v>9587.7092503064814</v>
      </c>
      <c r="G39" s="2">
        <f t="shared" ca="1" si="5"/>
        <v>38819.052475940931</v>
      </c>
      <c r="H39" s="78">
        <f t="shared" ca="1" si="6"/>
        <v>721.40530766869165</v>
      </c>
      <c r="I39" s="6">
        <f t="shared" ca="1" si="33"/>
        <v>47685.356418578718</v>
      </c>
      <c r="J39" s="6">
        <f t="shared" ca="1" si="7"/>
        <v>9444.8237505353827</v>
      </c>
      <c r="K39" s="6">
        <f t="shared" ca="1" si="8"/>
        <v>38240.532668043335</v>
      </c>
      <c r="L39" s="79">
        <f t="shared" ca="1" si="1"/>
        <v>4116.428755860954</v>
      </c>
      <c r="M39" s="6">
        <f t="shared" ca="1" si="34"/>
        <v>43568.927662717761</v>
      </c>
      <c r="N39" s="6">
        <f t="shared" ca="1" si="9"/>
        <v>8629.5012490222198</v>
      </c>
      <c r="O39" s="6">
        <f t="shared" ca="1" si="10"/>
        <v>34939.426413695539</v>
      </c>
      <c r="P39" s="78">
        <f t="shared" ca="1" si="11"/>
        <v>370.33588513310099</v>
      </c>
      <c r="Q39" s="6">
        <f t="shared" ca="1" si="35"/>
        <v>43198.591777584661</v>
      </c>
      <c r="R39" s="6">
        <f t="shared" ca="1" si="12"/>
        <v>8556.1504884055321</v>
      </c>
      <c r="S39" s="6">
        <f t="shared" ca="1" si="13"/>
        <v>34642.441289179129</v>
      </c>
      <c r="T39" s="79">
        <f t="shared" ca="1" si="36"/>
        <v>452.30524013730872</v>
      </c>
      <c r="U39" s="82">
        <f t="shared" ca="1" si="14"/>
        <v>42746.286537447355</v>
      </c>
      <c r="V39" s="6">
        <f t="shared" ca="1" si="15"/>
        <v>8466.5644268682827</v>
      </c>
      <c r="W39" s="6">
        <f t="shared" ca="1" si="16"/>
        <v>34279.722110579074</v>
      </c>
      <c r="X39" s="2">
        <f t="shared" ca="1" si="2"/>
        <v>8549.2573074894717</v>
      </c>
      <c r="Y39" s="61">
        <f t="shared" ca="1" si="17"/>
        <v>34649.334470095186</v>
      </c>
      <c r="Z39" s="2">
        <f t="shared" si="37"/>
        <v>90008.742787324431</v>
      </c>
      <c r="AA39" s="2">
        <f t="shared" ca="1" si="18"/>
        <v>0</v>
      </c>
      <c r="AB39" s="11">
        <f t="shared" ca="1" si="38"/>
        <v>13792.219870288774</v>
      </c>
      <c r="AC39" s="53">
        <f t="shared" ca="1" si="19"/>
        <v>137214.29186203179</v>
      </c>
      <c r="AD39" s="54">
        <f t="shared" ca="1" si="20"/>
        <v>4116.428755860954</v>
      </c>
      <c r="AE39" s="12">
        <f ca="1">SUM(AD$18:AD39)</f>
        <v>46435.747702118257</v>
      </c>
      <c r="AF39" s="12">
        <f t="shared" ca="1" si="39"/>
        <v>9605.0004303422265</v>
      </c>
      <c r="AG39" s="14">
        <f t="shared" si="21"/>
        <v>7.0000000000000007E-2</v>
      </c>
      <c r="AH39" s="14"/>
      <c r="AI39" s="12">
        <f t="shared" si="22"/>
        <v>0</v>
      </c>
      <c r="AJ39" s="15">
        <f t="shared" si="23"/>
        <v>0</v>
      </c>
      <c r="AK39" s="1">
        <f t="shared" ca="1" si="24"/>
        <v>1</v>
      </c>
      <c r="AL39" s="1">
        <f t="shared" ca="1" si="40"/>
        <v>0</v>
      </c>
      <c r="AM39" s="16">
        <f t="shared" si="25"/>
        <v>0</v>
      </c>
      <c r="AO39" s="55">
        <f t="shared" si="26"/>
        <v>0.03</v>
      </c>
      <c r="AP39" s="56">
        <f t="shared" ca="1" si="27"/>
        <v>3.0000000000000027E-2</v>
      </c>
      <c r="AQ39" s="61">
        <f t="shared" ca="1" si="41"/>
        <v>1</v>
      </c>
      <c r="AR39" s="84">
        <f t="shared" si="3"/>
        <v>0.5375492759090631</v>
      </c>
      <c r="AT39" s="66">
        <f>VLOOKUP(C39,DecrermentAssumptions!$A$3:$B$118,2,FALSE)</f>
        <v>5.0000000000000001E-3</v>
      </c>
      <c r="AU39" s="70">
        <f t="shared" ca="1" si="28"/>
        <v>0</v>
      </c>
      <c r="AV39" s="6">
        <f t="shared" ca="1" si="42"/>
        <v>0</v>
      </c>
      <c r="AW39" s="61">
        <f t="shared" ca="1" si="43"/>
        <v>370.33588513310099</v>
      </c>
      <c r="BE39" s="85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</row>
    <row r="40" spans="1:118" x14ac:dyDescent="0.25">
      <c r="A40" s="20">
        <f t="shared" si="29"/>
        <v>22</v>
      </c>
      <c r="B40" s="21">
        <f t="shared" si="30"/>
        <v>50618</v>
      </c>
      <c r="C40" s="16">
        <f t="shared" si="31"/>
        <v>82</v>
      </c>
      <c r="D40" s="5">
        <v>0</v>
      </c>
      <c r="E40" s="2">
        <f t="shared" ca="1" si="32"/>
        <v>44494.549530912191</v>
      </c>
      <c r="F40" s="2">
        <f t="shared" ca="1" si="4"/>
        <v>8805.7350267141555</v>
      </c>
      <c r="G40" s="2">
        <f t="shared" ca="1" si="5"/>
        <v>35688.814504198039</v>
      </c>
      <c r="H40" s="78">
        <f t="shared" ca="1" si="6"/>
        <v>662.56744133043401</v>
      </c>
      <c r="I40" s="6">
        <f t="shared" ca="1" si="33"/>
        <v>43831.982089581754</v>
      </c>
      <c r="J40" s="6">
        <f t="shared" ca="1" si="7"/>
        <v>8674.6090037024969</v>
      </c>
      <c r="K40" s="6">
        <f t="shared" ca="1" si="8"/>
        <v>35157.373085879262</v>
      </c>
      <c r="L40" s="79">
        <f t="shared" ca="1" si="1"/>
        <v>4095.8466120816488</v>
      </c>
      <c r="M40" s="6">
        <f t="shared" ca="1" si="34"/>
        <v>39736.135477500102</v>
      </c>
      <c r="N40" s="6">
        <f t="shared" ca="1" si="9"/>
        <v>7864.0166871986812</v>
      </c>
      <c r="O40" s="6">
        <f t="shared" ca="1" si="10"/>
        <v>31872.118790301429</v>
      </c>
      <c r="P40" s="78">
        <f t="shared" ca="1" si="11"/>
        <v>337.75715155875088</v>
      </c>
      <c r="Q40" s="6">
        <f t="shared" ca="1" si="35"/>
        <v>39398.378325941354</v>
      </c>
      <c r="R40" s="6">
        <f t="shared" ca="1" si="12"/>
        <v>7797.1725453574927</v>
      </c>
      <c r="S40" s="6">
        <f t="shared" ca="1" si="13"/>
        <v>31601.205780583867</v>
      </c>
      <c r="T40" s="79">
        <f t="shared" ca="1" si="36"/>
        <v>450.04371393662217</v>
      </c>
      <c r="U40" s="82">
        <f t="shared" ca="1" si="14"/>
        <v>38948.334612004735</v>
      </c>
      <c r="V40" s="6">
        <f t="shared" ca="1" si="15"/>
        <v>7708.106227411944</v>
      </c>
      <c r="W40" s="6">
        <f t="shared" ca="1" si="16"/>
        <v>31240.2283845928</v>
      </c>
      <c r="X40" s="2">
        <f t="shared" ca="1" si="2"/>
        <v>7789.6669224009474</v>
      </c>
      <c r="Y40" s="61">
        <f t="shared" ca="1" si="17"/>
        <v>31608.711403540408</v>
      </c>
      <c r="Z40" s="2">
        <f t="shared" si="37"/>
        <v>89558.699073387805</v>
      </c>
      <c r="AA40" s="2">
        <f t="shared" ca="1" si="18"/>
        <v>0</v>
      </c>
      <c r="AB40" s="11">
        <f t="shared" ca="1" si="38"/>
        <v>8606.5054221871924</v>
      </c>
      <c r="AC40" s="53">
        <f t="shared" ca="1" si="19"/>
        <v>136528.22040272164</v>
      </c>
      <c r="AD40" s="54">
        <f t="shared" ca="1" si="20"/>
        <v>4095.8466120816488</v>
      </c>
      <c r="AE40" s="12">
        <f ca="1">SUM(AD$18:AD40)</f>
        <v>50531.594314199909</v>
      </c>
      <c r="AF40" s="12">
        <f t="shared" ca="1" si="39"/>
        <v>9556.9754281905152</v>
      </c>
      <c r="AG40" s="14">
        <f t="shared" si="21"/>
        <v>7.0000000000000007E-2</v>
      </c>
      <c r="AH40" s="14"/>
      <c r="AI40" s="12">
        <f t="shared" si="22"/>
        <v>0</v>
      </c>
      <c r="AJ40" s="15">
        <f t="shared" si="23"/>
        <v>0</v>
      </c>
      <c r="AK40" s="1">
        <f t="shared" ca="1" si="24"/>
        <v>1</v>
      </c>
      <c r="AL40" s="1">
        <f t="shared" ca="1" si="40"/>
        <v>0</v>
      </c>
      <c r="AM40" s="16">
        <f t="shared" si="25"/>
        <v>0</v>
      </c>
      <c r="AO40" s="55">
        <f t="shared" si="26"/>
        <v>0.03</v>
      </c>
      <c r="AP40" s="56">
        <f t="shared" ca="1" si="27"/>
        <v>3.0000000000000027E-2</v>
      </c>
      <c r="AQ40" s="61">
        <f t="shared" ca="1" si="41"/>
        <v>1</v>
      </c>
      <c r="AR40" s="84">
        <f t="shared" si="3"/>
        <v>0.52189250088258554</v>
      </c>
      <c r="AT40" s="66">
        <f>VLOOKUP(C40,DecrermentAssumptions!$A$3:$B$118,2,FALSE)</f>
        <v>5.0000000000000001E-3</v>
      </c>
      <c r="AU40" s="70">
        <f t="shared" ca="1" si="28"/>
        <v>0</v>
      </c>
      <c r="AV40" s="6">
        <f t="shared" ca="1" si="42"/>
        <v>0</v>
      </c>
      <c r="AW40" s="61">
        <f t="shared" ca="1" si="43"/>
        <v>337.75715155875088</v>
      </c>
      <c r="BE40" s="85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</row>
    <row r="41" spans="1:118" x14ac:dyDescent="0.25">
      <c r="A41" s="20">
        <f t="shared" si="29"/>
        <v>23</v>
      </c>
      <c r="B41" s="21">
        <f t="shared" si="30"/>
        <v>50983</v>
      </c>
      <c r="C41" s="16">
        <f t="shared" si="31"/>
        <v>83</v>
      </c>
      <c r="D41" s="5">
        <v>0</v>
      </c>
      <c r="E41" s="2">
        <f t="shared" ca="1" si="32"/>
        <v>40580.329675719593</v>
      </c>
      <c r="F41" s="2">
        <f t="shared" ca="1" si="4"/>
        <v>8023.356930072976</v>
      </c>
      <c r="G41" s="2">
        <f t="shared" ca="1" si="5"/>
        <v>32556.972745646621</v>
      </c>
      <c r="H41" s="78">
        <f t="shared" ca="1" si="6"/>
        <v>603.69918648607336</v>
      </c>
      <c r="I41" s="6">
        <f t="shared" ca="1" si="33"/>
        <v>39976.630489233517</v>
      </c>
      <c r="J41" s="6">
        <f t="shared" ca="1" si="7"/>
        <v>7903.9962917962839</v>
      </c>
      <c r="K41" s="6">
        <f t="shared" ca="1" si="8"/>
        <v>32072.634197437237</v>
      </c>
      <c r="L41" s="79">
        <f t="shared" ca="1" si="1"/>
        <v>4075.3673790212406</v>
      </c>
      <c r="M41" s="6">
        <f t="shared" ca="1" si="34"/>
        <v>35901.263110212276</v>
      </c>
      <c r="N41" s="6">
        <f t="shared" ca="1" si="9"/>
        <v>7098.2333183469163</v>
      </c>
      <c r="O41" s="6">
        <f t="shared" ca="1" si="10"/>
        <v>28803.029791865363</v>
      </c>
      <c r="P41" s="78">
        <f t="shared" ca="1" si="11"/>
        <v>305.16073643680437</v>
      </c>
      <c r="Q41" s="6">
        <f t="shared" ca="1" si="35"/>
        <v>35596.102373775473</v>
      </c>
      <c r="R41" s="6">
        <f t="shared" ca="1" si="12"/>
        <v>7037.8983351409679</v>
      </c>
      <c r="S41" s="6">
        <f t="shared" ca="1" si="13"/>
        <v>28558.204038634511</v>
      </c>
      <c r="T41" s="79">
        <f t="shared" ca="1" si="36"/>
        <v>447.79349536693906</v>
      </c>
      <c r="U41" s="82">
        <f t="shared" ca="1" si="14"/>
        <v>35148.308878408534</v>
      </c>
      <c r="V41" s="6">
        <f t="shared" ca="1" si="15"/>
        <v>6949.3626560815728</v>
      </c>
      <c r="W41" s="6">
        <f t="shared" ca="1" si="16"/>
        <v>28198.946222326966</v>
      </c>
      <c r="X41" s="2">
        <f t="shared" ca="1" si="2"/>
        <v>7029.6617756817068</v>
      </c>
      <c r="Y41" s="61">
        <f t="shared" ca="1" si="17"/>
        <v>28566.440598093766</v>
      </c>
      <c r="Z41" s="2">
        <f t="shared" si="37"/>
        <v>89110.905578020858</v>
      </c>
      <c r="AA41" s="2">
        <f t="shared" ca="1" si="18"/>
        <v>0</v>
      </c>
      <c r="AB41" s="11">
        <f t="shared" ca="1" si="38"/>
        <v>3558.7663600717297</v>
      </c>
      <c r="AC41" s="53">
        <f t="shared" ca="1" si="19"/>
        <v>135845.57930070802</v>
      </c>
      <c r="AD41" s="54">
        <f t="shared" ca="1" si="20"/>
        <v>4075.3673790212406</v>
      </c>
      <c r="AE41" s="12">
        <f ca="1">SUM(AD$18:AD41)</f>
        <v>54606.96169322115</v>
      </c>
      <c r="AF41" s="12">
        <f t="shared" ca="1" si="39"/>
        <v>9509.1905510495617</v>
      </c>
      <c r="AG41" s="14">
        <f t="shared" si="21"/>
        <v>7.0000000000000007E-2</v>
      </c>
      <c r="AH41" s="14"/>
      <c r="AI41" s="12">
        <f t="shared" si="22"/>
        <v>0</v>
      </c>
      <c r="AJ41" s="15">
        <f t="shared" si="23"/>
        <v>0</v>
      </c>
      <c r="AK41" s="1">
        <f t="shared" ca="1" si="24"/>
        <v>1</v>
      </c>
      <c r="AL41" s="1">
        <f t="shared" ca="1" si="40"/>
        <v>0</v>
      </c>
      <c r="AM41" s="16">
        <f t="shared" si="25"/>
        <v>0</v>
      </c>
      <c r="AO41" s="55">
        <f t="shared" si="26"/>
        <v>0.03</v>
      </c>
      <c r="AP41" s="56">
        <f t="shared" ca="1" si="27"/>
        <v>3.0000000000000027E-2</v>
      </c>
      <c r="AQ41" s="61">
        <f t="shared" ca="1" si="41"/>
        <v>1</v>
      </c>
      <c r="AR41" s="84">
        <f t="shared" si="3"/>
        <v>0.50669174842969467</v>
      </c>
      <c r="AT41" s="66">
        <f>VLOOKUP(C41,DecrermentAssumptions!$A$3:$B$118,2,FALSE)</f>
        <v>5.0000000000000001E-3</v>
      </c>
      <c r="AU41" s="70">
        <f t="shared" ca="1" si="28"/>
        <v>0</v>
      </c>
      <c r="AV41" s="6">
        <f t="shared" ca="1" si="42"/>
        <v>0</v>
      </c>
      <c r="AW41" s="61">
        <f t="shared" ca="1" si="43"/>
        <v>305.16073643680437</v>
      </c>
      <c r="BE41" s="85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</row>
    <row r="42" spans="1:118" x14ac:dyDescent="0.25">
      <c r="A42" s="20">
        <f t="shared" si="29"/>
        <v>24</v>
      </c>
      <c r="B42" s="21">
        <f t="shared" si="30"/>
        <v>51349</v>
      </c>
      <c r="C42" s="16">
        <f t="shared" si="31"/>
        <v>84</v>
      </c>
      <c r="D42" s="5">
        <v>0</v>
      </c>
      <c r="E42" s="2">
        <f t="shared" ca="1" si="32"/>
        <v>36663.985444988735</v>
      </c>
      <c r="F42" s="2">
        <f t="shared" ca="1" si="4"/>
        <v>7240.5516289521584</v>
      </c>
      <c r="G42" s="2">
        <f t="shared" ca="1" si="5"/>
        <v>29423.433816036581</v>
      </c>
      <c r="H42" s="78">
        <f t="shared" ca="1" si="6"/>
        <v>544.79878761533223</v>
      </c>
      <c r="I42" s="6">
        <f t="shared" ca="1" si="33"/>
        <v>36119.186657373401</v>
      </c>
      <c r="J42" s="6">
        <f t="shared" ca="1" si="7"/>
        <v>7132.9625684274106</v>
      </c>
      <c r="K42" s="6">
        <f t="shared" ca="1" si="8"/>
        <v>28986.224088945994</v>
      </c>
      <c r="L42" s="79">
        <f t="shared" ca="1" si="1"/>
        <v>4054.9905421261337</v>
      </c>
      <c r="M42" s="6">
        <f t="shared" ca="1" si="34"/>
        <v>32064.196115247265</v>
      </c>
      <c r="N42" s="6">
        <f t="shared" ca="1" si="9"/>
        <v>6332.1666915244541</v>
      </c>
      <c r="O42" s="6">
        <f t="shared" ca="1" si="10"/>
        <v>25732.029423722815</v>
      </c>
      <c r="P42" s="78">
        <f t="shared" ca="1" si="11"/>
        <v>272.54566697960178</v>
      </c>
      <c r="Q42" s="6">
        <f t="shared" ca="1" si="35"/>
        <v>31791.650448267665</v>
      </c>
      <c r="R42" s="6">
        <f t="shared" ca="1" si="12"/>
        <v>6278.3432746464969</v>
      </c>
      <c r="S42" s="6">
        <f t="shared" ca="1" si="13"/>
        <v>25513.307173621171</v>
      </c>
      <c r="T42" s="79">
        <f t="shared" ca="1" si="36"/>
        <v>445.55452789010428</v>
      </c>
      <c r="U42" s="82">
        <f t="shared" ca="1" si="14"/>
        <v>31346.09592037756</v>
      </c>
      <c r="V42" s="6">
        <f t="shared" ca="1" si="15"/>
        <v>6190.3533705608615</v>
      </c>
      <c r="W42" s="6">
        <f t="shared" ca="1" si="16"/>
        <v>25155.742549816703</v>
      </c>
      <c r="X42" s="2">
        <f t="shared" ca="1" si="2"/>
        <v>6269.2191840755122</v>
      </c>
      <c r="Y42" s="61">
        <f t="shared" ca="1" si="17"/>
        <v>25522.431264192153</v>
      </c>
      <c r="Z42" s="2">
        <f t="shared" si="37"/>
        <v>88665.351050130746</v>
      </c>
      <c r="AA42" s="2">
        <f t="shared" ca="1" si="18"/>
        <v>0</v>
      </c>
      <c r="AB42" s="11">
        <f t="shared" ca="1" si="38"/>
        <v>0</v>
      </c>
      <c r="AC42" s="53">
        <f t="shared" ca="1" si="19"/>
        <v>135166.35140420447</v>
      </c>
      <c r="AD42" s="54">
        <f t="shared" ca="1" si="20"/>
        <v>4054.9905421261337</v>
      </c>
      <c r="AE42" s="12">
        <f ca="1">SUM(AD$18:AD42)</f>
        <v>58661.952235347286</v>
      </c>
      <c r="AF42" s="12">
        <f t="shared" ca="1" si="39"/>
        <v>9461.6445982943133</v>
      </c>
      <c r="AG42" s="14">
        <f t="shared" si="21"/>
        <v>7.0000000000000007E-2</v>
      </c>
      <c r="AH42" s="14"/>
      <c r="AI42" s="12">
        <f t="shared" si="22"/>
        <v>0</v>
      </c>
      <c r="AJ42" s="15">
        <f t="shared" si="23"/>
        <v>0</v>
      </c>
      <c r="AK42" s="1">
        <f t="shared" ca="1" si="24"/>
        <v>1</v>
      </c>
      <c r="AL42" s="1">
        <f t="shared" ca="1" si="40"/>
        <v>0</v>
      </c>
      <c r="AM42" s="16">
        <f t="shared" si="25"/>
        <v>0</v>
      </c>
      <c r="AO42" s="55">
        <f t="shared" si="26"/>
        <v>0.03</v>
      </c>
      <c r="AP42" s="56">
        <f t="shared" ca="1" si="27"/>
        <v>3.0000000000000027E-2</v>
      </c>
      <c r="AQ42" s="61">
        <f t="shared" ca="1" si="41"/>
        <v>1</v>
      </c>
      <c r="AR42" s="84">
        <f t="shared" si="3"/>
        <v>0.49193373633950943</v>
      </c>
      <c r="AT42" s="66">
        <f>VLOOKUP(C42,DecrermentAssumptions!$A$3:$B$118,2,FALSE)</f>
        <v>5.0000000000000001E-3</v>
      </c>
      <c r="AU42" s="70">
        <f t="shared" ca="1" si="28"/>
        <v>0</v>
      </c>
      <c r="AV42" s="6">
        <f t="shared" ca="1" si="42"/>
        <v>0</v>
      </c>
      <c r="AW42" s="61">
        <f t="shared" ca="1" si="43"/>
        <v>272.54566697960178</v>
      </c>
      <c r="BE42" s="85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</row>
    <row r="43" spans="1:118" x14ac:dyDescent="0.25">
      <c r="A43" s="20">
        <f t="shared" si="29"/>
        <v>25</v>
      </c>
      <c r="B43" s="21">
        <f t="shared" si="30"/>
        <v>51714</v>
      </c>
      <c r="C43" s="16">
        <f t="shared" si="31"/>
        <v>85</v>
      </c>
      <c r="D43" s="5">
        <v>0</v>
      </c>
      <c r="E43" s="2">
        <f t="shared" ca="1" si="32"/>
        <v>32745.399961715699</v>
      </c>
      <c r="F43" s="2">
        <f t="shared" ca="1" si="4"/>
        <v>6457.2957595977778</v>
      </c>
      <c r="G43" s="2">
        <f t="shared" ca="1" si="5"/>
        <v>26288.10420211792</v>
      </c>
      <c r="H43" s="78">
        <f t="shared" ca="1" si="6"/>
        <v>485.86448676585218</v>
      </c>
      <c r="I43" s="6">
        <f t="shared" ca="1" si="33"/>
        <v>32259.535474949847</v>
      </c>
      <c r="J43" s="6">
        <f t="shared" ca="1" si="7"/>
        <v>6361.4847237331878</v>
      </c>
      <c r="K43" s="6">
        <f t="shared" ca="1" si="8"/>
        <v>25898.050751216659</v>
      </c>
      <c r="L43" s="79">
        <f t="shared" ca="1" si="1"/>
        <v>4034.7155894155035</v>
      </c>
      <c r="M43" s="6">
        <f t="shared" ca="1" si="34"/>
        <v>28224.819885534343</v>
      </c>
      <c r="N43" s="6">
        <f t="shared" ca="1" si="9"/>
        <v>5565.8507752342821</v>
      </c>
      <c r="O43" s="6">
        <f t="shared" ca="1" si="10"/>
        <v>22658.969110300059</v>
      </c>
      <c r="P43" s="78">
        <f t="shared" ca="1" si="11"/>
        <v>239.91096902704194</v>
      </c>
      <c r="Q43" s="6">
        <f t="shared" ca="1" si="35"/>
        <v>27984.908916507302</v>
      </c>
      <c r="R43" s="6">
        <f t="shared" ca="1" si="12"/>
        <v>5518.541043644791</v>
      </c>
      <c r="S43" s="6">
        <f t="shared" ca="1" si="13"/>
        <v>22466.367872862509</v>
      </c>
      <c r="T43" s="79">
        <f t="shared" ca="1" si="36"/>
        <v>443.32675525065372</v>
      </c>
      <c r="U43" s="82">
        <f t="shared" ca="1" si="14"/>
        <v>27541.582161256647</v>
      </c>
      <c r="V43" s="6">
        <f t="shared" ca="1" si="15"/>
        <v>5431.1183222810814</v>
      </c>
      <c r="W43" s="6">
        <f t="shared" ca="1" si="16"/>
        <v>22110.463838975564</v>
      </c>
      <c r="X43" s="2">
        <f t="shared" ca="1" si="2"/>
        <v>5508.3164322513294</v>
      </c>
      <c r="Y43" s="61">
        <f t="shared" ca="1" si="17"/>
        <v>22476.592484255973</v>
      </c>
      <c r="Z43" s="2">
        <f t="shared" si="37"/>
        <v>88222.024294880088</v>
      </c>
      <c r="AA43" s="2">
        <f t="shared" ca="1" si="18"/>
        <v>0</v>
      </c>
      <c r="AB43" s="11">
        <f t="shared" ca="1" si="38"/>
        <v>0</v>
      </c>
      <c r="AC43" s="53">
        <f t="shared" ca="1" si="19"/>
        <v>134490.51964718345</v>
      </c>
      <c r="AD43" s="54">
        <f t="shared" ca="1" si="20"/>
        <v>4034.7155894155035</v>
      </c>
      <c r="AE43" s="12">
        <f ca="1">SUM(AD$18:AD43)</f>
        <v>62696.667824762786</v>
      </c>
      <c r="AF43" s="12">
        <f t="shared" ca="1" si="39"/>
        <v>9414.3363753028425</v>
      </c>
      <c r="AG43" s="14">
        <f t="shared" si="21"/>
        <v>7.0000000000000007E-2</v>
      </c>
      <c r="AH43" s="14"/>
      <c r="AI43" s="12">
        <f t="shared" si="22"/>
        <v>0</v>
      </c>
      <c r="AJ43" s="15">
        <f t="shared" si="23"/>
        <v>0</v>
      </c>
      <c r="AK43" s="1">
        <f t="shared" ca="1" si="24"/>
        <v>1</v>
      </c>
      <c r="AL43" s="1">
        <f t="shared" ca="1" si="40"/>
        <v>0</v>
      </c>
      <c r="AM43" s="16">
        <f t="shared" si="25"/>
        <v>0</v>
      </c>
      <c r="AO43" s="55">
        <f t="shared" si="26"/>
        <v>0.03</v>
      </c>
      <c r="AP43" s="56">
        <f t="shared" ca="1" si="27"/>
        <v>3.0000000000000027E-2</v>
      </c>
      <c r="AQ43" s="61">
        <f t="shared" ca="1" si="41"/>
        <v>1</v>
      </c>
      <c r="AR43" s="84">
        <f t="shared" si="3"/>
        <v>0.47760556926165965</v>
      </c>
      <c r="AT43" s="66">
        <f>VLOOKUP(C43,DecrermentAssumptions!$A$3:$B$118,2,FALSE)</f>
        <v>5.0000000000000001E-3</v>
      </c>
      <c r="AU43" s="70">
        <f t="shared" ca="1" si="28"/>
        <v>0</v>
      </c>
      <c r="AV43" s="6">
        <f t="shared" ca="1" si="42"/>
        <v>0</v>
      </c>
      <c r="AW43" s="61">
        <f t="shared" ca="1" si="43"/>
        <v>239.91096902704194</v>
      </c>
      <c r="BE43" s="85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</row>
    <row r="44" spans="1:118" x14ac:dyDescent="0.25">
      <c r="A44" s="20">
        <f t="shared" si="29"/>
        <v>26</v>
      </c>
      <c r="B44" s="21">
        <f t="shared" si="30"/>
        <v>52079</v>
      </c>
      <c r="C44" s="16">
        <f t="shared" si="31"/>
        <v>86</v>
      </c>
      <c r="D44" s="5">
        <v>0</v>
      </c>
      <c r="E44" s="2">
        <f t="shared" ca="1" si="32"/>
        <v>28824.456184002524</v>
      </c>
      <c r="F44" s="2">
        <f t="shared" ca="1" si="4"/>
        <v>5673.5659252188698</v>
      </c>
      <c r="G44" s="2">
        <f t="shared" ca="1" si="5"/>
        <v>23150.890258783653</v>
      </c>
      <c r="H44" s="78">
        <f t="shared" ca="1" si="6"/>
        <v>426.894523499478</v>
      </c>
      <c r="I44" s="6">
        <f t="shared" ca="1" si="33"/>
        <v>28397.561660503045</v>
      </c>
      <c r="J44" s="6">
        <f t="shared" ca="1" si="7"/>
        <v>5589.5395620941626</v>
      </c>
      <c r="K44" s="6">
        <f t="shared" ca="1" si="8"/>
        <v>22808.022098408881</v>
      </c>
      <c r="L44" s="79">
        <f t="shared" ca="1" si="1"/>
        <v>4014.5420114684257</v>
      </c>
      <c r="M44" s="6">
        <f t="shared" ca="1" si="34"/>
        <v>24383.019649034621</v>
      </c>
      <c r="N44" s="6">
        <f t="shared" ca="1" si="9"/>
        <v>4799.3505428727731</v>
      </c>
      <c r="O44" s="6">
        <f t="shared" ca="1" si="10"/>
        <v>19583.669106161848</v>
      </c>
      <c r="P44" s="78">
        <f t="shared" ca="1" si="11"/>
        <v>207.25566701679429</v>
      </c>
      <c r="Q44" s="6">
        <f t="shared" ca="1" si="35"/>
        <v>24175.763982017826</v>
      </c>
      <c r="R44" s="6">
        <f t="shared" ca="1" si="12"/>
        <v>4758.5560632583547</v>
      </c>
      <c r="S44" s="6">
        <f t="shared" ca="1" si="13"/>
        <v>19417.207918759472</v>
      </c>
      <c r="T44" s="79">
        <f t="shared" ca="1" si="36"/>
        <v>441.11012147440044</v>
      </c>
      <c r="U44" s="82">
        <f t="shared" ca="1" si="14"/>
        <v>23734.653860543425</v>
      </c>
      <c r="V44" s="6">
        <f t="shared" ca="1" si="15"/>
        <v>4671.7316202058855</v>
      </c>
      <c r="W44" s="6">
        <f t="shared" ca="1" si="16"/>
        <v>19062.922240337539</v>
      </c>
      <c r="X44" s="2">
        <f t="shared" ca="1" si="2"/>
        <v>4746.9307721086852</v>
      </c>
      <c r="Y44" s="61">
        <f t="shared" ca="1" si="17"/>
        <v>19428.833209909142</v>
      </c>
      <c r="Z44" s="2">
        <f t="shared" si="37"/>
        <v>87780.91417340569</v>
      </c>
      <c r="AA44" s="2">
        <f t="shared" ca="1" si="18"/>
        <v>0</v>
      </c>
      <c r="AB44" s="11">
        <f t="shared" ca="1" si="38"/>
        <v>0</v>
      </c>
      <c r="AC44" s="53">
        <f t="shared" ca="1" si="19"/>
        <v>133818.06704894753</v>
      </c>
      <c r="AD44" s="54">
        <f t="shared" ca="1" si="20"/>
        <v>4014.5420114684257</v>
      </c>
      <c r="AE44" s="12">
        <f ca="1">SUM(AD$18:AD44)</f>
        <v>66711.20983623121</v>
      </c>
      <c r="AF44" s="12">
        <f t="shared" ca="1" si="39"/>
        <v>9367.2646934263284</v>
      </c>
      <c r="AG44" s="14">
        <f t="shared" si="21"/>
        <v>7.0000000000000007E-2</v>
      </c>
      <c r="AH44" s="14"/>
      <c r="AI44" s="12">
        <f t="shared" si="22"/>
        <v>0</v>
      </c>
      <c r="AJ44" s="15">
        <f t="shared" si="23"/>
        <v>0</v>
      </c>
      <c r="AK44" s="1">
        <f t="shared" ca="1" si="24"/>
        <v>1</v>
      </c>
      <c r="AL44" s="1">
        <f t="shared" ca="1" si="40"/>
        <v>0</v>
      </c>
      <c r="AM44" s="16">
        <f t="shared" si="25"/>
        <v>0</v>
      </c>
      <c r="AO44" s="55">
        <f t="shared" si="26"/>
        <v>0.03</v>
      </c>
      <c r="AP44" s="56">
        <f t="shared" ca="1" si="27"/>
        <v>3.0000000000000027E-2</v>
      </c>
      <c r="AQ44" s="61">
        <f t="shared" ca="1" si="41"/>
        <v>1</v>
      </c>
      <c r="AR44" s="84">
        <f t="shared" si="3"/>
        <v>0.46369472743850448</v>
      </c>
      <c r="AT44" s="66">
        <f>VLOOKUP(C44,DecrermentAssumptions!$A$3:$B$118,2,FALSE)</f>
        <v>5.0000000000000001E-3</v>
      </c>
      <c r="AU44" s="70">
        <f t="shared" ca="1" si="28"/>
        <v>0</v>
      </c>
      <c r="AV44" s="6">
        <f t="shared" ca="1" si="42"/>
        <v>0</v>
      </c>
      <c r="AW44" s="61">
        <f t="shared" ca="1" si="43"/>
        <v>207.25566701679429</v>
      </c>
      <c r="BE44" s="85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</row>
    <row r="45" spans="1:118" x14ac:dyDescent="0.25">
      <c r="A45" s="20">
        <f t="shared" si="29"/>
        <v>27</v>
      </c>
      <c r="B45" s="21">
        <f t="shared" si="30"/>
        <v>52444</v>
      </c>
      <c r="C45" s="16">
        <f t="shared" si="31"/>
        <v>87</v>
      </c>
      <c r="D45" s="5">
        <v>0</v>
      </c>
      <c r="E45" s="2">
        <f t="shared" ca="1" si="32"/>
        <v>24901.036901478361</v>
      </c>
      <c r="F45" s="2">
        <f t="shared" ca="1" si="4"/>
        <v>4889.3386952719457</v>
      </c>
      <c r="G45" s="2">
        <f t="shared" ca="1" si="5"/>
        <v>20011.698206206416</v>
      </c>
      <c r="H45" s="78">
        <f t="shared" ca="1" si="6"/>
        <v>367.88713483842309</v>
      </c>
      <c r="I45" s="6">
        <f t="shared" ca="1" si="33"/>
        <v>24533.149766639937</v>
      </c>
      <c r="J45" s="6">
        <f t="shared" ca="1" si="7"/>
        <v>4817.1037593945794</v>
      </c>
      <c r="K45" s="6">
        <f t="shared" ca="1" si="8"/>
        <v>19716.046007245361</v>
      </c>
      <c r="L45" s="79">
        <f t="shared" ca="1" si="1"/>
        <v>3994.4693014110835</v>
      </c>
      <c r="M45" s="6">
        <f t="shared" ca="1" si="34"/>
        <v>20538.680465228856</v>
      </c>
      <c r="N45" s="6">
        <f t="shared" ca="1" si="9"/>
        <v>4032.7864877991306</v>
      </c>
      <c r="O45" s="6">
        <f t="shared" ca="1" si="10"/>
        <v>16505.893977429729</v>
      </c>
      <c r="P45" s="78">
        <f t="shared" ca="1" si="11"/>
        <v>174.5787839544453</v>
      </c>
      <c r="Q45" s="6">
        <f t="shared" ca="1" si="35"/>
        <v>20364.101681274409</v>
      </c>
      <c r="R45" s="6">
        <f t="shared" ca="1" si="12"/>
        <v>3998.5078026528377</v>
      </c>
      <c r="S45" s="6">
        <f t="shared" ca="1" si="13"/>
        <v>16365.593878621576</v>
      </c>
      <c r="T45" s="79">
        <f t="shared" ca="1" si="36"/>
        <v>438.90457086702844</v>
      </c>
      <c r="U45" s="82">
        <f t="shared" ca="1" si="14"/>
        <v>19925.197110407382</v>
      </c>
      <c r="V45" s="6">
        <f t="shared" ca="1" si="15"/>
        <v>3912.3285358872645</v>
      </c>
      <c r="W45" s="6">
        <f t="shared" ca="1" si="16"/>
        <v>16012.868574520122</v>
      </c>
      <c r="X45" s="2">
        <f t="shared" ca="1" si="2"/>
        <v>3985.0394220814765</v>
      </c>
      <c r="Y45" s="61">
        <f t="shared" ca="1" si="17"/>
        <v>16379.062259192933</v>
      </c>
      <c r="Z45" s="2">
        <f t="shared" si="37"/>
        <v>87342.009602538659</v>
      </c>
      <c r="AA45" s="2">
        <f t="shared" ca="1" si="18"/>
        <v>0</v>
      </c>
      <c r="AB45" s="11">
        <f t="shared" ca="1" si="38"/>
        <v>0</v>
      </c>
      <c r="AC45" s="53">
        <f t="shared" ca="1" si="19"/>
        <v>133148.97671370278</v>
      </c>
      <c r="AD45" s="54">
        <f t="shared" ca="1" si="20"/>
        <v>3994.4693014110835</v>
      </c>
      <c r="AE45" s="12">
        <f ca="1">SUM(AD$18:AD45)</f>
        <v>70705.679137642292</v>
      </c>
      <c r="AF45" s="12">
        <f t="shared" ca="1" si="39"/>
        <v>9320.4283699591961</v>
      </c>
      <c r="AG45" s="14">
        <f t="shared" si="21"/>
        <v>7.0000000000000007E-2</v>
      </c>
      <c r="AH45" s="14"/>
      <c r="AI45" s="12">
        <f t="shared" si="22"/>
        <v>0</v>
      </c>
      <c r="AJ45" s="15">
        <f t="shared" si="23"/>
        <v>0</v>
      </c>
      <c r="AK45" s="1">
        <f t="shared" ca="1" si="24"/>
        <v>1</v>
      </c>
      <c r="AL45" s="1">
        <f t="shared" ca="1" si="40"/>
        <v>0</v>
      </c>
      <c r="AM45" s="16">
        <f t="shared" si="25"/>
        <v>0</v>
      </c>
      <c r="AO45" s="55">
        <f t="shared" si="26"/>
        <v>0.03</v>
      </c>
      <c r="AP45" s="56">
        <f t="shared" ca="1" si="27"/>
        <v>3.0000000000000027E-2</v>
      </c>
      <c r="AQ45" s="61">
        <f t="shared" ca="1" si="41"/>
        <v>1</v>
      </c>
      <c r="AR45" s="84">
        <f t="shared" si="3"/>
        <v>0.45018905576553836</v>
      </c>
      <c r="AT45" s="66">
        <f>VLOOKUP(C45,DecrermentAssumptions!$A$3:$B$118,2,FALSE)</f>
        <v>5.0000000000000001E-3</v>
      </c>
      <c r="AU45" s="70">
        <f t="shared" ca="1" si="28"/>
        <v>0</v>
      </c>
      <c r="AV45" s="6">
        <f t="shared" ca="1" si="42"/>
        <v>0</v>
      </c>
      <c r="AW45" s="61">
        <f t="shared" ca="1" si="43"/>
        <v>174.5787839544453</v>
      </c>
      <c r="BE45" s="85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</row>
    <row r="46" spans="1:118" x14ac:dyDescent="0.25">
      <c r="A46" s="20">
        <f t="shared" si="29"/>
        <v>28</v>
      </c>
      <c r="B46" s="21">
        <f t="shared" si="30"/>
        <v>52810</v>
      </c>
      <c r="C46" s="16">
        <f t="shared" si="31"/>
        <v>88</v>
      </c>
      <c r="D46" s="5">
        <v>0</v>
      </c>
      <c r="E46" s="2">
        <f t="shared" ca="1" si="32"/>
        <v>20975.024731712641</v>
      </c>
      <c r="F46" s="2">
        <f t="shared" ca="1" si="4"/>
        <v>4104.5906047439212</v>
      </c>
      <c r="G46" s="2">
        <f t="shared" ca="1" si="5"/>
        <v>16870.434126968721</v>
      </c>
      <c r="H46" s="78">
        <f t="shared" ca="1" si="6"/>
        <v>308.84055521131444</v>
      </c>
      <c r="I46" s="6">
        <f t="shared" ca="1" si="33"/>
        <v>20666.184176501327</v>
      </c>
      <c r="J46" s="6">
        <f t="shared" ca="1" si="7"/>
        <v>4044.1537729642832</v>
      </c>
      <c r="K46" s="6">
        <f t="shared" ca="1" si="8"/>
        <v>16622.030403537043</v>
      </c>
      <c r="L46" s="79">
        <f t="shared" ca="1" si="1"/>
        <v>3974.4969549040275</v>
      </c>
      <c r="M46" s="6">
        <f t="shared" ca="1" si="34"/>
        <v>16691.687221597298</v>
      </c>
      <c r="N46" s="6">
        <f t="shared" ca="1" si="9"/>
        <v>3266.3867348631384</v>
      </c>
      <c r="O46" s="6">
        <f t="shared" ca="1" si="10"/>
        <v>13425.300486734159</v>
      </c>
      <c r="P46" s="78">
        <f t="shared" ca="1" si="11"/>
        <v>141.87934138357704</v>
      </c>
      <c r="Q46" s="6">
        <f t="shared" ca="1" si="35"/>
        <v>16549.807880213721</v>
      </c>
      <c r="R46" s="6">
        <f t="shared" ca="1" si="12"/>
        <v>3238.6224476168013</v>
      </c>
      <c r="S46" s="6">
        <f t="shared" ca="1" si="13"/>
        <v>13311.185432596918</v>
      </c>
      <c r="T46" s="79">
        <f t="shared" ca="1" si="36"/>
        <v>436.71004801269328</v>
      </c>
      <c r="U46" s="82">
        <f t="shared" ca="1" si="14"/>
        <v>16113.097832201027</v>
      </c>
      <c r="V46" s="6">
        <f t="shared" ca="1" si="15"/>
        <v>3153.1629078547326</v>
      </c>
      <c r="W46" s="6">
        <f t="shared" ca="1" si="16"/>
        <v>12959.934924346293</v>
      </c>
      <c r="X46" s="2">
        <f t="shared" ca="1" si="2"/>
        <v>3222.6195664402057</v>
      </c>
      <c r="Y46" s="61">
        <f t="shared" ca="1" si="17"/>
        <v>13327.188313773515</v>
      </c>
      <c r="Z46" s="2">
        <f t="shared" si="37"/>
        <v>86905.299554525962</v>
      </c>
      <c r="AA46" s="2">
        <f t="shared" ca="1" si="18"/>
        <v>0</v>
      </c>
      <c r="AB46" s="11">
        <f t="shared" ca="1" si="38"/>
        <v>0</v>
      </c>
      <c r="AC46" s="53">
        <f t="shared" ca="1" si="19"/>
        <v>132483.23183013426</v>
      </c>
      <c r="AD46" s="54">
        <f t="shared" ca="1" si="20"/>
        <v>3974.4969549040275</v>
      </c>
      <c r="AE46" s="12">
        <f ca="1">SUM(AD$18:AD46)</f>
        <v>74680.176092546317</v>
      </c>
      <c r="AF46" s="12">
        <f t="shared" ca="1" si="39"/>
        <v>9273.8262281093994</v>
      </c>
      <c r="AG46" s="14">
        <f t="shared" si="21"/>
        <v>7.0000000000000007E-2</v>
      </c>
      <c r="AH46" s="14"/>
      <c r="AI46" s="12">
        <f t="shared" si="22"/>
        <v>0</v>
      </c>
      <c r="AJ46" s="15">
        <f t="shared" si="23"/>
        <v>0</v>
      </c>
      <c r="AK46" s="1">
        <f t="shared" ca="1" si="24"/>
        <v>1</v>
      </c>
      <c r="AL46" s="1">
        <f t="shared" ca="1" si="40"/>
        <v>0</v>
      </c>
      <c r="AM46" s="16">
        <f t="shared" si="25"/>
        <v>0</v>
      </c>
      <c r="AO46" s="55">
        <f t="shared" si="26"/>
        <v>0.03</v>
      </c>
      <c r="AP46" s="56">
        <f t="shared" ca="1" si="27"/>
        <v>3.0000000000000027E-2</v>
      </c>
      <c r="AQ46" s="61">
        <f t="shared" ca="1" si="41"/>
        <v>1</v>
      </c>
      <c r="AR46" s="84">
        <f t="shared" si="3"/>
        <v>0.4370767531704256</v>
      </c>
      <c r="AT46" s="66">
        <f>VLOOKUP(C46,DecrermentAssumptions!$A$3:$B$118,2,FALSE)</f>
        <v>5.0000000000000001E-3</v>
      </c>
      <c r="AU46" s="70">
        <f t="shared" ca="1" si="28"/>
        <v>0</v>
      </c>
      <c r="AV46" s="6">
        <f t="shared" ca="1" si="42"/>
        <v>0</v>
      </c>
      <c r="AW46" s="61">
        <f t="shared" ca="1" si="43"/>
        <v>141.87934138357704</v>
      </c>
      <c r="BE46" s="85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</row>
    <row r="47" spans="1:118" x14ac:dyDescent="0.25">
      <c r="A47" s="20">
        <f t="shared" si="29"/>
        <v>29</v>
      </c>
      <c r="B47" s="21">
        <f t="shared" si="30"/>
        <v>53175</v>
      </c>
      <c r="C47" s="16">
        <f t="shared" si="31"/>
        <v>89</v>
      </c>
      <c r="D47" s="5">
        <v>0</v>
      </c>
      <c r="E47" s="2">
        <f t="shared" ca="1" si="32"/>
        <v>17046.302116620132</v>
      </c>
      <c r="F47" s="2">
        <f t="shared" ca="1" si="4"/>
        <v>3319.2981534334122</v>
      </c>
      <c r="G47" s="2">
        <f t="shared" ca="1" si="5"/>
        <v>13727.00396318672</v>
      </c>
      <c r="H47" s="78">
        <f t="shared" ca="1" si="6"/>
        <v>249.75301639911592</v>
      </c>
      <c r="I47" s="6">
        <f t="shared" ca="1" si="33"/>
        <v>16796.549100221018</v>
      </c>
      <c r="J47" s="6">
        <f t="shared" ca="1" si="7"/>
        <v>3270.6656277116181</v>
      </c>
      <c r="K47" s="6">
        <f t="shared" ca="1" si="8"/>
        <v>13525.8834725094</v>
      </c>
      <c r="L47" s="79">
        <f t="shared" ca="1" si="1"/>
        <v>3954.6244701295072</v>
      </c>
      <c r="M47" s="6">
        <f t="shared" ca="1" si="34"/>
        <v>12841.924630091511</v>
      </c>
      <c r="N47" s="6">
        <f t="shared" ca="1" si="9"/>
        <v>2500.6113595530678</v>
      </c>
      <c r="O47" s="6">
        <f t="shared" ca="1" si="10"/>
        <v>10341.313270538443</v>
      </c>
      <c r="P47" s="78">
        <f t="shared" ca="1" si="11"/>
        <v>109.15635935577785</v>
      </c>
      <c r="Q47" s="6">
        <f t="shared" ca="1" si="35"/>
        <v>12732.768270735733</v>
      </c>
      <c r="R47" s="6">
        <f t="shared" ca="1" si="12"/>
        <v>2479.3561629968667</v>
      </c>
      <c r="S47" s="6">
        <f t="shared" ca="1" si="13"/>
        <v>10253.412107738866</v>
      </c>
      <c r="T47" s="79">
        <f t="shared" ca="1" si="36"/>
        <v>434.5264977726298</v>
      </c>
      <c r="U47" s="82">
        <f t="shared" ca="1" si="14"/>
        <v>12298.241772963103</v>
      </c>
      <c r="V47" s="6">
        <f t="shared" ca="1" si="15"/>
        <v>2394.7440874976114</v>
      </c>
      <c r="W47" s="6">
        <f t="shared" ca="1" si="16"/>
        <v>9903.4976854654924</v>
      </c>
      <c r="X47" s="2">
        <f t="shared" ca="1" si="2"/>
        <v>2459.6483545926208</v>
      </c>
      <c r="Y47" s="61">
        <f t="shared" ca="1" si="17"/>
        <v>10273.119916143112</v>
      </c>
      <c r="Z47" s="2">
        <f t="shared" si="37"/>
        <v>86470.773056753329</v>
      </c>
      <c r="AA47" s="2">
        <f t="shared" ca="1" si="18"/>
        <v>0</v>
      </c>
      <c r="AB47" s="11">
        <f t="shared" ca="1" si="38"/>
        <v>0</v>
      </c>
      <c r="AC47" s="53">
        <f t="shared" ca="1" si="19"/>
        <v>131820.81567098357</v>
      </c>
      <c r="AD47" s="54">
        <f t="shared" ca="1" si="20"/>
        <v>3954.6244701295072</v>
      </c>
      <c r="AE47" s="12">
        <f ca="1">SUM(AD$18:AD47)</f>
        <v>78634.800562675824</v>
      </c>
      <c r="AF47" s="12">
        <f t="shared" ca="1" si="39"/>
        <v>9227.4570969688502</v>
      </c>
      <c r="AG47" s="14">
        <f t="shared" si="21"/>
        <v>7.0000000000000007E-2</v>
      </c>
      <c r="AH47" s="14"/>
      <c r="AI47" s="12">
        <f t="shared" si="22"/>
        <v>0</v>
      </c>
      <c r="AJ47" s="15">
        <f t="shared" si="23"/>
        <v>0</v>
      </c>
      <c r="AK47" s="1">
        <f t="shared" ca="1" si="24"/>
        <v>1</v>
      </c>
      <c r="AL47" s="1">
        <f t="shared" ca="1" si="40"/>
        <v>0</v>
      </c>
      <c r="AM47" s="16">
        <f t="shared" si="25"/>
        <v>0</v>
      </c>
      <c r="AO47" s="55">
        <f t="shared" si="26"/>
        <v>0.03</v>
      </c>
      <c r="AP47" s="56">
        <f t="shared" ca="1" si="27"/>
        <v>3.0000000000000027E-2</v>
      </c>
      <c r="AQ47" s="61">
        <f t="shared" ca="1" si="41"/>
        <v>1</v>
      </c>
      <c r="AR47" s="84">
        <f t="shared" si="3"/>
        <v>0.42434636230138412</v>
      </c>
      <c r="AT47" s="66">
        <f>VLOOKUP(C47,DecrermentAssumptions!$A$3:$B$118,2,FALSE)</f>
        <v>5.0000000000000001E-3</v>
      </c>
      <c r="AU47" s="70">
        <f t="shared" ca="1" si="28"/>
        <v>0</v>
      </c>
      <c r="AV47" s="6">
        <f t="shared" ca="1" si="42"/>
        <v>0</v>
      </c>
      <c r="AW47" s="61">
        <f t="shared" ca="1" si="43"/>
        <v>109.15635935577785</v>
      </c>
      <c r="BE47" s="85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</row>
    <row r="48" spans="1:118" x14ac:dyDescent="0.25">
      <c r="A48" s="20">
        <f t="shared" si="29"/>
        <v>30</v>
      </c>
      <c r="B48" s="21">
        <f t="shared" si="30"/>
        <v>53540</v>
      </c>
      <c r="C48" s="16">
        <f t="shared" si="31"/>
        <v>90</v>
      </c>
      <c r="D48" s="5">
        <v>0</v>
      </c>
      <c r="E48" s="2">
        <f t="shared" ca="1" si="32"/>
        <v>13114.751318857807</v>
      </c>
      <c r="F48" s="2">
        <f t="shared" ca="1" si="4"/>
        <v>2533.4378052303996</v>
      </c>
      <c r="G48" s="2">
        <f t="shared" ca="1" si="5"/>
        <v>10581.313513627407</v>
      </c>
      <c r="H48" s="78">
        <f t="shared" ca="1" si="6"/>
        <v>190.6227474809281</v>
      </c>
      <c r="I48" s="6">
        <f t="shared" ca="1" si="33"/>
        <v>12924.128571376879</v>
      </c>
      <c r="J48" s="6">
        <f t="shared" ca="1" si="7"/>
        <v>2496.614318207</v>
      </c>
      <c r="K48" s="6">
        <f t="shared" ca="1" si="8"/>
        <v>10427.514253169878</v>
      </c>
      <c r="L48" s="79">
        <f t="shared" ca="1" si="1"/>
        <v>3934.8513477788592</v>
      </c>
      <c r="M48" s="6">
        <f t="shared" ca="1" si="34"/>
        <v>8989.2772235980192</v>
      </c>
      <c r="N48" s="6">
        <f t="shared" ca="1" si="9"/>
        <v>1736.500693475841</v>
      </c>
      <c r="O48" s="6">
        <f t="shared" ca="1" si="10"/>
        <v>7252.7765301221771</v>
      </c>
      <c r="P48" s="78">
        <f t="shared" ca="1" si="11"/>
        <v>76.408856400583176</v>
      </c>
      <c r="Q48" s="6">
        <f t="shared" ca="1" si="35"/>
        <v>8912.8683671974359</v>
      </c>
      <c r="R48" s="6">
        <f t="shared" ca="1" si="12"/>
        <v>1721.7404375812962</v>
      </c>
      <c r="S48" s="6">
        <f t="shared" ca="1" si="13"/>
        <v>7191.1279296161383</v>
      </c>
      <c r="T48" s="79">
        <f t="shared" ca="1" si="36"/>
        <v>432.35386528376665</v>
      </c>
      <c r="U48" s="82">
        <f t="shared" ca="1" si="14"/>
        <v>8480.5145019136689</v>
      </c>
      <c r="V48" s="6">
        <f t="shared" ca="1" si="15"/>
        <v>1638.2206207798608</v>
      </c>
      <c r="W48" s="6">
        <f t="shared" ca="1" si="16"/>
        <v>6842.2938811338063</v>
      </c>
      <c r="X48" s="2">
        <f t="shared" ca="1" si="2"/>
        <v>1696.1029003827339</v>
      </c>
      <c r="Y48" s="61">
        <f t="shared" ca="1" si="17"/>
        <v>7216.7654668147024</v>
      </c>
      <c r="Z48" s="2">
        <f t="shared" si="37"/>
        <v>86038.419191469555</v>
      </c>
      <c r="AA48" s="2">
        <f t="shared" ca="1" si="18"/>
        <v>0</v>
      </c>
      <c r="AB48" s="11">
        <f t="shared" ca="1" si="38"/>
        <v>0</v>
      </c>
      <c r="AC48" s="53">
        <f t="shared" ca="1" si="19"/>
        <v>131161.71159262865</v>
      </c>
      <c r="AD48" s="54">
        <f t="shared" ca="1" si="20"/>
        <v>3934.8513477788592</v>
      </c>
      <c r="AE48" s="12">
        <f ca="1">SUM(AD$18:AD48)</f>
        <v>82569.65191045469</v>
      </c>
      <c r="AF48" s="12">
        <f t="shared" ca="1" si="39"/>
        <v>9181.319811484007</v>
      </c>
      <c r="AG48" s="14">
        <f t="shared" si="21"/>
        <v>7.0000000000000007E-2</v>
      </c>
      <c r="AH48" s="14"/>
      <c r="AI48" s="12">
        <f t="shared" si="22"/>
        <v>0</v>
      </c>
      <c r="AJ48" s="15">
        <f t="shared" si="23"/>
        <v>0</v>
      </c>
      <c r="AK48" s="1">
        <f t="shared" ca="1" si="24"/>
        <v>1</v>
      </c>
      <c r="AL48" s="1">
        <f t="shared" ca="1" si="40"/>
        <v>0</v>
      </c>
      <c r="AM48" s="16">
        <f t="shared" si="25"/>
        <v>0</v>
      </c>
      <c r="AO48" s="55">
        <f t="shared" si="26"/>
        <v>0.03</v>
      </c>
      <c r="AP48" s="56">
        <f t="shared" ca="1" si="27"/>
        <v>3.0000000000000027E-2</v>
      </c>
      <c r="AQ48" s="61">
        <f t="shared" ca="1" si="41"/>
        <v>1</v>
      </c>
      <c r="AR48" s="84">
        <f t="shared" si="3"/>
        <v>0.41198675951590691</v>
      </c>
      <c r="AT48" s="66">
        <f>VLOOKUP(C48,DecrermentAssumptions!$A$3:$B$118,2,FALSE)</f>
        <v>5.0000000000000001E-3</v>
      </c>
      <c r="AU48" s="70">
        <f t="shared" ca="1" si="28"/>
        <v>0</v>
      </c>
      <c r="AV48" s="6">
        <f t="shared" ca="1" si="42"/>
        <v>0</v>
      </c>
      <c r="AW48" s="61">
        <f t="shared" ca="1" si="43"/>
        <v>76.408856400583176</v>
      </c>
      <c r="BE48" s="85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91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91"/>
    </row>
    <row r="49" spans="1:118" x14ac:dyDescent="0.25">
      <c r="A49" s="20">
        <f t="shared" si="29"/>
        <v>31</v>
      </c>
      <c r="B49" s="21">
        <f t="shared" si="30"/>
        <v>53905</v>
      </c>
      <c r="C49" s="16">
        <f t="shared" si="31"/>
        <v>91</v>
      </c>
      <c r="D49" s="5">
        <v>0</v>
      </c>
      <c r="E49" s="2">
        <f t="shared" ca="1" si="32"/>
        <v>9180.2544182133606</v>
      </c>
      <c r="F49" s="2">
        <f t="shared" ca="1" si="4"/>
        <v>1746.985987394216</v>
      </c>
      <c r="G49" s="2">
        <f t="shared" ca="1" si="5"/>
        <v>7433.2684308191438</v>
      </c>
      <c r="H49" s="78">
        <f t="shared" ca="1" si="6"/>
        <v>131.44797477966188</v>
      </c>
      <c r="I49" s="6">
        <f t="shared" ca="1" si="33"/>
        <v>9048.8064434336993</v>
      </c>
      <c r="J49" s="6">
        <f t="shared" ca="1" si="7"/>
        <v>1721.9716730244725</v>
      </c>
      <c r="K49" s="6">
        <f t="shared" ca="1" si="8"/>
        <v>7326.8347704092266</v>
      </c>
      <c r="L49" s="79">
        <f t="shared" ca="1" si="1"/>
        <v>3915.177091039965</v>
      </c>
      <c r="M49" s="6">
        <f t="shared" ca="1" si="34"/>
        <v>5133.6293523937347</v>
      </c>
      <c r="N49" s="6">
        <f t="shared" ca="1" si="9"/>
        <v>976.92047894821883</v>
      </c>
      <c r="O49" s="6">
        <f t="shared" ca="1" si="10"/>
        <v>4156.7088734455156</v>
      </c>
      <c r="P49" s="78">
        <f t="shared" ca="1" si="11"/>
        <v>43.635849495346747</v>
      </c>
      <c r="Q49" s="6">
        <f t="shared" ca="1" si="35"/>
        <v>5089.9935028983882</v>
      </c>
      <c r="R49" s="6">
        <f t="shared" ca="1" si="12"/>
        <v>968.61665487715902</v>
      </c>
      <c r="S49" s="6">
        <f t="shared" ca="1" si="13"/>
        <v>4121.3768480212293</v>
      </c>
      <c r="T49" s="79">
        <f t="shared" ca="1" si="36"/>
        <v>430.19209595734776</v>
      </c>
      <c r="U49" s="82">
        <f t="shared" ca="1" si="14"/>
        <v>4659.8014069410401</v>
      </c>
      <c r="V49" s="6">
        <f t="shared" ca="1" si="15"/>
        <v>886.75186886053154</v>
      </c>
      <c r="W49" s="6">
        <f t="shared" ca="1" si="16"/>
        <v>3773.0495380805082</v>
      </c>
      <c r="X49" s="2">
        <f t="shared" ca="1" si="2"/>
        <v>931.96028138820805</v>
      </c>
      <c r="Y49" s="61">
        <f t="shared" ca="1" si="17"/>
        <v>4158.0332215101798</v>
      </c>
      <c r="Z49" s="2">
        <f t="shared" si="37"/>
        <v>85608.227095512208</v>
      </c>
      <c r="AA49" s="2">
        <f t="shared" ca="1" si="18"/>
        <v>0</v>
      </c>
      <c r="AB49" s="11">
        <f t="shared" ca="1" si="38"/>
        <v>0</v>
      </c>
      <c r="AC49" s="53">
        <f t="shared" ca="1" si="19"/>
        <v>130505.90303466551</v>
      </c>
      <c r="AD49" s="54">
        <f t="shared" ca="1" si="20"/>
        <v>3915.177091039965</v>
      </c>
      <c r="AE49" s="12">
        <f ca="1">SUM(AD$18:AD49)</f>
        <v>86484.829001494654</v>
      </c>
      <c r="AF49" s="12">
        <f t="shared" ca="1" si="39"/>
        <v>9135.4132124265871</v>
      </c>
      <c r="AG49" s="14">
        <f t="shared" si="21"/>
        <v>7.0000000000000007E-2</v>
      </c>
      <c r="AH49" s="14"/>
      <c r="AI49" s="12">
        <f t="shared" si="22"/>
        <v>0</v>
      </c>
      <c r="AJ49" s="15">
        <f t="shared" si="23"/>
        <v>0</v>
      </c>
      <c r="AK49" s="1">
        <f t="shared" ca="1" si="24"/>
        <v>1</v>
      </c>
      <c r="AL49" s="1">
        <f t="shared" ca="1" si="40"/>
        <v>0</v>
      </c>
      <c r="AM49" s="16">
        <f t="shared" si="25"/>
        <v>0</v>
      </c>
      <c r="AO49" s="55">
        <f t="shared" si="26"/>
        <v>0.03</v>
      </c>
      <c r="AP49" s="56">
        <f t="shared" ca="1" si="27"/>
        <v>3.0000000000000027E-2</v>
      </c>
      <c r="AQ49" s="61">
        <f t="shared" ca="1" si="41"/>
        <v>1</v>
      </c>
      <c r="AR49" s="84">
        <f t="shared" si="3"/>
        <v>0.39998714516107459</v>
      </c>
      <c r="AT49" s="66">
        <f>VLOOKUP(C49,DecrermentAssumptions!$A$3:$B$118,2,FALSE)</f>
        <v>5.0000000000000001E-3</v>
      </c>
      <c r="AU49" s="70">
        <f t="shared" ca="1" si="28"/>
        <v>0</v>
      </c>
      <c r="AV49" s="6">
        <f t="shared" ca="1" si="42"/>
        <v>0</v>
      </c>
      <c r="AW49" s="61">
        <f t="shared" ca="1" si="43"/>
        <v>43.635849495346747</v>
      </c>
      <c r="BE49" s="85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91"/>
      <c r="BU49" s="91"/>
      <c r="BV49" s="91"/>
      <c r="BW49" s="91"/>
      <c r="BX49" s="91"/>
      <c r="BY49" s="91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</row>
    <row r="50" spans="1:118" x14ac:dyDescent="0.25">
      <c r="A50" s="20">
        <f t="shared" si="29"/>
        <v>32</v>
      </c>
      <c r="B50" s="21">
        <f t="shared" si="30"/>
        <v>54271</v>
      </c>
      <c r="C50" s="16">
        <f t="shared" si="31"/>
        <v>92</v>
      </c>
      <c r="D50" s="5">
        <v>0</v>
      </c>
      <c r="E50" s="2">
        <f t="shared" ca="1" si="32"/>
        <v>5242.6933079853388</v>
      </c>
      <c r="F50" s="2">
        <f t="shared" ca="1" si="4"/>
        <v>959.91908982985433</v>
      </c>
      <c r="G50" s="2">
        <f t="shared" ca="1" si="5"/>
        <v>4282.774218155485</v>
      </c>
      <c r="H50" s="78">
        <f t="shared" ca="1" si="6"/>
        <v>72.226921807586123</v>
      </c>
      <c r="I50" s="6">
        <f t="shared" ca="1" si="33"/>
        <v>5170.4663861777526</v>
      </c>
      <c r="J50" s="6">
        <f t="shared" ca="1" si="7"/>
        <v>946.69458918299256</v>
      </c>
      <c r="K50" s="6">
        <f t="shared" ca="1" si="8"/>
        <v>4223.7717969947607</v>
      </c>
      <c r="L50" s="79">
        <f t="shared" ca="1" si="1"/>
        <v>3895.601205584765</v>
      </c>
      <c r="M50" s="6">
        <f t="shared" ca="1" si="34"/>
        <v>1274.8651805929876</v>
      </c>
      <c r="N50" s="6">
        <f t="shared" ca="1" si="9"/>
        <v>233.4234241676179</v>
      </c>
      <c r="O50" s="6">
        <f t="shared" ca="1" si="10"/>
        <v>1041.4417564253699</v>
      </c>
      <c r="P50" s="78">
        <f t="shared" ca="1" si="11"/>
        <v>10.836354035040396</v>
      </c>
      <c r="Q50" s="6">
        <f t="shared" ca="1" si="35"/>
        <v>1264.0288265579472</v>
      </c>
      <c r="R50" s="6">
        <f t="shared" ca="1" si="12"/>
        <v>231.43932506219315</v>
      </c>
      <c r="S50" s="6">
        <f t="shared" ca="1" si="13"/>
        <v>1032.5895014957543</v>
      </c>
      <c r="T50" s="79">
        <f t="shared" ca="1" si="36"/>
        <v>428.04113547756106</v>
      </c>
      <c r="U50" s="82">
        <f t="shared" ca="1" si="14"/>
        <v>835.98769108038618</v>
      </c>
      <c r="V50" s="6">
        <f t="shared" ca="1" si="15"/>
        <v>153.06646725044132</v>
      </c>
      <c r="W50" s="6">
        <f t="shared" ca="1" si="16"/>
        <v>682.92122382994501</v>
      </c>
      <c r="X50" s="2">
        <f t="shared" ca="1" si="2"/>
        <v>167.19753821607725</v>
      </c>
      <c r="Y50" s="61">
        <f t="shared" ca="1" si="17"/>
        <v>1096.83128834187</v>
      </c>
      <c r="Z50" s="2">
        <f t="shared" si="37"/>
        <v>85180.185960034651</v>
      </c>
      <c r="AA50" s="2">
        <f t="shared" ca="1" si="18"/>
        <v>0</v>
      </c>
      <c r="AB50" s="11">
        <f t="shared" ca="1" si="38"/>
        <v>0</v>
      </c>
      <c r="AC50" s="53">
        <f t="shared" ca="1" si="19"/>
        <v>129853.37351949218</v>
      </c>
      <c r="AD50" s="54">
        <f t="shared" ca="1" si="20"/>
        <v>3895.601205584765</v>
      </c>
      <c r="AE50" s="12">
        <f ca="1">SUM(AD$18:AD50)</f>
        <v>90380.430207079422</v>
      </c>
      <c r="AF50" s="12">
        <f t="shared" ca="1" si="39"/>
        <v>9089.7361463644538</v>
      </c>
      <c r="AG50" s="14">
        <f t="shared" si="21"/>
        <v>7.0000000000000007E-2</v>
      </c>
      <c r="AH50" s="14"/>
      <c r="AI50" s="12">
        <f t="shared" si="22"/>
        <v>0</v>
      </c>
      <c r="AJ50" s="15">
        <f t="shared" si="23"/>
        <v>0</v>
      </c>
      <c r="AK50" s="1">
        <f t="shared" ca="1" si="24"/>
        <v>1</v>
      </c>
      <c r="AL50" s="1">
        <f t="shared" ca="1" si="40"/>
        <v>0</v>
      </c>
      <c r="AM50" s="16">
        <f t="shared" si="25"/>
        <v>0</v>
      </c>
      <c r="AO50" s="55">
        <f t="shared" si="26"/>
        <v>0.03</v>
      </c>
      <c r="AP50" s="56">
        <f t="shared" ca="1" si="27"/>
        <v>3.0000000000000027E-2</v>
      </c>
      <c r="AQ50" s="61">
        <f t="shared" ca="1" si="41"/>
        <v>1</v>
      </c>
      <c r="AR50" s="84">
        <f t="shared" si="3"/>
        <v>0.38833703413696569</v>
      </c>
      <c r="AT50" s="66">
        <f>VLOOKUP(C50,DecrermentAssumptions!$A$3:$B$118,2,FALSE)</f>
        <v>5.0000000000000001E-3</v>
      </c>
      <c r="AU50" s="70">
        <f t="shared" ca="1" si="28"/>
        <v>0</v>
      </c>
      <c r="AV50" s="6">
        <f t="shared" ca="1" si="42"/>
        <v>0</v>
      </c>
      <c r="AW50" s="61">
        <f t="shared" ca="1" si="43"/>
        <v>10.836354035040396</v>
      </c>
      <c r="BE50" s="85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1"/>
      <c r="BR50" s="91"/>
      <c r="BS50" s="91"/>
      <c r="BT50" s="91"/>
      <c r="BU50" s="91"/>
      <c r="BV50" s="91"/>
      <c r="BW50" s="91"/>
      <c r="BX50" s="91"/>
      <c r="BY50" s="91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</row>
    <row r="51" spans="1:118" x14ac:dyDescent="0.25">
      <c r="A51" s="20">
        <f t="shared" si="29"/>
        <v>33</v>
      </c>
      <c r="B51" s="21">
        <f t="shared" si="30"/>
        <v>54636</v>
      </c>
      <c r="C51" s="16">
        <f t="shared" si="31"/>
        <v>93</v>
      </c>
      <c r="D51" s="5">
        <v>0</v>
      </c>
      <c r="E51" s="2">
        <f t="shared" ca="1" si="32"/>
        <v>1301.9496913546857</v>
      </c>
      <c r="F51" s="2">
        <f t="shared" ca="1" si="4"/>
        <v>172.21346436255956</v>
      </c>
      <c r="G51" s="2">
        <f t="shared" ca="1" si="5"/>
        <v>1129.7362269921261</v>
      </c>
      <c r="H51" s="78">
        <f t="shared" ca="1" si="6"/>
        <v>12.957809211745985</v>
      </c>
      <c r="I51" s="6">
        <f t="shared" ca="1" si="33"/>
        <v>1288.9918821429396</v>
      </c>
      <c r="J51" s="6">
        <f t="shared" ca="1" si="7"/>
        <v>170.49948936819402</v>
      </c>
      <c r="K51" s="6">
        <f t="shared" ca="1" si="8"/>
        <v>1118.4923927747457</v>
      </c>
      <c r="L51" s="79">
        <f t="shared" ca="1" si="1"/>
        <v>3876.1231995568414</v>
      </c>
      <c r="M51" s="6">
        <f t="shared" ca="1" si="34"/>
        <v>0</v>
      </c>
      <c r="N51" s="6">
        <f t="shared" ca="1" si="9"/>
        <v>0</v>
      </c>
      <c r="O51" s="6">
        <f t="shared" ca="1" si="10"/>
        <v>0</v>
      </c>
      <c r="P51" s="78">
        <f t="shared" ca="1" si="11"/>
        <v>0</v>
      </c>
      <c r="Q51" s="6">
        <f t="shared" ca="1" si="35"/>
        <v>0</v>
      </c>
      <c r="R51" s="6">
        <f t="shared" ca="1" si="12"/>
        <v>0</v>
      </c>
      <c r="S51" s="6">
        <f t="shared" ca="1" si="13"/>
        <v>0</v>
      </c>
      <c r="T51" s="79">
        <f t="shared" ca="1" si="36"/>
        <v>425.90092980017329</v>
      </c>
      <c r="U51" s="82">
        <f t="shared" ca="1" si="14"/>
        <v>0</v>
      </c>
      <c r="V51" s="6">
        <f t="shared" ca="1" si="15"/>
        <v>0</v>
      </c>
      <c r="W51" s="6">
        <f t="shared" ca="1" si="16"/>
        <v>0</v>
      </c>
      <c r="X51" s="2">
        <f t="shared" ca="1" si="2"/>
        <v>0</v>
      </c>
      <c r="Y51" s="61">
        <f t="shared" ca="1" si="17"/>
        <v>0</v>
      </c>
      <c r="Z51" s="2">
        <f t="shared" si="37"/>
        <v>84754.285030234474</v>
      </c>
      <c r="AA51" s="2">
        <f t="shared" ca="1" si="18"/>
        <v>425.90092980017329</v>
      </c>
      <c r="AB51" s="11">
        <f t="shared" ca="1" si="38"/>
        <v>0</v>
      </c>
      <c r="AC51" s="53">
        <f t="shared" ca="1" si="19"/>
        <v>129204.10665189472</v>
      </c>
      <c r="AD51" s="54">
        <f t="shared" ca="1" si="20"/>
        <v>3876.1231995568414</v>
      </c>
      <c r="AE51" s="12">
        <f ca="1">SUM(AD$18:AD51)</f>
        <v>94256.55340663626</v>
      </c>
      <c r="AF51" s="12">
        <f t="shared" ca="1" si="39"/>
        <v>9044.2874656326312</v>
      </c>
      <c r="AG51" s="14">
        <f t="shared" si="21"/>
        <v>7.0000000000000007E-2</v>
      </c>
      <c r="AH51" s="14"/>
      <c r="AI51" s="12">
        <f t="shared" si="22"/>
        <v>0</v>
      </c>
      <c r="AJ51" s="15">
        <f t="shared" si="23"/>
        <v>0</v>
      </c>
      <c r="AK51" s="1">
        <f t="shared" ca="1" si="24"/>
        <v>1</v>
      </c>
      <c r="AL51" s="1">
        <f t="shared" ca="1" si="40"/>
        <v>0</v>
      </c>
      <c r="AM51" s="16">
        <f t="shared" si="25"/>
        <v>0</v>
      </c>
      <c r="AO51" s="55">
        <f t="shared" si="26"/>
        <v>0.03</v>
      </c>
      <c r="AP51" s="56">
        <f t="shared" ca="1" si="27"/>
        <v>3.0000000000000027E-2</v>
      </c>
      <c r="AQ51" s="61">
        <f t="shared" ca="1" si="41"/>
        <v>1</v>
      </c>
      <c r="AR51" s="84">
        <f t="shared" si="3"/>
        <v>0.37702624673491814</v>
      </c>
      <c r="AT51" s="66">
        <f>VLOOKUP(C51,DecrermentAssumptions!$A$3:$B$118,2,FALSE)</f>
        <v>5.0000000000000001E-3</v>
      </c>
      <c r="AU51" s="70">
        <f t="shared" ca="1" si="28"/>
        <v>425.90092980017329</v>
      </c>
      <c r="AV51" s="6">
        <f t="shared" ca="1" si="42"/>
        <v>3040.1355084764555</v>
      </c>
      <c r="AW51" s="61">
        <f t="shared" ca="1" si="43"/>
        <v>0</v>
      </c>
      <c r="BE51" s="85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1"/>
      <c r="BR51" s="91"/>
      <c r="BS51" s="91"/>
      <c r="BT51" s="91"/>
      <c r="BU51" s="91"/>
      <c r="BV51" s="91"/>
      <c r="BW51" s="91"/>
      <c r="BX51" s="91"/>
      <c r="BY51" s="91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</row>
    <row r="52" spans="1:118" x14ac:dyDescent="0.25">
      <c r="A52" s="20">
        <f t="shared" si="29"/>
        <v>34</v>
      </c>
      <c r="B52" s="21">
        <f t="shared" si="30"/>
        <v>55001</v>
      </c>
      <c r="C52" s="16">
        <f t="shared" si="31"/>
        <v>94</v>
      </c>
      <c r="D52" s="5">
        <v>0</v>
      </c>
      <c r="E52" s="2">
        <f t="shared" ca="1" si="32"/>
        <v>0</v>
      </c>
      <c r="F52" s="2">
        <f t="shared" ca="1" si="4"/>
        <v>0</v>
      </c>
      <c r="G52" s="2">
        <f t="shared" ca="1" si="5"/>
        <v>0</v>
      </c>
      <c r="H52" s="78">
        <f t="shared" ca="1" si="6"/>
        <v>0</v>
      </c>
      <c r="I52" s="6">
        <f t="shared" ca="1" si="33"/>
        <v>0</v>
      </c>
      <c r="J52" s="6">
        <f t="shared" ca="1" si="7"/>
        <v>0</v>
      </c>
      <c r="K52" s="6">
        <f t="shared" ca="1" si="8"/>
        <v>0</v>
      </c>
      <c r="L52" s="79">
        <f t="shared" ca="1" si="1"/>
        <v>8999.0660283044672</v>
      </c>
      <c r="M52" s="6">
        <f t="shared" ca="1" si="34"/>
        <v>0</v>
      </c>
      <c r="N52" s="6">
        <f t="shared" ca="1" si="9"/>
        <v>0</v>
      </c>
      <c r="O52" s="6">
        <f t="shared" ca="1" si="10"/>
        <v>0</v>
      </c>
      <c r="P52" s="78">
        <f t="shared" ca="1" si="11"/>
        <v>0</v>
      </c>
      <c r="Q52" s="6">
        <f t="shared" ca="1" si="35"/>
        <v>0</v>
      </c>
      <c r="R52" s="6">
        <f t="shared" ca="1" si="12"/>
        <v>0</v>
      </c>
      <c r="S52" s="6">
        <f t="shared" ca="1" si="13"/>
        <v>0</v>
      </c>
      <c r="T52" s="79">
        <f t="shared" ca="1" si="36"/>
        <v>423.77142515117237</v>
      </c>
      <c r="U52" s="82">
        <f t="shared" ca="1" si="14"/>
        <v>0</v>
      </c>
      <c r="V52" s="6">
        <f t="shared" ca="1" si="15"/>
        <v>0</v>
      </c>
      <c r="W52" s="6">
        <f t="shared" ca="1" si="16"/>
        <v>0</v>
      </c>
      <c r="X52" s="2">
        <f t="shared" ca="1" si="2"/>
        <v>0</v>
      </c>
      <c r="Y52" s="61">
        <f t="shared" ca="1" si="17"/>
        <v>0</v>
      </c>
      <c r="Z52" s="2">
        <f t="shared" si="37"/>
        <v>84330.513605083295</v>
      </c>
      <c r="AA52" s="2">
        <f t="shared" ca="1" si="18"/>
        <v>423.77142515117237</v>
      </c>
      <c r="AB52" s="11">
        <f t="shared" ca="1" si="38"/>
        <v>0</v>
      </c>
      <c r="AC52" s="53">
        <f t="shared" ca="1" si="19"/>
        <v>128558.08611863524</v>
      </c>
      <c r="AD52" s="54">
        <f t="shared" ca="1" si="20"/>
        <v>8999.0660283044672</v>
      </c>
      <c r="AE52" s="12">
        <f ca="1">SUM(AD$18:AD52)</f>
        <v>103255.61943494073</v>
      </c>
      <c r="AF52" s="12">
        <f t="shared" ca="1" si="39"/>
        <v>8999.0660283044672</v>
      </c>
      <c r="AG52" s="14">
        <f t="shared" si="21"/>
        <v>7.0000000000000007E-2</v>
      </c>
      <c r="AH52" s="14"/>
      <c r="AI52" s="12">
        <f t="shared" si="22"/>
        <v>0</v>
      </c>
      <c r="AJ52" s="15">
        <f t="shared" si="23"/>
        <v>0</v>
      </c>
      <c r="AK52" s="1">
        <f t="shared" ca="1" si="24"/>
        <v>0</v>
      </c>
      <c r="AL52" s="1">
        <f t="shared" ca="1" si="40"/>
        <v>1</v>
      </c>
      <c r="AM52" s="16">
        <f t="shared" si="25"/>
        <v>0</v>
      </c>
      <c r="AO52" s="55">
        <f t="shared" si="26"/>
        <v>0.03</v>
      </c>
      <c r="AP52" s="56">
        <f t="shared" ca="1" si="27"/>
        <v>3.0000000000000027E-2</v>
      </c>
      <c r="AQ52" s="61">
        <f t="shared" ca="1" si="41"/>
        <v>1</v>
      </c>
      <c r="AR52" s="84">
        <f t="shared" si="3"/>
        <v>0.36604489974263904</v>
      </c>
      <c r="AT52" s="66">
        <f>VLOOKUP(C52,DecrermentAssumptions!$A$3:$B$118,2,FALSE)</f>
        <v>5.0000000000000001E-3</v>
      </c>
      <c r="AU52" s="70">
        <f t="shared" ca="1" si="28"/>
        <v>423.77142515117237</v>
      </c>
      <c r="AV52" s="6">
        <f t="shared" ca="1" si="42"/>
        <v>8999.0660283044672</v>
      </c>
      <c r="AW52" s="61">
        <f t="shared" ca="1" si="43"/>
        <v>0</v>
      </c>
      <c r="BE52" s="85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</row>
    <row r="53" spans="1:118" x14ac:dyDescent="0.25">
      <c r="A53" s="20">
        <f t="shared" si="29"/>
        <v>35</v>
      </c>
      <c r="B53" s="21">
        <f t="shared" si="30"/>
        <v>55366</v>
      </c>
      <c r="C53" s="16">
        <f t="shared" si="31"/>
        <v>95</v>
      </c>
      <c r="D53" s="5">
        <v>0</v>
      </c>
      <c r="E53" s="2">
        <f t="shared" ca="1" si="32"/>
        <v>0</v>
      </c>
      <c r="F53" s="2">
        <f t="shared" ca="1" si="4"/>
        <v>0</v>
      </c>
      <c r="G53" s="2">
        <f t="shared" ca="1" si="5"/>
        <v>0</v>
      </c>
      <c r="H53" s="78">
        <f t="shared" ca="1" si="6"/>
        <v>0</v>
      </c>
      <c r="I53" s="6">
        <f t="shared" ca="1" si="33"/>
        <v>0</v>
      </c>
      <c r="J53" s="6">
        <f t="shared" ca="1" si="7"/>
        <v>0</v>
      </c>
      <c r="K53" s="6">
        <f t="shared" ca="1" si="8"/>
        <v>0</v>
      </c>
      <c r="L53" s="79">
        <f t="shared" ca="1" si="1"/>
        <v>8954.0706981629464</v>
      </c>
      <c r="M53" s="6">
        <f t="shared" ca="1" si="34"/>
        <v>0</v>
      </c>
      <c r="N53" s="6">
        <f t="shared" ca="1" si="9"/>
        <v>0</v>
      </c>
      <c r="O53" s="6">
        <f t="shared" ca="1" si="10"/>
        <v>0</v>
      </c>
      <c r="P53" s="78">
        <f t="shared" ca="1" si="11"/>
        <v>0</v>
      </c>
      <c r="Q53" s="6">
        <f t="shared" ca="1" si="35"/>
        <v>0</v>
      </c>
      <c r="R53" s="6">
        <f t="shared" ca="1" si="12"/>
        <v>0</v>
      </c>
      <c r="S53" s="6">
        <f t="shared" ca="1" si="13"/>
        <v>0</v>
      </c>
      <c r="T53" s="79">
        <f t="shared" ca="1" si="36"/>
        <v>421.65256802541649</v>
      </c>
      <c r="U53" s="82">
        <f t="shared" ca="1" si="14"/>
        <v>0</v>
      </c>
      <c r="V53" s="6">
        <f t="shared" ca="1" si="15"/>
        <v>0</v>
      </c>
      <c r="W53" s="6">
        <f t="shared" ca="1" si="16"/>
        <v>0</v>
      </c>
      <c r="X53" s="2">
        <f t="shared" ca="1" si="2"/>
        <v>0</v>
      </c>
      <c r="Y53" s="61">
        <f t="shared" ca="1" si="17"/>
        <v>0</v>
      </c>
      <c r="Z53" s="2">
        <f t="shared" si="37"/>
        <v>83908.861037057883</v>
      </c>
      <c r="AA53" s="2">
        <f t="shared" ca="1" si="18"/>
        <v>421.65256802541649</v>
      </c>
      <c r="AB53" s="11">
        <f t="shared" ca="1" si="38"/>
        <v>0</v>
      </c>
      <c r="AC53" s="53">
        <f t="shared" ca="1" si="19"/>
        <v>127915.29568804207</v>
      </c>
      <c r="AD53" s="54">
        <f t="shared" ca="1" si="20"/>
        <v>8954.0706981629464</v>
      </c>
      <c r="AE53" s="12">
        <f ca="1">SUM(AD$18:AD53)</f>
        <v>112209.69013310368</v>
      </c>
      <c r="AF53" s="12">
        <f t="shared" ca="1" si="39"/>
        <v>8954.0706981629464</v>
      </c>
      <c r="AG53" s="14">
        <f t="shared" si="21"/>
        <v>7.0000000000000007E-2</v>
      </c>
      <c r="AH53" s="14"/>
      <c r="AI53" s="12">
        <f t="shared" si="22"/>
        <v>0</v>
      </c>
      <c r="AJ53" s="15">
        <f t="shared" si="23"/>
        <v>0</v>
      </c>
      <c r="AK53" s="1">
        <f t="shared" ca="1" si="24"/>
        <v>0</v>
      </c>
      <c r="AL53" s="1">
        <f t="shared" ca="1" si="40"/>
        <v>1</v>
      </c>
      <c r="AM53" s="16">
        <f t="shared" si="25"/>
        <v>0</v>
      </c>
      <c r="AO53" s="55">
        <f t="shared" si="26"/>
        <v>0.03</v>
      </c>
      <c r="AP53" s="56">
        <f t="shared" ca="1" si="27"/>
        <v>3.0000000000000027E-2</v>
      </c>
      <c r="AQ53" s="61">
        <f t="shared" ca="1" si="41"/>
        <v>1</v>
      </c>
      <c r="AR53" s="84">
        <f t="shared" si="3"/>
        <v>0.35538339780838735</v>
      </c>
      <c r="AT53" s="66">
        <f>VLOOKUP(C53,DecrermentAssumptions!$A$3:$B$118,2,FALSE)</f>
        <v>5.0000000000000001E-3</v>
      </c>
      <c r="AU53" s="70">
        <f t="shared" ca="1" si="28"/>
        <v>421.65256802541649</v>
      </c>
      <c r="AV53" s="6">
        <f t="shared" ca="1" si="42"/>
        <v>8954.0706981629464</v>
      </c>
      <c r="AW53" s="61">
        <f t="shared" ca="1" si="43"/>
        <v>0</v>
      </c>
      <c r="BE53" s="85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</row>
    <row r="54" spans="1:118" x14ac:dyDescent="0.25">
      <c r="A54" s="20">
        <f t="shared" si="29"/>
        <v>36</v>
      </c>
      <c r="B54" s="21">
        <f t="shared" si="30"/>
        <v>55732</v>
      </c>
      <c r="C54" s="16">
        <f t="shared" si="31"/>
        <v>96</v>
      </c>
      <c r="D54" s="5">
        <v>0</v>
      </c>
      <c r="E54" s="2">
        <f t="shared" ca="1" si="32"/>
        <v>0</v>
      </c>
      <c r="F54" s="2">
        <f t="shared" ca="1" si="4"/>
        <v>0</v>
      </c>
      <c r="G54" s="2">
        <f t="shared" ca="1" si="5"/>
        <v>0</v>
      </c>
      <c r="H54" s="78">
        <f t="shared" ca="1" si="6"/>
        <v>0</v>
      </c>
      <c r="I54" s="6">
        <f t="shared" ca="1" si="33"/>
        <v>0</v>
      </c>
      <c r="J54" s="6">
        <f t="shared" ca="1" si="7"/>
        <v>0</v>
      </c>
      <c r="K54" s="6">
        <f t="shared" ca="1" si="8"/>
        <v>0</v>
      </c>
      <c r="L54" s="79">
        <f t="shared" ca="1" si="1"/>
        <v>8909.3003446721304</v>
      </c>
      <c r="M54" s="6">
        <f t="shared" ca="1" si="34"/>
        <v>0</v>
      </c>
      <c r="N54" s="6">
        <f t="shared" ca="1" si="9"/>
        <v>0</v>
      </c>
      <c r="O54" s="6">
        <f t="shared" ca="1" si="10"/>
        <v>0</v>
      </c>
      <c r="P54" s="78">
        <f t="shared" ca="1" si="11"/>
        <v>0</v>
      </c>
      <c r="Q54" s="6">
        <f t="shared" ca="1" si="35"/>
        <v>0</v>
      </c>
      <c r="R54" s="6">
        <f t="shared" ca="1" si="12"/>
        <v>0</v>
      </c>
      <c r="S54" s="6">
        <f t="shared" ca="1" si="13"/>
        <v>0</v>
      </c>
      <c r="T54" s="79">
        <f t="shared" ca="1" si="36"/>
        <v>419.54430518528943</v>
      </c>
      <c r="U54" s="82">
        <f t="shared" ca="1" si="14"/>
        <v>0</v>
      </c>
      <c r="V54" s="6">
        <f t="shared" ca="1" si="15"/>
        <v>0</v>
      </c>
      <c r="W54" s="6">
        <f t="shared" ca="1" si="16"/>
        <v>0</v>
      </c>
      <c r="X54" s="2">
        <f t="shared" ca="1" si="2"/>
        <v>0</v>
      </c>
      <c r="Y54" s="61">
        <f t="shared" ca="1" si="17"/>
        <v>0</v>
      </c>
      <c r="Z54" s="2">
        <f t="shared" si="37"/>
        <v>83489.31673187259</v>
      </c>
      <c r="AA54" s="2">
        <f t="shared" ca="1" si="18"/>
        <v>419.54430518528943</v>
      </c>
      <c r="AB54" s="11">
        <f t="shared" ca="1" si="38"/>
        <v>0</v>
      </c>
      <c r="AC54" s="53">
        <f t="shared" ca="1" si="19"/>
        <v>127275.71920960186</v>
      </c>
      <c r="AD54" s="54">
        <f t="shared" ca="1" si="20"/>
        <v>8909.3003446721304</v>
      </c>
      <c r="AE54" s="12">
        <f ca="1">SUM(AD$18:AD54)</f>
        <v>121118.99047777581</v>
      </c>
      <c r="AF54" s="12">
        <f t="shared" ca="1" si="39"/>
        <v>8909.3003446721304</v>
      </c>
      <c r="AG54" s="14">
        <f t="shared" si="21"/>
        <v>7.0000000000000007E-2</v>
      </c>
      <c r="AH54" s="14"/>
      <c r="AI54" s="12">
        <f t="shared" si="22"/>
        <v>0</v>
      </c>
      <c r="AJ54" s="15">
        <f t="shared" si="23"/>
        <v>0</v>
      </c>
      <c r="AK54" s="1">
        <f t="shared" ca="1" si="24"/>
        <v>0</v>
      </c>
      <c r="AL54" s="1">
        <f t="shared" ca="1" si="40"/>
        <v>1</v>
      </c>
      <c r="AM54" s="16">
        <f t="shared" si="25"/>
        <v>0</v>
      </c>
      <c r="AO54" s="55">
        <f t="shared" si="26"/>
        <v>0.03</v>
      </c>
      <c r="AP54" s="56">
        <f t="shared" ca="1" si="27"/>
        <v>3.0000000000000027E-2</v>
      </c>
      <c r="AQ54" s="61">
        <f t="shared" ca="1" si="41"/>
        <v>1</v>
      </c>
      <c r="AR54" s="84">
        <f t="shared" si="3"/>
        <v>0.34503242505668674</v>
      </c>
      <c r="AT54" s="66">
        <f>VLOOKUP(C54,DecrermentAssumptions!$A$3:$B$118,2,FALSE)</f>
        <v>5.0000000000000001E-3</v>
      </c>
      <c r="AU54" s="70">
        <f t="shared" ca="1" si="28"/>
        <v>419.54430518528943</v>
      </c>
      <c r="AV54" s="6">
        <f t="shared" ca="1" si="42"/>
        <v>8909.3003446721304</v>
      </c>
      <c r="AW54" s="61">
        <f t="shared" ca="1" si="43"/>
        <v>0</v>
      </c>
      <c r="BE54" s="85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</row>
    <row r="55" spans="1:118" x14ac:dyDescent="0.25">
      <c r="A55" s="20">
        <f t="shared" si="29"/>
        <v>37</v>
      </c>
      <c r="B55" s="21">
        <f t="shared" si="30"/>
        <v>56097</v>
      </c>
      <c r="C55" s="16">
        <f t="shared" si="31"/>
        <v>97</v>
      </c>
      <c r="D55" s="5">
        <v>0</v>
      </c>
      <c r="E55" s="2">
        <f t="shared" ca="1" si="32"/>
        <v>0</v>
      </c>
      <c r="F55" s="2">
        <f t="shared" ca="1" si="4"/>
        <v>0</v>
      </c>
      <c r="G55" s="2">
        <f t="shared" ca="1" si="5"/>
        <v>0</v>
      </c>
      <c r="H55" s="78">
        <f t="shared" ca="1" si="6"/>
        <v>0</v>
      </c>
      <c r="I55" s="6">
        <f t="shared" ca="1" si="33"/>
        <v>0</v>
      </c>
      <c r="J55" s="6">
        <f t="shared" ca="1" si="7"/>
        <v>0</v>
      </c>
      <c r="K55" s="6">
        <f t="shared" ca="1" si="8"/>
        <v>0</v>
      </c>
      <c r="L55" s="79">
        <f t="shared" ca="1" si="1"/>
        <v>8864.7538429487704</v>
      </c>
      <c r="M55" s="6">
        <f t="shared" ca="1" si="34"/>
        <v>0</v>
      </c>
      <c r="N55" s="6">
        <f t="shared" ca="1" si="9"/>
        <v>0</v>
      </c>
      <c r="O55" s="6">
        <f t="shared" ca="1" si="10"/>
        <v>0</v>
      </c>
      <c r="P55" s="78">
        <f t="shared" ca="1" si="11"/>
        <v>0</v>
      </c>
      <c r="Q55" s="6">
        <f t="shared" ca="1" si="35"/>
        <v>0</v>
      </c>
      <c r="R55" s="6">
        <f t="shared" ca="1" si="12"/>
        <v>0</v>
      </c>
      <c r="S55" s="6">
        <f t="shared" ca="1" si="13"/>
        <v>0</v>
      </c>
      <c r="T55" s="79">
        <f t="shared" ca="1" si="36"/>
        <v>417.44658365936294</v>
      </c>
      <c r="U55" s="82">
        <f t="shared" ca="1" si="14"/>
        <v>0</v>
      </c>
      <c r="V55" s="6">
        <f t="shared" ca="1" si="15"/>
        <v>0</v>
      </c>
      <c r="W55" s="6">
        <f t="shared" ca="1" si="16"/>
        <v>0</v>
      </c>
      <c r="X55" s="2">
        <f t="shared" ca="1" si="2"/>
        <v>0</v>
      </c>
      <c r="Y55" s="61">
        <f t="shared" ca="1" si="17"/>
        <v>0</v>
      </c>
      <c r="Z55" s="2">
        <f t="shared" si="37"/>
        <v>83071.870148213231</v>
      </c>
      <c r="AA55" s="2">
        <f t="shared" ca="1" si="18"/>
        <v>417.44658365936294</v>
      </c>
      <c r="AB55" s="11">
        <f t="shared" ca="1" si="38"/>
        <v>0</v>
      </c>
      <c r="AC55" s="53">
        <f t="shared" ca="1" si="19"/>
        <v>126639.34061355384</v>
      </c>
      <c r="AD55" s="54">
        <f t="shared" ca="1" si="20"/>
        <v>8864.7538429487704</v>
      </c>
      <c r="AE55" s="12">
        <f ca="1">SUM(AD$18:AD55)</f>
        <v>129983.74432072458</v>
      </c>
      <c r="AF55" s="12">
        <f t="shared" ca="1" si="39"/>
        <v>8864.7538429487704</v>
      </c>
      <c r="AG55" s="14">
        <f t="shared" si="21"/>
        <v>7.0000000000000007E-2</v>
      </c>
      <c r="AH55" s="14"/>
      <c r="AI55" s="12">
        <f t="shared" si="22"/>
        <v>0</v>
      </c>
      <c r="AJ55" s="15">
        <f t="shared" si="23"/>
        <v>0</v>
      </c>
      <c r="AK55" s="1">
        <f t="shared" ca="1" si="24"/>
        <v>0</v>
      </c>
      <c r="AL55" s="1">
        <f t="shared" ca="1" si="40"/>
        <v>1</v>
      </c>
      <c r="AM55" s="16">
        <f t="shared" si="25"/>
        <v>0</v>
      </c>
      <c r="AO55" s="55">
        <f t="shared" si="26"/>
        <v>0.03</v>
      </c>
      <c r="AP55" s="56">
        <f t="shared" ca="1" si="27"/>
        <v>3.0000000000000027E-2</v>
      </c>
      <c r="AQ55" s="61">
        <f t="shared" ca="1" si="41"/>
        <v>1</v>
      </c>
      <c r="AR55" s="84">
        <f t="shared" si="3"/>
        <v>0.33498293694823961</v>
      </c>
      <c r="AT55" s="66">
        <f>VLOOKUP(C55,DecrermentAssumptions!$A$3:$B$118,2,FALSE)</f>
        <v>5.0000000000000001E-3</v>
      </c>
      <c r="AU55" s="70">
        <f t="shared" ca="1" si="28"/>
        <v>417.44658365936294</v>
      </c>
      <c r="AV55" s="6">
        <f t="shared" ca="1" si="42"/>
        <v>8864.7538429487704</v>
      </c>
      <c r="AW55" s="61">
        <f t="shared" ca="1" si="43"/>
        <v>0</v>
      </c>
      <c r="BE55" s="85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1"/>
      <c r="BR55" s="91"/>
      <c r="BS55" s="91"/>
      <c r="BT55" s="91"/>
      <c r="BU55" s="91"/>
      <c r="BV55" s="91"/>
      <c r="BW55" s="91"/>
      <c r="BX55" s="91"/>
      <c r="BY55" s="91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91"/>
      <c r="DC55" s="91"/>
      <c r="DD55" s="91"/>
      <c r="DE55" s="91"/>
      <c r="DF55" s="91"/>
      <c r="DG55" s="91"/>
      <c r="DH55" s="91"/>
      <c r="DI55" s="91"/>
      <c r="DJ55" s="91"/>
      <c r="DK55" s="91"/>
      <c r="DL55" s="91"/>
      <c r="DM55" s="91"/>
      <c r="DN55" s="91"/>
    </row>
    <row r="56" spans="1:118" x14ac:dyDescent="0.25">
      <c r="A56" s="20">
        <f t="shared" si="29"/>
        <v>38</v>
      </c>
      <c r="B56" s="21">
        <f t="shared" si="30"/>
        <v>56462</v>
      </c>
      <c r="C56" s="16">
        <f t="shared" si="31"/>
        <v>98</v>
      </c>
      <c r="D56" s="5">
        <v>0</v>
      </c>
      <c r="E56" s="2">
        <f t="shared" ca="1" si="32"/>
        <v>0</v>
      </c>
      <c r="F56" s="2">
        <f t="shared" ca="1" si="4"/>
        <v>0</v>
      </c>
      <c r="G56" s="2">
        <f t="shared" ca="1" si="5"/>
        <v>0</v>
      </c>
      <c r="H56" s="78">
        <f t="shared" ca="1" si="6"/>
        <v>0</v>
      </c>
      <c r="I56" s="6">
        <f t="shared" ca="1" si="33"/>
        <v>0</v>
      </c>
      <c r="J56" s="6">
        <f t="shared" ca="1" si="7"/>
        <v>0</v>
      </c>
      <c r="K56" s="6">
        <f t="shared" ca="1" si="8"/>
        <v>0</v>
      </c>
      <c r="L56" s="79">
        <f t="shared" ca="1" si="1"/>
        <v>8820.4300737340254</v>
      </c>
      <c r="M56" s="6">
        <f t="shared" ca="1" si="34"/>
        <v>0</v>
      </c>
      <c r="N56" s="6">
        <f t="shared" ca="1" si="9"/>
        <v>0</v>
      </c>
      <c r="O56" s="6">
        <f t="shared" ca="1" si="10"/>
        <v>0</v>
      </c>
      <c r="P56" s="78">
        <f t="shared" ca="1" si="11"/>
        <v>0</v>
      </c>
      <c r="Q56" s="6">
        <f t="shared" ca="1" si="35"/>
        <v>0</v>
      </c>
      <c r="R56" s="6">
        <f t="shared" ca="1" si="12"/>
        <v>0</v>
      </c>
      <c r="S56" s="6">
        <f t="shared" ca="1" si="13"/>
        <v>0</v>
      </c>
      <c r="T56" s="79">
        <f t="shared" ca="1" si="36"/>
        <v>415.35935074106618</v>
      </c>
      <c r="U56" s="82">
        <f t="shared" ca="1" si="14"/>
        <v>0</v>
      </c>
      <c r="V56" s="6">
        <f t="shared" ca="1" si="15"/>
        <v>0</v>
      </c>
      <c r="W56" s="6">
        <f t="shared" ca="1" si="16"/>
        <v>0</v>
      </c>
      <c r="X56" s="2">
        <f t="shared" ca="1" si="2"/>
        <v>0</v>
      </c>
      <c r="Y56" s="61">
        <f t="shared" ca="1" si="17"/>
        <v>0</v>
      </c>
      <c r="Z56" s="2">
        <f t="shared" si="37"/>
        <v>82656.510797472161</v>
      </c>
      <c r="AA56" s="2">
        <f t="shared" ca="1" si="18"/>
        <v>415.35935074106618</v>
      </c>
      <c r="AB56" s="11">
        <f t="shared" ca="1" si="38"/>
        <v>0</v>
      </c>
      <c r="AC56" s="53">
        <f t="shared" ca="1" si="19"/>
        <v>126006.14391048606</v>
      </c>
      <c r="AD56" s="54">
        <f t="shared" ca="1" si="20"/>
        <v>8820.4300737340254</v>
      </c>
      <c r="AE56" s="12">
        <f ca="1">SUM(AD$18:AD56)</f>
        <v>138804.17439445862</v>
      </c>
      <c r="AF56" s="12">
        <f t="shared" ca="1" si="39"/>
        <v>8820.4300737340254</v>
      </c>
      <c r="AG56" s="14">
        <f t="shared" si="21"/>
        <v>7.0000000000000007E-2</v>
      </c>
      <c r="AH56" s="14"/>
      <c r="AI56" s="12">
        <f t="shared" si="22"/>
        <v>0</v>
      </c>
      <c r="AJ56" s="15">
        <f t="shared" si="23"/>
        <v>0</v>
      </c>
      <c r="AK56" s="1">
        <f t="shared" ca="1" si="24"/>
        <v>0</v>
      </c>
      <c r="AL56" s="1">
        <f t="shared" ca="1" si="40"/>
        <v>1</v>
      </c>
      <c r="AM56" s="16">
        <f t="shared" si="25"/>
        <v>0</v>
      </c>
      <c r="AO56" s="55">
        <f t="shared" si="26"/>
        <v>0.03</v>
      </c>
      <c r="AP56" s="56">
        <f t="shared" ca="1" si="27"/>
        <v>3.0000000000000027E-2</v>
      </c>
      <c r="AQ56" s="61">
        <f t="shared" ca="1" si="41"/>
        <v>1</v>
      </c>
      <c r="AR56" s="84">
        <f t="shared" si="3"/>
        <v>0.3252261523769317</v>
      </c>
      <c r="AT56" s="66">
        <f>VLOOKUP(C56,DecrermentAssumptions!$A$3:$B$118,2,FALSE)</f>
        <v>5.0000000000000001E-3</v>
      </c>
      <c r="AU56" s="70">
        <f t="shared" ca="1" si="28"/>
        <v>415.35935074106618</v>
      </c>
      <c r="AV56" s="6">
        <f t="shared" ca="1" si="42"/>
        <v>8820.4300737340254</v>
      </c>
      <c r="AW56" s="61">
        <f t="shared" ca="1" si="43"/>
        <v>0</v>
      </c>
      <c r="BE56" s="85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1"/>
      <c r="BR56" s="91"/>
      <c r="BS56" s="91"/>
      <c r="BT56" s="91"/>
      <c r="BU56" s="91"/>
      <c r="BV56" s="91"/>
      <c r="BW56" s="91"/>
      <c r="BX56" s="91"/>
      <c r="BY56" s="91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</row>
    <row r="57" spans="1:118" x14ac:dyDescent="0.25">
      <c r="A57" s="20">
        <f t="shared" si="29"/>
        <v>39</v>
      </c>
      <c r="B57" s="21">
        <f t="shared" si="30"/>
        <v>56827</v>
      </c>
      <c r="C57" s="16">
        <f t="shared" si="31"/>
        <v>99</v>
      </c>
      <c r="D57" s="5">
        <v>0</v>
      </c>
      <c r="E57" s="2">
        <f t="shared" ca="1" si="32"/>
        <v>0</v>
      </c>
      <c r="F57" s="2">
        <f t="shared" ca="1" si="4"/>
        <v>0</v>
      </c>
      <c r="G57" s="2">
        <f t="shared" ca="1" si="5"/>
        <v>0</v>
      </c>
      <c r="H57" s="78">
        <f t="shared" ca="1" si="6"/>
        <v>0</v>
      </c>
      <c r="I57" s="6">
        <f t="shared" ca="1" si="33"/>
        <v>0</v>
      </c>
      <c r="J57" s="6">
        <f t="shared" ca="1" si="7"/>
        <v>0</v>
      </c>
      <c r="K57" s="6">
        <f t="shared" ca="1" si="8"/>
        <v>0</v>
      </c>
      <c r="L57" s="79">
        <f t="shared" ca="1" si="1"/>
        <v>8776.3279233653539</v>
      </c>
      <c r="M57" s="6">
        <f t="shared" ca="1" si="34"/>
        <v>0</v>
      </c>
      <c r="N57" s="6">
        <f t="shared" ca="1" si="9"/>
        <v>0</v>
      </c>
      <c r="O57" s="6">
        <f t="shared" ca="1" si="10"/>
        <v>0</v>
      </c>
      <c r="P57" s="78">
        <f t="shared" ca="1" si="11"/>
        <v>0</v>
      </c>
      <c r="Q57" s="6">
        <f t="shared" ca="1" si="35"/>
        <v>0</v>
      </c>
      <c r="R57" s="6">
        <f t="shared" ca="1" si="12"/>
        <v>0</v>
      </c>
      <c r="S57" s="6">
        <f t="shared" ca="1" si="13"/>
        <v>0</v>
      </c>
      <c r="T57" s="79">
        <f t="shared" ca="1" si="36"/>
        <v>413.28255398736081</v>
      </c>
      <c r="U57" s="82">
        <f t="shared" ca="1" si="14"/>
        <v>0</v>
      </c>
      <c r="V57" s="6">
        <f t="shared" ca="1" si="15"/>
        <v>0</v>
      </c>
      <c r="W57" s="6">
        <f t="shared" ca="1" si="16"/>
        <v>0</v>
      </c>
      <c r="X57" s="2">
        <f t="shared" ca="1" si="2"/>
        <v>0</v>
      </c>
      <c r="Y57" s="61">
        <f t="shared" ca="1" si="17"/>
        <v>0</v>
      </c>
      <c r="Z57" s="2">
        <f t="shared" si="37"/>
        <v>82243.228243484802</v>
      </c>
      <c r="AA57" s="2">
        <f t="shared" ca="1" si="18"/>
        <v>413.28255398736081</v>
      </c>
      <c r="AB57" s="11">
        <f t="shared" ca="1" si="38"/>
        <v>0</v>
      </c>
      <c r="AC57" s="53">
        <f t="shared" ca="1" si="19"/>
        <v>125376.11319093363</v>
      </c>
      <c r="AD57" s="54">
        <f t="shared" ca="1" si="20"/>
        <v>8776.3279233653539</v>
      </c>
      <c r="AE57" s="12">
        <f ca="1">SUM(AD$18:AD57)</f>
        <v>147580.50231782396</v>
      </c>
      <c r="AF57" s="12">
        <f t="shared" ca="1" si="39"/>
        <v>8776.3279233653539</v>
      </c>
      <c r="AG57" s="14">
        <f t="shared" si="21"/>
        <v>7.0000000000000007E-2</v>
      </c>
      <c r="AH57" s="14"/>
      <c r="AI57" s="12">
        <f t="shared" si="22"/>
        <v>0</v>
      </c>
      <c r="AJ57" s="15">
        <f t="shared" si="23"/>
        <v>0</v>
      </c>
      <c r="AK57" s="1">
        <f t="shared" ca="1" si="24"/>
        <v>0</v>
      </c>
      <c r="AL57" s="1">
        <f t="shared" ca="1" si="40"/>
        <v>1</v>
      </c>
      <c r="AM57" s="16">
        <f t="shared" si="25"/>
        <v>0</v>
      </c>
      <c r="AO57" s="55">
        <f t="shared" si="26"/>
        <v>0.03</v>
      </c>
      <c r="AP57" s="56">
        <f t="shared" ca="1" si="27"/>
        <v>3.0000000000000027E-2</v>
      </c>
      <c r="AQ57" s="61">
        <f t="shared" ca="1" si="41"/>
        <v>1</v>
      </c>
      <c r="AR57" s="84">
        <f t="shared" si="3"/>
        <v>0.31575354599702099</v>
      </c>
      <c r="AT57" s="66">
        <f>VLOOKUP(C57,DecrermentAssumptions!$A$3:$B$118,2,FALSE)</f>
        <v>5.0000000000000001E-3</v>
      </c>
      <c r="AU57" s="70">
        <f t="shared" ca="1" si="28"/>
        <v>413.28255398736081</v>
      </c>
      <c r="AV57" s="6">
        <f t="shared" ca="1" si="42"/>
        <v>8776.3279233653539</v>
      </c>
      <c r="AW57" s="61">
        <f t="shared" ca="1" si="43"/>
        <v>0</v>
      </c>
      <c r="BE57" s="85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  <c r="BW57" s="91"/>
      <c r="BX57" s="91"/>
      <c r="BY57" s="91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91"/>
      <c r="DC57" s="91"/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</row>
    <row r="58" spans="1:118" x14ac:dyDescent="0.25">
      <c r="A58" s="20">
        <f t="shared" si="29"/>
        <v>40</v>
      </c>
      <c r="B58" s="21">
        <f t="shared" si="30"/>
        <v>57193</v>
      </c>
      <c r="C58" s="16">
        <f t="shared" si="31"/>
        <v>100</v>
      </c>
      <c r="D58" s="5">
        <v>0</v>
      </c>
      <c r="E58" s="2">
        <f t="shared" ca="1" si="32"/>
        <v>0</v>
      </c>
      <c r="F58" s="2">
        <f t="shared" ca="1" si="4"/>
        <v>0</v>
      </c>
      <c r="G58" s="2">
        <f t="shared" ca="1" si="5"/>
        <v>0</v>
      </c>
      <c r="H58" s="78">
        <f t="shared" ca="1" si="6"/>
        <v>0</v>
      </c>
      <c r="I58" s="6">
        <f t="shared" ca="1" si="33"/>
        <v>0</v>
      </c>
      <c r="J58" s="6">
        <f t="shared" ca="1" si="7"/>
        <v>0</v>
      </c>
      <c r="K58" s="6">
        <f t="shared" ca="1" si="8"/>
        <v>0</v>
      </c>
      <c r="L58" s="79">
        <f t="shared" ca="1" si="1"/>
        <v>0</v>
      </c>
      <c r="M58" s="6">
        <f t="shared" ca="1" si="34"/>
        <v>0</v>
      </c>
      <c r="N58" s="6">
        <f t="shared" ca="1" si="9"/>
        <v>0</v>
      </c>
      <c r="O58" s="6">
        <f t="shared" ca="1" si="10"/>
        <v>0</v>
      </c>
      <c r="P58" s="78">
        <f t="shared" ca="1" si="11"/>
        <v>0</v>
      </c>
      <c r="Q58" s="6">
        <f t="shared" ca="1" si="35"/>
        <v>0</v>
      </c>
      <c r="R58" s="6">
        <f t="shared" ca="1" si="12"/>
        <v>0</v>
      </c>
      <c r="S58" s="6">
        <f t="shared" ca="1" si="13"/>
        <v>0</v>
      </c>
      <c r="T58" s="79">
        <f t="shared" ca="1" si="36"/>
        <v>411.21614121742402</v>
      </c>
      <c r="U58" s="82">
        <f t="shared" ca="1" si="14"/>
        <v>0</v>
      </c>
      <c r="V58" s="6">
        <f t="shared" ca="1" si="15"/>
        <v>0</v>
      </c>
      <c r="W58" s="6">
        <f t="shared" ca="1" si="16"/>
        <v>0</v>
      </c>
      <c r="X58" s="2">
        <f t="shared" ca="1" si="2"/>
        <v>0</v>
      </c>
      <c r="Y58" s="61">
        <f t="shared" ca="1" si="17"/>
        <v>0</v>
      </c>
      <c r="Z58" s="2">
        <f t="shared" si="37"/>
        <v>81832.012102267385</v>
      </c>
      <c r="AA58" s="2">
        <f t="shared" ca="1" si="18"/>
        <v>411.21614121742402</v>
      </c>
      <c r="AB58" s="11">
        <f t="shared" ca="1" si="38"/>
        <v>0</v>
      </c>
      <c r="AC58" s="53">
        <f t="shared" ca="1" si="19"/>
        <v>124749.23262497896</v>
      </c>
      <c r="AD58" s="54">
        <f t="shared" ca="1" si="20"/>
        <v>0</v>
      </c>
      <c r="AE58" s="12">
        <f ca="1">SUM(AD$18:AD58)</f>
        <v>147580.50231782396</v>
      </c>
      <c r="AF58" s="12">
        <f t="shared" ca="1" si="39"/>
        <v>8732.446283748528</v>
      </c>
      <c r="AG58" s="14">
        <f t="shared" si="21"/>
        <v>7.0000000000000007E-2</v>
      </c>
      <c r="AH58" s="14"/>
      <c r="AI58" s="12">
        <f t="shared" si="22"/>
        <v>0</v>
      </c>
      <c r="AJ58" s="15">
        <f t="shared" si="23"/>
        <v>0</v>
      </c>
      <c r="AK58" s="1">
        <f t="shared" ca="1" si="24"/>
        <v>0</v>
      </c>
      <c r="AL58" s="1">
        <f t="shared" si="40"/>
        <v>0</v>
      </c>
      <c r="AM58" s="16">
        <f t="shared" si="25"/>
        <v>1</v>
      </c>
      <c r="AO58" s="55">
        <f t="shared" si="26"/>
        <v>0.03</v>
      </c>
      <c r="AP58" s="56">
        <f t="shared" ca="1" si="27"/>
        <v>3.0000000000000027E-2</v>
      </c>
      <c r="AQ58" s="61">
        <f t="shared" ca="1" si="41"/>
        <v>0</v>
      </c>
      <c r="AR58" s="84">
        <f t="shared" si="3"/>
        <v>0.30655684077380685</v>
      </c>
      <c r="AT58" s="66">
        <f>VLOOKUP(C58,DecrermentAssumptions!$A$3:$B$118,2,FALSE)</f>
        <v>5.0000000000000001E-3</v>
      </c>
      <c r="AU58" s="70">
        <f t="shared" ca="1" si="28"/>
        <v>411.21614121742402</v>
      </c>
      <c r="AV58" s="6">
        <f t="shared" ca="1" si="42"/>
        <v>0</v>
      </c>
      <c r="AW58" s="61">
        <f t="shared" ca="1" si="43"/>
        <v>0</v>
      </c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  <c r="BW58" s="91"/>
      <c r="BX58" s="91"/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91"/>
      <c r="DC58" s="91"/>
      <c r="DD58" s="91"/>
      <c r="DE58" s="91"/>
      <c r="DF58" s="91"/>
      <c r="DG58" s="91"/>
      <c r="DH58" s="91"/>
      <c r="DI58" s="91"/>
      <c r="DJ58" s="91"/>
      <c r="DK58" s="91"/>
      <c r="DL58" s="91"/>
      <c r="DM58" s="91"/>
      <c r="DN58" s="91"/>
    </row>
    <row r="59" spans="1:118" x14ac:dyDescent="0.25">
      <c r="A59" s="4"/>
      <c r="B59" s="7"/>
      <c r="AJ59" s="15"/>
    </row>
    <row r="60" spans="1:118" x14ac:dyDescent="0.25">
      <c r="A60" s="49"/>
      <c r="B60" s="50"/>
      <c r="C60" s="51"/>
      <c r="D60" s="51"/>
      <c r="E60" s="51"/>
      <c r="F60" s="51"/>
      <c r="G60" s="51"/>
      <c r="H60" s="47"/>
      <c r="I60" s="51"/>
      <c r="J60" s="51"/>
      <c r="K60" s="51"/>
      <c r="L60" s="47"/>
      <c r="M60" s="51"/>
      <c r="N60" s="51"/>
      <c r="O60" s="51"/>
      <c r="P60" s="47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47"/>
      <c r="AE60" s="51"/>
      <c r="AF60" s="51"/>
      <c r="AG60" s="51"/>
      <c r="AH60" s="51"/>
      <c r="AI60" s="51"/>
      <c r="AO60" s="2"/>
    </row>
    <row r="61" spans="1:118" x14ac:dyDescent="0.25">
      <c r="A61" s="4"/>
      <c r="B61" s="7"/>
    </row>
    <row r="62" spans="1:118" x14ac:dyDescent="0.25">
      <c r="A62" s="4"/>
      <c r="B62" s="7"/>
    </row>
    <row r="63" spans="1:118" x14ac:dyDescent="0.25">
      <c r="A63" s="48"/>
      <c r="B63" s="7"/>
    </row>
  </sheetData>
  <mergeCells count="3">
    <mergeCell ref="AB16:AG16"/>
    <mergeCell ref="AO16:AP16"/>
    <mergeCell ref="Z16:AA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8"/>
  <sheetViews>
    <sheetView workbookViewId="0"/>
  </sheetViews>
  <sheetFormatPr defaultColWidth="9.140625" defaultRowHeight="15" x14ac:dyDescent="0.25"/>
  <cols>
    <col min="1" max="1" width="9.140625" style="24"/>
    <col min="2" max="2" width="13.7109375" style="24" bestFit="1" customWidth="1"/>
    <col min="3" max="4" width="9.140625" style="24"/>
    <col min="5" max="5" width="20.140625" style="24" bestFit="1" customWidth="1"/>
    <col min="6" max="16384" width="9.140625" style="24"/>
  </cols>
  <sheetData>
    <row r="1" spans="1:5" x14ac:dyDescent="0.25">
      <c r="A1" s="63" t="s">
        <v>50</v>
      </c>
      <c r="B1" s="64"/>
      <c r="D1" s="63" t="s">
        <v>51</v>
      </c>
      <c r="E1" s="64"/>
    </row>
    <row r="2" spans="1:5" x14ac:dyDescent="0.25">
      <c r="A2" s="35" t="s">
        <v>11</v>
      </c>
      <c r="B2" s="36" t="s">
        <v>53</v>
      </c>
      <c r="D2" s="35" t="s">
        <v>52</v>
      </c>
      <c r="E2" s="36" t="str">
        <f>Main!B2</f>
        <v>ING LifePay Plus Base</v>
      </c>
    </row>
    <row r="3" spans="1:5" x14ac:dyDescent="0.25">
      <c r="A3" s="35">
        <v>0</v>
      </c>
      <c r="B3" s="36">
        <f t="shared" ref="B3:B34" si="0">Rate.Mortality</f>
        <v>5.0000000000000001E-3</v>
      </c>
      <c r="D3" s="35">
        <v>1</v>
      </c>
      <c r="E3" s="36">
        <v>0</v>
      </c>
    </row>
    <row r="4" spans="1:5" x14ac:dyDescent="0.25">
      <c r="A4" s="35">
        <v>1</v>
      </c>
      <c r="B4" s="36">
        <f t="shared" si="0"/>
        <v>5.0000000000000001E-3</v>
      </c>
      <c r="D4" s="35">
        <v>2</v>
      </c>
      <c r="E4" s="36">
        <v>0</v>
      </c>
    </row>
    <row r="5" spans="1:5" x14ac:dyDescent="0.25">
      <c r="A5" s="35">
        <v>2</v>
      </c>
      <c r="B5" s="36">
        <f t="shared" si="0"/>
        <v>5.0000000000000001E-3</v>
      </c>
      <c r="D5" s="35">
        <v>3</v>
      </c>
      <c r="E5" s="36">
        <v>0</v>
      </c>
    </row>
    <row r="6" spans="1:5" x14ac:dyDescent="0.25">
      <c r="A6" s="35">
        <v>3</v>
      </c>
      <c r="B6" s="36">
        <f t="shared" si="0"/>
        <v>5.0000000000000001E-3</v>
      </c>
      <c r="D6" s="35">
        <v>4</v>
      </c>
      <c r="E6" s="36">
        <v>0</v>
      </c>
    </row>
    <row r="7" spans="1:5" x14ac:dyDescent="0.25">
      <c r="A7" s="35">
        <v>4</v>
      </c>
      <c r="B7" s="36">
        <f t="shared" si="0"/>
        <v>5.0000000000000001E-3</v>
      </c>
      <c r="D7" s="35">
        <v>5</v>
      </c>
      <c r="E7" s="36">
        <v>0</v>
      </c>
    </row>
    <row r="8" spans="1:5" x14ac:dyDescent="0.25">
      <c r="A8" s="35">
        <v>5</v>
      </c>
      <c r="B8" s="36">
        <f t="shared" si="0"/>
        <v>5.0000000000000001E-3</v>
      </c>
      <c r="D8" s="35">
        <v>6</v>
      </c>
      <c r="E8" s="36">
        <v>0</v>
      </c>
    </row>
    <row r="9" spans="1:5" x14ac:dyDescent="0.25">
      <c r="A9" s="35">
        <v>6</v>
      </c>
      <c r="B9" s="36">
        <f t="shared" si="0"/>
        <v>5.0000000000000001E-3</v>
      </c>
      <c r="D9" s="35">
        <v>7</v>
      </c>
      <c r="E9" s="36">
        <v>0</v>
      </c>
    </row>
    <row r="10" spans="1:5" x14ac:dyDescent="0.25">
      <c r="A10" s="35">
        <v>7</v>
      </c>
      <c r="B10" s="36">
        <f t="shared" si="0"/>
        <v>5.0000000000000001E-3</v>
      </c>
      <c r="D10" s="35">
        <v>8</v>
      </c>
      <c r="E10" s="36">
        <v>0</v>
      </c>
    </row>
    <row r="11" spans="1:5" x14ac:dyDescent="0.25">
      <c r="A11" s="35">
        <v>8</v>
      </c>
      <c r="B11" s="36">
        <f t="shared" si="0"/>
        <v>5.0000000000000001E-3</v>
      </c>
      <c r="D11" s="35">
        <v>9</v>
      </c>
      <c r="E11" s="36">
        <v>0</v>
      </c>
    </row>
    <row r="12" spans="1:5" x14ac:dyDescent="0.25">
      <c r="A12" s="35">
        <v>9</v>
      </c>
      <c r="B12" s="36">
        <f t="shared" si="0"/>
        <v>5.0000000000000001E-3</v>
      </c>
      <c r="D12" s="35">
        <v>10</v>
      </c>
      <c r="E12" s="36">
        <v>0</v>
      </c>
    </row>
    <row r="13" spans="1:5" x14ac:dyDescent="0.25">
      <c r="A13" s="35">
        <v>10</v>
      </c>
      <c r="B13" s="36">
        <f t="shared" si="0"/>
        <v>5.0000000000000001E-3</v>
      </c>
      <c r="D13" s="35">
        <v>11</v>
      </c>
      <c r="E13" s="36">
        <v>0</v>
      </c>
    </row>
    <row r="14" spans="1:5" x14ac:dyDescent="0.25">
      <c r="A14" s="35">
        <v>11</v>
      </c>
      <c r="B14" s="36">
        <f t="shared" si="0"/>
        <v>5.0000000000000001E-3</v>
      </c>
      <c r="D14" s="35">
        <v>12</v>
      </c>
      <c r="E14" s="36">
        <v>0</v>
      </c>
    </row>
    <row r="15" spans="1:5" x14ac:dyDescent="0.25">
      <c r="A15" s="35">
        <v>12</v>
      </c>
      <c r="B15" s="36">
        <f t="shared" si="0"/>
        <v>5.0000000000000001E-3</v>
      </c>
      <c r="D15" s="35">
        <v>13</v>
      </c>
      <c r="E15" s="36">
        <v>0</v>
      </c>
    </row>
    <row r="16" spans="1:5" x14ac:dyDescent="0.25">
      <c r="A16" s="35">
        <v>13</v>
      </c>
      <c r="B16" s="36">
        <f t="shared" si="0"/>
        <v>5.0000000000000001E-3</v>
      </c>
      <c r="D16" s="35">
        <v>14</v>
      </c>
      <c r="E16" s="36">
        <v>0</v>
      </c>
    </row>
    <row r="17" spans="1:5" x14ac:dyDescent="0.25">
      <c r="A17" s="35">
        <v>14</v>
      </c>
      <c r="B17" s="36">
        <f t="shared" si="0"/>
        <v>5.0000000000000001E-3</v>
      </c>
      <c r="D17" s="35">
        <v>15</v>
      </c>
      <c r="E17" s="36">
        <v>0</v>
      </c>
    </row>
    <row r="18" spans="1:5" x14ac:dyDescent="0.25">
      <c r="A18" s="35">
        <v>15</v>
      </c>
      <c r="B18" s="36">
        <f t="shared" si="0"/>
        <v>5.0000000000000001E-3</v>
      </c>
      <c r="D18" s="35">
        <v>16</v>
      </c>
      <c r="E18" s="36">
        <v>0</v>
      </c>
    </row>
    <row r="19" spans="1:5" x14ac:dyDescent="0.25">
      <c r="A19" s="35">
        <v>16</v>
      </c>
      <c r="B19" s="36">
        <f t="shared" si="0"/>
        <v>5.0000000000000001E-3</v>
      </c>
      <c r="D19" s="35">
        <v>17</v>
      </c>
      <c r="E19" s="36">
        <v>0</v>
      </c>
    </row>
    <row r="20" spans="1:5" x14ac:dyDescent="0.25">
      <c r="A20" s="35">
        <v>17</v>
      </c>
      <c r="B20" s="36">
        <f t="shared" si="0"/>
        <v>5.0000000000000001E-3</v>
      </c>
      <c r="D20" s="35">
        <v>18</v>
      </c>
      <c r="E20" s="36">
        <v>0</v>
      </c>
    </row>
    <row r="21" spans="1:5" x14ac:dyDescent="0.25">
      <c r="A21" s="35">
        <v>18</v>
      </c>
      <c r="B21" s="36">
        <f t="shared" si="0"/>
        <v>5.0000000000000001E-3</v>
      </c>
      <c r="D21" s="35">
        <v>19</v>
      </c>
      <c r="E21" s="36">
        <v>0</v>
      </c>
    </row>
    <row r="22" spans="1:5" x14ac:dyDescent="0.25">
      <c r="A22" s="35">
        <v>19</v>
      </c>
      <c r="B22" s="36">
        <f t="shared" si="0"/>
        <v>5.0000000000000001E-3</v>
      </c>
      <c r="D22" s="35">
        <v>20</v>
      </c>
      <c r="E22" s="36">
        <v>0</v>
      </c>
    </row>
    <row r="23" spans="1:5" x14ac:dyDescent="0.25">
      <c r="A23" s="35">
        <v>20</v>
      </c>
      <c r="B23" s="36">
        <f t="shared" si="0"/>
        <v>5.0000000000000001E-3</v>
      </c>
      <c r="D23" s="35">
        <v>21</v>
      </c>
      <c r="E23" s="36">
        <v>0</v>
      </c>
    </row>
    <row r="24" spans="1:5" x14ac:dyDescent="0.25">
      <c r="A24" s="35">
        <v>21</v>
      </c>
      <c r="B24" s="36">
        <f t="shared" si="0"/>
        <v>5.0000000000000001E-3</v>
      </c>
      <c r="D24" s="35">
        <v>22</v>
      </c>
      <c r="E24" s="36">
        <v>0</v>
      </c>
    </row>
    <row r="25" spans="1:5" x14ac:dyDescent="0.25">
      <c r="A25" s="35">
        <v>22</v>
      </c>
      <c r="B25" s="36">
        <f t="shared" si="0"/>
        <v>5.0000000000000001E-3</v>
      </c>
      <c r="D25" s="35">
        <v>23</v>
      </c>
      <c r="E25" s="36">
        <v>0</v>
      </c>
    </row>
    <row r="26" spans="1:5" x14ac:dyDescent="0.25">
      <c r="A26" s="35">
        <v>23</v>
      </c>
      <c r="B26" s="36">
        <f t="shared" si="0"/>
        <v>5.0000000000000001E-3</v>
      </c>
      <c r="D26" s="35">
        <v>24</v>
      </c>
      <c r="E26" s="36">
        <v>0</v>
      </c>
    </row>
    <row r="27" spans="1:5" x14ac:dyDescent="0.25">
      <c r="A27" s="35">
        <v>24</v>
      </c>
      <c r="B27" s="36">
        <f t="shared" si="0"/>
        <v>5.0000000000000001E-3</v>
      </c>
      <c r="D27" s="35">
        <v>25</v>
      </c>
      <c r="E27" s="36">
        <v>0</v>
      </c>
    </row>
    <row r="28" spans="1:5" x14ac:dyDescent="0.25">
      <c r="A28" s="35">
        <v>25</v>
      </c>
      <c r="B28" s="36">
        <f t="shared" si="0"/>
        <v>5.0000000000000001E-3</v>
      </c>
      <c r="D28" s="35">
        <v>26</v>
      </c>
      <c r="E28" s="36">
        <v>0</v>
      </c>
    </row>
    <row r="29" spans="1:5" x14ac:dyDescent="0.25">
      <c r="A29" s="35">
        <v>26</v>
      </c>
      <c r="B29" s="36">
        <f t="shared" si="0"/>
        <v>5.0000000000000001E-3</v>
      </c>
      <c r="D29" s="35">
        <v>27</v>
      </c>
      <c r="E29" s="36">
        <v>0</v>
      </c>
    </row>
    <row r="30" spans="1:5" x14ac:dyDescent="0.25">
      <c r="A30" s="35">
        <v>27</v>
      </c>
      <c r="B30" s="36">
        <f t="shared" si="0"/>
        <v>5.0000000000000001E-3</v>
      </c>
      <c r="D30" s="35">
        <v>28</v>
      </c>
      <c r="E30" s="36">
        <v>0</v>
      </c>
    </row>
    <row r="31" spans="1:5" x14ac:dyDescent="0.25">
      <c r="A31" s="35">
        <v>28</v>
      </c>
      <c r="B31" s="36">
        <f t="shared" si="0"/>
        <v>5.0000000000000001E-3</v>
      </c>
      <c r="D31" s="35">
        <v>29</v>
      </c>
      <c r="E31" s="36">
        <v>0</v>
      </c>
    </row>
    <row r="32" spans="1:5" x14ac:dyDescent="0.25">
      <c r="A32" s="35">
        <v>29</v>
      </c>
      <c r="B32" s="36">
        <f t="shared" si="0"/>
        <v>5.0000000000000001E-3</v>
      </c>
      <c r="D32" s="35">
        <v>30</v>
      </c>
      <c r="E32" s="36">
        <v>0</v>
      </c>
    </row>
    <row r="33" spans="1:5" x14ac:dyDescent="0.25">
      <c r="A33" s="35">
        <v>30</v>
      </c>
      <c r="B33" s="36">
        <f t="shared" si="0"/>
        <v>5.0000000000000001E-3</v>
      </c>
      <c r="D33" s="35">
        <v>31</v>
      </c>
      <c r="E33" s="36">
        <v>0</v>
      </c>
    </row>
    <row r="34" spans="1:5" x14ac:dyDescent="0.25">
      <c r="A34" s="35">
        <v>31</v>
      </c>
      <c r="B34" s="36">
        <f t="shared" si="0"/>
        <v>5.0000000000000001E-3</v>
      </c>
      <c r="D34" s="35">
        <v>32</v>
      </c>
      <c r="E34" s="36">
        <v>0</v>
      </c>
    </row>
    <row r="35" spans="1:5" x14ac:dyDescent="0.25">
      <c r="A35" s="35">
        <v>32</v>
      </c>
      <c r="B35" s="36">
        <f t="shared" ref="B35:B66" si="1">Rate.Mortality</f>
        <v>5.0000000000000001E-3</v>
      </c>
      <c r="D35" s="35">
        <v>33</v>
      </c>
      <c r="E35" s="36">
        <v>0</v>
      </c>
    </row>
    <row r="36" spans="1:5" x14ac:dyDescent="0.25">
      <c r="A36" s="35">
        <v>33</v>
      </c>
      <c r="B36" s="36">
        <f t="shared" si="1"/>
        <v>5.0000000000000001E-3</v>
      </c>
      <c r="D36" s="35">
        <v>34</v>
      </c>
      <c r="E36" s="36">
        <v>0</v>
      </c>
    </row>
    <row r="37" spans="1:5" x14ac:dyDescent="0.25">
      <c r="A37" s="35">
        <v>34</v>
      </c>
      <c r="B37" s="36">
        <f t="shared" si="1"/>
        <v>5.0000000000000001E-3</v>
      </c>
      <c r="D37" s="35">
        <v>35</v>
      </c>
      <c r="E37" s="36">
        <v>0</v>
      </c>
    </row>
    <row r="38" spans="1:5" x14ac:dyDescent="0.25">
      <c r="A38" s="35">
        <v>35</v>
      </c>
      <c r="B38" s="36">
        <f t="shared" si="1"/>
        <v>5.0000000000000001E-3</v>
      </c>
      <c r="D38" s="35">
        <v>36</v>
      </c>
      <c r="E38" s="36">
        <v>0</v>
      </c>
    </row>
    <row r="39" spans="1:5" x14ac:dyDescent="0.25">
      <c r="A39" s="35">
        <v>36</v>
      </c>
      <c r="B39" s="36">
        <f t="shared" si="1"/>
        <v>5.0000000000000001E-3</v>
      </c>
      <c r="D39" s="35">
        <v>37</v>
      </c>
      <c r="E39" s="36">
        <v>0</v>
      </c>
    </row>
    <row r="40" spans="1:5" x14ac:dyDescent="0.25">
      <c r="A40" s="35">
        <v>37</v>
      </c>
      <c r="B40" s="36">
        <f t="shared" si="1"/>
        <v>5.0000000000000001E-3</v>
      </c>
      <c r="D40" s="35">
        <v>38</v>
      </c>
      <c r="E40" s="36">
        <v>0</v>
      </c>
    </row>
    <row r="41" spans="1:5" x14ac:dyDescent="0.25">
      <c r="A41" s="35">
        <v>38</v>
      </c>
      <c r="B41" s="36">
        <f t="shared" si="1"/>
        <v>5.0000000000000001E-3</v>
      </c>
      <c r="D41" s="35">
        <v>39</v>
      </c>
      <c r="E41" s="36">
        <v>0</v>
      </c>
    </row>
    <row r="42" spans="1:5" x14ac:dyDescent="0.25">
      <c r="A42" s="35">
        <v>39</v>
      </c>
      <c r="B42" s="36">
        <f t="shared" si="1"/>
        <v>5.0000000000000001E-3</v>
      </c>
      <c r="D42" s="35">
        <v>40</v>
      </c>
      <c r="E42" s="36">
        <v>0</v>
      </c>
    </row>
    <row r="43" spans="1:5" x14ac:dyDescent="0.25">
      <c r="A43" s="35">
        <v>40</v>
      </c>
      <c r="B43" s="36">
        <f t="shared" si="1"/>
        <v>5.0000000000000001E-3</v>
      </c>
      <c r="D43" s="35">
        <v>41</v>
      </c>
      <c r="E43" s="36">
        <v>0</v>
      </c>
    </row>
    <row r="44" spans="1:5" x14ac:dyDescent="0.25">
      <c r="A44" s="35">
        <v>41</v>
      </c>
      <c r="B44" s="36">
        <f t="shared" si="1"/>
        <v>5.0000000000000001E-3</v>
      </c>
      <c r="D44" s="35">
        <v>42</v>
      </c>
      <c r="E44" s="36">
        <v>0</v>
      </c>
    </row>
    <row r="45" spans="1:5" x14ac:dyDescent="0.25">
      <c r="A45" s="35">
        <v>42</v>
      </c>
      <c r="B45" s="36">
        <f t="shared" si="1"/>
        <v>5.0000000000000001E-3</v>
      </c>
      <c r="D45" s="35">
        <v>43</v>
      </c>
      <c r="E45" s="36">
        <v>0</v>
      </c>
    </row>
    <row r="46" spans="1:5" x14ac:dyDescent="0.25">
      <c r="A46" s="35">
        <v>43</v>
      </c>
      <c r="B46" s="36">
        <f t="shared" si="1"/>
        <v>5.0000000000000001E-3</v>
      </c>
      <c r="D46" s="35">
        <v>44</v>
      </c>
      <c r="E46" s="36">
        <v>0</v>
      </c>
    </row>
    <row r="47" spans="1:5" x14ac:dyDescent="0.25">
      <c r="A47" s="35">
        <v>44</v>
      </c>
      <c r="B47" s="36">
        <f t="shared" si="1"/>
        <v>5.0000000000000001E-3</v>
      </c>
      <c r="D47" s="35">
        <v>45</v>
      </c>
      <c r="E47" s="36">
        <v>0</v>
      </c>
    </row>
    <row r="48" spans="1:5" x14ac:dyDescent="0.25">
      <c r="A48" s="35">
        <v>45</v>
      </c>
      <c r="B48" s="36">
        <f t="shared" si="1"/>
        <v>5.0000000000000001E-3</v>
      </c>
      <c r="D48" s="35">
        <v>46</v>
      </c>
      <c r="E48" s="36">
        <v>0</v>
      </c>
    </row>
    <row r="49" spans="1:5" x14ac:dyDescent="0.25">
      <c r="A49" s="35">
        <v>46</v>
      </c>
      <c r="B49" s="36">
        <f t="shared" si="1"/>
        <v>5.0000000000000001E-3</v>
      </c>
      <c r="D49" s="35">
        <v>47</v>
      </c>
      <c r="E49" s="36">
        <v>0</v>
      </c>
    </row>
    <row r="50" spans="1:5" x14ac:dyDescent="0.25">
      <c r="A50" s="35">
        <v>47</v>
      </c>
      <c r="B50" s="36">
        <f t="shared" si="1"/>
        <v>5.0000000000000001E-3</v>
      </c>
      <c r="D50" s="35">
        <v>48</v>
      </c>
      <c r="E50" s="36">
        <v>0</v>
      </c>
    </row>
    <row r="51" spans="1:5" x14ac:dyDescent="0.25">
      <c r="A51" s="35">
        <v>48</v>
      </c>
      <c r="B51" s="36">
        <f t="shared" si="1"/>
        <v>5.0000000000000001E-3</v>
      </c>
      <c r="D51" s="35">
        <v>49</v>
      </c>
      <c r="E51" s="36">
        <v>0</v>
      </c>
    </row>
    <row r="52" spans="1:5" x14ac:dyDescent="0.25">
      <c r="A52" s="35">
        <v>49</v>
      </c>
      <c r="B52" s="36">
        <f t="shared" si="1"/>
        <v>5.0000000000000001E-3</v>
      </c>
      <c r="D52" s="35">
        <v>50</v>
      </c>
      <c r="E52" s="36">
        <v>0</v>
      </c>
    </row>
    <row r="53" spans="1:5" x14ac:dyDescent="0.25">
      <c r="A53" s="35">
        <v>50</v>
      </c>
      <c r="B53" s="36">
        <f t="shared" si="1"/>
        <v>5.0000000000000001E-3</v>
      </c>
      <c r="D53" s="35">
        <v>51</v>
      </c>
      <c r="E53" s="36">
        <v>0</v>
      </c>
    </row>
    <row r="54" spans="1:5" x14ac:dyDescent="0.25">
      <c r="A54" s="35">
        <v>51</v>
      </c>
      <c r="B54" s="36">
        <f t="shared" si="1"/>
        <v>5.0000000000000001E-3</v>
      </c>
      <c r="D54" s="35">
        <v>52</v>
      </c>
      <c r="E54" s="36">
        <v>0</v>
      </c>
    </row>
    <row r="55" spans="1:5" x14ac:dyDescent="0.25">
      <c r="A55" s="35">
        <v>52</v>
      </c>
      <c r="B55" s="36">
        <f t="shared" si="1"/>
        <v>5.0000000000000001E-3</v>
      </c>
      <c r="D55" s="35">
        <v>53</v>
      </c>
      <c r="E55" s="36">
        <v>0</v>
      </c>
    </row>
    <row r="56" spans="1:5" x14ac:dyDescent="0.25">
      <c r="A56" s="35">
        <v>53</v>
      </c>
      <c r="B56" s="36">
        <f t="shared" si="1"/>
        <v>5.0000000000000001E-3</v>
      </c>
      <c r="D56" s="35">
        <v>54</v>
      </c>
      <c r="E56" s="36">
        <v>0</v>
      </c>
    </row>
    <row r="57" spans="1:5" x14ac:dyDescent="0.25">
      <c r="A57" s="35">
        <v>54</v>
      </c>
      <c r="B57" s="36">
        <f t="shared" si="1"/>
        <v>5.0000000000000001E-3</v>
      </c>
      <c r="D57" s="35">
        <v>55</v>
      </c>
      <c r="E57" s="36">
        <v>0</v>
      </c>
    </row>
    <row r="58" spans="1:5" x14ac:dyDescent="0.25">
      <c r="A58" s="35">
        <v>55</v>
      </c>
      <c r="B58" s="36">
        <f t="shared" si="1"/>
        <v>5.0000000000000001E-3</v>
      </c>
      <c r="D58" s="35">
        <v>56</v>
      </c>
      <c r="E58" s="36">
        <v>0</v>
      </c>
    </row>
    <row r="59" spans="1:5" x14ac:dyDescent="0.25">
      <c r="A59" s="35">
        <v>56</v>
      </c>
      <c r="B59" s="36">
        <f t="shared" si="1"/>
        <v>5.0000000000000001E-3</v>
      </c>
      <c r="D59" s="35">
        <v>57</v>
      </c>
      <c r="E59" s="36">
        <v>0</v>
      </c>
    </row>
    <row r="60" spans="1:5" x14ac:dyDescent="0.25">
      <c r="A60" s="35">
        <v>57</v>
      </c>
      <c r="B60" s="36">
        <f t="shared" si="1"/>
        <v>5.0000000000000001E-3</v>
      </c>
      <c r="D60" s="35">
        <v>58</v>
      </c>
      <c r="E60" s="36">
        <v>0</v>
      </c>
    </row>
    <row r="61" spans="1:5" x14ac:dyDescent="0.25">
      <c r="A61" s="35">
        <v>58</v>
      </c>
      <c r="B61" s="36">
        <f t="shared" si="1"/>
        <v>5.0000000000000001E-3</v>
      </c>
      <c r="D61" s="35">
        <v>59</v>
      </c>
      <c r="E61" s="36">
        <v>0</v>
      </c>
    </row>
    <row r="62" spans="1:5" x14ac:dyDescent="0.25">
      <c r="A62" s="35">
        <v>59</v>
      </c>
      <c r="B62" s="36">
        <f t="shared" si="1"/>
        <v>5.0000000000000001E-3</v>
      </c>
      <c r="D62" s="35">
        <v>60</v>
      </c>
      <c r="E62" s="36">
        <v>0</v>
      </c>
    </row>
    <row r="63" spans="1:5" x14ac:dyDescent="0.25">
      <c r="A63" s="35">
        <v>60</v>
      </c>
      <c r="B63" s="36">
        <f t="shared" si="1"/>
        <v>5.0000000000000001E-3</v>
      </c>
      <c r="D63" s="35">
        <v>61</v>
      </c>
      <c r="E63" s="36">
        <v>0</v>
      </c>
    </row>
    <row r="64" spans="1:5" x14ac:dyDescent="0.25">
      <c r="A64" s="35">
        <v>61</v>
      </c>
      <c r="B64" s="36">
        <f t="shared" si="1"/>
        <v>5.0000000000000001E-3</v>
      </c>
      <c r="D64" s="35">
        <v>62</v>
      </c>
      <c r="E64" s="36">
        <v>0</v>
      </c>
    </row>
    <row r="65" spans="1:5" x14ac:dyDescent="0.25">
      <c r="A65" s="35">
        <v>62</v>
      </c>
      <c r="B65" s="36">
        <f t="shared" si="1"/>
        <v>5.0000000000000001E-3</v>
      </c>
      <c r="D65" s="35">
        <v>63</v>
      </c>
      <c r="E65" s="36">
        <v>0</v>
      </c>
    </row>
    <row r="66" spans="1:5" x14ac:dyDescent="0.25">
      <c r="A66" s="35">
        <v>63</v>
      </c>
      <c r="B66" s="36">
        <f t="shared" si="1"/>
        <v>5.0000000000000001E-3</v>
      </c>
      <c r="D66" s="35">
        <v>64</v>
      </c>
      <c r="E66" s="36">
        <v>0</v>
      </c>
    </row>
    <row r="67" spans="1:5" x14ac:dyDescent="0.25">
      <c r="A67" s="35">
        <v>64</v>
      </c>
      <c r="B67" s="36">
        <f t="shared" ref="B67:B98" si="2">Rate.Mortality</f>
        <v>5.0000000000000001E-3</v>
      </c>
      <c r="D67" s="35">
        <v>65</v>
      </c>
      <c r="E67" s="36">
        <v>0</v>
      </c>
    </row>
    <row r="68" spans="1:5" x14ac:dyDescent="0.25">
      <c r="A68" s="35">
        <v>65</v>
      </c>
      <c r="B68" s="36">
        <f t="shared" si="2"/>
        <v>5.0000000000000001E-3</v>
      </c>
      <c r="D68" s="35">
        <v>66</v>
      </c>
      <c r="E68" s="36">
        <v>0</v>
      </c>
    </row>
    <row r="69" spans="1:5" x14ac:dyDescent="0.25">
      <c r="A69" s="35">
        <v>66</v>
      </c>
      <c r="B69" s="36">
        <f t="shared" si="2"/>
        <v>5.0000000000000001E-3</v>
      </c>
      <c r="D69" s="35">
        <v>67</v>
      </c>
      <c r="E69" s="36">
        <v>0</v>
      </c>
    </row>
    <row r="70" spans="1:5" x14ac:dyDescent="0.25">
      <c r="A70" s="35">
        <v>67</v>
      </c>
      <c r="B70" s="36">
        <f t="shared" si="2"/>
        <v>5.0000000000000001E-3</v>
      </c>
      <c r="D70" s="35">
        <v>68</v>
      </c>
      <c r="E70" s="36">
        <v>0</v>
      </c>
    </row>
    <row r="71" spans="1:5" x14ac:dyDescent="0.25">
      <c r="A71" s="35">
        <v>68</v>
      </c>
      <c r="B71" s="36">
        <f t="shared" si="2"/>
        <v>5.0000000000000001E-3</v>
      </c>
      <c r="D71" s="35">
        <v>69</v>
      </c>
      <c r="E71" s="36">
        <v>0</v>
      </c>
    </row>
    <row r="72" spans="1:5" x14ac:dyDescent="0.25">
      <c r="A72" s="35">
        <v>69</v>
      </c>
      <c r="B72" s="36">
        <f t="shared" si="2"/>
        <v>5.0000000000000001E-3</v>
      </c>
      <c r="D72" s="35">
        <v>70</v>
      </c>
      <c r="E72" s="36">
        <v>0</v>
      </c>
    </row>
    <row r="73" spans="1:5" x14ac:dyDescent="0.25">
      <c r="A73" s="35">
        <v>70</v>
      </c>
      <c r="B73" s="36">
        <f t="shared" si="2"/>
        <v>5.0000000000000001E-3</v>
      </c>
      <c r="D73" s="35">
        <v>71</v>
      </c>
      <c r="E73" s="36">
        <v>0</v>
      </c>
    </row>
    <row r="74" spans="1:5" x14ac:dyDescent="0.25">
      <c r="A74" s="35">
        <v>71</v>
      </c>
      <c r="B74" s="36">
        <f t="shared" si="2"/>
        <v>5.0000000000000001E-3</v>
      </c>
      <c r="D74" s="35">
        <v>72</v>
      </c>
      <c r="E74" s="36">
        <v>0</v>
      </c>
    </row>
    <row r="75" spans="1:5" x14ac:dyDescent="0.25">
      <c r="A75" s="35">
        <v>72</v>
      </c>
      <c r="B75" s="36">
        <f t="shared" si="2"/>
        <v>5.0000000000000001E-3</v>
      </c>
      <c r="D75" s="35">
        <v>73</v>
      </c>
      <c r="E75" s="36">
        <v>0</v>
      </c>
    </row>
    <row r="76" spans="1:5" x14ac:dyDescent="0.25">
      <c r="A76" s="35">
        <v>73</v>
      </c>
      <c r="B76" s="36">
        <f t="shared" si="2"/>
        <v>5.0000000000000001E-3</v>
      </c>
      <c r="D76" s="35">
        <v>74</v>
      </c>
      <c r="E76" s="36">
        <v>0</v>
      </c>
    </row>
    <row r="77" spans="1:5" x14ac:dyDescent="0.25">
      <c r="A77" s="35">
        <v>74</v>
      </c>
      <c r="B77" s="36">
        <f t="shared" si="2"/>
        <v>5.0000000000000001E-3</v>
      </c>
      <c r="D77" s="35">
        <v>75</v>
      </c>
      <c r="E77" s="36">
        <v>0</v>
      </c>
    </row>
    <row r="78" spans="1:5" x14ac:dyDescent="0.25">
      <c r="A78" s="35">
        <v>75</v>
      </c>
      <c r="B78" s="36">
        <f t="shared" si="2"/>
        <v>5.0000000000000001E-3</v>
      </c>
      <c r="D78" s="35">
        <v>76</v>
      </c>
      <c r="E78" s="36">
        <v>0</v>
      </c>
    </row>
    <row r="79" spans="1:5" x14ac:dyDescent="0.25">
      <c r="A79" s="35">
        <v>76</v>
      </c>
      <c r="B79" s="36">
        <f t="shared" si="2"/>
        <v>5.0000000000000001E-3</v>
      </c>
      <c r="D79" s="35">
        <v>77</v>
      </c>
      <c r="E79" s="36">
        <v>0</v>
      </c>
    </row>
    <row r="80" spans="1:5" x14ac:dyDescent="0.25">
      <c r="A80" s="35">
        <v>77</v>
      </c>
      <c r="B80" s="36">
        <f t="shared" si="2"/>
        <v>5.0000000000000001E-3</v>
      </c>
      <c r="D80" s="35">
        <v>78</v>
      </c>
      <c r="E80" s="36">
        <v>0</v>
      </c>
    </row>
    <row r="81" spans="1:5" x14ac:dyDescent="0.25">
      <c r="A81" s="35">
        <v>78</v>
      </c>
      <c r="B81" s="36">
        <f t="shared" si="2"/>
        <v>5.0000000000000001E-3</v>
      </c>
      <c r="D81" s="35">
        <v>79</v>
      </c>
      <c r="E81" s="36">
        <v>0</v>
      </c>
    </row>
    <row r="82" spans="1:5" x14ac:dyDescent="0.25">
      <c r="A82" s="35">
        <v>79</v>
      </c>
      <c r="B82" s="36">
        <f t="shared" si="2"/>
        <v>5.0000000000000001E-3</v>
      </c>
      <c r="D82" s="35">
        <v>80</v>
      </c>
      <c r="E82" s="36">
        <v>0</v>
      </c>
    </row>
    <row r="83" spans="1:5" x14ac:dyDescent="0.25">
      <c r="A83" s="35">
        <v>80</v>
      </c>
      <c r="B83" s="36">
        <f t="shared" si="2"/>
        <v>5.0000000000000001E-3</v>
      </c>
      <c r="D83" s="35">
        <v>81</v>
      </c>
      <c r="E83" s="36">
        <v>0</v>
      </c>
    </row>
    <row r="84" spans="1:5" x14ac:dyDescent="0.25">
      <c r="A84" s="35">
        <v>81</v>
      </c>
      <c r="B84" s="36">
        <f t="shared" si="2"/>
        <v>5.0000000000000001E-3</v>
      </c>
      <c r="D84" s="35">
        <v>82</v>
      </c>
      <c r="E84" s="36">
        <v>0</v>
      </c>
    </row>
    <row r="85" spans="1:5" x14ac:dyDescent="0.25">
      <c r="A85" s="35">
        <v>82</v>
      </c>
      <c r="B85" s="36">
        <f t="shared" si="2"/>
        <v>5.0000000000000001E-3</v>
      </c>
      <c r="D85" s="35">
        <v>83</v>
      </c>
      <c r="E85" s="36">
        <v>0</v>
      </c>
    </row>
    <row r="86" spans="1:5" x14ac:dyDescent="0.25">
      <c r="A86" s="35">
        <v>83</v>
      </c>
      <c r="B86" s="36">
        <f t="shared" si="2"/>
        <v>5.0000000000000001E-3</v>
      </c>
      <c r="D86" s="35">
        <v>84</v>
      </c>
      <c r="E86" s="36">
        <v>0</v>
      </c>
    </row>
    <row r="87" spans="1:5" x14ac:dyDescent="0.25">
      <c r="A87" s="35">
        <v>84</v>
      </c>
      <c r="B87" s="36">
        <f t="shared" si="2"/>
        <v>5.0000000000000001E-3</v>
      </c>
      <c r="D87" s="35">
        <v>85</v>
      </c>
      <c r="E87" s="36">
        <v>0</v>
      </c>
    </row>
    <row r="88" spans="1:5" x14ac:dyDescent="0.25">
      <c r="A88" s="35">
        <v>85</v>
      </c>
      <c r="B88" s="36">
        <f t="shared" si="2"/>
        <v>5.0000000000000001E-3</v>
      </c>
      <c r="D88" s="35">
        <v>86</v>
      </c>
      <c r="E88" s="36">
        <v>0</v>
      </c>
    </row>
    <row r="89" spans="1:5" x14ac:dyDescent="0.25">
      <c r="A89" s="35">
        <v>86</v>
      </c>
      <c r="B89" s="36">
        <f t="shared" si="2"/>
        <v>5.0000000000000001E-3</v>
      </c>
      <c r="D89" s="35">
        <v>87</v>
      </c>
      <c r="E89" s="36">
        <v>0</v>
      </c>
    </row>
    <row r="90" spans="1:5" x14ac:dyDescent="0.25">
      <c r="A90" s="35">
        <v>87</v>
      </c>
      <c r="B90" s="36">
        <f t="shared" si="2"/>
        <v>5.0000000000000001E-3</v>
      </c>
      <c r="D90" s="35">
        <v>88</v>
      </c>
      <c r="E90" s="36">
        <v>0</v>
      </c>
    </row>
    <row r="91" spans="1:5" x14ac:dyDescent="0.25">
      <c r="A91" s="35">
        <v>88</v>
      </c>
      <c r="B91" s="36">
        <f t="shared" si="2"/>
        <v>5.0000000000000001E-3</v>
      </c>
      <c r="D91" s="35">
        <v>89</v>
      </c>
      <c r="E91" s="36">
        <v>0</v>
      </c>
    </row>
    <row r="92" spans="1:5" x14ac:dyDescent="0.25">
      <c r="A92" s="35">
        <v>89</v>
      </c>
      <c r="B92" s="36">
        <f t="shared" si="2"/>
        <v>5.0000000000000001E-3</v>
      </c>
      <c r="D92" s="35">
        <v>90</v>
      </c>
      <c r="E92" s="36">
        <v>0</v>
      </c>
    </row>
    <row r="93" spans="1:5" x14ac:dyDescent="0.25">
      <c r="A93" s="35">
        <v>90</v>
      </c>
      <c r="B93" s="36">
        <f t="shared" si="2"/>
        <v>5.0000000000000001E-3</v>
      </c>
      <c r="D93" s="35">
        <v>91</v>
      </c>
      <c r="E93" s="36">
        <v>0</v>
      </c>
    </row>
    <row r="94" spans="1:5" x14ac:dyDescent="0.25">
      <c r="A94" s="35">
        <v>91</v>
      </c>
      <c r="B94" s="36">
        <f t="shared" si="2"/>
        <v>5.0000000000000001E-3</v>
      </c>
      <c r="D94" s="35">
        <v>92</v>
      </c>
      <c r="E94" s="36">
        <v>0</v>
      </c>
    </row>
    <row r="95" spans="1:5" x14ac:dyDescent="0.25">
      <c r="A95" s="35">
        <v>92</v>
      </c>
      <c r="B95" s="36">
        <f t="shared" si="2"/>
        <v>5.0000000000000001E-3</v>
      </c>
      <c r="D95" s="35">
        <v>93</v>
      </c>
      <c r="E95" s="36">
        <v>0</v>
      </c>
    </row>
    <row r="96" spans="1:5" x14ac:dyDescent="0.25">
      <c r="A96" s="35">
        <v>93</v>
      </c>
      <c r="B96" s="36">
        <f t="shared" si="2"/>
        <v>5.0000000000000001E-3</v>
      </c>
      <c r="D96" s="35">
        <v>94</v>
      </c>
      <c r="E96" s="36">
        <v>0</v>
      </c>
    </row>
    <row r="97" spans="1:5" x14ac:dyDescent="0.25">
      <c r="A97" s="35">
        <v>94</v>
      </c>
      <c r="B97" s="36">
        <f t="shared" si="2"/>
        <v>5.0000000000000001E-3</v>
      </c>
      <c r="D97" s="35">
        <v>95</v>
      </c>
      <c r="E97" s="36">
        <v>0</v>
      </c>
    </row>
    <row r="98" spans="1:5" x14ac:dyDescent="0.25">
      <c r="A98" s="35">
        <v>95</v>
      </c>
      <c r="B98" s="36">
        <f t="shared" si="2"/>
        <v>5.0000000000000001E-3</v>
      </c>
      <c r="D98" s="35">
        <v>96</v>
      </c>
      <c r="E98" s="36">
        <v>0</v>
      </c>
    </row>
    <row r="99" spans="1:5" x14ac:dyDescent="0.25">
      <c r="A99" s="35">
        <v>96</v>
      </c>
      <c r="B99" s="36">
        <f t="shared" ref="B99:B118" si="3">Rate.Mortality</f>
        <v>5.0000000000000001E-3</v>
      </c>
      <c r="D99" s="35">
        <v>97</v>
      </c>
      <c r="E99" s="36">
        <v>0</v>
      </c>
    </row>
    <row r="100" spans="1:5" x14ac:dyDescent="0.25">
      <c r="A100" s="35">
        <v>97</v>
      </c>
      <c r="B100" s="36">
        <f t="shared" si="3"/>
        <v>5.0000000000000001E-3</v>
      </c>
      <c r="D100" s="35">
        <v>98</v>
      </c>
      <c r="E100" s="36">
        <v>0</v>
      </c>
    </row>
    <row r="101" spans="1:5" x14ac:dyDescent="0.25">
      <c r="A101" s="35">
        <v>98</v>
      </c>
      <c r="B101" s="36">
        <f t="shared" si="3"/>
        <v>5.0000000000000001E-3</v>
      </c>
      <c r="D101" s="35">
        <v>99</v>
      </c>
      <c r="E101" s="36">
        <v>0</v>
      </c>
    </row>
    <row r="102" spans="1:5" x14ac:dyDescent="0.25">
      <c r="A102" s="35">
        <v>99</v>
      </c>
      <c r="B102" s="36">
        <f t="shared" si="3"/>
        <v>5.0000000000000001E-3</v>
      </c>
      <c r="D102" s="35">
        <v>100</v>
      </c>
      <c r="E102" s="36">
        <v>0</v>
      </c>
    </row>
    <row r="103" spans="1:5" x14ac:dyDescent="0.25">
      <c r="A103" s="35">
        <v>100</v>
      </c>
      <c r="B103" s="36">
        <f t="shared" si="3"/>
        <v>5.0000000000000001E-3</v>
      </c>
      <c r="D103" s="35">
        <v>101</v>
      </c>
      <c r="E103" s="36">
        <v>0</v>
      </c>
    </row>
    <row r="104" spans="1:5" x14ac:dyDescent="0.25">
      <c r="A104" s="35">
        <v>101</v>
      </c>
      <c r="B104" s="36">
        <f t="shared" si="3"/>
        <v>5.0000000000000001E-3</v>
      </c>
      <c r="D104" s="35">
        <v>102</v>
      </c>
      <c r="E104" s="36">
        <v>0</v>
      </c>
    </row>
    <row r="105" spans="1:5" x14ac:dyDescent="0.25">
      <c r="A105" s="35">
        <v>102</v>
      </c>
      <c r="B105" s="36">
        <f t="shared" si="3"/>
        <v>5.0000000000000001E-3</v>
      </c>
      <c r="D105" s="35">
        <v>103</v>
      </c>
      <c r="E105" s="36">
        <v>0</v>
      </c>
    </row>
    <row r="106" spans="1:5" x14ac:dyDescent="0.25">
      <c r="A106" s="35">
        <v>103</v>
      </c>
      <c r="B106" s="36">
        <f t="shared" si="3"/>
        <v>5.0000000000000001E-3</v>
      </c>
      <c r="D106" s="35">
        <v>104</v>
      </c>
      <c r="E106" s="36">
        <v>0</v>
      </c>
    </row>
    <row r="107" spans="1:5" x14ac:dyDescent="0.25">
      <c r="A107" s="35">
        <v>104</v>
      </c>
      <c r="B107" s="36">
        <f t="shared" si="3"/>
        <v>5.0000000000000001E-3</v>
      </c>
      <c r="D107" s="35">
        <v>105</v>
      </c>
      <c r="E107" s="36">
        <v>0</v>
      </c>
    </row>
    <row r="108" spans="1:5" x14ac:dyDescent="0.25">
      <c r="A108" s="35">
        <v>105</v>
      </c>
      <c r="B108" s="36">
        <f t="shared" si="3"/>
        <v>5.0000000000000001E-3</v>
      </c>
      <c r="D108" s="35">
        <v>106</v>
      </c>
      <c r="E108" s="36">
        <v>0</v>
      </c>
    </row>
    <row r="109" spans="1:5" x14ac:dyDescent="0.25">
      <c r="A109" s="35">
        <v>106</v>
      </c>
      <c r="B109" s="36">
        <f t="shared" si="3"/>
        <v>5.0000000000000001E-3</v>
      </c>
      <c r="D109" s="35">
        <v>107</v>
      </c>
      <c r="E109" s="36">
        <v>0</v>
      </c>
    </row>
    <row r="110" spans="1:5" x14ac:dyDescent="0.25">
      <c r="A110" s="35">
        <v>107</v>
      </c>
      <c r="B110" s="36">
        <f t="shared" si="3"/>
        <v>5.0000000000000001E-3</v>
      </c>
      <c r="D110" s="35">
        <v>108</v>
      </c>
      <c r="E110" s="36">
        <v>0</v>
      </c>
    </row>
    <row r="111" spans="1:5" x14ac:dyDescent="0.25">
      <c r="A111" s="35">
        <v>108</v>
      </c>
      <c r="B111" s="36">
        <f t="shared" si="3"/>
        <v>5.0000000000000001E-3</v>
      </c>
      <c r="D111" s="35">
        <v>109</v>
      </c>
      <c r="E111" s="36">
        <v>0</v>
      </c>
    </row>
    <row r="112" spans="1:5" x14ac:dyDescent="0.25">
      <c r="A112" s="35">
        <v>109</v>
      </c>
      <c r="B112" s="36">
        <f t="shared" si="3"/>
        <v>5.0000000000000001E-3</v>
      </c>
      <c r="D112" s="35">
        <v>110</v>
      </c>
      <c r="E112" s="36">
        <v>0</v>
      </c>
    </row>
    <row r="113" spans="1:5" x14ac:dyDescent="0.25">
      <c r="A113" s="35">
        <v>110</v>
      </c>
      <c r="B113" s="36">
        <f t="shared" si="3"/>
        <v>5.0000000000000001E-3</v>
      </c>
      <c r="D113" s="35">
        <v>111</v>
      </c>
      <c r="E113" s="36">
        <v>0</v>
      </c>
    </row>
    <row r="114" spans="1:5" x14ac:dyDescent="0.25">
      <c r="A114" s="35">
        <v>111</v>
      </c>
      <c r="B114" s="36">
        <f t="shared" si="3"/>
        <v>5.0000000000000001E-3</v>
      </c>
      <c r="D114" s="35">
        <v>112</v>
      </c>
      <c r="E114" s="36">
        <v>0</v>
      </c>
    </row>
    <row r="115" spans="1:5" x14ac:dyDescent="0.25">
      <c r="A115" s="35">
        <v>112</v>
      </c>
      <c r="B115" s="36">
        <f t="shared" si="3"/>
        <v>5.0000000000000001E-3</v>
      </c>
      <c r="D115" s="35">
        <v>113</v>
      </c>
      <c r="E115" s="36">
        <v>0</v>
      </c>
    </row>
    <row r="116" spans="1:5" x14ac:dyDescent="0.25">
      <c r="A116" s="35">
        <v>113</v>
      </c>
      <c r="B116" s="36">
        <f t="shared" si="3"/>
        <v>5.0000000000000001E-3</v>
      </c>
      <c r="D116" s="35">
        <v>114</v>
      </c>
      <c r="E116" s="36">
        <v>0</v>
      </c>
    </row>
    <row r="117" spans="1:5" x14ac:dyDescent="0.25">
      <c r="A117" s="35">
        <v>114</v>
      </c>
      <c r="B117" s="36">
        <f t="shared" si="3"/>
        <v>5.0000000000000001E-3</v>
      </c>
      <c r="D117" s="35">
        <v>115</v>
      </c>
      <c r="E117" s="36">
        <v>0</v>
      </c>
    </row>
    <row r="118" spans="1:5" x14ac:dyDescent="0.25">
      <c r="A118" s="38">
        <v>115</v>
      </c>
      <c r="B118" s="62">
        <f t="shared" si="3"/>
        <v>5.0000000000000001E-3</v>
      </c>
      <c r="D118" s="38">
        <v>116</v>
      </c>
      <c r="E118" s="62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Main</vt:lpstr>
      <vt:lpstr>DecrermentAssumptions</vt:lpstr>
      <vt:lpstr>Age.AnnuityComm</vt:lpstr>
      <vt:lpstr>Age.Death</vt:lpstr>
      <vt:lpstr>Age.FirstWD</vt:lpstr>
      <vt:lpstr>Fund.Reb.Target</vt:lpstr>
      <vt:lpstr>Initial.Prem</vt:lpstr>
      <vt:lpstr>MAW.Age1</vt:lpstr>
      <vt:lpstr>MAW.Age2</vt:lpstr>
      <vt:lpstr>MAW.Age3</vt:lpstr>
      <vt:lpstr>MAW.Age4</vt:lpstr>
      <vt:lpstr>MAW.Rate1</vt:lpstr>
      <vt:lpstr>MAW.Rate2</vt:lpstr>
      <vt:lpstr>MAW.Rate3</vt:lpstr>
      <vt:lpstr>MAW.Rate4</vt:lpstr>
      <vt:lpstr>Rate.FundFee</vt:lpstr>
      <vt:lpstr>Rate.MandE</vt:lpstr>
      <vt:lpstr>Rate.Mortality</vt:lpstr>
      <vt:lpstr>Rate.RiderCharge</vt:lpstr>
      <vt:lpstr>Rate.RiskFree</vt:lpstr>
      <vt:lpstr>Rate.StepUp</vt:lpstr>
      <vt:lpstr>Rate.WD</vt:lpstr>
      <vt:lpstr>StepUp.Yr</vt:lpstr>
      <vt:lpstr>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2016-12-09T18:59:30Z</dcterms:created>
  <dcterms:modified xsi:type="dcterms:W3CDTF">2023-03-16T10:53:55Z</dcterms:modified>
</cp:coreProperties>
</file>