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\Documents\ArcGIS 10.6.1\"/>
    </mc:Choice>
  </mc:AlternateContent>
  <xr:revisionPtr revIDLastSave="0" documentId="13_ncr:1_{B854728C-D8C5-44F5-9DAA-0AE8646D204C}" xr6:coauthVersionLast="36" xr6:coauthVersionMax="36" xr10:uidLastSave="{00000000-0000-0000-0000-000000000000}"/>
  <bookViews>
    <workbookView xWindow="0" yWindow="0" windowWidth="15200" windowHeight="7060" activeTab="1" xr2:uid="{6738804A-EC69-470D-BDC6-DE9E1EAC6D61}"/>
  </bookViews>
  <sheets>
    <sheet name="3-sigma,limits" sheetId="1" r:id="rId1"/>
    <sheet name="visualizationormalization" sheetId="2" r:id="rId2"/>
    <sheet name="Sheet1" sheetId="4" r:id="rId3"/>
    <sheet name="croptyp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7" i="4" l="1"/>
  <c r="E17" i="4"/>
  <c r="C20" i="2" l="1"/>
  <c r="D20" i="2"/>
  <c r="C13" i="2"/>
  <c r="D13" i="2"/>
  <c r="C2" i="2"/>
  <c r="D2" i="2"/>
  <c r="F20" i="3" l="1"/>
  <c r="L19" i="2" l="1"/>
  <c r="K19" i="2"/>
  <c r="L9" i="2"/>
  <c r="V6" i="2"/>
  <c r="E16" i="2" l="1"/>
  <c r="E17" i="2"/>
  <c r="E18" i="2"/>
  <c r="E15" i="2"/>
  <c r="E6" i="2" l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F2" i="1"/>
  <c r="F3" i="1"/>
  <c r="F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<sst xmlns="http://schemas.openxmlformats.org/spreadsheetml/2006/main" count="162" uniqueCount="110">
  <si>
    <t>min</t>
  </si>
  <si>
    <t>max</t>
  </si>
  <si>
    <t>upperlimit</t>
  </si>
  <si>
    <t>lowerlimit</t>
  </si>
  <si>
    <t>year</t>
  </si>
  <si>
    <t>mean</t>
  </si>
  <si>
    <t>std.dev</t>
  </si>
  <si>
    <t>count-precleanup</t>
  </si>
  <si>
    <t>count-postcleanup</t>
  </si>
  <si>
    <t>count-below-LL</t>
  </si>
  <si>
    <t>count-above-UL</t>
  </si>
  <si>
    <t>Soil_Name</t>
  </si>
  <si>
    <t>Barnes-Svea Loams, 0-3  slope</t>
  </si>
  <si>
    <t>Barnes-Svea Loams, 0-3 slope</t>
  </si>
  <si>
    <t>totalptsremoved</t>
  </si>
  <si>
    <t>Soybean Years</t>
  </si>
  <si>
    <t>soybeans</t>
  </si>
  <si>
    <t>soybeans90b51</t>
  </si>
  <si>
    <t>maxyieldincellaftercleanup</t>
  </si>
  <si>
    <t>minyieldincellaftercleanup</t>
  </si>
  <si>
    <t>soy12R01/Soy Int 78070</t>
  </si>
  <si>
    <t>Corn Years</t>
  </si>
  <si>
    <t>Corn INT6285</t>
  </si>
  <si>
    <t>corn cp 229</t>
  </si>
  <si>
    <t>corn</t>
  </si>
  <si>
    <t>wheat</t>
  </si>
  <si>
    <t>HRSW Norpro</t>
  </si>
  <si>
    <t>HRSW 08 Glenn</t>
  </si>
  <si>
    <t>peas/pintobeans</t>
  </si>
  <si>
    <t>Type</t>
  </si>
  <si>
    <t>this helps for normalization in model across years for a certain croptype and also to import the intervals of year with longest range to visualize areas yield across years</t>
  </si>
  <si>
    <t>growth period</t>
  </si>
  <si>
    <t>tillering</t>
  </si>
  <si>
    <t>stemming</t>
  </si>
  <si>
    <t>heading</t>
  </si>
  <si>
    <t>ripening</t>
  </si>
  <si>
    <t>growthperiod</t>
  </si>
  <si>
    <t>emergence</t>
  </si>
  <si>
    <t>v1</t>
  </si>
  <si>
    <t>v3</t>
  </si>
  <si>
    <t>v6</t>
  </si>
  <si>
    <t>v9</t>
  </si>
  <si>
    <t>vt</t>
  </si>
  <si>
    <t>r1</t>
  </si>
  <si>
    <t>r6</t>
  </si>
  <si>
    <t>corn is more sensitive to temperature</t>
  </si>
  <si>
    <t>ve</t>
  </si>
  <si>
    <t>vc</t>
  </si>
  <si>
    <t>vn</t>
  </si>
  <si>
    <t>r2</t>
  </si>
  <si>
    <t>r3</t>
  </si>
  <si>
    <t>r4</t>
  </si>
  <si>
    <t>r5</t>
  </si>
  <si>
    <t>r7</t>
  </si>
  <si>
    <t>r8</t>
  </si>
  <si>
    <t>vegetative</t>
  </si>
  <si>
    <t>reproductive</t>
  </si>
  <si>
    <t>maturity</t>
  </si>
  <si>
    <t>r</t>
  </si>
  <si>
    <t>m</t>
  </si>
  <si>
    <t>v</t>
  </si>
  <si>
    <t>9/30/</t>
  </si>
  <si>
    <t>is same as soybeans when it comes to  vrm stages</t>
  </si>
  <si>
    <t>9/10/</t>
  </si>
  <si>
    <t>CowpeaRedRip</t>
  </si>
  <si>
    <t>Pinto Maverick</t>
  </si>
  <si>
    <t>Soy 12R10</t>
  </si>
  <si>
    <t>Soy Int 78070</t>
  </si>
  <si>
    <t>soybeans 90b51</t>
  </si>
  <si>
    <t>Assumptions</t>
  </si>
  <si>
    <t>all sub crop-types are assumed to have phases of same length</t>
  </si>
  <si>
    <t>AT-56/PETtotal-2.72/RainfallTotal-2.01</t>
  </si>
  <si>
    <t>AT-57/PETtotal-2.90/RainfallTotal-0.38</t>
  </si>
  <si>
    <t>AT-56/PETtotal-5.34/RainfallTotal-0.01</t>
  </si>
  <si>
    <t>AT-54/PETtotal-3.03/RainfallTotal-1.70</t>
  </si>
  <si>
    <t>AT-58/PETtotal-3.05/RainfallTotal-2.40</t>
  </si>
  <si>
    <t>AT-52/PETtotal-3.44/RainfallTotal-0.50</t>
  </si>
  <si>
    <t>AT-71/PETtotal-9.49/RainfallTotal-0.17</t>
  </si>
  <si>
    <t>AT-61/PETtotal-5.34/RainfallTotal-1.87</t>
  </si>
  <si>
    <t>AT-64/PETtotal-5.94/RainfallTotal-2.65</t>
  </si>
  <si>
    <t>AT-65/PETtotal-7.54/RainfallTotal-0.28</t>
  </si>
  <si>
    <t>AT-64/PETtotal-4.58/RainfallTotal-3.74</t>
  </si>
  <si>
    <t>AT-64/PETtotal-5.93/RainfallTotal-1.20</t>
  </si>
  <si>
    <t>AT-67/PETtotal-13.44/RainfallTotal-4.27</t>
  </si>
  <si>
    <t>AT-67/PETtotal-11.03/RainfallTotal-2.11</t>
  </si>
  <si>
    <t>AT-72/PETtotal-13.49/RainfallTotal-2.91</t>
  </si>
  <si>
    <t>AT-71/PETtotal-15.83/RainfallTotal-1.23</t>
  </si>
  <si>
    <t>AT-64/PETtotal-11.34/RainfallTotal-6.39</t>
  </si>
  <si>
    <t>AT-68/PETtotal-12.20/RainfallTotal-3.67</t>
  </si>
  <si>
    <t>AT-33/PETtotal-0.59/RainfallTotal-1.07</t>
  </si>
  <si>
    <t>AT-41/PETtotal-1.22/RainfallTotal-0.00</t>
  </si>
  <si>
    <t>AT-49/PETtotal-1.00/RainfallTotal-3.61</t>
  </si>
  <si>
    <t>AT-58/PETtotal-1.94/RainfallTotal-0.01</t>
  </si>
  <si>
    <t>AT-53/PETtotal-4.20/RainfallTotal-4.19</t>
  </si>
  <si>
    <t>AT-60/PETtotal-4.53/RainfallTotal-4.88</t>
  </si>
  <si>
    <t>AT-57/PETtotal-4.50/RainfallTotal-1.42</t>
  </si>
  <si>
    <t>AT-52/PETtotal-3.60/RainfallTotal-1.99</t>
  </si>
  <si>
    <t>AT-67/PETtotal-15.17/RainfallTotal-8.86</t>
  </si>
  <si>
    <t>AT-68/PETtotal-15.53/RainfallTotal-13.09</t>
  </si>
  <si>
    <t>AT-69/PETtotal-17.04/RainfallTotal-0.99</t>
  </si>
  <si>
    <t>AT-68/PETtotal-16.25/RainfallTotal-8.92</t>
  </si>
  <si>
    <t>AT-68/PETtotal-3.10/RainfallTotal-1.39</t>
  </si>
  <si>
    <t>AT-68/PETtotal-3.45/RainfallTotal-1.13</t>
  </si>
  <si>
    <t>AT-69/PETtotal-4.00/RainfallTotal-1.21</t>
  </si>
  <si>
    <t>AT-69/PETtotal-3.77/RainfallTotal-1.69</t>
  </si>
  <si>
    <t>AT-60/PETtotal-18.64/RainfallTotal-7.61</t>
  </si>
  <si>
    <t>AT-63/PETtotal-14.83/RainfallTotal-13.23</t>
  </si>
  <si>
    <t>AT-64/PETtotal-4.37/RainfallTotal-0.37</t>
  </si>
  <si>
    <t>AT-67/PETtotal-7.70/RainfallTotal-0.64</t>
  </si>
  <si>
    <t>AT-63/PETtotal-12.61/RainfallTotal-1.81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</si>
</sst>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6" fontId="1" fillId="0" borderId="0" xfId="0" applyNumberFormat="1" applyFont="1"/>
    <xf numFmtId="0" fontId="0" fillId="2" borderId="1" xfId="0" applyFont="1" applyFill="1" applyBorder="1"/>
    <xf numFmtId="0" fontId="0" fillId="3" borderId="0" xfId="0" applyFill="1"/>
    <xf numFmtId="16" fontId="0" fillId="0" borderId="0" xfId="0" applyNumberFormat="1"/>
    <xf numFmtId="0" fontId="0" fillId="4" borderId="2" xfId="0" applyFill="1" applyBorder="1"/>
    <xf numFmtId="0" fontId="2" fillId="5" borderId="2" xfId="0" applyFont="1" applyFill="1" applyBorder="1"/>
    <xf numFmtId="0" fontId="1" fillId="5" borderId="2" xfId="0" applyFont="1" applyFill="1" applyBorder="1"/>
    <xf numFmtId="0" fontId="3" fillId="6" borderId="0" xfId="0" applyFont="1" applyFill="1"/>
    <xf numFmtId="0" fontId="0" fillId="7" borderId="0" xfId="0" applyFill="1"/>
    <xf numFmtId="0" fontId="0" fillId="6" borderId="0" xfId="0" applyFill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139700</xdr:rowOff>
    </xdr:from>
    <xdr:to>
      <xdr:col>1</xdr:col>
      <xdr:colOff>6350</xdr:colOff>
      <xdr:row>12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CD9471-CFB2-468A-BDE4-864078B81147}"/>
            </a:ext>
          </a:extLst>
        </xdr:cNvPr>
        <xdr:cNvSpPr txBox="1"/>
      </xdr:nvSpPr>
      <xdr:spPr>
        <a:xfrm>
          <a:off x="0" y="1797050"/>
          <a:ext cx="914400" cy="565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2006 is not allowing 0.2 as first</a:t>
          </a:r>
          <a:r>
            <a:rPr lang="en-US" sz="1100" baseline="0"/>
            <a:t> class upperbound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529457</xdr:colOff>
      <xdr:row>1</xdr:row>
      <xdr:rowOff>177801</xdr:rowOff>
    </xdr:from>
    <xdr:to>
      <xdr:col>14</xdr:col>
      <xdr:colOff>148955</xdr:colOff>
      <xdr:row>20</xdr:row>
      <xdr:rowOff>165101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52248B-1949-4CCD-BAE1-0B5D8484F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2657" y="361951"/>
          <a:ext cx="4496298" cy="3486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BD0F80-F03C-4F7F-8E7D-C604E89B36B9}" name="Table1" displayName="Table1" ref="A1:L14" totalsRowShown="0">
  <autoFilter ref="A1:L14" xr:uid="{61622997-1B56-4990-8861-435529618623}"/>
  <tableColumns count="12">
    <tableColumn id="1" xr3:uid="{005C84AC-8E1B-45D5-9C1E-F119109D2162}" name="year"/>
    <tableColumn id="6" xr3:uid="{84BBD7A0-E872-4B02-965D-3D3DAE85AF07}" name="mean"/>
    <tableColumn id="7" xr3:uid="{E4EC1090-B42C-435D-95E8-C1732F9E2F4C}" name="std.dev"/>
    <tableColumn id="2" xr3:uid="{D9C91B8F-571D-4EDB-8B44-32E8B3BE884D}" name="min"/>
    <tableColumn id="3" xr3:uid="{A7E32C7D-DB86-4031-BFF4-0B8DBDCA74C6}" name="max"/>
    <tableColumn id="4" xr3:uid="{E89FE21E-E6D6-475C-861A-9F1919DA18C6}" name="lowerlimit" dataDxfId="3">
      <calculatedColumnFormula>Table1[[#This Row],[mean]]-3*Table1[[#This Row],[std.dev]]</calculatedColumnFormula>
    </tableColumn>
    <tableColumn id="5" xr3:uid="{05B56EC9-8AA2-49EF-BA0D-E5F2C66B4E18}" name="upperlimit" dataDxfId="2">
      <calculatedColumnFormula>Table1[[#This Row],[mean]]+3*Table1[[#This Row],[std.dev]]</calculatedColumnFormula>
    </tableColumn>
    <tableColumn id="8" xr3:uid="{EA8F690A-7F89-4DDF-807A-2CC193B7A443}" name="count-precleanup"/>
    <tableColumn id="9" xr3:uid="{00004E6E-A9C2-45D1-8D9B-658E6EA67D86}" name="count-below-LL"/>
    <tableColumn id="10" xr3:uid="{515719FB-93C9-4224-8DB5-26714832D219}" name="count-above-UL"/>
    <tableColumn id="12" xr3:uid="{F4304D57-495D-4B2F-988C-BBF7CCAE6BA8}" name="totalptsremoved" dataDxfId="1">
      <calculatedColumnFormula>Table1[[#This Row],[count-below-LL]]+Table1[[#This Row],[count-above-UL]]</calculatedColumnFormula>
    </tableColumn>
    <tableColumn id="11" xr3:uid="{7F7D58C6-FCF0-41BA-AAA6-4BC1AB8343CF}" name="count-postcleanup" dataDxfId="0">
      <calculatedColumnFormula>Table1[[#This Row],[count-precleanup]]-Table1[[#This Row],[count-below-LL]]-Table1[[#This Row],[count-above-UL]]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B7B89-9307-48FC-8251-744902BAF8B6}">
  <dimension ref="A1:M19"/>
  <sheetViews>
    <sheetView workbookViewId="0">
      <selection activeCell="F2" sqref="F2"/>
    </sheetView>
  </sheetViews>
  <sheetFormatPr defaultRowHeight="14.5" x14ac:dyDescent="0.35"/>
  <cols>
    <col min="1" max="1" width="6.453125" customWidth="1"/>
    <col min="2" max="2" width="10.81640625" bestFit="1" customWidth="1"/>
    <col min="3" max="3" width="9.81640625" bestFit="1" customWidth="1"/>
    <col min="4" max="4" width="7.81640625" bestFit="1" customWidth="1"/>
    <col min="5" max="5" width="9.6328125" bestFit="1" customWidth="1"/>
    <col min="6" max="6" width="26.08984375" bestFit="1" customWidth="1"/>
    <col min="7" max="7" width="11.54296875" customWidth="1"/>
    <col min="8" max="8" width="18" bestFit="1" customWidth="1"/>
    <col min="9" max="9" width="16" bestFit="1" customWidth="1"/>
    <col min="10" max="10" width="16.453125" bestFit="1" customWidth="1"/>
    <col min="11" max="11" width="16.453125" customWidth="1"/>
    <col min="12" max="12" width="19" bestFit="1" customWidth="1"/>
    <col min="13" max="13" width="6.453125" customWidth="1"/>
  </cols>
  <sheetData>
    <row r="1" spans="1:13" x14ac:dyDescent="0.35">
      <c r="A1" t="s">
        <v>4</v>
      </c>
      <c r="B1" t="s">
        <v>5</v>
      </c>
      <c r="C1" t="s">
        <v>6</v>
      </c>
      <c r="D1" t="s">
        <v>0</v>
      </c>
      <c r="E1" t="s">
        <v>1</v>
      </c>
      <c r="F1" t="s">
        <v>3</v>
      </c>
      <c r="G1" t="s">
        <v>2</v>
      </c>
      <c r="H1" t="s">
        <v>7</v>
      </c>
      <c r="I1" t="s">
        <v>9</v>
      </c>
      <c r="J1" t="s">
        <v>10</v>
      </c>
      <c r="K1" t="s">
        <v>14</v>
      </c>
      <c r="L1" t="s">
        <v>8</v>
      </c>
      <c r="M1" t="s">
        <v>4</v>
      </c>
    </row>
    <row r="2" spans="1:13" x14ac:dyDescent="0.35">
      <c r="A2">
        <v>2018</v>
      </c>
      <c r="B2">
        <v>181.18802099999999</v>
      </c>
      <c r="C2">
        <v>40.153714999999998</v>
      </c>
      <c r="D2">
        <v>10.1973</v>
      </c>
      <c r="E2">
        <v>499.30149999999998</v>
      </c>
      <c r="F2">
        <f>Table1[[#This Row],[mean]]-3*Table1[[#This Row],[std.dev]]</f>
        <v>60.726876000000004</v>
      </c>
      <c r="G2">
        <f>Table1[[#This Row],[mean]]+3*Table1[[#This Row],[std.dev]]</f>
        <v>301.64916599999998</v>
      </c>
      <c r="H2">
        <v>47328</v>
      </c>
      <c r="I2">
        <v>456</v>
      </c>
      <c r="J2">
        <v>375</v>
      </c>
      <c r="K2">
        <f>Table1[[#This Row],[count-below-LL]]+Table1[[#This Row],[count-above-UL]]</f>
        <v>831</v>
      </c>
      <c r="L2">
        <f>Table1[[#This Row],[count-precleanup]]-Table1[[#This Row],[count-below-LL]]-Table1[[#This Row],[count-above-UL]]</f>
        <v>46497</v>
      </c>
      <c r="M2">
        <v>2018</v>
      </c>
    </row>
    <row r="3" spans="1:13" x14ac:dyDescent="0.35">
      <c r="A3">
        <v>2017</v>
      </c>
      <c r="B3">
        <v>38.116104999999997</v>
      </c>
      <c r="C3">
        <v>9.81189</v>
      </c>
      <c r="D3">
        <v>5.0190999999999999</v>
      </c>
      <c r="E3">
        <v>192.2467</v>
      </c>
      <c r="F3">
        <f>Table1[[#This Row],[mean]]-3*Table1[[#This Row],[std.dev]]</f>
        <v>8.6804349999999957</v>
      </c>
      <c r="G3">
        <f>Table1[[#This Row],[mean]]+3*Table1[[#This Row],[std.dev]]</f>
        <v>67.551774999999992</v>
      </c>
      <c r="H3">
        <v>27834</v>
      </c>
      <c r="I3">
        <v>124</v>
      </c>
      <c r="J3">
        <v>184</v>
      </c>
      <c r="K3">
        <f>Table1[[#This Row],[count-below-LL]]+Table1[[#This Row],[count-above-UL]]</f>
        <v>308</v>
      </c>
      <c r="L3">
        <f>Table1[[#This Row],[count-precleanup]]-Table1[[#This Row],[count-below-LL]]-Table1[[#This Row],[count-above-UL]]</f>
        <v>27526</v>
      </c>
      <c r="M3">
        <v>2017</v>
      </c>
    </row>
    <row r="4" spans="1:13" x14ac:dyDescent="0.35">
      <c r="A4">
        <v>2016</v>
      </c>
      <c r="B4">
        <v>219.10842500000001</v>
      </c>
      <c r="C4">
        <v>56.220022999999998</v>
      </c>
      <c r="D4">
        <v>10.170199999999999</v>
      </c>
      <c r="E4">
        <v>499.91919999999999</v>
      </c>
      <c r="F4">
        <f>Table1[[#This Row],[mean]]-3*Table1[[#This Row],[std.dev]]</f>
        <v>50.448356000000018</v>
      </c>
      <c r="G4">
        <f>Table1[[#This Row],[mean]]+3*Table1[[#This Row],[std.dev]]</f>
        <v>387.76849400000003</v>
      </c>
      <c r="H4">
        <v>42523</v>
      </c>
      <c r="I4">
        <v>258</v>
      </c>
      <c r="J4">
        <v>1164</v>
      </c>
      <c r="K4">
        <f>Table1[[#This Row],[count-below-LL]]+Table1[[#This Row],[count-above-UL]]</f>
        <v>1422</v>
      </c>
      <c r="L4">
        <f>Table1[[#This Row],[count-precleanup]]-Table1[[#This Row],[count-below-LL]]-Table1[[#This Row],[count-above-UL]]</f>
        <v>41101</v>
      </c>
      <c r="M4">
        <v>2016</v>
      </c>
    </row>
    <row r="5" spans="1:13" x14ac:dyDescent="0.35">
      <c r="A5">
        <v>2014</v>
      </c>
      <c r="B5">
        <v>32.785378999999999</v>
      </c>
      <c r="C5">
        <v>11.441839999999999</v>
      </c>
      <c r="D5">
        <v>5.0387000000000004</v>
      </c>
      <c r="E5">
        <v>198.49690000000001</v>
      </c>
      <c r="F5">
        <f>Table1[[#This Row],[mean]]-3*Table1[[#This Row],[std.dev]]</f>
        <v>-1.5401409999999984</v>
      </c>
      <c r="G5">
        <f>Table1[[#This Row],[mean]]+3*Table1[[#This Row],[std.dev]]</f>
        <v>67.110898999999989</v>
      </c>
      <c r="H5">
        <v>24814</v>
      </c>
      <c r="I5">
        <v>0</v>
      </c>
      <c r="J5">
        <v>207</v>
      </c>
      <c r="K5">
        <f>Table1[[#This Row],[count-below-LL]]+Table1[[#This Row],[count-above-UL]]</f>
        <v>207</v>
      </c>
      <c r="L5">
        <f>Table1[[#This Row],[count-precleanup]]-Table1[[#This Row],[count-below-LL]]-Table1[[#This Row],[count-above-UL]]</f>
        <v>24607</v>
      </c>
      <c r="M5">
        <v>2014</v>
      </c>
    </row>
    <row r="6" spans="1:13" x14ac:dyDescent="0.35">
      <c r="A6">
        <v>2013</v>
      </c>
      <c r="B6">
        <v>131.09403499999999</v>
      </c>
      <c r="C6">
        <v>28.485247000000001</v>
      </c>
      <c r="D6">
        <v>10.577199999999999</v>
      </c>
      <c r="E6">
        <v>391.47160000000002</v>
      </c>
      <c r="F6">
        <f>Table1[[#This Row],[mean]]-3*Table1[[#This Row],[std.dev]]</f>
        <v>45.638293999999988</v>
      </c>
      <c r="G6">
        <f>Table1[[#This Row],[mean]]+3*Table1[[#This Row],[std.dev]]</f>
        <v>216.54977600000001</v>
      </c>
      <c r="H6">
        <v>29677</v>
      </c>
      <c r="I6">
        <v>379</v>
      </c>
      <c r="J6">
        <v>22</v>
      </c>
      <c r="K6">
        <f>Table1[[#This Row],[count-below-LL]]+Table1[[#This Row],[count-above-UL]]</f>
        <v>401</v>
      </c>
      <c r="L6">
        <f>Table1[[#This Row],[count-precleanup]]-Table1[[#This Row],[count-below-LL]]-Table1[[#This Row],[count-above-UL]]</f>
        <v>29276</v>
      </c>
      <c r="M6">
        <v>2013</v>
      </c>
    </row>
    <row r="7" spans="1:13" x14ac:dyDescent="0.35">
      <c r="A7">
        <v>2012</v>
      </c>
      <c r="B7">
        <v>48.150827999999997</v>
      </c>
      <c r="C7">
        <v>13.669930000000001</v>
      </c>
      <c r="D7">
        <v>5.0114999999999998</v>
      </c>
      <c r="E7">
        <v>167.76740000000001</v>
      </c>
      <c r="F7">
        <f>Table1[[#This Row],[mean]]-3*Table1[[#This Row],[std.dev]]</f>
        <v>7.1410379999999947</v>
      </c>
      <c r="G7">
        <f>Table1[[#This Row],[mean]]+3*Table1[[#This Row],[std.dev]]</f>
        <v>89.160617999999999</v>
      </c>
      <c r="H7">
        <v>23944</v>
      </c>
      <c r="I7">
        <v>90</v>
      </c>
      <c r="J7">
        <v>20</v>
      </c>
      <c r="K7">
        <f>Table1[[#This Row],[count-below-LL]]+Table1[[#This Row],[count-above-UL]]</f>
        <v>110</v>
      </c>
      <c r="L7">
        <f>Table1[[#This Row],[count-precleanup]]-Table1[[#This Row],[count-below-LL]]-Table1[[#This Row],[count-above-UL]]</f>
        <v>23834</v>
      </c>
      <c r="M7">
        <v>2012</v>
      </c>
    </row>
    <row r="8" spans="1:13" x14ac:dyDescent="0.35">
      <c r="A8">
        <v>2010</v>
      </c>
      <c r="B8">
        <v>158.25643099999999</v>
      </c>
      <c r="C8">
        <v>34.107374999999998</v>
      </c>
      <c r="D8">
        <v>10.097</v>
      </c>
      <c r="E8">
        <v>392.57799999999997</v>
      </c>
      <c r="F8">
        <f>Table1[[#This Row],[mean]]-3*Table1[[#This Row],[std.dev]]</f>
        <v>55.934305999999992</v>
      </c>
      <c r="G8">
        <f>Table1[[#This Row],[mean]]+3*Table1[[#This Row],[std.dev]]</f>
        <v>260.57855599999999</v>
      </c>
      <c r="H8">
        <v>28259</v>
      </c>
      <c r="I8">
        <v>844</v>
      </c>
      <c r="J8">
        <v>14</v>
      </c>
      <c r="K8">
        <f>Table1[[#This Row],[count-below-LL]]+Table1[[#This Row],[count-above-UL]]</f>
        <v>858</v>
      </c>
      <c r="L8">
        <f>Table1[[#This Row],[count-precleanup]]-Table1[[#This Row],[count-below-LL]]-Table1[[#This Row],[count-above-UL]]</f>
        <v>27401</v>
      </c>
      <c r="M8">
        <v>2010</v>
      </c>
    </row>
    <row r="9" spans="1:13" x14ac:dyDescent="0.35">
      <c r="A9">
        <v>2009</v>
      </c>
      <c r="B9">
        <v>27.857666999999999</v>
      </c>
      <c r="C9">
        <v>8.2156649999999996</v>
      </c>
      <c r="D9">
        <v>5.0191999999999997</v>
      </c>
      <c r="E9">
        <v>185.03550000000001</v>
      </c>
      <c r="F9">
        <f>Table1[[#This Row],[mean]]-3*Table1[[#This Row],[std.dev]]</f>
        <v>3.2106720000000024</v>
      </c>
      <c r="G9">
        <f>Table1[[#This Row],[mean]]+3*Table1[[#This Row],[std.dev]]</f>
        <v>52.504661999999996</v>
      </c>
      <c r="H9">
        <v>25135</v>
      </c>
      <c r="I9">
        <v>0</v>
      </c>
      <c r="J9">
        <v>246</v>
      </c>
      <c r="K9">
        <f>Table1[[#This Row],[count-below-LL]]+Table1[[#This Row],[count-above-UL]]</f>
        <v>246</v>
      </c>
      <c r="L9">
        <f>Table1[[#This Row],[count-precleanup]]-Table1[[#This Row],[count-below-LL]]-Table1[[#This Row],[count-above-UL]]</f>
        <v>24889</v>
      </c>
      <c r="M9">
        <v>2009</v>
      </c>
    </row>
    <row r="10" spans="1:13" x14ac:dyDescent="0.35">
      <c r="A10">
        <v>2008</v>
      </c>
      <c r="B10">
        <v>74.044912999999994</v>
      </c>
      <c r="C10">
        <v>13.685797000000001</v>
      </c>
      <c r="D10">
        <v>5.0701999999999998</v>
      </c>
      <c r="E10">
        <v>166.376</v>
      </c>
      <c r="F10">
        <f>Table1[[#This Row],[mean]]-3*Table1[[#This Row],[std.dev]]</f>
        <v>32.987521999999991</v>
      </c>
      <c r="G10">
        <f>Table1[[#This Row],[mean]]+3*Table1[[#This Row],[std.dev]]</f>
        <v>115.102304</v>
      </c>
      <c r="H10">
        <v>23390</v>
      </c>
      <c r="I10">
        <v>415</v>
      </c>
      <c r="J10">
        <v>41</v>
      </c>
      <c r="K10">
        <f>Table1[[#This Row],[count-below-LL]]+Table1[[#This Row],[count-above-UL]]</f>
        <v>456</v>
      </c>
      <c r="L10">
        <f>Table1[[#This Row],[count-precleanup]]-Table1[[#This Row],[count-below-LL]]-Table1[[#This Row],[count-above-UL]]</f>
        <v>22934</v>
      </c>
      <c r="M10">
        <v>2008</v>
      </c>
    </row>
    <row r="11" spans="1:13" x14ac:dyDescent="0.35">
      <c r="A11">
        <v>2006</v>
      </c>
      <c r="B11">
        <v>50.096763000000003</v>
      </c>
      <c r="C11">
        <v>5.6838660000000001</v>
      </c>
      <c r="D11">
        <v>10.841799999999999</v>
      </c>
      <c r="E11">
        <v>88.972700000000003</v>
      </c>
      <c r="F11">
        <f>Table1[[#This Row],[mean]]-3*Table1[[#This Row],[std.dev]]</f>
        <v>33.045165000000004</v>
      </c>
      <c r="G11">
        <f>Table1[[#This Row],[mean]]+3*Table1[[#This Row],[std.dev]]</f>
        <v>67.148360999999994</v>
      </c>
      <c r="H11">
        <v>14529</v>
      </c>
      <c r="I11">
        <v>285</v>
      </c>
      <c r="J11">
        <v>23</v>
      </c>
      <c r="K11">
        <f>Table1[[#This Row],[count-below-LL]]+Table1[[#This Row],[count-above-UL]]</f>
        <v>308</v>
      </c>
      <c r="L11">
        <f>Table1[[#This Row],[count-precleanup]]-Table1[[#This Row],[count-below-LL]]-Table1[[#This Row],[count-above-UL]]</f>
        <v>14221</v>
      </c>
      <c r="M11">
        <v>2006</v>
      </c>
    </row>
    <row r="12" spans="1:13" x14ac:dyDescent="0.35">
      <c r="A12">
        <v>2005</v>
      </c>
      <c r="B12">
        <v>31.988195999999999</v>
      </c>
      <c r="C12">
        <v>9.5833320000000004</v>
      </c>
      <c r="D12">
        <v>5.0580999999999996</v>
      </c>
      <c r="E12">
        <v>129.83500000000001</v>
      </c>
      <c r="F12">
        <f>Table1[[#This Row],[mean]]-3*Table1[[#This Row],[std.dev]]</f>
        <v>3.2381999999999955</v>
      </c>
      <c r="G12">
        <f>Table1[[#This Row],[mean]]+3*Table1[[#This Row],[std.dev]]</f>
        <v>60.738191999999998</v>
      </c>
      <c r="H12">
        <v>11316</v>
      </c>
      <c r="I12">
        <v>0</v>
      </c>
      <c r="J12">
        <v>137</v>
      </c>
      <c r="K12">
        <f>Table1[[#This Row],[count-below-LL]]+Table1[[#This Row],[count-above-UL]]</f>
        <v>137</v>
      </c>
      <c r="L12">
        <f>Table1[[#This Row],[count-precleanup]]-Table1[[#This Row],[count-below-LL]]-Table1[[#This Row],[count-above-UL]]</f>
        <v>11179</v>
      </c>
      <c r="M12">
        <v>2005</v>
      </c>
    </row>
    <row r="13" spans="1:13" x14ac:dyDescent="0.35">
      <c r="A13">
        <v>2004</v>
      </c>
      <c r="B13">
        <v>16.519752</v>
      </c>
      <c r="C13">
        <v>5.4938760000000002</v>
      </c>
      <c r="D13">
        <v>5.01</v>
      </c>
      <c r="E13">
        <v>93.9602</v>
      </c>
      <c r="F13">
        <f>Table1[[#This Row],[mean]]-3*Table1[[#This Row],[std.dev]]</f>
        <v>3.8123999999999825E-2</v>
      </c>
      <c r="G13">
        <f>Table1[[#This Row],[mean]]+3*Table1[[#This Row],[std.dev]]</f>
        <v>33.001379999999997</v>
      </c>
      <c r="H13">
        <v>15725</v>
      </c>
      <c r="I13">
        <v>0</v>
      </c>
      <c r="J13">
        <v>41</v>
      </c>
      <c r="K13">
        <f>Table1[[#This Row],[count-below-LL]]+Table1[[#This Row],[count-above-UL]]</f>
        <v>41</v>
      </c>
      <c r="L13">
        <f>Table1[[#This Row],[count-precleanup]]-Table1[[#This Row],[count-below-LL]]-Table1[[#This Row],[count-above-UL]]</f>
        <v>15684</v>
      </c>
      <c r="M13">
        <v>2004</v>
      </c>
    </row>
    <row r="14" spans="1:13" x14ac:dyDescent="0.35">
      <c r="A14">
        <v>2003</v>
      </c>
      <c r="B14">
        <v>22.377714999999998</v>
      </c>
      <c r="C14">
        <v>13.231730000000001</v>
      </c>
      <c r="D14">
        <v>5.0026999999999999</v>
      </c>
      <c r="E14">
        <v>199.34569999999999</v>
      </c>
      <c r="F14">
        <f>Table1[[#This Row],[mean]]-3*Table1[[#This Row],[std.dev]]</f>
        <v>-17.317475000000005</v>
      </c>
      <c r="G14">
        <f>Table1[[#This Row],[mean]]+3*Table1[[#This Row],[std.dev]]</f>
        <v>62.072905000000006</v>
      </c>
      <c r="H14">
        <v>19813</v>
      </c>
      <c r="I14">
        <v>0</v>
      </c>
      <c r="J14">
        <v>136</v>
      </c>
      <c r="K14">
        <f>Table1[[#This Row],[count-below-LL]]+Table1[[#This Row],[count-above-UL]]</f>
        <v>136</v>
      </c>
      <c r="L14">
        <f>Table1[[#This Row],[count-precleanup]]-Table1[[#This Row],[count-below-LL]]-Table1[[#This Row],[count-above-UL]]</f>
        <v>19677</v>
      </c>
      <c r="M14">
        <v>2003</v>
      </c>
    </row>
    <row r="18" spans="5:6" x14ac:dyDescent="0.35">
      <c r="E18" t="s">
        <v>11</v>
      </c>
      <c r="F18" t="s">
        <v>12</v>
      </c>
    </row>
    <row r="19" spans="5:6" x14ac:dyDescent="0.35">
      <c r="E19" t="s">
        <v>11</v>
      </c>
      <c r="F19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3E065-D890-44E7-A00C-5A94CFDF6987}">
  <dimension ref="A1:V28"/>
  <sheetViews>
    <sheetView tabSelected="1" topLeftCell="A4" workbookViewId="0">
      <selection activeCell="A6" sqref="A6"/>
    </sheetView>
  </sheetViews>
  <sheetFormatPr defaultRowHeight="14.5" x14ac:dyDescent="0.35"/>
  <cols>
    <col min="1" max="1" width="13" bestFit="1" customWidth="1"/>
    <col min="2" max="2" width="20.81640625" bestFit="1" customWidth="1"/>
    <col min="3" max="4" width="23.36328125" bestFit="1" customWidth="1"/>
    <col min="5" max="5" width="11.90625" customWidth="1"/>
    <col min="6" max="6" width="35.36328125" bestFit="1" customWidth="1"/>
    <col min="7" max="8" width="33.36328125" bestFit="1" customWidth="1"/>
    <col min="9" max="9" width="12.6328125" bestFit="1" customWidth="1"/>
  </cols>
  <sheetData>
    <row r="1" spans="1:22" x14ac:dyDescent="0.35">
      <c r="D1" s="6" t="s">
        <v>69</v>
      </c>
      <c r="E1" t="s">
        <v>70</v>
      </c>
    </row>
    <row r="2" spans="1:22" x14ac:dyDescent="0.35">
      <c r="C2" s="12">
        <f>MAX(C4:C9)</f>
        <v>74.872169</v>
      </c>
      <c r="D2" s="11">
        <f>MIN(D4:D9)</f>
        <v>5.0026999999999999</v>
      </c>
    </row>
    <row r="3" spans="1:22" x14ac:dyDescent="0.35">
      <c r="A3" t="s">
        <v>15</v>
      </c>
      <c r="B3" t="s">
        <v>29</v>
      </c>
      <c r="C3" t="s">
        <v>18</v>
      </c>
      <c r="D3" t="s">
        <v>19</v>
      </c>
      <c r="F3">
        <v>50</v>
      </c>
      <c r="G3">
        <v>30</v>
      </c>
      <c r="H3">
        <v>20</v>
      </c>
    </row>
    <row r="4" spans="1:22" x14ac:dyDescent="0.35">
      <c r="A4">
        <v>2003</v>
      </c>
      <c r="B4" t="s">
        <v>16</v>
      </c>
      <c r="C4">
        <v>45.065783000000003</v>
      </c>
      <c r="D4">
        <v>5.0026999999999999</v>
      </c>
      <c r="F4" s="10" t="s">
        <v>88</v>
      </c>
      <c r="G4" s="9" t="s">
        <v>77</v>
      </c>
      <c r="H4" s="9" t="s">
        <v>76</v>
      </c>
    </row>
    <row r="5" spans="1:22" x14ac:dyDescent="0.35">
      <c r="A5">
        <v>2004</v>
      </c>
      <c r="B5" t="s">
        <v>17</v>
      </c>
      <c r="C5">
        <v>32.498100000000001</v>
      </c>
      <c r="D5">
        <v>5.5523999999999996</v>
      </c>
      <c r="F5" s="9" t="s">
        <v>87</v>
      </c>
      <c r="G5" s="9" t="s">
        <v>78</v>
      </c>
      <c r="H5" s="9" t="s">
        <v>75</v>
      </c>
      <c r="I5" t="s">
        <v>36</v>
      </c>
      <c r="J5" t="s">
        <v>46</v>
      </c>
      <c r="K5" t="s">
        <v>47</v>
      </c>
      <c r="L5" t="s">
        <v>38</v>
      </c>
      <c r="M5" t="s">
        <v>48</v>
      </c>
      <c r="N5" t="s">
        <v>43</v>
      </c>
      <c r="O5" t="s">
        <v>49</v>
      </c>
      <c r="P5" t="s">
        <v>50</v>
      </c>
      <c r="Q5" t="s">
        <v>51</v>
      </c>
      <c r="R5" t="s">
        <v>52</v>
      </c>
      <c r="S5" t="s">
        <v>44</v>
      </c>
      <c r="T5" t="s">
        <v>53</v>
      </c>
      <c r="U5" t="s">
        <v>54</v>
      </c>
    </row>
    <row r="6" spans="1:22" x14ac:dyDescent="0.35">
      <c r="A6">
        <v>2006</v>
      </c>
      <c r="B6" t="s">
        <v>16</v>
      </c>
      <c r="C6">
        <v>62.856949999999998</v>
      </c>
      <c r="D6">
        <v>33.664850000000001</v>
      </c>
      <c r="E6">
        <f>MAX(C4:D9)</f>
        <v>74.872169</v>
      </c>
      <c r="F6" s="9" t="s">
        <v>86</v>
      </c>
      <c r="G6" s="9" t="s">
        <v>79</v>
      </c>
      <c r="H6" s="8" t="s">
        <v>74</v>
      </c>
      <c r="I6">
        <v>100</v>
      </c>
      <c r="J6">
        <v>10</v>
      </c>
      <c r="K6">
        <v>10</v>
      </c>
      <c r="L6">
        <v>10</v>
      </c>
      <c r="M6">
        <v>20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15</v>
      </c>
      <c r="V6">
        <f>SUM(J6:U6)</f>
        <v>100</v>
      </c>
    </row>
    <row r="7" spans="1:22" x14ac:dyDescent="0.35">
      <c r="A7" s="6">
        <v>2012</v>
      </c>
      <c r="B7" t="s">
        <v>20</v>
      </c>
      <c r="C7">
        <v>74.872169</v>
      </c>
      <c r="D7">
        <v>8.8187329999999999</v>
      </c>
      <c r="F7" s="9" t="s">
        <v>85</v>
      </c>
      <c r="G7" s="9" t="s">
        <v>80</v>
      </c>
      <c r="H7" s="8" t="s">
        <v>73</v>
      </c>
      <c r="J7" t="s">
        <v>55</v>
      </c>
      <c r="K7" t="s">
        <v>55</v>
      </c>
      <c r="L7" t="s">
        <v>55</v>
      </c>
      <c r="M7" t="s">
        <v>55</v>
      </c>
      <c r="N7" t="s">
        <v>56</v>
      </c>
      <c r="O7" t="s">
        <v>56</v>
      </c>
      <c r="P7" t="s">
        <v>56</v>
      </c>
      <c r="Q7" t="s">
        <v>56</v>
      </c>
      <c r="R7" t="s">
        <v>56</v>
      </c>
      <c r="S7" t="s">
        <v>56</v>
      </c>
      <c r="T7" t="s">
        <v>57</v>
      </c>
      <c r="U7" t="s">
        <v>57</v>
      </c>
    </row>
    <row r="8" spans="1:22" x14ac:dyDescent="0.35">
      <c r="A8">
        <v>2014</v>
      </c>
      <c r="B8" t="s">
        <v>16</v>
      </c>
      <c r="C8">
        <v>56.9255</v>
      </c>
      <c r="D8">
        <v>5.8898999999999999</v>
      </c>
      <c r="F8" s="10" t="s">
        <v>84</v>
      </c>
      <c r="G8" s="9" t="s">
        <v>81</v>
      </c>
      <c r="H8" s="8" t="s">
        <v>72</v>
      </c>
      <c r="K8" t="s">
        <v>55</v>
      </c>
      <c r="L8" t="s">
        <v>58</v>
      </c>
      <c r="M8" t="s">
        <v>59</v>
      </c>
    </row>
    <row r="9" spans="1:22" x14ac:dyDescent="0.35">
      <c r="A9">
        <v>2017</v>
      </c>
      <c r="B9" t="s">
        <v>16</v>
      </c>
      <c r="C9">
        <v>51.098944000000003</v>
      </c>
      <c r="D9">
        <v>13.600066999999999</v>
      </c>
      <c r="E9" s="3" t="s">
        <v>61</v>
      </c>
      <c r="F9" s="9" t="s">
        <v>83</v>
      </c>
      <c r="G9" s="9" t="s">
        <v>82</v>
      </c>
      <c r="H9" s="8" t="s">
        <v>71</v>
      </c>
      <c r="K9">
        <v>50</v>
      </c>
      <c r="L9">
        <f>SUM(N6:S6)</f>
        <v>30</v>
      </c>
      <c r="M9">
        <v>20</v>
      </c>
    </row>
    <row r="10" spans="1:22" x14ac:dyDescent="0.35">
      <c r="M10" s="7">
        <v>43738</v>
      </c>
      <c r="O10" t="s">
        <v>55</v>
      </c>
      <c r="P10" t="s">
        <v>56</v>
      </c>
      <c r="Q10" t="s">
        <v>57</v>
      </c>
    </row>
    <row r="11" spans="1:22" x14ac:dyDescent="0.35">
      <c r="B11" s="6" t="s">
        <v>30</v>
      </c>
    </row>
    <row r="13" spans="1:22" x14ac:dyDescent="0.35">
      <c r="C13" s="12">
        <f>MAX(C15:C18)</f>
        <v>272.46756900000003</v>
      </c>
      <c r="D13" s="13">
        <f>MIN(D15:D18)</f>
        <v>50.473550000000003</v>
      </c>
    </row>
    <row r="14" spans="1:22" x14ac:dyDescent="0.35">
      <c r="A14" t="s">
        <v>21</v>
      </c>
      <c r="B14" t="s">
        <v>29</v>
      </c>
      <c r="C14" t="s">
        <v>18</v>
      </c>
      <c r="D14" t="s">
        <v>19</v>
      </c>
      <c r="F14">
        <v>70</v>
      </c>
      <c r="G14">
        <v>30</v>
      </c>
      <c r="H14">
        <v>10</v>
      </c>
    </row>
    <row r="15" spans="1:22" x14ac:dyDescent="0.35">
      <c r="A15">
        <v>2010</v>
      </c>
      <c r="B15" t="s">
        <v>22</v>
      </c>
      <c r="C15">
        <v>204.51130000000001</v>
      </c>
      <c r="D15">
        <v>56.918700000000001</v>
      </c>
      <c r="E15">
        <f>C15-D15</f>
        <v>147.5926</v>
      </c>
      <c r="F15" s="10" t="s">
        <v>100</v>
      </c>
      <c r="G15" s="9" t="s">
        <v>93</v>
      </c>
      <c r="H15" s="9" t="s">
        <v>92</v>
      </c>
      <c r="I15" t="s">
        <v>36</v>
      </c>
      <c r="J15" t="s">
        <v>37</v>
      </c>
      <c r="K15" t="s">
        <v>38</v>
      </c>
      <c r="L15" t="s">
        <v>39</v>
      </c>
      <c r="M15" t="s">
        <v>40</v>
      </c>
      <c r="N15" t="s">
        <v>41</v>
      </c>
      <c r="O15" t="s">
        <v>42</v>
      </c>
      <c r="P15" t="s">
        <v>43</v>
      </c>
      <c r="Q15" t="s">
        <v>44</v>
      </c>
    </row>
    <row r="16" spans="1:22" x14ac:dyDescent="0.35">
      <c r="A16">
        <v>2013</v>
      </c>
      <c r="B16" t="s">
        <v>23</v>
      </c>
      <c r="C16">
        <v>198.22135</v>
      </c>
      <c r="D16">
        <v>50.473550000000003</v>
      </c>
      <c r="E16">
        <f t="shared" ref="E16:E18" si="0">C16-D16</f>
        <v>147.74779999999998</v>
      </c>
      <c r="F16" s="10" t="s">
        <v>99</v>
      </c>
      <c r="G16" s="9" t="s">
        <v>94</v>
      </c>
      <c r="H16" s="9" t="s">
        <v>91</v>
      </c>
      <c r="I16">
        <v>110</v>
      </c>
      <c r="J16">
        <v>10</v>
      </c>
      <c r="K16">
        <v>10</v>
      </c>
      <c r="L16">
        <v>20</v>
      </c>
      <c r="M16">
        <v>15</v>
      </c>
      <c r="N16">
        <v>15</v>
      </c>
      <c r="O16">
        <v>15</v>
      </c>
      <c r="P16">
        <v>15</v>
      </c>
      <c r="Q16">
        <v>10</v>
      </c>
      <c r="S16" t="s">
        <v>45</v>
      </c>
    </row>
    <row r="17" spans="1:17" x14ac:dyDescent="0.35">
      <c r="A17">
        <v>2016</v>
      </c>
      <c r="B17" t="s">
        <v>24</v>
      </c>
      <c r="C17">
        <v>261.35782599999999</v>
      </c>
      <c r="D17">
        <v>56.949300000000001</v>
      </c>
      <c r="E17">
        <f t="shared" si="0"/>
        <v>204.40852599999999</v>
      </c>
      <c r="F17" s="9" t="s">
        <v>98</v>
      </c>
      <c r="G17" s="9" t="s">
        <v>95</v>
      </c>
      <c r="H17" s="9" t="s">
        <v>90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56</v>
      </c>
      <c r="P17" t="s">
        <v>56</v>
      </c>
      <c r="Q17" t="s">
        <v>57</v>
      </c>
    </row>
    <row r="18" spans="1:17" x14ac:dyDescent="0.35">
      <c r="A18">
        <v>2018</v>
      </c>
      <c r="B18" t="s">
        <v>24</v>
      </c>
      <c r="C18">
        <v>272.46756900000003</v>
      </c>
      <c r="D18">
        <v>74.278099999999995</v>
      </c>
      <c r="E18">
        <f t="shared" si="0"/>
        <v>198.18946900000003</v>
      </c>
      <c r="F18" s="9" t="s">
        <v>97</v>
      </c>
      <c r="G18" s="9" t="s">
        <v>96</v>
      </c>
      <c r="H18" s="9" t="s">
        <v>89</v>
      </c>
      <c r="K18" t="s">
        <v>55</v>
      </c>
      <c r="L18" t="s">
        <v>58</v>
      </c>
      <c r="M18" t="s">
        <v>59</v>
      </c>
    </row>
    <row r="19" spans="1:17" x14ac:dyDescent="0.35">
      <c r="E19" s="2">
        <v>43388</v>
      </c>
      <c r="K19">
        <f>SUM(J16:N16)</f>
        <v>70</v>
      </c>
      <c r="L19">
        <f>SUM(O16:P16)</f>
        <v>30</v>
      </c>
      <c r="M19">
        <v>10</v>
      </c>
    </row>
    <row r="20" spans="1:17" x14ac:dyDescent="0.35">
      <c r="C20" s="12">
        <f>MAX(C22:C23)</f>
        <v>99.892120000000006</v>
      </c>
      <c r="D20" s="13">
        <f>MIN(D22:D23)</f>
        <v>5.1696999999999997</v>
      </c>
    </row>
    <row r="21" spans="1:17" x14ac:dyDescent="0.35">
      <c r="A21" t="s">
        <v>25</v>
      </c>
      <c r="B21" t="s">
        <v>29</v>
      </c>
      <c r="C21" t="s">
        <v>18</v>
      </c>
      <c r="D21" t="s">
        <v>19</v>
      </c>
      <c r="F21">
        <v>70</v>
      </c>
      <c r="G21">
        <v>15</v>
      </c>
      <c r="H21">
        <v>15</v>
      </c>
      <c r="I21" t="s">
        <v>31</v>
      </c>
      <c r="J21" t="s">
        <v>32</v>
      </c>
      <c r="K21" t="s">
        <v>33</v>
      </c>
      <c r="L21" t="s">
        <v>34</v>
      </c>
      <c r="M21" t="s">
        <v>35</v>
      </c>
    </row>
    <row r="22" spans="1:17" x14ac:dyDescent="0.35">
      <c r="A22">
        <v>2005</v>
      </c>
      <c r="B22" t="s">
        <v>26</v>
      </c>
      <c r="C22">
        <v>45.160150000000002</v>
      </c>
      <c r="D22">
        <v>5.1696999999999997</v>
      </c>
      <c r="F22" s="9" t="s">
        <v>106</v>
      </c>
      <c r="G22" s="9" t="s">
        <v>103</v>
      </c>
      <c r="H22" s="9" t="s">
        <v>102</v>
      </c>
      <c r="I22">
        <v>100</v>
      </c>
      <c r="J22">
        <v>40</v>
      </c>
      <c r="K22">
        <v>30</v>
      </c>
      <c r="L22">
        <v>15</v>
      </c>
      <c r="M22">
        <v>15</v>
      </c>
    </row>
    <row r="23" spans="1:17" x14ac:dyDescent="0.35">
      <c r="A23">
        <v>2008</v>
      </c>
      <c r="B23" t="s">
        <v>27</v>
      </c>
      <c r="C23">
        <v>99.892120000000006</v>
      </c>
      <c r="D23">
        <v>36.106499999999997</v>
      </c>
      <c r="F23" s="9" t="s">
        <v>105</v>
      </c>
      <c r="G23" s="9" t="s">
        <v>104</v>
      </c>
      <c r="H23" s="9" t="s">
        <v>101</v>
      </c>
      <c r="J23" t="s">
        <v>55</v>
      </c>
      <c r="K23" t="s">
        <v>55</v>
      </c>
      <c r="L23" t="s">
        <v>56</v>
      </c>
      <c r="M23" t="s">
        <v>57</v>
      </c>
    </row>
    <row r="24" spans="1:17" x14ac:dyDescent="0.35">
      <c r="E24" s="1">
        <v>38579</v>
      </c>
    </row>
    <row r="25" spans="1:17" x14ac:dyDescent="0.35">
      <c r="K25" t="s">
        <v>60</v>
      </c>
      <c r="L25" t="s">
        <v>58</v>
      </c>
      <c r="M25" t="s">
        <v>59</v>
      </c>
    </row>
    <row r="26" spans="1:17" x14ac:dyDescent="0.35">
      <c r="A26" t="s">
        <v>28</v>
      </c>
      <c r="C26" t="s">
        <v>62</v>
      </c>
      <c r="F26">
        <v>50</v>
      </c>
      <c r="G26">
        <v>30</v>
      </c>
      <c r="H26">
        <v>20</v>
      </c>
      <c r="K26">
        <v>70</v>
      </c>
      <c r="L26">
        <v>15</v>
      </c>
      <c r="M26">
        <v>15</v>
      </c>
    </row>
    <row r="27" spans="1:17" x14ac:dyDescent="0.35">
      <c r="A27">
        <v>2009</v>
      </c>
      <c r="C27" s="12">
        <v>51.796799999999998</v>
      </c>
      <c r="D27" s="13">
        <v>5.0301</v>
      </c>
      <c r="F27" s="9" t="s">
        <v>109</v>
      </c>
      <c r="G27" s="9" t="s">
        <v>108</v>
      </c>
      <c r="H27" s="9" t="s">
        <v>107</v>
      </c>
    </row>
    <row r="28" spans="1:17" x14ac:dyDescent="0.35">
      <c r="E28" s="4" t="s">
        <v>63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F1C0F-A10C-40A8-BD3C-4D66F2CA77F1}">
  <dimension ref="E9:H17"/>
  <sheetViews>
    <sheetView workbookViewId="0">
      <selection activeCell="H1" sqref="H1:H1048576"/>
    </sheetView>
  </sheetViews>
  <sheetFormatPr defaultRowHeight="14.5" x14ac:dyDescent="0.35"/>
  <cols>
    <col min="8" max="8" width="22.6328125" style="14" customWidth="1"/>
  </cols>
  <sheetData>
    <row r="9" spans="5:8" x14ac:dyDescent="0.35">
      <c r="E9">
        <v>10000</v>
      </c>
    </row>
    <row r="10" spans="5:8" x14ac:dyDescent="0.35">
      <c r="E10">
        <v>10001</v>
      </c>
      <c r="H10" s="14">
        <v>3.4499999999999999E-3</v>
      </c>
    </row>
    <row r="11" spans="5:8" x14ac:dyDescent="0.35">
      <c r="E11">
        <v>10002</v>
      </c>
      <c r="H11" s="14">
        <v>3.46E-3</v>
      </c>
    </row>
    <row r="12" spans="5:8" x14ac:dyDescent="0.35">
      <c r="E12">
        <v>10003</v>
      </c>
      <c r="H12" s="14">
        <v>3.47E-3</v>
      </c>
    </row>
    <row r="13" spans="5:8" x14ac:dyDescent="0.35">
      <c r="E13">
        <v>10004</v>
      </c>
      <c r="H13" s="14">
        <v>3.48E-3</v>
      </c>
    </row>
    <row r="14" spans="5:8" x14ac:dyDescent="0.35">
      <c r="E14">
        <v>10005</v>
      </c>
      <c r="H14" s="14">
        <v>3.49E-3</v>
      </c>
    </row>
    <row r="15" spans="5:8" x14ac:dyDescent="0.35">
      <c r="E15">
        <v>10006</v>
      </c>
      <c r="H15" s="14">
        <v>3.5000000000000001E-3</v>
      </c>
    </row>
    <row r="17" spans="5:8" x14ac:dyDescent="0.35">
      <c r="E17">
        <f>E15-E9</f>
        <v>6</v>
      </c>
      <c r="H17" s="14">
        <f>H15-H10</f>
        <v>5.0000000000000131E-5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F4017-F913-481C-8ADB-23D0AD7D9CD1}">
  <dimension ref="F8:F20"/>
  <sheetViews>
    <sheetView workbookViewId="0">
      <selection activeCell="K8" sqref="K8"/>
    </sheetView>
  </sheetViews>
  <sheetFormatPr defaultRowHeight="14.5" x14ac:dyDescent="0.35"/>
  <cols>
    <col min="6" max="6" width="13.81640625" bestFit="1" customWidth="1"/>
  </cols>
  <sheetData>
    <row r="8" spans="6:6" x14ac:dyDescent="0.35">
      <c r="F8" s="5" t="s">
        <v>24</v>
      </c>
    </row>
    <row r="9" spans="6:6" x14ac:dyDescent="0.35">
      <c r="F9" s="5" t="s">
        <v>23</v>
      </c>
    </row>
    <row r="10" spans="6:6" x14ac:dyDescent="0.35">
      <c r="F10" s="5" t="s">
        <v>22</v>
      </c>
    </row>
    <row r="11" spans="6:6" x14ac:dyDescent="0.35">
      <c r="F11" s="5" t="s">
        <v>64</v>
      </c>
    </row>
    <row r="12" spans="6:6" x14ac:dyDescent="0.35">
      <c r="F12" s="5" t="s">
        <v>27</v>
      </c>
    </row>
    <row r="13" spans="6:6" x14ac:dyDescent="0.35">
      <c r="F13" s="5" t="s">
        <v>26</v>
      </c>
    </row>
    <row r="14" spans="6:6" x14ac:dyDescent="0.35">
      <c r="F14" s="5" t="s">
        <v>65</v>
      </c>
    </row>
    <row r="15" spans="6:6" x14ac:dyDescent="0.35">
      <c r="F15" s="5" t="s">
        <v>66</v>
      </c>
    </row>
    <row r="16" spans="6:6" x14ac:dyDescent="0.35">
      <c r="F16" s="5" t="s">
        <v>67</v>
      </c>
    </row>
    <row r="17" spans="6:6" x14ac:dyDescent="0.35">
      <c r="F17" s="5" t="s">
        <v>16</v>
      </c>
    </row>
    <row r="18" spans="6:6" x14ac:dyDescent="0.35">
      <c r="F18" s="5" t="s">
        <v>68</v>
      </c>
    </row>
    <row r="20" spans="6:6" x14ac:dyDescent="0.35">
      <c r="F20">
        <f>COUNTA(F8:F18)</f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3-sigma,limits</vt:lpstr>
      <vt:lpstr>visualizationormalization</vt:lpstr>
      <vt:lpstr>Sheet1</vt:lpstr>
      <vt:lpstr>croptypes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Nekkanti</dc:creator>
  <cp:lastModifiedBy>Om Nekkanti</cp:lastModifiedBy>
  <dcterms:created xsi:type="dcterms:W3CDTF">2019-03-24T03:28:25Z</dcterms:created>
  <dcterms:modified xsi:type="dcterms:W3CDTF">2019-04-06T22:29:23Z</dcterms:modified>
</cp:coreProperties>
</file>