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ochokwu\Desktop\Coursera Business Analytics\"/>
    </mc:Choice>
  </mc:AlternateContent>
  <xr:revisionPtr revIDLastSave="0" documentId="13_ncr:1_{726E4318-A50C-4CEB-96A3-B4AF7EE19408}" xr6:coauthVersionLast="47" xr6:coauthVersionMax="47" xr10:uidLastSave="{00000000-0000-0000-0000-000000000000}"/>
  <bookViews>
    <workbookView xWindow="-108" yWindow="-108" windowWidth="23256" windowHeight="12456" activeTab="1" xr2:uid="{6DEF3F6B-9417-445F-B594-A3C7E0AF3CEB}"/>
  </bookViews>
  <sheets>
    <sheet name="Demand vs Order" sheetId="1" r:id="rId1"/>
    <sheet name="Price vs Demand" sheetId="2" r:id="rId2"/>
    <sheet name="NP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 a="1"/>
  <c r="F3" i="3" s="1"/>
  <c r="B11" i="3"/>
  <c r="G3" i="3"/>
  <c r="B44" i="2"/>
  <c r="B45" i="2" s="1"/>
  <c r="G37" i="2"/>
  <c r="H37" i="2"/>
  <c r="F37" i="2"/>
  <c r="H26" i="2"/>
  <c r="H27" i="2"/>
  <c r="H28" i="2"/>
  <c r="H29" i="2"/>
  <c r="H30" i="2"/>
  <c r="H31" i="2"/>
  <c r="H32" i="2"/>
  <c r="H33" i="2"/>
  <c r="H34" i="2"/>
  <c r="H35" i="2"/>
  <c r="H36" i="2"/>
  <c r="G26" i="2"/>
  <c r="G27" i="2"/>
  <c r="G28" i="2"/>
  <c r="G29" i="2"/>
  <c r="G30" i="2"/>
  <c r="G31" i="2"/>
  <c r="G32" i="2"/>
  <c r="G33" i="2"/>
  <c r="G34" i="2"/>
  <c r="G35" i="2"/>
  <c r="G36" i="2"/>
  <c r="G25" i="2"/>
  <c r="H25" i="2"/>
  <c r="F26" i="2"/>
  <c r="F27" i="2"/>
  <c r="F28" i="2"/>
  <c r="F29" i="2"/>
  <c r="F30" i="2"/>
  <c r="F31" i="2"/>
  <c r="F32" i="2"/>
  <c r="F33" i="2"/>
  <c r="F34" i="2"/>
  <c r="F35" i="2"/>
  <c r="F36" i="2"/>
  <c r="F25" i="2"/>
  <c r="D26" i="2"/>
  <c r="D27" i="2"/>
  <c r="D28" i="2"/>
  <c r="D29" i="2"/>
  <c r="D30" i="2"/>
  <c r="D31" i="2"/>
  <c r="D32" i="2"/>
  <c r="D33" i="2"/>
  <c r="D34" i="2"/>
  <c r="D35" i="2"/>
  <c r="D36" i="2"/>
  <c r="D25" i="2"/>
  <c r="C26" i="2"/>
  <c r="C27" i="2"/>
  <c r="C28" i="2"/>
  <c r="C29" i="2"/>
  <c r="C30" i="2"/>
  <c r="C31" i="2"/>
  <c r="C32" i="2"/>
  <c r="C33" i="2"/>
  <c r="C34" i="2"/>
  <c r="C35" i="2"/>
  <c r="C36" i="2"/>
  <c r="C25" i="2"/>
  <c r="B26" i="2"/>
  <c r="B27" i="2"/>
  <c r="B28" i="2"/>
  <c r="B29" i="2"/>
  <c r="B30" i="2"/>
  <c r="B31" i="2"/>
  <c r="B32" i="2"/>
  <c r="B33" i="2"/>
  <c r="B34" i="2"/>
  <c r="B35" i="2"/>
  <c r="B36" i="2"/>
  <c r="B25" i="2"/>
  <c r="A4" i="2" a="1"/>
  <c r="A4" i="2" s="1"/>
  <c r="B11" i="1"/>
  <c r="B9" i="1"/>
  <c r="B13" i="1" s="1"/>
  <c r="C48" i="2"/>
  <c r="C49" i="2"/>
  <c r="C47" i="2"/>
  <c r="C9" i="1"/>
  <c r="H16" i="3"/>
  <c r="C15" i="1"/>
  <c r="D10" i="3"/>
  <c r="H22" i="3"/>
  <c r="H21" i="3"/>
  <c r="H9" i="3"/>
  <c r="H11" i="3"/>
  <c r="H3" i="3"/>
  <c r="E44" i="2"/>
  <c r="H12" i="3"/>
  <c r="H18" i="3"/>
  <c r="H17" i="3"/>
  <c r="E45" i="2"/>
  <c r="H20" i="3"/>
  <c r="H4" i="3"/>
  <c r="H5" i="3"/>
  <c r="E48" i="2"/>
  <c r="H10" i="3"/>
  <c r="C13" i="1"/>
  <c r="H8" i="3"/>
  <c r="H13" i="3"/>
  <c r="D11" i="3"/>
  <c r="H15" i="3"/>
  <c r="H6" i="3"/>
  <c r="C11" i="1"/>
  <c r="H7" i="3"/>
  <c r="D12" i="3"/>
  <c r="E47" i="2"/>
  <c r="H14" i="3"/>
  <c r="E49" i="2"/>
  <c r="H19" i="3"/>
  <c r="G4" i="3" l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B48" i="2"/>
  <c r="B47" i="2"/>
  <c r="B15" i="1"/>
  <c r="H12" i="1" s="1"/>
  <c r="B10" i="3" l="1"/>
  <c r="B12" i="3" s="1"/>
  <c r="B49" i="2"/>
  <c r="H42" i="2" l="1"/>
  <c r="L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<sst xmlns="http://schemas.openxmlformats.org/spreadsheetml/2006/main" count="76" uniqueCount="57">
  <si>
    <t>BN Bookstore</t>
  </si>
  <si>
    <t>Regular price</t>
  </si>
  <si>
    <t>Sale Price</t>
  </si>
  <si>
    <t>Ordered</t>
  </si>
  <si>
    <t>Unit Cost</t>
  </si>
  <si>
    <t>Demand</t>
  </si>
  <si>
    <t>Order</t>
  </si>
  <si>
    <t>Demand:</t>
  </si>
  <si>
    <t>Order:</t>
  </si>
  <si>
    <t>Surplus</t>
  </si>
  <si>
    <t>Cost</t>
  </si>
  <si>
    <t>Revenue</t>
  </si>
  <si>
    <t>Profit</t>
  </si>
  <si>
    <t>(500-3500)</t>
  </si>
  <si>
    <t>The 19th Hole</t>
  </si>
  <si>
    <t>Month</t>
  </si>
  <si>
    <t>Demand (00s)</t>
  </si>
  <si>
    <t>Price ($)</t>
  </si>
  <si>
    <t>Intercept (b):</t>
  </si>
  <si>
    <t>Slope (m):</t>
  </si>
  <si>
    <t>Constant (a):</t>
  </si>
  <si>
    <t>Exponent (b):</t>
  </si>
  <si>
    <t>y = mx + b</t>
  </si>
  <si>
    <t>Predictions Based on Models</t>
  </si>
  <si>
    <t>Linear</t>
  </si>
  <si>
    <t>Power</t>
  </si>
  <si>
    <t>Exponential</t>
  </si>
  <si>
    <t>Linear: y= mx + b</t>
  </si>
  <si>
    <t>Power: y = ax^b</t>
  </si>
  <si>
    <t>Exponential: y = ae^(bx)</t>
  </si>
  <si>
    <t>Absolute Percent Error</t>
  </si>
  <si>
    <t>Average</t>
  </si>
  <si>
    <t>&lt;---Model with the smallest error</t>
  </si>
  <si>
    <t>Business Model:</t>
  </si>
  <si>
    <t xml:space="preserve">Unit cost: </t>
  </si>
  <si>
    <t>per set of clubs</t>
  </si>
  <si>
    <t>Sale Price:</t>
  </si>
  <si>
    <t>Actual demand</t>
  </si>
  <si>
    <t>&lt;-from power model</t>
  </si>
  <si>
    <t>Data Table</t>
  </si>
  <si>
    <t>Gopher Drugs</t>
  </si>
  <si>
    <t>million</t>
  </si>
  <si>
    <t>Development cost</t>
  </si>
  <si>
    <t>Year 1 Margin</t>
  </si>
  <si>
    <t>Lifetime</t>
  </si>
  <si>
    <t>Years</t>
  </si>
  <si>
    <t>Inc Through Year</t>
  </si>
  <si>
    <t>Rate of increase</t>
  </si>
  <si>
    <t>Annual Discount Rate</t>
  </si>
  <si>
    <t>Cash Flow</t>
  </si>
  <si>
    <t>End of Year:</t>
  </si>
  <si>
    <t>Gross Margin ($M)</t>
  </si>
  <si>
    <t>Present Value</t>
  </si>
  <si>
    <t>Million</t>
  </si>
  <si>
    <t>Development Cost</t>
  </si>
  <si>
    <t>Net Prevent Value</t>
  </si>
  <si>
    <t>Summary: The optimal price to sell is $530 which would give a profit of $1,042,440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</si>
</sst>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&quot;$&quot;#,##0"/>
    <numFmt numFmtId="166" formatCode="0.0"/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164" fontId="0" fillId="0" borderId="0" xfId="1" applyNumberFormat="1" applyFont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0" xfId="0" applyFill="1"/>
    <xf numFmtId="165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4" fillId="0" borderId="0" xfId="0" applyFont="1"/>
    <xf numFmtId="0" fontId="4" fillId="0" borderId="4" xfId="0" applyFont="1" applyBorder="1"/>
    <xf numFmtId="165" fontId="4" fillId="0" borderId="4" xfId="0" applyNumberFormat="1" applyFont="1" applyBorder="1"/>
    <xf numFmtId="0" fontId="0" fillId="0" borderId="5" xfId="0" applyBorder="1"/>
    <xf numFmtId="164" fontId="0" fillId="0" borderId="5" xfId="0" applyNumberFormat="1" applyBorder="1"/>
    <xf numFmtId="165" fontId="0" fillId="0" borderId="5" xfId="1" applyNumberFormat="1" applyFont="1" applyBorder="1" applyAlignment="1">
      <alignment horizontal="center"/>
    </xf>
    <xf numFmtId="0" fontId="0" fillId="0" borderId="3" xfId="0" applyBorder="1"/>
    <xf numFmtId="165" fontId="5" fillId="0" borderId="3" xfId="0" applyNumberFormat="1" applyFont="1" applyBorder="1"/>
    <xf numFmtId="165" fontId="5" fillId="0" borderId="0" xfId="0" applyNumberFormat="1" applyFont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6" fontId="0" fillId="0" borderId="3" xfId="0" applyNumberFormat="1" applyBorder="1"/>
    <xf numFmtId="0" fontId="6" fillId="0" borderId="3" xfId="0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vertical="center" wrapText="1"/>
    </xf>
    <xf numFmtId="9" fontId="0" fillId="0" borderId="0" xfId="0" applyNumberFormat="1"/>
    <xf numFmtId="0" fontId="6" fillId="0" borderId="6" xfId="0" applyFont="1" applyBorder="1"/>
    <xf numFmtId="167" fontId="0" fillId="0" borderId="3" xfId="2" applyNumberFormat="1" applyFont="1" applyBorder="1"/>
    <xf numFmtId="167" fontId="0" fillId="0" borderId="8" xfId="2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7" fontId="0" fillId="2" borderId="12" xfId="0" applyNumberFormat="1" applyFill="1" applyBorder="1"/>
    <xf numFmtId="0" fontId="3" fillId="0" borderId="14" xfId="4" applyBorder="1" applyAlignment="1"/>
    <xf numFmtId="165" fontId="0" fillId="2" borderId="0" xfId="0" applyNumberFormat="1" applyFill="1"/>
    <xf numFmtId="165" fontId="0" fillId="0" borderId="0" xfId="0" applyNumberFormat="1" applyAlignment="1">
      <alignment horizontal="center"/>
    </xf>
    <xf numFmtId="0" fontId="4" fillId="0" borderId="3" xfId="0" applyFont="1" applyBorder="1"/>
    <xf numFmtId="8" fontId="0" fillId="0" borderId="0" xfId="0" applyNumberFormat="1"/>
    <xf numFmtId="8" fontId="4" fillId="0" borderId="4" xfId="0" applyNumberFormat="1" applyFont="1" applyBorder="1"/>
    <xf numFmtId="0" fontId="2" fillId="0" borderId="1" xfId="3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3" fillId="0" borderId="2" xfId="4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4" xfId="4" applyBorder="1" applyAlignment="1">
      <alignment horizontal="center"/>
    </xf>
    <xf numFmtId="0" fontId="3" fillId="0" borderId="15" xfId="4" applyBorder="1" applyAlignment="1">
      <alignment horizontal="center"/>
    </xf>
    <xf numFmtId="0" fontId="3" fillId="0" borderId="16" xfId="4" applyBorder="1" applyAlignment="1">
      <alignment horizontal="center"/>
    </xf>
    <xf numFmtId="0" fontId="3" fillId="0" borderId="0" xfId="4" applyBorder="1" applyAlignment="1">
      <alignment horizontal="center"/>
    </xf>
  </cellXfs>
  <cellStyles count="5">
    <cellStyle name="Currency" xfId="1" builtinId="4"/>
    <cellStyle name="Heading 1" xfId="3" builtinId="16"/>
    <cellStyle name="Heading 2" xfId="4" builtinId="17"/>
    <cellStyle name="Normal" xfId="0" builtinId="0"/>
    <cellStyle name="Percent" xfId="2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D96EB2F5-4B5E-4ED1-9E3A-F146005689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 Demand'!$C$3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224477036936905"/>
                  <c:y val="-0.527495990084572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vs Demand'!$B$4:$B$15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'Price vs Demand'!$C$4:$C$15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1-4BC1-B622-DF6025E5E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981680"/>
        <c:axId val="1084980720"/>
      </c:scatterChart>
      <c:valAx>
        <c:axId val="108498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80720"/>
        <c:crosses val="autoZero"/>
        <c:crossBetween val="midCat"/>
      </c:valAx>
      <c:valAx>
        <c:axId val="108498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8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 Demand'!$C$3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6180460894526677"/>
                  <c:y val="-0.5158150359603841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vs Demand'!$B$4:$B$15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'Price vs Demand'!$C$4:$C$15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BD-4522-8643-3F442C266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981680"/>
        <c:axId val="1084980720"/>
      </c:scatterChart>
      <c:valAx>
        <c:axId val="108498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80720"/>
        <c:crosses val="autoZero"/>
        <c:crossBetween val="midCat"/>
      </c:valAx>
      <c:valAx>
        <c:axId val="108498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8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 Demand'!$C$3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74499706524026"/>
                  <c:y val="-0.50712765006541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vs Demand'!$B$4:$B$15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'Price vs Demand'!$C$4:$C$15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38-4EA7-B133-1FC01B298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981680"/>
        <c:axId val="1084980720"/>
      </c:scatterChart>
      <c:valAx>
        <c:axId val="108498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80720"/>
        <c:crosses val="autoZero"/>
        <c:crossBetween val="midCat"/>
      </c:valAx>
      <c:valAx>
        <c:axId val="108498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8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Profit</a:t>
            </a:r>
            <a:r>
              <a:rPr lang="en-CA" baseline="0"/>
              <a:t> vs Price Projections	</a:t>
            </a:r>
            <a:endParaRPr lang="en-CA"/>
          </a:p>
        </c:rich>
      </c:tx>
      <c:layout>
        <c:manualLayout>
          <c:xMode val="edge"/>
          <c:yMode val="edge"/>
          <c:x val="0.3166666666666666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 vs Demand'!$G$43:$G$107</c:f>
              <c:numCache>
                <c:formatCode>"$"#,##0</c:formatCode>
                <c:ptCount val="6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</c:numCache>
            </c:numRef>
          </c:xVal>
          <c:yVal>
            <c:numRef>
              <c:f>'Price vs Demand'!$H$43:$H$107</c:f>
              <c:numCache>
                <c:formatCode>"$"#,##0</c:formatCode>
                <c:ptCount val="65"/>
                <c:pt idx="0">
                  <c:v>144860</c:v>
                </c:pt>
                <c:pt idx="1">
                  <c:v>269600</c:v>
                </c:pt>
                <c:pt idx="2">
                  <c:v>377280</c:v>
                </c:pt>
                <c:pt idx="3">
                  <c:v>470480</c:v>
                </c:pt>
                <c:pt idx="4">
                  <c:v>551250</c:v>
                </c:pt>
                <c:pt idx="5">
                  <c:v>621420</c:v>
                </c:pt>
                <c:pt idx="6">
                  <c:v>682360</c:v>
                </c:pt>
                <c:pt idx="7">
                  <c:v>735360</c:v>
                </c:pt>
                <c:pt idx="8">
                  <c:v>781470</c:v>
                </c:pt>
                <c:pt idx="9">
                  <c:v>821600</c:v>
                </c:pt>
                <c:pt idx="10">
                  <c:v>856460</c:v>
                </c:pt>
                <c:pt idx="11">
                  <c:v>886800</c:v>
                </c:pt>
                <c:pt idx="12">
                  <c:v>912990</c:v>
                </c:pt>
                <c:pt idx="13">
                  <c:v>935620</c:v>
                </c:pt>
                <c:pt idx="14">
                  <c:v>955200</c:v>
                </c:pt>
                <c:pt idx="15">
                  <c:v>972000</c:v>
                </c:pt>
                <c:pt idx="16">
                  <c:v>986340</c:v>
                </c:pt>
                <c:pt idx="17">
                  <c:v>998640</c:v>
                </c:pt>
                <c:pt idx="18">
                  <c:v>1008710</c:v>
                </c:pt>
                <c:pt idx="19">
                  <c:v>1017400</c:v>
                </c:pt>
                <c:pt idx="20">
                  <c:v>1024380</c:v>
                </c:pt>
                <c:pt idx="21">
                  <c:v>1030040</c:v>
                </c:pt>
                <c:pt idx="22">
                  <c:v>1034310</c:v>
                </c:pt>
                <c:pt idx="23">
                  <c:v>1037760</c:v>
                </c:pt>
                <c:pt idx="24">
                  <c:v>1040000</c:v>
                </c:pt>
                <c:pt idx="25">
                  <c:v>1041560</c:v>
                </c:pt>
                <c:pt idx="26">
                  <c:v>1042200</c:v>
                </c:pt>
                <c:pt idx="27">
                  <c:v>1042440</c:v>
                </c:pt>
                <c:pt idx="28">
                  <c:v>1041680</c:v>
                </c:pt>
                <c:pt idx="29">
                  <c:v>1040700</c:v>
                </c:pt>
                <c:pt idx="30">
                  <c:v>1038810</c:v>
                </c:pt>
                <c:pt idx="31">
                  <c:v>1036800</c:v>
                </c:pt>
                <c:pt idx="32">
                  <c:v>1034220</c:v>
                </c:pt>
                <c:pt idx="33">
                  <c:v>1031560</c:v>
                </c:pt>
                <c:pt idx="34">
                  <c:v>1028300</c:v>
                </c:pt>
                <c:pt idx="35">
                  <c:v>1024920</c:v>
                </c:pt>
                <c:pt idx="36">
                  <c:v>1021200</c:v>
                </c:pt>
                <c:pt idx="37">
                  <c:v>1017260</c:v>
                </c:pt>
                <c:pt idx="38">
                  <c:v>1013220</c:v>
                </c:pt>
                <c:pt idx="39">
                  <c:v>1008800</c:v>
                </c:pt>
                <c:pt idx="40">
                  <c:v>1004500</c:v>
                </c:pt>
                <c:pt idx="41">
                  <c:v>999600</c:v>
                </c:pt>
                <c:pt idx="42">
                  <c:v>995020</c:v>
                </c:pt>
                <c:pt idx="43">
                  <c:v>990440</c:v>
                </c:pt>
                <c:pt idx="44">
                  <c:v>985500</c:v>
                </c:pt>
                <c:pt idx="45">
                  <c:v>980260</c:v>
                </c:pt>
                <c:pt idx="46">
                  <c:v>975250</c:v>
                </c:pt>
                <c:pt idx="47">
                  <c:v>970080</c:v>
                </c:pt>
                <c:pt idx="48">
                  <c:v>964810</c:v>
                </c:pt>
                <c:pt idx="49">
                  <c:v>960000</c:v>
                </c:pt>
                <c:pt idx="50">
                  <c:v>954720</c:v>
                </c:pt>
                <c:pt idx="51">
                  <c:v>949520</c:v>
                </c:pt>
                <c:pt idx="52">
                  <c:v>943930</c:v>
                </c:pt>
                <c:pt idx="53">
                  <c:v>938520</c:v>
                </c:pt>
                <c:pt idx="54">
                  <c:v>933350</c:v>
                </c:pt>
                <c:pt idx="55">
                  <c:v>928480</c:v>
                </c:pt>
                <c:pt idx="56">
                  <c:v>922830</c:v>
                </c:pt>
                <c:pt idx="57">
                  <c:v>917560</c:v>
                </c:pt>
                <c:pt idx="58">
                  <c:v>912140</c:v>
                </c:pt>
                <c:pt idx="59">
                  <c:v>907200</c:v>
                </c:pt>
                <c:pt idx="60">
                  <c:v>902190</c:v>
                </c:pt>
                <c:pt idx="61">
                  <c:v>896520</c:v>
                </c:pt>
                <c:pt idx="62">
                  <c:v>891450</c:v>
                </c:pt>
                <c:pt idx="63">
                  <c:v>886400</c:v>
                </c:pt>
                <c:pt idx="64">
                  <c:v>881400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7-40B8-BDF4-6C899927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637440"/>
        <c:axId val="1125638880"/>
      </c:scatterChart>
      <c:valAx>
        <c:axId val="112563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</a:t>
                </a:r>
                <a:r>
                  <a:rPr lang="en-CA" baseline="0"/>
                  <a:t> $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38880"/>
        <c:crosses val="autoZero"/>
        <c:crossBetween val="midCat"/>
      </c:valAx>
      <c:valAx>
        <c:axId val="11256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Profit</a:t>
                </a:r>
                <a:r>
                  <a:rPr lang="en-CA" baseline="0"/>
                  <a:t> $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58971</xdr:colOff>
      <xdr:row>1</xdr:row>
      <xdr:rowOff>83157</xdr:rowOff>
    </xdr:from>
    <xdr:to>
      <xdr:col>8</xdr:col>
      <xdr:colOff>190499</xdr:colOff>
      <xdr:row>15</xdr:row>
      <xdr:rowOff>75537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0E598-4E0A-EF35-C538-2C7B77253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216672</xdr:colOff>
      <xdr:row>1</xdr:row>
      <xdr:rowOff>120595</xdr:rowOff>
    </xdr:from>
    <xdr:to>
      <xdr:col>13</xdr:col>
      <xdr:colOff>828259</xdr:colOff>
      <xdr:row>15</xdr:row>
      <xdr:rowOff>82826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28A3DF-88B3-40B8-8FBF-623F77116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819314</xdr:colOff>
      <xdr:row>1</xdr:row>
      <xdr:rowOff>169628</xdr:rowOff>
    </xdr:from>
    <xdr:to>
      <xdr:col>19</xdr:col>
      <xdr:colOff>815007</xdr:colOff>
      <xdr:row>15</xdr:row>
      <xdr:rowOff>66261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94A78E-67C1-4951-A1FF-D237F4F71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422088</xdr:colOff>
      <xdr:row>39</xdr:row>
      <xdr:rowOff>29135</xdr:rowOff>
    </xdr:from>
    <xdr:to>
      <xdr:col>18</xdr:col>
      <xdr:colOff>93383</xdr:colOff>
      <xdr:row>54</xdr:row>
      <xdr:rowOff>746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804B76-79C3-29E7-8933-FED73C7F5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287539</xdr:colOff>
      <xdr:row>0</xdr:row>
      <xdr:rowOff>199209</xdr:rowOff>
    </xdr:from>
    <xdr:to>
      <xdr:col>23</xdr:col>
      <xdr:colOff>486309</xdr:colOff>
      <xdr:row>17</xdr:row>
      <xdr:rowOff>161227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661E9B-A9CF-D5E9-D648-F77E26A61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7437" y="199209"/>
          <a:ext cx="7476648" cy="3219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58F8-98DD-4F1D-8345-95669E3AC4B3}">
  <dimension ref="A1:Q21"/>
  <sheetViews>
    <sheetView workbookViewId="0">
      <selection activeCell="C6" sqref="C6"/>
    </sheetView>
  </sheetViews>
  <sheetFormatPr defaultRowHeight="14.4" x14ac:dyDescent="0.3"/>
  <cols>
    <col min="1" max="1" width="12.77734375" customWidth="1"/>
    <col min="2" max="2" width="11.21875" customWidth="1"/>
    <col min="9" max="12" width="10.6640625" bestFit="1" customWidth="1"/>
    <col min="13" max="17" width="10" bestFit="1" customWidth="1"/>
  </cols>
  <sheetData>
    <row r="1" spans="1:17" ht="20.399999999999999" thickBot="1" x14ac:dyDescent="0.45">
      <c r="A1" s="43" t="s">
        <v>0</v>
      </c>
      <c r="B1" s="43"/>
      <c r="C1" s="43"/>
    </row>
    <row r="2" spans="1:17" ht="15" thickTop="1" x14ac:dyDescent="0.3"/>
    <row r="3" spans="1:17" x14ac:dyDescent="0.3">
      <c r="A3" t="s">
        <v>1</v>
      </c>
      <c r="B3" s="3">
        <v>30</v>
      </c>
      <c r="G3" s="4" t="s">
        <v>3</v>
      </c>
      <c r="H3" s="5" t="s">
        <v>4</v>
      </c>
    </row>
    <row r="4" spans="1:17" x14ac:dyDescent="0.3">
      <c r="A4" t="s">
        <v>2</v>
      </c>
      <c r="B4" s="3">
        <v>10</v>
      </c>
      <c r="G4" s="4">
        <v>0</v>
      </c>
      <c r="H4" s="5">
        <v>24</v>
      </c>
    </row>
    <row r="5" spans="1:17" x14ac:dyDescent="0.3">
      <c r="G5" s="4">
        <v>1000</v>
      </c>
      <c r="H5" s="5">
        <v>23</v>
      </c>
    </row>
    <row r="6" spans="1:17" x14ac:dyDescent="0.3">
      <c r="A6" t="s">
        <v>7</v>
      </c>
      <c r="B6" s="6">
        <v>4500</v>
      </c>
      <c r="C6" t="s">
        <v>13</v>
      </c>
      <c r="G6" s="4">
        <v>2000</v>
      </c>
      <c r="H6" s="5">
        <v>22.25</v>
      </c>
    </row>
    <row r="7" spans="1:17" x14ac:dyDescent="0.3">
      <c r="A7" t="s">
        <v>8</v>
      </c>
      <c r="B7" s="6">
        <v>4500</v>
      </c>
      <c r="G7" s="4">
        <v>3000</v>
      </c>
      <c r="H7" s="5">
        <v>21.75</v>
      </c>
    </row>
    <row r="8" spans="1:17" x14ac:dyDescent="0.3">
      <c r="G8" s="4">
        <v>4000</v>
      </c>
      <c r="H8" s="5">
        <v>21.3</v>
      </c>
    </row>
    <row r="9" spans="1:17" x14ac:dyDescent="0.3">
      <c r="A9" t="s">
        <v>9</v>
      </c>
      <c r="B9">
        <f>IF(B7&lt;B6,0,B7-B6)</f>
        <v>0</v>
      </c>
      <c r="C9" t="str">
        <f ca="1">_xlfn.FORMULATEXT(B9)</f>
        <v>=IF(B7&lt;B6,0,B7-B6)</v>
      </c>
    </row>
    <row r="11" spans="1:17" x14ac:dyDescent="0.3">
      <c r="A11" s="13" t="s">
        <v>10</v>
      </c>
      <c r="B11" s="15">
        <f>_xlfn.XLOOKUP(B7,G4:G8,H4:H8,,-1)*B7</f>
        <v>95850</v>
      </c>
      <c r="C11" t="str">
        <f ca="1">_xlfn.FORMULATEXT(B11)</f>
        <v>=XLOOKUP(B7,G4:G8,H4:H8,,-1)*B7</v>
      </c>
      <c r="G11" s="16"/>
      <c r="H11" s="17"/>
      <c r="I11" s="44" t="s">
        <v>5</v>
      </c>
      <c r="J11" s="44"/>
      <c r="K11" s="44"/>
      <c r="L11" s="44"/>
      <c r="M11" s="44"/>
      <c r="N11" s="44"/>
      <c r="O11" s="44"/>
      <c r="P11" s="44"/>
      <c r="Q11" s="44"/>
    </row>
    <row r="12" spans="1:17" ht="14.4" customHeight="1" x14ac:dyDescent="0.3">
      <c r="G12" s="45" t="s">
        <v>6</v>
      </c>
      <c r="H12" s="18">
        <f>B15</f>
        <v>39150</v>
      </c>
      <c r="I12" s="16">
        <v>500</v>
      </c>
      <c r="J12" s="16">
        <v>1000</v>
      </c>
      <c r="K12" s="16">
        <v>1500</v>
      </c>
      <c r="L12" s="16">
        <v>2000</v>
      </c>
      <c r="M12" s="16">
        <v>2500</v>
      </c>
      <c r="N12" s="16">
        <v>3000</v>
      </c>
      <c r="O12" s="16">
        <v>3500</v>
      </c>
      <c r="P12" s="16">
        <v>4000</v>
      </c>
      <c r="Q12" s="16">
        <v>4500</v>
      </c>
    </row>
    <row r="13" spans="1:17" x14ac:dyDescent="0.3">
      <c r="A13" s="13" t="s">
        <v>11</v>
      </c>
      <c r="B13" s="14">
        <f>MIN(B6:B7)*B3+(B4*B9)</f>
        <v>135000</v>
      </c>
      <c r="C13" t="str">
        <f ca="1">_xlfn.FORMULATEXT(B13)</f>
        <v>=MIN(B6:B7)*B3+(B4*B9)</v>
      </c>
      <c r="G13" s="45"/>
      <c r="H13" s="16">
        <v>500</v>
      </c>
      <c r="I13" s="5">
        <f t="dataTable" ref="I13:Q21" dt2D="1" dtr="1" r1="B6" r2="B7"/>
        <v>3000</v>
      </c>
      <c r="J13" s="5">
        <v>3000</v>
      </c>
      <c r="K13" s="5">
        <v>3000</v>
      </c>
      <c r="L13" s="5">
        <v>3000</v>
      </c>
      <c r="M13" s="5">
        <v>3000</v>
      </c>
      <c r="N13" s="5">
        <v>3000</v>
      </c>
      <c r="O13" s="5">
        <v>3000</v>
      </c>
      <c r="P13" s="5">
        <v>3000</v>
      </c>
      <c r="Q13" s="5">
        <v>3000</v>
      </c>
    </row>
    <row r="14" spans="1:17" x14ac:dyDescent="0.3">
      <c r="G14" s="45"/>
      <c r="H14" s="16">
        <v>1000</v>
      </c>
      <c r="I14" s="5">
        <v>-3000</v>
      </c>
      <c r="J14" s="5">
        <v>7000</v>
      </c>
      <c r="K14" s="5">
        <v>7000</v>
      </c>
      <c r="L14" s="5">
        <v>7000</v>
      </c>
      <c r="M14" s="5">
        <v>7000</v>
      </c>
      <c r="N14" s="5">
        <v>7000</v>
      </c>
      <c r="O14" s="5">
        <v>7000</v>
      </c>
      <c r="P14" s="5">
        <v>7000</v>
      </c>
      <c r="Q14" s="5">
        <v>7000</v>
      </c>
    </row>
    <row r="15" spans="1:17" ht="15" thickBot="1" x14ac:dyDescent="0.35">
      <c r="A15" s="11" t="s">
        <v>12</v>
      </c>
      <c r="B15" s="12">
        <f>B13-B11</f>
        <v>39150</v>
      </c>
      <c r="C15" t="str">
        <f ca="1">_xlfn.FORMULATEXT(B15)</f>
        <v>=B13-B11</v>
      </c>
      <c r="G15" s="45"/>
      <c r="H15" s="16">
        <v>1500</v>
      </c>
      <c r="I15" s="5">
        <v>-9500</v>
      </c>
      <c r="J15" s="5">
        <v>500</v>
      </c>
      <c r="K15" s="5">
        <v>10500</v>
      </c>
      <c r="L15" s="5">
        <v>10500</v>
      </c>
      <c r="M15" s="5">
        <v>10500</v>
      </c>
      <c r="N15" s="5">
        <v>10500</v>
      </c>
      <c r="O15" s="5">
        <v>10500</v>
      </c>
      <c r="P15" s="5">
        <v>10500</v>
      </c>
      <c r="Q15" s="5">
        <v>10500</v>
      </c>
    </row>
    <row r="16" spans="1:17" x14ac:dyDescent="0.3">
      <c r="G16" s="45"/>
      <c r="H16" s="16">
        <v>2000</v>
      </c>
      <c r="I16" s="5">
        <v>-14500</v>
      </c>
      <c r="J16" s="5">
        <v>-4500</v>
      </c>
      <c r="K16" s="5">
        <v>5500</v>
      </c>
      <c r="L16" s="5">
        <v>15500</v>
      </c>
      <c r="M16" s="5">
        <v>15500</v>
      </c>
      <c r="N16" s="5">
        <v>15500</v>
      </c>
      <c r="O16" s="5">
        <v>15500</v>
      </c>
      <c r="P16" s="5">
        <v>15500</v>
      </c>
      <c r="Q16" s="5">
        <v>15500</v>
      </c>
    </row>
    <row r="17" spans="7:17" x14ac:dyDescent="0.3">
      <c r="G17" s="45"/>
      <c r="H17" s="16">
        <v>2500</v>
      </c>
      <c r="I17" s="5">
        <v>-20625</v>
      </c>
      <c r="J17" s="5">
        <v>-10625</v>
      </c>
      <c r="K17" s="5">
        <v>-625</v>
      </c>
      <c r="L17" s="5">
        <v>9375</v>
      </c>
      <c r="M17" s="5">
        <v>19375</v>
      </c>
      <c r="N17" s="5">
        <v>19375</v>
      </c>
      <c r="O17" s="5">
        <v>19375</v>
      </c>
      <c r="P17" s="5">
        <v>19375</v>
      </c>
      <c r="Q17" s="5">
        <v>19375</v>
      </c>
    </row>
    <row r="18" spans="7:17" x14ac:dyDescent="0.3">
      <c r="G18" s="45"/>
      <c r="H18" s="16">
        <v>3000</v>
      </c>
      <c r="I18" s="5">
        <v>-25250</v>
      </c>
      <c r="J18" s="5">
        <v>-15250</v>
      </c>
      <c r="K18" s="5">
        <v>-5250</v>
      </c>
      <c r="L18" s="5">
        <v>4750</v>
      </c>
      <c r="M18" s="5">
        <v>14750</v>
      </c>
      <c r="N18" s="5">
        <v>24750</v>
      </c>
      <c r="O18" s="5">
        <v>24750</v>
      </c>
      <c r="P18" s="5">
        <v>24750</v>
      </c>
      <c r="Q18" s="5">
        <v>24750</v>
      </c>
    </row>
    <row r="19" spans="7:17" x14ac:dyDescent="0.3">
      <c r="G19" s="45"/>
      <c r="H19" s="16">
        <v>3500</v>
      </c>
      <c r="I19" s="5">
        <v>-31125</v>
      </c>
      <c r="J19" s="5">
        <v>-21125</v>
      </c>
      <c r="K19" s="5">
        <v>-11125</v>
      </c>
      <c r="L19" s="5">
        <v>-1125</v>
      </c>
      <c r="M19" s="5">
        <v>8875</v>
      </c>
      <c r="N19" s="5">
        <v>18875</v>
      </c>
      <c r="O19" s="5">
        <v>28875</v>
      </c>
      <c r="P19" s="5">
        <v>28875</v>
      </c>
      <c r="Q19" s="5">
        <v>28875</v>
      </c>
    </row>
    <row r="20" spans="7:17" x14ac:dyDescent="0.3">
      <c r="G20" s="45"/>
      <c r="H20" s="16">
        <v>4000</v>
      </c>
      <c r="I20" s="5">
        <v>-35200</v>
      </c>
      <c r="J20" s="5">
        <v>-25200</v>
      </c>
      <c r="K20" s="5">
        <v>-15200</v>
      </c>
      <c r="L20" s="5">
        <v>-5200</v>
      </c>
      <c r="M20" s="5">
        <v>4800</v>
      </c>
      <c r="N20" s="5">
        <v>14800</v>
      </c>
      <c r="O20" s="5">
        <v>24800</v>
      </c>
      <c r="P20" s="5">
        <v>34800</v>
      </c>
      <c r="Q20" s="5">
        <v>34800</v>
      </c>
    </row>
    <row r="21" spans="7:17" x14ac:dyDescent="0.3">
      <c r="G21" s="45"/>
      <c r="H21" s="16">
        <v>4500</v>
      </c>
      <c r="I21" s="5">
        <v>-40850</v>
      </c>
      <c r="J21" s="5">
        <v>-30850</v>
      </c>
      <c r="K21" s="5">
        <v>-20850</v>
      </c>
      <c r="L21" s="5">
        <v>-10850</v>
      </c>
      <c r="M21" s="5">
        <v>-850</v>
      </c>
      <c r="N21" s="5">
        <v>9150</v>
      </c>
      <c r="O21" s="5">
        <v>19150</v>
      </c>
      <c r="P21" s="5">
        <v>29150</v>
      </c>
      <c r="Q21" s="5">
        <v>39150</v>
      </c>
    </row>
  </sheetData>
  <mergeCells count="3">
    <mergeCell ref="A1:C1"/>
    <mergeCell ref="I11:Q11"/>
    <mergeCell ref="G12:G21"/>
  </mergeCells>
  <conditionalFormatting sqref="I13:Q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E26E-FA2F-4B84-813F-7FFEF4B7E9D4}">
  <dimension ref="A1:BP114"/>
  <sheetViews>
    <sheetView tabSelected="1" zoomScale="92" zoomScaleNormal="92" workbookViewId="0">
      <selection activeCell="L22" sqref="L22"/>
    </sheetView>
  </sheetViews>
  <sheetFormatPr defaultRowHeight="14.4" x14ac:dyDescent="0.3"/>
  <cols>
    <col min="1" max="1" width="15.109375" bestFit="1" customWidth="1"/>
    <col min="2" max="2" width="13" customWidth="1"/>
    <col min="4" max="4" width="11.77734375" bestFit="1" customWidth="1"/>
    <col min="5" max="5" width="14" customWidth="1"/>
    <col min="7" max="7" width="11.88671875" bestFit="1" customWidth="1"/>
    <col min="8" max="8" width="13.5546875" bestFit="1" customWidth="1"/>
    <col min="12" max="12" width="11.77734375" bestFit="1" customWidth="1"/>
    <col min="13" max="14" width="13.44140625" bestFit="1" customWidth="1"/>
    <col min="15" max="20" width="12.44140625" bestFit="1" customWidth="1"/>
    <col min="21" max="68" width="14" bestFit="1" customWidth="1"/>
  </cols>
  <sheetData>
    <row r="1" spans="1:4" ht="20.399999999999999" thickBot="1" x14ac:dyDescent="0.45">
      <c r="A1" s="43" t="s">
        <v>14</v>
      </c>
      <c r="B1" s="43"/>
      <c r="C1" s="43"/>
      <c r="D1" s="43"/>
    </row>
    <row r="2" spans="1:4" ht="15" thickTop="1" x14ac:dyDescent="0.3"/>
    <row r="3" spans="1:4" ht="28.8" x14ac:dyDescent="0.3">
      <c r="A3" s="19" t="s">
        <v>15</v>
      </c>
      <c r="B3" s="19" t="s">
        <v>17</v>
      </c>
      <c r="C3" s="20" t="s">
        <v>16</v>
      </c>
    </row>
    <row r="4" spans="1:4" x14ac:dyDescent="0.3">
      <c r="A4" s="16" cm="1">
        <f t="array" ref="A4:A15">_xlfn.SEQUENCE(12,,1)</f>
        <v>1</v>
      </c>
      <c r="B4" s="16">
        <v>450</v>
      </c>
      <c r="C4" s="16">
        <v>45</v>
      </c>
    </row>
    <row r="5" spans="1:4" x14ac:dyDescent="0.3">
      <c r="A5" s="16">
        <v>2</v>
      </c>
      <c r="B5" s="16">
        <v>300</v>
      </c>
      <c r="C5" s="16">
        <v>103</v>
      </c>
    </row>
    <row r="6" spans="1:4" x14ac:dyDescent="0.3">
      <c r="A6" s="16">
        <v>3</v>
      </c>
      <c r="B6" s="16">
        <v>440</v>
      </c>
      <c r="C6" s="16">
        <v>49</v>
      </c>
    </row>
    <row r="7" spans="1:4" x14ac:dyDescent="0.3">
      <c r="A7" s="16">
        <v>4</v>
      </c>
      <c r="B7" s="16">
        <v>360</v>
      </c>
      <c r="C7" s="16">
        <v>86</v>
      </c>
    </row>
    <row r="8" spans="1:4" x14ac:dyDescent="0.3">
      <c r="A8" s="16">
        <v>5</v>
      </c>
      <c r="B8" s="16">
        <v>290</v>
      </c>
      <c r="C8" s="16">
        <v>125</v>
      </c>
    </row>
    <row r="9" spans="1:4" x14ac:dyDescent="0.3">
      <c r="A9" s="16">
        <v>6</v>
      </c>
      <c r="B9" s="16">
        <v>450</v>
      </c>
      <c r="C9" s="16">
        <v>52</v>
      </c>
    </row>
    <row r="10" spans="1:4" x14ac:dyDescent="0.3">
      <c r="A10" s="16">
        <v>7</v>
      </c>
      <c r="B10" s="16">
        <v>340</v>
      </c>
      <c r="C10" s="16">
        <v>87</v>
      </c>
    </row>
    <row r="11" spans="1:4" x14ac:dyDescent="0.3">
      <c r="A11" s="16">
        <v>8</v>
      </c>
      <c r="B11" s="16">
        <v>370</v>
      </c>
      <c r="C11" s="16">
        <v>68</v>
      </c>
    </row>
    <row r="12" spans="1:4" x14ac:dyDescent="0.3">
      <c r="A12" s="16">
        <v>9</v>
      </c>
      <c r="B12" s="16">
        <v>500</v>
      </c>
      <c r="C12" s="16">
        <v>45</v>
      </c>
    </row>
    <row r="13" spans="1:4" x14ac:dyDescent="0.3">
      <c r="A13" s="16">
        <v>10</v>
      </c>
      <c r="B13" s="16">
        <v>490</v>
      </c>
      <c r="C13" s="16">
        <v>44</v>
      </c>
    </row>
    <row r="14" spans="1:4" x14ac:dyDescent="0.3">
      <c r="A14" s="16">
        <v>11</v>
      </c>
      <c r="B14" s="16">
        <v>430</v>
      </c>
      <c r="C14" s="16">
        <v>58</v>
      </c>
    </row>
    <row r="15" spans="1:4" x14ac:dyDescent="0.3">
      <c r="A15" s="16">
        <v>12</v>
      </c>
      <c r="B15" s="16">
        <v>390</v>
      </c>
      <c r="C15" s="16">
        <v>68</v>
      </c>
    </row>
    <row r="17" spans="1:8" x14ac:dyDescent="0.3">
      <c r="B17" s="21" t="s">
        <v>22</v>
      </c>
    </row>
    <row r="18" spans="1:8" x14ac:dyDescent="0.3">
      <c r="A18" s="49" t="s">
        <v>27</v>
      </c>
      <c r="B18" s="50"/>
      <c r="C18" s="23"/>
      <c r="D18" s="49" t="s">
        <v>28</v>
      </c>
      <c r="E18" s="50"/>
      <c r="F18" s="23"/>
      <c r="G18" s="49" t="s">
        <v>29</v>
      </c>
      <c r="H18" s="50"/>
    </row>
    <row r="19" spans="1:8" x14ac:dyDescent="0.3">
      <c r="A19" s="16" t="s">
        <v>18</v>
      </c>
      <c r="B19" s="21">
        <v>211.31</v>
      </c>
      <c r="C19" s="24"/>
      <c r="D19" s="22" t="s">
        <v>20</v>
      </c>
      <c r="E19" s="21">
        <v>5871064.2000000002</v>
      </c>
      <c r="F19" s="24"/>
      <c r="G19" s="22" t="s">
        <v>20</v>
      </c>
      <c r="H19" s="16">
        <v>466.51</v>
      </c>
    </row>
    <row r="20" spans="1:8" x14ac:dyDescent="0.3">
      <c r="A20" s="16" t="s">
        <v>19</v>
      </c>
      <c r="B20" s="21">
        <v>-0.35460000000000003</v>
      </c>
      <c r="C20" s="25"/>
      <c r="D20" s="22" t="s">
        <v>21</v>
      </c>
      <c r="E20" s="21">
        <v>-1.9079999999999999</v>
      </c>
      <c r="F20" s="25"/>
      <c r="G20" s="22" t="s">
        <v>21</v>
      </c>
      <c r="H20" s="16">
        <v>-5.0000000000000001E-3</v>
      </c>
    </row>
    <row r="22" spans="1:8" ht="18" thickBot="1" x14ac:dyDescent="0.4">
      <c r="A22" s="51" t="s">
        <v>23</v>
      </c>
      <c r="B22" s="51"/>
      <c r="C22" s="51"/>
      <c r="D22" s="52"/>
      <c r="E22" s="37"/>
      <c r="F22" s="53" t="s">
        <v>30</v>
      </c>
      <c r="G22" s="51"/>
      <c r="H22" s="52"/>
    </row>
    <row r="23" spans="1:8" ht="15" thickTop="1" x14ac:dyDescent="0.3"/>
    <row r="24" spans="1:8" ht="15.6" customHeight="1" x14ac:dyDescent="0.3">
      <c r="A24" s="27" t="s">
        <v>17</v>
      </c>
      <c r="B24" s="16" t="s">
        <v>24</v>
      </c>
      <c r="C24" s="16" t="s">
        <v>25</v>
      </c>
      <c r="D24" s="16" t="s">
        <v>26</v>
      </c>
      <c r="E24" s="29" t="s">
        <v>16</v>
      </c>
      <c r="F24" s="16" t="s">
        <v>24</v>
      </c>
      <c r="G24" s="16" t="s">
        <v>25</v>
      </c>
      <c r="H24" s="16" t="s">
        <v>26</v>
      </c>
    </row>
    <row r="25" spans="1:8" x14ac:dyDescent="0.3">
      <c r="A25" s="28">
        <v>450</v>
      </c>
      <c r="B25" s="26">
        <f>($B$20*A25)+$B$19</f>
        <v>51.739999999999981</v>
      </c>
      <c r="C25" s="26">
        <f>$E$19*POWER(A25,$E$20)</f>
        <v>50.861287902528737</v>
      </c>
      <c r="D25" s="26">
        <f>$H$19*EXP($H$20*A25)</f>
        <v>49.169792250355329</v>
      </c>
      <c r="E25" s="31">
        <v>45</v>
      </c>
      <c r="F25" s="32">
        <f>ABS(B25-$E25)/$E25</f>
        <v>0.14977777777777734</v>
      </c>
      <c r="G25" s="32">
        <f t="shared" ref="G25:H36" si="0">ABS(C25-$E25)/$E25</f>
        <v>0.13025084227841638</v>
      </c>
      <c r="H25" s="32">
        <f t="shared" si="0"/>
        <v>9.2662050007896193E-2</v>
      </c>
    </row>
    <row r="26" spans="1:8" x14ac:dyDescent="0.3">
      <c r="A26" s="28">
        <v>300</v>
      </c>
      <c r="B26" s="26">
        <f t="shared" ref="B26:B36" si="1">($B$20*A26)+$B$19</f>
        <v>104.92999999999999</v>
      </c>
      <c r="C26" s="26">
        <f t="shared" ref="C26:C36" si="2">$E$19*POWER(A26,$E$20)</f>
        <v>110.24768412608684</v>
      </c>
      <c r="D26" s="26">
        <f t="shared" ref="D26:D36" si="3">$H$19*EXP($H$20*A26)</f>
        <v>104.09245101084399</v>
      </c>
      <c r="E26" s="31">
        <v>103</v>
      </c>
      <c r="F26" s="32">
        <f t="shared" ref="F26:F36" si="4">ABS(B26-$E26)/$E26</f>
        <v>1.8737864077669832E-2</v>
      </c>
      <c r="G26" s="32">
        <f t="shared" si="0"/>
        <v>7.0365865301813962E-2</v>
      </c>
      <c r="H26" s="32">
        <f t="shared" si="0"/>
        <v>1.0606320493630948E-2</v>
      </c>
    </row>
    <row r="27" spans="1:8" x14ac:dyDescent="0.3">
      <c r="A27" s="28">
        <v>440</v>
      </c>
      <c r="B27" s="26">
        <f t="shared" si="1"/>
        <v>55.286000000000001</v>
      </c>
      <c r="C27" s="26">
        <f t="shared" si="2"/>
        <v>53.089559596228341</v>
      </c>
      <c r="D27" s="26">
        <f t="shared" si="3"/>
        <v>51.69078140761237</v>
      </c>
      <c r="E27" s="31">
        <v>49</v>
      </c>
      <c r="F27" s="32">
        <f t="shared" si="4"/>
        <v>0.12828571428571431</v>
      </c>
      <c r="G27" s="32">
        <f t="shared" si="0"/>
        <v>8.3460399923027367E-2</v>
      </c>
      <c r="H27" s="32">
        <f t="shared" si="0"/>
        <v>5.4913906277803466E-2</v>
      </c>
    </row>
    <row r="28" spans="1:8" x14ac:dyDescent="0.3">
      <c r="A28" s="28">
        <v>360</v>
      </c>
      <c r="B28" s="26">
        <f t="shared" si="1"/>
        <v>83.653999999999996</v>
      </c>
      <c r="C28" s="26">
        <f t="shared" si="2"/>
        <v>77.855923038080221</v>
      </c>
      <c r="D28" s="26">
        <f t="shared" si="3"/>
        <v>77.113584344252331</v>
      </c>
      <c r="E28" s="31">
        <v>86</v>
      </c>
      <c r="F28" s="32">
        <f t="shared" si="4"/>
        <v>2.7279069767441901E-2</v>
      </c>
      <c r="G28" s="32">
        <f t="shared" si="0"/>
        <v>9.4698569324648596E-2</v>
      </c>
      <c r="H28" s="32">
        <f t="shared" si="0"/>
        <v>0.10333041460171709</v>
      </c>
    </row>
    <row r="29" spans="1:8" x14ac:dyDescent="0.3">
      <c r="A29" s="28">
        <v>290</v>
      </c>
      <c r="B29" s="26">
        <f t="shared" si="1"/>
        <v>108.476</v>
      </c>
      <c r="C29" s="26">
        <f t="shared" si="2"/>
        <v>117.61465782240921</v>
      </c>
      <c r="D29" s="26">
        <f t="shared" si="3"/>
        <v>109.42938509863754</v>
      </c>
      <c r="E29" s="31">
        <v>125</v>
      </c>
      <c r="F29" s="32">
        <f t="shared" si="4"/>
        <v>0.132192</v>
      </c>
      <c r="G29" s="32">
        <f t="shared" si="0"/>
        <v>5.908273742072629E-2</v>
      </c>
      <c r="H29" s="32">
        <f t="shared" si="0"/>
        <v>0.12456491921089968</v>
      </c>
    </row>
    <row r="30" spans="1:8" x14ac:dyDescent="0.3">
      <c r="A30" s="28">
        <v>450</v>
      </c>
      <c r="B30" s="26">
        <f t="shared" si="1"/>
        <v>51.739999999999981</v>
      </c>
      <c r="C30" s="26">
        <f t="shared" si="2"/>
        <v>50.861287902528737</v>
      </c>
      <c r="D30" s="26">
        <f t="shared" si="3"/>
        <v>49.169792250355329</v>
      </c>
      <c r="E30" s="31">
        <v>52</v>
      </c>
      <c r="F30" s="32">
        <f t="shared" si="4"/>
        <v>5.0000000000003713E-3</v>
      </c>
      <c r="G30" s="32">
        <f t="shared" si="0"/>
        <v>2.1898309566755057E-2</v>
      </c>
      <c r="H30" s="32">
        <f t="shared" si="0"/>
        <v>5.4427072108551369E-2</v>
      </c>
    </row>
    <row r="31" spans="1:8" x14ac:dyDescent="0.3">
      <c r="A31" s="28">
        <v>340</v>
      </c>
      <c r="B31" s="26">
        <f t="shared" si="1"/>
        <v>90.745999999999995</v>
      </c>
      <c r="C31" s="26">
        <f t="shared" si="2"/>
        <v>86.827051964757459</v>
      </c>
      <c r="D31" s="26">
        <f t="shared" si="3"/>
        <v>85.223690805841244</v>
      </c>
      <c r="E31" s="31">
        <v>87</v>
      </c>
      <c r="F31" s="32">
        <f t="shared" si="4"/>
        <v>4.3057471264367757E-2</v>
      </c>
      <c r="G31" s="32">
        <f t="shared" si="0"/>
        <v>1.9879084510636921E-3</v>
      </c>
      <c r="H31" s="32">
        <f t="shared" si="0"/>
        <v>2.0417347059296046E-2</v>
      </c>
    </row>
    <row r="32" spans="1:8" x14ac:dyDescent="0.3">
      <c r="A32" s="28">
        <v>370</v>
      </c>
      <c r="B32" s="26">
        <f t="shared" si="1"/>
        <v>80.108000000000004</v>
      </c>
      <c r="C32" s="26">
        <f t="shared" si="2"/>
        <v>73.89038678064928</v>
      </c>
      <c r="D32" s="26">
        <f t="shared" si="3"/>
        <v>73.352710456970414</v>
      </c>
      <c r="E32" s="31">
        <v>68</v>
      </c>
      <c r="F32" s="32">
        <f t="shared" si="4"/>
        <v>0.17805882352941182</v>
      </c>
      <c r="G32" s="32">
        <f t="shared" si="0"/>
        <v>8.6623335009548233E-2</v>
      </c>
      <c r="H32" s="32">
        <f t="shared" si="0"/>
        <v>7.8716330249564911E-2</v>
      </c>
    </row>
    <row r="33" spans="1:9" x14ac:dyDescent="0.3">
      <c r="A33" s="28">
        <v>500</v>
      </c>
      <c r="B33" s="26">
        <f t="shared" si="1"/>
        <v>34.009999999999991</v>
      </c>
      <c r="C33" s="26">
        <f t="shared" si="2"/>
        <v>41.598920537041977</v>
      </c>
      <c r="D33" s="26">
        <f t="shared" si="3"/>
        <v>38.293472708035026</v>
      </c>
      <c r="E33" s="31">
        <v>45</v>
      </c>
      <c r="F33" s="32">
        <f t="shared" si="4"/>
        <v>0.24422222222222242</v>
      </c>
      <c r="G33" s="32">
        <f t="shared" si="0"/>
        <v>7.5579543621289408E-2</v>
      </c>
      <c r="H33" s="32">
        <f t="shared" si="0"/>
        <v>0.14903393982144386</v>
      </c>
    </row>
    <row r="34" spans="1:9" x14ac:dyDescent="0.3">
      <c r="A34" s="28">
        <v>490</v>
      </c>
      <c r="B34" s="26">
        <f t="shared" si="1"/>
        <v>37.555999999999983</v>
      </c>
      <c r="C34" s="26">
        <f t="shared" si="2"/>
        <v>43.233730269436911</v>
      </c>
      <c r="D34" s="26">
        <f t="shared" si="3"/>
        <v>40.256821037821332</v>
      </c>
      <c r="E34" s="31">
        <v>44</v>
      </c>
      <c r="F34" s="32">
        <f t="shared" si="4"/>
        <v>0.14645454545454584</v>
      </c>
      <c r="G34" s="32">
        <f t="shared" si="0"/>
        <v>1.7415221149161105E-2</v>
      </c>
      <c r="H34" s="32">
        <f t="shared" si="0"/>
        <v>8.5072249140424272E-2</v>
      </c>
    </row>
    <row r="35" spans="1:9" x14ac:dyDescent="0.3">
      <c r="A35" s="28">
        <v>430</v>
      </c>
      <c r="B35" s="26">
        <f t="shared" si="1"/>
        <v>58.831999999999994</v>
      </c>
      <c r="C35" s="26">
        <f t="shared" si="2"/>
        <v>55.470108601945356</v>
      </c>
      <c r="D35" s="26">
        <f t="shared" si="3"/>
        <v>54.341024442914069</v>
      </c>
      <c r="E35" s="31">
        <v>58</v>
      </c>
      <c r="F35" s="32">
        <f t="shared" si="4"/>
        <v>1.4344827586206787E-2</v>
      </c>
      <c r="G35" s="32">
        <f t="shared" si="0"/>
        <v>4.3618817207838695E-2</v>
      </c>
      <c r="H35" s="32">
        <f t="shared" si="0"/>
        <v>6.3085785466998806E-2</v>
      </c>
    </row>
    <row r="36" spans="1:9" ht="15" thickBot="1" x14ac:dyDescent="0.35">
      <c r="A36" s="28">
        <v>390</v>
      </c>
      <c r="B36" s="26">
        <f t="shared" si="1"/>
        <v>73.015999999999991</v>
      </c>
      <c r="C36" s="26">
        <f t="shared" si="2"/>
        <v>66.82909180787702</v>
      </c>
      <c r="D36" s="26">
        <f t="shared" si="3"/>
        <v>66.372277135824447</v>
      </c>
      <c r="E36" s="31">
        <v>68</v>
      </c>
      <c r="F36" s="33">
        <f t="shared" si="4"/>
        <v>7.3764705882352816E-2</v>
      </c>
      <c r="G36" s="33">
        <f t="shared" si="0"/>
        <v>1.7219238119455582E-2</v>
      </c>
      <c r="H36" s="33">
        <f t="shared" si="0"/>
        <v>2.393710094375813E-2</v>
      </c>
    </row>
    <row r="37" spans="1:9" ht="15" thickBot="1" x14ac:dyDescent="0.35">
      <c r="E37" t="s">
        <v>31</v>
      </c>
      <c r="F37" s="34">
        <f>AVERAGE(F25:F36)</f>
        <v>9.6764585153975916E-2</v>
      </c>
      <c r="G37" s="36">
        <f t="shared" ref="G37:H37" si="5">AVERAGE(G25:G36)</f>
        <v>5.8516732281145352E-2</v>
      </c>
      <c r="H37" s="35">
        <f t="shared" si="5"/>
        <v>7.17306196151654E-2</v>
      </c>
      <c r="I37" t="s">
        <v>32</v>
      </c>
    </row>
    <row r="40" spans="1:9" ht="18" thickBot="1" x14ac:dyDescent="0.4">
      <c r="A40" s="46" t="s">
        <v>33</v>
      </c>
      <c r="B40" s="46"/>
      <c r="G40" s="46" t="s">
        <v>39</v>
      </c>
      <c r="H40" s="46"/>
    </row>
    <row r="41" spans="1:9" ht="15" thickTop="1" x14ac:dyDescent="0.3">
      <c r="G41" s="1" t="s">
        <v>2</v>
      </c>
      <c r="H41" s="1" t="s">
        <v>12</v>
      </c>
    </row>
    <row r="42" spans="1:9" x14ac:dyDescent="0.3">
      <c r="A42" t="s">
        <v>34</v>
      </c>
      <c r="B42" s="8">
        <v>250</v>
      </c>
      <c r="C42" t="s">
        <v>35</v>
      </c>
      <c r="H42" s="18">
        <f>B49</f>
        <v>1042440</v>
      </c>
    </row>
    <row r="43" spans="1:9" x14ac:dyDescent="0.3">
      <c r="A43" t="s">
        <v>36</v>
      </c>
      <c r="B43" s="38">
        <v>530</v>
      </c>
      <c r="G43" s="39">
        <v>260</v>
      </c>
      <c r="H43" s="39">
        <f t="dataTable" ref="H43:H107" dt2D="0" dtr="0" r1="B43" ca="1"/>
        <v>144860</v>
      </c>
    </row>
    <row r="44" spans="1:9" x14ac:dyDescent="0.3">
      <c r="A44" t="s">
        <v>16</v>
      </c>
      <c r="B44">
        <f>E19*B43^E20</f>
        <v>37.221894188405258</v>
      </c>
      <c r="C44" t="s">
        <v>38</v>
      </c>
      <c r="E44" t="str">
        <f ca="1">_xlfn.FORMULATEXT(B44)</f>
        <v>=E19*B43^E20</v>
      </c>
      <c r="G44" s="39">
        <v>270</v>
      </c>
      <c r="H44" s="39">
        <v>269600</v>
      </c>
    </row>
    <row r="45" spans="1:9" x14ac:dyDescent="0.3">
      <c r="A45" t="s">
        <v>37</v>
      </c>
      <c r="B45">
        <f>ROUNDUP(B44*100,0)</f>
        <v>3723</v>
      </c>
      <c r="E45" t="str">
        <f ca="1">_xlfn.FORMULATEXT(B45)</f>
        <v>=ROUNDUP(B44*100,0)</v>
      </c>
      <c r="G45" s="39">
        <v>280</v>
      </c>
      <c r="H45" s="39">
        <v>377280</v>
      </c>
    </row>
    <row r="46" spans="1:9" x14ac:dyDescent="0.3">
      <c r="G46" s="39">
        <v>290</v>
      </c>
      <c r="H46" s="39">
        <v>470480</v>
      </c>
    </row>
    <row r="47" spans="1:9" x14ac:dyDescent="0.3">
      <c r="A47" t="s">
        <v>10</v>
      </c>
      <c r="B47" s="7">
        <f>B42*B45</f>
        <v>930750</v>
      </c>
      <c r="C47" t="str">
        <f ca="1">_xlfn.FORMULATEXT(B47)</f>
        <v>=B42*B45</v>
      </c>
      <c r="E47" t="str">
        <f t="shared" ref="E47:E48" ca="1" si="6">_xlfn.FORMULATEXT(B47)</f>
        <v>=B42*B45</v>
      </c>
      <c r="G47" s="39">
        <v>300</v>
      </c>
      <c r="H47" s="39">
        <v>551250</v>
      </c>
    </row>
    <row r="48" spans="1:9" x14ac:dyDescent="0.3">
      <c r="A48" t="s">
        <v>11</v>
      </c>
      <c r="B48" s="8">
        <f>B43*B45</f>
        <v>1973190</v>
      </c>
      <c r="C48" t="str">
        <f t="shared" ref="C48:C49" ca="1" si="7">_xlfn.FORMULATEXT(B48)</f>
        <v>=B43*B45</v>
      </c>
      <c r="E48" t="str">
        <f t="shared" ca="1" si="6"/>
        <v>=B43*B45</v>
      </c>
      <c r="G48" s="39">
        <v>310</v>
      </c>
      <c r="H48" s="39">
        <v>621420</v>
      </c>
    </row>
    <row r="49" spans="1:68" ht="15" thickBot="1" x14ac:dyDescent="0.35">
      <c r="A49" s="11" t="s">
        <v>12</v>
      </c>
      <c r="B49" s="12">
        <f>B48-B47</f>
        <v>1042440</v>
      </c>
      <c r="C49" t="str">
        <f t="shared" ca="1" si="7"/>
        <v>=B48-B47</v>
      </c>
      <c r="E49" t="str">
        <f ca="1">_xlfn.FORMULATEXT(B49)</f>
        <v>=B48-B47</v>
      </c>
      <c r="G49" s="39">
        <v>320</v>
      </c>
      <c r="H49" s="39">
        <v>682360</v>
      </c>
    </row>
    <row r="50" spans="1:68" x14ac:dyDescent="0.3">
      <c r="G50" s="39">
        <v>330</v>
      </c>
      <c r="H50" s="39">
        <v>735360</v>
      </c>
    </row>
    <row r="51" spans="1:68" x14ac:dyDescent="0.3">
      <c r="A51" t="s">
        <v>56</v>
      </c>
      <c r="G51" s="39">
        <v>340</v>
      </c>
      <c r="H51" s="39">
        <v>781470</v>
      </c>
    </row>
    <row r="52" spans="1:68" x14ac:dyDescent="0.3">
      <c r="G52" s="39">
        <v>350</v>
      </c>
      <c r="H52" s="39">
        <v>821600</v>
      </c>
    </row>
    <row r="53" spans="1:68" x14ac:dyDescent="0.3">
      <c r="G53" s="39">
        <v>360</v>
      </c>
      <c r="H53" s="39">
        <v>856460</v>
      </c>
    </row>
    <row r="54" spans="1:68" x14ac:dyDescent="0.3">
      <c r="G54" s="39">
        <v>370</v>
      </c>
      <c r="H54" s="39">
        <v>886800</v>
      </c>
    </row>
    <row r="55" spans="1:68" x14ac:dyDescent="0.3">
      <c r="G55" s="39">
        <v>380</v>
      </c>
      <c r="H55" s="39">
        <v>912990</v>
      </c>
    </row>
    <row r="56" spans="1:68" x14ac:dyDescent="0.3">
      <c r="G56" s="39">
        <v>390</v>
      </c>
      <c r="H56" s="39">
        <v>935620</v>
      </c>
    </row>
    <row r="57" spans="1:68" x14ac:dyDescent="0.3">
      <c r="G57" s="39">
        <v>400</v>
      </c>
      <c r="H57" s="39">
        <v>955200</v>
      </c>
    </row>
    <row r="58" spans="1:68" x14ac:dyDescent="0.3">
      <c r="G58" s="39">
        <v>410</v>
      </c>
      <c r="H58" s="39">
        <v>972000</v>
      </c>
      <c r="L58" s="10"/>
      <c r="M58" s="47" t="s">
        <v>4</v>
      </c>
      <c r="N58" s="47"/>
      <c r="O58" s="47"/>
      <c r="P58" s="47"/>
      <c r="Q58" s="47"/>
      <c r="R58" s="47"/>
    </row>
    <row r="59" spans="1:68" x14ac:dyDescent="0.3">
      <c r="G59" s="39">
        <v>420</v>
      </c>
      <c r="H59" s="39">
        <v>986340</v>
      </c>
      <c r="L59" s="18">
        <f>B49</f>
        <v>1042440</v>
      </c>
      <c r="M59" s="8">
        <v>250</v>
      </c>
      <c r="N59" s="39">
        <v>300</v>
      </c>
      <c r="O59" s="39">
        <v>350</v>
      </c>
      <c r="P59" s="39">
        <v>400</v>
      </c>
      <c r="Q59" s="39">
        <v>450</v>
      </c>
      <c r="R59" s="39">
        <v>500</v>
      </c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</row>
    <row r="60" spans="1:68" x14ac:dyDescent="0.3">
      <c r="G60" s="39">
        <v>430</v>
      </c>
      <c r="H60" s="39">
        <v>998640</v>
      </c>
      <c r="K60" s="48" t="s">
        <v>2</v>
      </c>
      <c r="L60" s="39">
        <v>260</v>
      </c>
      <c r="M60" s="8">
        <f t="dataTable" ref="M60:R114" dt2D="1" dtr="1" r1="B42" r2="B43"/>
        <v>144860</v>
      </c>
      <c r="N60" s="8">
        <v>-579440</v>
      </c>
      <c r="O60" s="8">
        <v>-1303740</v>
      </c>
      <c r="P60" s="8">
        <v>-2028040</v>
      </c>
      <c r="Q60" s="8">
        <v>-2752340</v>
      </c>
      <c r="R60" s="8">
        <v>-3476640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x14ac:dyDescent="0.3">
      <c r="G61" s="39">
        <v>440</v>
      </c>
      <c r="H61" s="39">
        <v>1008710</v>
      </c>
      <c r="K61" s="48"/>
      <c r="L61" s="39">
        <v>270</v>
      </c>
      <c r="M61" s="8">
        <v>269600</v>
      </c>
      <c r="N61" s="8">
        <v>-404400</v>
      </c>
      <c r="O61" s="8">
        <v>-1078400</v>
      </c>
      <c r="P61" s="8">
        <v>-1752400</v>
      </c>
      <c r="Q61" s="8">
        <v>-2426400</v>
      </c>
      <c r="R61" s="8">
        <v>-3100400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x14ac:dyDescent="0.3">
      <c r="G62" s="39">
        <v>450</v>
      </c>
      <c r="H62" s="39">
        <v>1017400</v>
      </c>
      <c r="K62" s="48"/>
      <c r="L62" s="39">
        <v>280</v>
      </c>
      <c r="M62" s="8">
        <v>377280</v>
      </c>
      <c r="N62" s="8">
        <v>-251520</v>
      </c>
      <c r="O62" s="8">
        <v>-880320</v>
      </c>
      <c r="P62" s="8">
        <v>-1509120</v>
      </c>
      <c r="Q62" s="8">
        <v>-2137920</v>
      </c>
      <c r="R62" s="8">
        <v>-2766720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x14ac:dyDescent="0.3">
      <c r="G63" s="39">
        <v>460</v>
      </c>
      <c r="H63" s="39">
        <v>1024380</v>
      </c>
      <c r="K63" s="48"/>
      <c r="L63" s="39">
        <v>290</v>
      </c>
      <c r="M63" s="8">
        <v>470480</v>
      </c>
      <c r="N63" s="8">
        <v>-117620</v>
      </c>
      <c r="O63" s="8">
        <v>-705720</v>
      </c>
      <c r="P63" s="8">
        <v>-1293820</v>
      </c>
      <c r="Q63" s="8">
        <v>-1881920</v>
      </c>
      <c r="R63" s="8">
        <v>-2470020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x14ac:dyDescent="0.3">
      <c r="G64" s="39">
        <v>470</v>
      </c>
      <c r="H64" s="39">
        <v>1030040</v>
      </c>
      <c r="K64" s="48"/>
      <c r="L64" s="39">
        <v>300</v>
      </c>
      <c r="M64" s="8">
        <v>551250</v>
      </c>
      <c r="N64" s="8">
        <v>0</v>
      </c>
      <c r="O64" s="8">
        <v>-551250</v>
      </c>
      <c r="P64" s="8">
        <v>-1102500</v>
      </c>
      <c r="Q64" s="8">
        <v>-1653750</v>
      </c>
      <c r="R64" s="8">
        <v>-2205000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7:68" x14ac:dyDescent="0.3">
      <c r="G65" s="39">
        <v>480</v>
      </c>
      <c r="H65" s="39">
        <v>1034310</v>
      </c>
      <c r="K65" s="48"/>
      <c r="L65" s="39">
        <v>310</v>
      </c>
      <c r="M65" s="8">
        <v>621420</v>
      </c>
      <c r="N65" s="8">
        <v>103570</v>
      </c>
      <c r="O65" s="8">
        <v>-414280</v>
      </c>
      <c r="P65" s="8">
        <v>-932130</v>
      </c>
      <c r="Q65" s="8">
        <v>-1449980</v>
      </c>
      <c r="R65" s="8">
        <v>-1967830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7:68" x14ac:dyDescent="0.3">
      <c r="G66" s="39">
        <v>490</v>
      </c>
      <c r="H66" s="39">
        <v>1037760</v>
      </c>
      <c r="K66" s="48"/>
      <c r="L66" s="39">
        <v>320</v>
      </c>
      <c r="M66" s="8">
        <v>682360</v>
      </c>
      <c r="N66" s="8">
        <v>194960</v>
      </c>
      <c r="O66" s="8">
        <v>-292440</v>
      </c>
      <c r="P66" s="8">
        <v>-779840</v>
      </c>
      <c r="Q66" s="8">
        <v>-1267240</v>
      </c>
      <c r="R66" s="8">
        <v>-1754640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7:68" x14ac:dyDescent="0.3">
      <c r="G67" s="39">
        <v>500</v>
      </c>
      <c r="H67" s="39">
        <v>1040000</v>
      </c>
      <c r="K67" s="48"/>
      <c r="L67" s="39">
        <v>330</v>
      </c>
      <c r="M67" s="8">
        <v>735360</v>
      </c>
      <c r="N67" s="8">
        <v>275760</v>
      </c>
      <c r="O67" s="8">
        <v>-183840</v>
      </c>
      <c r="P67" s="8">
        <v>-643440</v>
      </c>
      <c r="Q67" s="8">
        <v>-1103040</v>
      </c>
      <c r="R67" s="8">
        <v>-1562640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7:68" x14ac:dyDescent="0.3">
      <c r="G68" s="39">
        <v>510</v>
      </c>
      <c r="H68" s="39">
        <v>1041560</v>
      </c>
      <c r="K68" s="48"/>
      <c r="L68" s="39">
        <v>340</v>
      </c>
      <c r="M68" s="8">
        <v>781470</v>
      </c>
      <c r="N68" s="8">
        <v>347320</v>
      </c>
      <c r="O68" s="8">
        <v>-86830</v>
      </c>
      <c r="P68" s="8">
        <v>-520980</v>
      </c>
      <c r="Q68" s="8">
        <v>-955130</v>
      </c>
      <c r="R68" s="8">
        <v>-1389280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7:68" x14ac:dyDescent="0.3">
      <c r="G69" s="39">
        <v>520</v>
      </c>
      <c r="H69" s="39">
        <v>1042200</v>
      </c>
      <c r="K69" s="48"/>
      <c r="L69" s="39">
        <v>350</v>
      </c>
      <c r="M69" s="8">
        <v>821600</v>
      </c>
      <c r="N69" s="8">
        <v>410800</v>
      </c>
      <c r="O69" s="8">
        <v>0</v>
      </c>
      <c r="P69" s="8">
        <v>-410800</v>
      </c>
      <c r="Q69" s="8">
        <v>-821600</v>
      </c>
      <c r="R69" s="8">
        <v>-1232400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7:68" x14ac:dyDescent="0.3">
      <c r="G70" s="39">
        <v>530</v>
      </c>
      <c r="H70" s="39">
        <v>1042440</v>
      </c>
      <c r="L70" s="39">
        <v>360</v>
      </c>
      <c r="M70" s="8">
        <v>856460</v>
      </c>
      <c r="N70" s="8">
        <v>467160</v>
      </c>
      <c r="O70" s="8">
        <v>77860</v>
      </c>
      <c r="P70" s="8">
        <v>-311440</v>
      </c>
      <c r="Q70" s="8">
        <v>-700740</v>
      </c>
      <c r="R70" s="8">
        <v>-1090040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7:68" x14ac:dyDescent="0.3">
      <c r="G71" s="39">
        <v>540</v>
      </c>
      <c r="H71" s="39">
        <v>1041680</v>
      </c>
      <c r="L71" s="39">
        <v>370</v>
      </c>
      <c r="M71" s="8">
        <v>886800</v>
      </c>
      <c r="N71" s="8">
        <v>517300</v>
      </c>
      <c r="O71" s="8">
        <v>147800</v>
      </c>
      <c r="P71" s="8">
        <v>-221700</v>
      </c>
      <c r="Q71" s="8">
        <v>-591200</v>
      </c>
      <c r="R71" s="8">
        <v>-960700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7:68" x14ac:dyDescent="0.3">
      <c r="G72" s="39">
        <v>550</v>
      </c>
      <c r="H72" s="39">
        <v>1040700</v>
      </c>
      <c r="L72" s="39">
        <v>380</v>
      </c>
      <c r="M72" s="8">
        <v>912990</v>
      </c>
      <c r="N72" s="8">
        <v>561840</v>
      </c>
      <c r="O72" s="8">
        <v>210690</v>
      </c>
      <c r="P72" s="8">
        <v>-140460</v>
      </c>
      <c r="Q72" s="8">
        <v>-491610</v>
      </c>
      <c r="R72" s="8">
        <v>-842760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7:68" x14ac:dyDescent="0.3">
      <c r="G73" s="39">
        <v>560</v>
      </c>
      <c r="H73" s="39">
        <v>1038810</v>
      </c>
      <c r="L73" s="39">
        <v>390</v>
      </c>
      <c r="M73" s="8">
        <v>935620</v>
      </c>
      <c r="N73" s="8">
        <v>601470</v>
      </c>
      <c r="O73" s="8">
        <v>267320</v>
      </c>
      <c r="P73" s="8">
        <v>-66830</v>
      </c>
      <c r="Q73" s="8">
        <v>-400980</v>
      </c>
      <c r="R73" s="8">
        <v>-735130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7:68" x14ac:dyDescent="0.3">
      <c r="G74" s="39">
        <v>570</v>
      </c>
      <c r="H74" s="39">
        <v>1036800</v>
      </c>
      <c r="L74" s="39">
        <v>400</v>
      </c>
      <c r="M74" s="8">
        <v>955200</v>
      </c>
      <c r="N74" s="8">
        <v>636800</v>
      </c>
      <c r="O74" s="8">
        <v>318400</v>
      </c>
      <c r="P74" s="8">
        <v>0</v>
      </c>
      <c r="Q74" s="8">
        <v>-318400</v>
      </c>
      <c r="R74" s="8">
        <v>-636800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7:68" x14ac:dyDescent="0.3">
      <c r="G75" s="39">
        <v>580</v>
      </c>
      <c r="H75" s="39">
        <v>1034220</v>
      </c>
      <c r="L75" s="39">
        <v>410</v>
      </c>
      <c r="M75" s="8">
        <v>972000</v>
      </c>
      <c r="N75" s="8">
        <v>668250</v>
      </c>
      <c r="O75" s="8">
        <v>364500</v>
      </c>
      <c r="P75" s="8">
        <v>60750</v>
      </c>
      <c r="Q75" s="8">
        <v>-243000</v>
      </c>
      <c r="R75" s="8">
        <v>-546750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7:68" x14ac:dyDescent="0.3">
      <c r="G76" s="39">
        <v>590</v>
      </c>
      <c r="H76" s="39">
        <v>1031560</v>
      </c>
      <c r="L76" s="39">
        <v>420</v>
      </c>
      <c r="M76" s="8">
        <v>986340</v>
      </c>
      <c r="N76" s="8">
        <v>696240</v>
      </c>
      <c r="O76" s="8">
        <v>406140</v>
      </c>
      <c r="P76" s="8">
        <v>116040</v>
      </c>
      <c r="Q76" s="8">
        <v>-174060</v>
      </c>
      <c r="R76" s="8">
        <v>-464160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7:68" x14ac:dyDescent="0.3">
      <c r="G77" s="39">
        <v>600</v>
      </c>
      <c r="H77" s="39">
        <v>1028300</v>
      </c>
      <c r="L77" s="39">
        <v>430</v>
      </c>
      <c r="M77" s="8">
        <v>998640</v>
      </c>
      <c r="N77" s="8">
        <v>721240</v>
      </c>
      <c r="O77" s="8">
        <v>443840</v>
      </c>
      <c r="P77" s="8">
        <v>166440</v>
      </c>
      <c r="Q77" s="8">
        <v>-110960</v>
      </c>
      <c r="R77" s="8">
        <v>-388360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7:68" x14ac:dyDescent="0.3">
      <c r="G78" s="39">
        <v>610</v>
      </c>
      <c r="H78" s="39">
        <v>1024920</v>
      </c>
      <c r="L78" s="39">
        <v>440</v>
      </c>
      <c r="M78" s="8">
        <v>1008710</v>
      </c>
      <c r="N78" s="8">
        <v>743260</v>
      </c>
      <c r="O78" s="8">
        <v>477810</v>
      </c>
      <c r="P78" s="8">
        <v>212360</v>
      </c>
      <c r="Q78" s="8">
        <v>-53090</v>
      </c>
      <c r="R78" s="8">
        <v>-318540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7:68" x14ac:dyDescent="0.3">
      <c r="G79" s="39">
        <v>620</v>
      </c>
      <c r="H79" s="39">
        <v>1021200</v>
      </c>
      <c r="L79" s="39">
        <v>450</v>
      </c>
      <c r="M79" s="8">
        <v>1017400</v>
      </c>
      <c r="N79" s="8">
        <v>763050</v>
      </c>
      <c r="O79" s="8">
        <v>508700</v>
      </c>
      <c r="P79" s="8">
        <v>254350</v>
      </c>
      <c r="Q79" s="8">
        <v>0</v>
      </c>
      <c r="R79" s="8">
        <v>-254350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7:68" x14ac:dyDescent="0.3">
      <c r="G80" s="39">
        <v>630</v>
      </c>
      <c r="H80" s="39">
        <v>1017260</v>
      </c>
      <c r="L80" s="39">
        <v>460</v>
      </c>
      <c r="M80" s="8">
        <v>1024380</v>
      </c>
      <c r="N80" s="8">
        <v>780480</v>
      </c>
      <c r="O80" s="8">
        <v>536580</v>
      </c>
      <c r="P80" s="8">
        <v>292680</v>
      </c>
      <c r="Q80" s="8">
        <v>48780</v>
      </c>
      <c r="R80" s="8">
        <v>-195120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7:68" x14ac:dyDescent="0.3">
      <c r="G81" s="39">
        <v>640</v>
      </c>
      <c r="H81" s="39">
        <v>1013220</v>
      </c>
      <c r="L81" s="39">
        <v>470</v>
      </c>
      <c r="M81" s="8">
        <v>1030040</v>
      </c>
      <c r="N81" s="8">
        <v>795940</v>
      </c>
      <c r="O81" s="8">
        <v>561840</v>
      </c>
      <c r="P81" s="8">
        <v>327740</v>
      </c>
      <c r="Q81" s="8">
        <v>93640</v>
      </c>
      <c r="R81" s="8">
        <v>-140460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7:68" x14ac:dyDescent="0.3">
      <c r="G82" s="39">
        <v>650</v>
      </c>
      <c r="H82" s="39">
        <v>1008800</v>
      </c>
      <c r="L82" s="39">
        <v>480</v>
      </c>
      <c r="M82" s="8">
        <v>1034310</v>
      </c>
      <c r="N82" s="8">
        <v>809460</v>
      </c>
      <c r="O82" s="8">
        <v>584610</v>
      </c>
      <c r="P82" s="8">
        <v>359760</v>
      </c>
      <c r="Q82" s="8">
        <v>134910</v>
      </c>
      <c r="R82" s="8">
        <v>-89940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7:68" x14ac:dyDescent="0.3">
      <c r="G83" s="39">
        <v>660</v>
      </c>
      <c r="H83" s="39">
        <v>1004500</v>
      </c>
      <c r="L83" s="39">
        <v>490</v>
      </c>
      <c r="M83" s="8">
        <v>1037760</v>
      </c>
      <c r="N83" s="8">
        <v>821560</v>
      </c>
      <c r="O83" s="8">
        <v>605360</v>
      </c>
      <c r="P83" s="8">
        <v>389160</v>
      </c>
      <c r="Q83" s="8">
        <v>172960</v>
      </c>
      <c r="R83" s="8">
        <v>-43240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7:68" x14ac:dyDescent="0.3">
      <c r="G84" s="39">
        <v>670</v>
      </c>
      <c r="H84" s="39">
        <v>999600</v>
      </c>
      <c r="L84" s="39">
        <v>500</v>
      </c>
      <c r="M84" s="8">
        <v>1040000</v>
      </c>
      <c r="N84" s="8">
        <v>832000</v>
      </c>
      <c r="O84" s="8">
        <v>624000</v>
      </c>
      <c r="P84" s="8">
        <v>416000</v>
      </c>
      <c r="Q84" s="8">
        <v>208000</v>
      </c>
      <c r="R84" s="8">
        <v>0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7:68" x14ac:dyDescent="0.3">
      <c r="G85" s="39">
        <v>680</v>
      </c>
      <c r="H85" s="39">
        <v>995020</v>
      </c>
      <c r="L85" s="39">
        <v>510</v>
      </c>
      <c r="M85" s="8">
        <v>1041560</v>
      </c>
      <c r="N85" s="8">
        <v>841260</v>
      </c>
      <c r="O85" s="8">
        <v>640960</v>
      </c>
      <c r="P85" s="8">
        <v>440660</v>
      </c>
      <c r="Q85" s="8">
        <v>240360</v>
      </c>
      <c r="R85" s="8">
        <v>40060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7:68" x14ac:dyDescent="0.3">
      <c r="G86" s="39">
        <v>690</v>
      </c>
      <c r="H86" s="39">
        <v>990440</v>
      </c>
      <c r="L86" s="39">
        <v>520</v>
      </c>
      <c r="M86" s="8">
        <v>1042200</v>
      </c>
      <c r="N86" s="8">
        <v>849200</v>
      </c>
      <c r="O86" s="8">
        <v>656200</v>
      </c>
      <c r="P86" s="8">
        <v>463200</v>
      </c>
      <c r="Q86" s="8">
        <v>270200</v>
      </c>
      <c r="R86" s="8">
        <v>77200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7:68" x14ac:dyDescent="0.3">
      <c r="G87" s="39">
        <v>700</v>
      </c>
      <c r="H87" s="39">
        <v>985500</v>
      </c>
      <c r="L87" s="39">
        <v>530</v>
      </c>
      <c r="M87" s="8">
        <v>1042440</v>
      </c>
      <c r="N87" s="8">
        <v>856290</v>
      </c>
      <c r="O87" s="8">
        <v>670140</v>
      </c>
      <c r="P87" s="8">
        <v>483990</v>
      </c>
      <c r="Q87" s="8">
        <v>297840</v>
      </c>
      <c r="R87" s="8">
        <v>111690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7:68" x14ac:dyDescent="0.3">
      <c r="G88" s="39">
        <v>710</v>
      </c>
      <c r="H88" s="39">
        <v>980260</v>
      </c>
      <c r="L88" s="39">
        <v>540</v>
      </c>
      <c r="M88" s="8">
        <v>1041680</v>
      </c>
      <c r="N88" s="8">
        <v>862080</v>
      </c>
      <c r="O88" s="8">
        <v>682480</v>
      </c>
      <c r="P88" s="8">
        <v>502880</v>
      </c>
      <c r="Q88" s="8">
        <v>323280</v>
      </c>
      <c r="R88" s="8">
        <v>143680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7:68" x14ac:dyDescent="0.3">
      <c r="G89" s="39">
        <v>720</v>
      </c>
      <c r="H89" s="39">
        <v>975250</v>
      </c>
      <c r="L89" s="39">
        <v>550</v>
      </c>
      <c r="M89" s="8">
        <v>1040700</v>
      </c>
      <c r="N89" s="8">
        <v>867250</v>
      </c>
      <c r="O89" s="8">
        <v>693800</v>
      </c>
      <c r="P89" s="8">
        <v>520350</v>
      </c>
      <c r="Q89" s="8">
        <v>346900</v>
      </c>
      <c r="R89" s="8">
        <v>173450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7:68" x14ac:dyDescent="0.3">
      <c r="G90" s="39">
        <v>730</v>
      </c>
      <c r="H90" s="39">
        <v>970080</v>
      </c>
      <c r="L90" s="39">
        <v>560</v>
      </c>
      <c r="M90" s="8">
        <v>1038810</v>
      </c>
      <c r="N90" s="8">
        <v>871260</v>
      </c>
      <c r="O90" s="8">
        <v>703710</v>
      </c>
      <c r="P90" s="8">
        <v>536160</v>
      </c>
      <c r="Q90" s="8">
        <v>368610</v>
      </c>
      <c r="R90" s="8">
        <v>201060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7:68" x14ac:dyDescent="0.3">
      <c r="G91" s="39">
        <v>740</v>
      </c>
      <c r="H91" s="39">
        <v>964810</v>
      </c>
      <c r="L91" s="39">
        <v>570</v>
      </c>
      <c r="M91" s="8">
        <v>1036800</v>
      </c>
      <c r="N91" s="8">
        <v>874800</v>
      </c>
      <c r="O91" s="8">
        <v>712800</v>
      </c>
      <c r="P91" s="8">
        <v>550800</v>
      </c>
      <c r="Q91" s="8">
        <v>388800</v>
      </c>
      <c r="R91" s="8">
        <v>226800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7:68" x14ac:dyDescent="0.3">
      <c r="G92" s="39">
        <v>750</v>
      </c>
      <c r="H92" s="39">
        <v>960000</v>
      </c>
      <c r="L92" s="39">
        <v>580</v>
      </c>
      <c r="M92" s="8">
        <v>1034220</v>
      </c>
      <c r="N92" s="8">
        <v>877520</v>
      </c>
      <c r="O92" s="8">
        <v>720820</v>
      </c>
      <c r="P92" s="8">
        <v>564120</v>
      </c>
      <c r="Q92" s="8">
        <v>407420</v>
      </c>
      <c r="R92" s="8">
        <v>250720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7:68" x14ac:dyDescent="0.3">
      <c r="G93" s="39">
        <v>760</v>
      </c>
      <c r="H93" s="39">
        <v>954720</v>
      </c>
      <c r="L93" s="39">
        <v>590</v>
      </c>
      <c r="M93" s="8">
        <v>1031560</v>
      </c>
      <c r="N93" s="8">
        <v>879860</v>
      </c>
      <c r="O93" s="8">
        <v>728160</v>
      </c>
      <c r="P93" s="8">
        <v>576460</v>
      </c>
      <c r="Q93" s="8">
        <v>424760</v>
      </c>
      <c r="R93" s="8">
        <v>273060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7:68" x14ac:dyDescent="0.3">
      <c r="G94" s="39">
        <v>770</v>
      </c>
      <c r="H94" s="39">
        <v>949520</v>
      </c>
      <c r="L94" s="39">
        <v>600</v>
      </c>
      <c r="M94" s="8">
        <v>1028300</v>
      </c>
      <c r="N94" s="8">
        <v>881400</v>
      </c>
      <c r="O94" s="8">
        <v>734500</v>
      </c>
      <c r="P94" s="8">
        <v>587600</v>
      </c>
      <c r="Q94" s="8">
        <v>440700</v>
      </c>
      <c r="R94" s="8">
        <v>293800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7:68" x14ac:dyDescent="0.3">
      <c r="G95" s="39">
        <v>780</v>
      </c>
      <c r="H95" s="39">
        <v>943930</v>
      </c>
      <c r="L95" s="39">
        <v>610</v>
      </c>
      <c r="M95" s="8">
        <v>1024920</v>
      </c>
      <c r="N95" s="8">
        <v>882570</v>
      </c>
      <c r="O95" s="8">
        <v>740220</v>
      </c>
      <c r="P95" s="8">
        <v>597870</v>
      </c>
      <c r="Q95" s="8">
        <v>455520</v>
      </c>
      <c r="R95" s="8">
        <v>313170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7:68" x14ac:dyDescent="0.3">
      <c r="G96" s="39">
        <v>790</v>
      </c>
      <c r="H96" s="39">
        <v>938520</v>
      </c>
      <c r="L96" s="39">
        <v>620</v>
      </c>
      <c r="M96" s="8">
        <v>1021200</v>
      </c>
      <c r="N96" s="8">
        <v>883200</v>
      </c>
      <c r="O96" s="8">
        <v>745200</v>
      </c>
      <c r="P96" s="8">
        <v>607200</v>
      </c>
      <c r="Q96" s="8">
        <v>469200</v>
      </c>
      <c r="R96" s="8">
        <v>331200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7:68" x14ac:dyDescent="0.3">
      <c r="G97" s="39">
        <v>800</v>
      </c>
      <c r="H97" s="39">
        <v>933350</v>
      </c>
      <c r="L97" s="39">
        <v>630</v>
      </c>
      <c r="M97" s="8">
        <v>1017260</v>
      </c>
      <c r="N97" s="8">
        <v>883410</v>
      </c>
      <c r="O97" s="8">
        <v>749560</v>
      </c>
      <c r="P97" s="8">
        <v>615710</v>
      </c>
      <c r="Q97" s="8">
        <v>481860</v>
      </c>
      <c r="R97" s="8">
        <v>348010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7:68" x14ac:dyDescent="0.3">
      <c r="G98" s="39">
        <v>810</v>
      </c>
      <c r="H98" s="39">
        <v>928480</v>
      </c>
      <c r="L98" s="39">
        <v>640</v>
      </c>
      <c r="M98" s="8">
        <v>1013220</v>
      </c>
      <c r="N98" s="8">
        <v>883320</v>
      </c>
      <c r="O98" s="8">
        <v>753420</v>
      </c>
      <c r="P98" s="8">
        <v>623520</v>
      </c>
      <c r="Q98" s="8">
        <v>493620</v>
      </c>
      <c r="R98" s="8">
        <v>363720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7:68" x14ac:dyDescent="0.3">
      <c r="G99" s="39">
        <v>820</v>
      </c>
      <c r="H99" s="39">
        <v>922830</v>
      </c>
      <c r="L99" s="39">
        <v>650</v>
      </c>
      <c r="M99" s="8">
        <v>1008800</v>
      </c>
      <c r="N99" s="8">
        <v>882700</v>
      </c>
      <c r="O99" s="8">
        <v>756600</v>
      </c>
      <c r="P99" s="8">
        <v>630500</v>
      </c>
      <c r="Q99" s="8">
        <v>504400</v>
      </c>
      <c r="R99" s="8">
        <v>378300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7:68" x14ac:dyDescent="0.3">
      <c r="G100" s="39">
        <v>830</v>
      </c>
      <c r="H100" s="39">
        <v>917560</v>
      </c>
      <c r="L100" s="39">
        <v>660</v>
      </c>
      <c r="M100" s="8">
        <v>1004500</v>
      </c>
      <c r="N100" s="8">
        <v>882000</v>
      </c>
      <c r="O100" s="8">
        <v>759500</v>
      </c>
      <c r="P100" s="8">
        <v>637000</v>
      </c>
      <c r="Q100" s="8">
        <v>514500</v>
      </c>
      <c r="R100" s="8">
        <v>392000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7:68" x14ac:dyDescent="0.3">
      <c r="G101" s="39">
        <v>840</v>
      </c>
      <c r="H101" s="39">
        <v>912140</v>
      </c>
      <c r="L101" s="39">
        <v>670</v>
      </c>
      <c r="M101" s="8">
        <v>999600</v>
      </c>
      <c r="N101" s="8">
        <v>880600</v>
      </c>
      <c r="O101" s="8">
        <v>761600</v>
      </c>
      <c r="P101" s="8">
        <v>642600</v>
      </c>
      <c r="Q101" s="8">
        <v>523600</v>
      </c>
      <c r="R101" s="8">
        <v>404600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7:68" x14ac:dyDescent="0.3">
      <c r="G102" s="39">
        <v>850</v>
      </c>
      <c r="H102" s="39">
        <v>907200</v>
      </c>
      <c r="L102" s="39">
        <v>680</v>
      </c>
      <c r="M102" s="8">
        <v>995020</v>
      </c>
      <c r="N102" s="8">
        <v>879320</v>
      </c>
      <c r="O102" s="8">
        <v>763620</v>
      </c>
      <c r="P102" s="8">
        <v>647920</v>
      </c>
      <c r="Q102" s="8">
        <v>532220</v>
      </c>
      <c r="R102" s="8">
        <v>416520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7:68" x14ac:dyDescent="0.3">
      <c r="G103" s="39">
        <v>860</v>
      </c>
      <c r="H103" s="39">
        <v>902190</v>
      </c>
      <c r="L103" s="39">
        <v>690</v>
      </c>
      <c r="M103" s="8">
        <v>990440</v>
      </c>
      <c r="N103" s="8">
        <v>877890</v>
      </c>
      <c r="O103" s="8">
        <v>765340</v>
      </c>
      <c r="P103" s="8">
        <v>652790</v>
      </c>
      <c r="Q103" s="8">
        <v>540240</v>
      </c>
      <c r="R103" s="8">
        <v>427690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7:68" x14ac:dyDescent="0.3">
      <c r="G104" s="39">
        <v>870</v>
      </c>
      <c r="H104" s="39">
        <v>896520</v>
      </c>
      <c r="L104" s="39">
        <v>700</v>
      </c>
      <c r="M104" s="8">
        <v>985500</v>
      </c>
      <c r="N104" s="8">
        <v>876000</v>
      </c>
      <c r="O104" s="8">
        <v>766500</v>
      </c>
      <c r="P104" s="8">
        <v>657000</v>
      </c>
      <c r="Q104" s="8">
        <v>547500</v>
      </c>
      <c r="R104" s="8">
        <v>438000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7:68" x14ac:dyDescent="0.3">
      <c r="G105" s="39">
        <v>880</v>
      </c>
      <c r="H105" s="39">
        <v>891450</v>
      </c>
      <c r="L105" s="39">
        <v>710</v>
      </c>
      <c r="M105" s="8">
        <v>980260</v>
      </c>
      <c r="N105" s="8">
        <v>873710</v>
      </c>
      <c r="O105" s="8">
        <v>767160</v>
      </c>
      <c r="P105" s="8">
        <v>660610</v>
      </c>
      <c r="Q105" s="8">
        <v>554060</v>
      </c>
      <c r="R105" s="8">
        <v>447510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7:68" x14ac:dyDescent="0.3">
      <c r="G106" s="39">
        <v>890</v>
      </c>
      <c r="H106" s="39">
        <v>886400</v>
      </c>
      <c r="L106" s="39">
        <v>720</v>
      </c>
      <c r="M106" s="8">
        <v>975250</v>
      </c>
      <c r="N106" s="8">
        <v>871500</v>
      </c>
      <c r="O106" s="8">
        <v>767750</v>
      </c>
      <c r="P106" s="8">
        <v>664000</v>
      </c>
      <c r="Q106" s="8">
        <v>560250</v>
      </c>
      <c r="R106" s="8">
        <v>456500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7:68" x14ac:dyDescent="0.3">
      <c r="G107" s="39">
        <v>900</v>
      </c>
      <c r="H107" s="39">
        <v>881400</v>
      </c>
      <c r="L107" s="39">
        <v>730</v>
      </c>
      <c r="M107" s="8">
        <v>970080</v>
      </c>
      <c r="N107" s="8">
        <v>869030</v>
      </c>
      <c r="O107" s="8">
        <v>767980</v>
      </c>
      <c r="P107" s="8">
        <v>666930</v>
      </c>
      <c r="Q107" s="8">
        <v>565880</v>
      </c>
      <c r="R107" s="8">
        <v>464830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7:68" x14ac:dyDescent="0.3">
      <c r="L108" s="39">
        <v>740</v>
      </c>
      <c r="M108" s="8">
        <v>964810</v>
      </c>
      <c r="N108" s="8">
        <v>866360</v>
      </c>
      <c r="O108" s="8">
        <v>767910</v>
      </c>
      <c r="P108" s="8">
        <v>669460</v>
      </c>
      <c r="Q108" s="8">
        <v>571010</v>
      </c>
      <c r="R108" s="8">
        <v>472560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7:68" x14ac:dyDescent="0.3">
      <c r="L109" s="39">
        <v>750</v>
      </c>
      <c r="M109" s="8">
        <v>960000</v>
      </c>
      <c r="N109" s="8">
        <v>864000</v>
      </c>
      <c r="O109" s="8">
        <v>768000</v>
      </c>
      <c r="P109" s="8">
        <v>672000</v>
      </c>
      <c r="Q109" s="8">
        <v>576000</v>
      </c>
      <c r="R109" s="8">
        <v>480000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7:68" x14ac:dyDescent="0.3">
      <c r="L110" s="39">
        <v>760</v>
      </c>
      <c r="M110" s="8">
        <v>954720</v>
      </c>
      <c r="N110" s="8">
        <v>861120</v>
      </c>
      <c r="O110" s="8">
        <v>767520</v>
      </c>
      <c r="P110" s="8">
        <v>673920</v>
      </c>
      <c r="Q110" s="8">
        <v>580320</v>
      </c>
      <c r="R110" s="8">
        <v>486720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7:68" x14ac:dyDescent="0.3">
      <c r="L111" s="39">
        <v>770</v>
      </c>
      <c r="M111" s="8">
        <v>949520</v>
      </c>
      <c r="N111" s="8">
        <v>858220</v>
      </c>
      <c r="O111" s="8">
        <v>766920</v>
      </c>
      <c r="P111" s="8">
        <v>675620</v>
      </c>
      <c r="Q111" s="8">
        <v>584320</v>
      </c>
      <c r="R111" s="8">
        <v>493020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7:68" x14ac:dyDescent="0.3">
      <c r="L112" s="39">
        <v>780</v>
      </c>
      <c r="M112" s="8">
        <v>943930</v>
      </c>
      <c r="N112" s="8">
        <v>854880</v>
      </c>
      <c r="O112" s="8">
        <v>765830</v>
      </c>
      <c r="P112" s="8">
        <v>676780</v>
      </c>
      <c r="Q112" s="8">
        <v>587730</v>
      </c>
      <c r="R112" s="8">
        <v>498680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2:68" x14ac:dyDescent="0.3">
      <c r="L113" s="39">
        <v>790</v>
      </c>
      <c r="M113" s="8">
        <v>938520</v>
      </c>
      <c r="N113" s="8">
        <v>851620</v>
      </c>
      <c r="O113" s="8">
        <v>764720</v>
      </c>
      <c r="P113" s="8">
        <v>677820</v>
      </c>
      <c r="Q113" s="8">
        <v>590920</v>
      </c>
      <c r="R113" s="8">
        <v>504020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2:68" x14ac:dyDescent="0.3">
      <c r="L114" s="39">
        <v>800</v>
      </c>
      <c r="M114" s="8">
        <v>933350</v>
      </c>
      <c r="N114" s="8">
        <v>848500</v>
      </c>
      <c r="O114" s="8">
        <v>763650</v>
      </c>
      <c r="P114" s="8">
        <v>678800</v>
      </c>
      <c r="Q114" s="8">
        <v>593950</v>
      </c>
      <c r="R114" s="8">
        <v>509100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</sheetData>
  <mergeCells count="10">
    <mergeCell ref="A40:B40"/>
    <mergeCell ref="G40:H40"/>
    <mergeCell ref="M58:R58"/>
    <mergeCell ref="K60:K69"/>
    <mergeCell ref="A1:D1"/>
    <mergeCell ref="A18:B18"/>
    <mergeCell ref="D18:E18"/>
    <mergeCell ref="G18:H18"/>
    <mergeCell ref="A22:D22"/>
    <mergeCell ref="F22:H22"/>
  </mergeCells>
  <conditionalFormatting sqref="H43:H107">
    <cfRule type="cellIs" dxfId="4" priority="5" operator="equal">
      <formula>"max"</formula>
    </cfRule>
    <cfRule type="cellIs" dxfId="3" priority="1" operator="equal">
      <formula>MAX($H$43:$H$107)</formula>
    </cfRule>
  </conditionalFormatting>
  <conditionalFormatting sqref="M60:M114">
    <cfRule type="cellIs" dxfId="2" priority="4" operator="equal">
      <formula>MAX($M:$R)</formula>
    </cfRule>
    <cfRule type="cellIs" dxfId="1" priority="2" operator="equal">
      <formula>MAX($M$60:$M$114)</formula>
    </cfRule>
  </conditionalFormatting>
  <conditionalFormatting sqref="N60:N114">
    <cfRule type="cellIs" dxfId="0" priority="3" operator="equal">
      <formula>MAX($N$60:$N$114)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862B-3005-480C-84AC-3F4FBCF83FC1}">
  <dimension ref="A1:H22"/>
  <sheetViews>
    <sheetView zoomScale="98" zoomScaleNormal="98" workbookViewId="0">
      <selection activeCell="C4" sqref="C4"/>
    </sheetView>
  </sheetViews>
  <sheetFormatPr defaultRowHeight="14.4" x14ac:dyDescent="0.3"/>
  <cols>
    <col min="1" max="1" width="18.5546875" bestFit="1" customWidth="1"/>
    <col min="6" max="6" width="10.88671875" bestFit="1" customWidth="1"/>
    <col min="7" max="7" width="16" bestFit="1" customWidth="1"/>
  </cols>
  <sheetData>
    <row r="1" spans="1:8" ht="20.399999999999999" thickBot="1" x14ac:dyDescent="0.45">
      <c r="A1" s="43" t="s">
        <v>40</v>
      </c>
      <c r="B1" s="43"/>
      <c r="C1" s="43"/>
      <c r="D1" s="43"/>
      <c r="F1" s="54" t="s">
        <v>49</v>
      </c>
      <c r="G1" s="54"/>
    </row>
    <row r="2" spans="1:8" ht="15" thickTop="1" x14ac:dyDescent="0.3">
      <c r="A2" t="s">
        <v>42</v>
      </c>
      <c r="B2" s="9">
        <v>9.3000000000000007</v>
      </c>
      <c r="C2" t="s">
        <v>41</v>
      </c>
      <c r="F2" s="40" t="s">
        <v>50</v>
      </c>
      <c r="G2" s="40" t="s">
        <v>51</v>
      </c>
    </row>
    <row r="3" spans="1:8" x14ac:dyDescent="0.3">
      <c r="A3" t="s">
        <v>43</v>
      </c>
      <c r="B3" s="9">
        <v>1.2</v>
      </c>
      <c r="C3" t="s">
        <v>41</v>
      </c>
      <c r="F3" s="16" cm="1">
        <f t="array" ref="F3:F22">_xlfn.SEQUENCE(B4,,1)</f>
        <v>1</v>
      </c>
      <c r="G3" s="5">
        <f>B3</f>
        <v>1.2</v>
      </c>
      <c r="H3" t="str">
        <f ca="1">_xlfn.FORMULATEXT(G3)</f>
        <v>=B3</v>
      </c>
    </row>
    <row r="4" spans="1:8" x14ac:dyDescent="0.3">
      <c r="A4" t="s">
        <v>44</v>
      </c>
      <c r="B4">
        <v>20</v>
      </c>
      <c r="C4" t="s">
        <v>45</v>
      </c>
      <c r="F4" s="16">
        <v>2</v>
      </c>
      <c r="G4" s="5">
        <f>IF(F4&lt;=$B$5,G3*(1+$B$6),G3*(1-$B$7))</f>
        <v>1.32</v>
      </c>
      <c r="H4" t="str">
        <f t="shared" ref="H4:H22" ca="1" si="0">_xlfn.FORMULATEXT(G4)</f>
        <v>=IF(F4&lt;=$B$5,G3*(1+$B$6),G3*(1-$B$7))</v>
      </c>
    </row>
    <row r="5" spans="1:8" x14ac:dyDescent="0.3">
      <c r="A5" t="s">
        <v>46</v>
      </c>
      <c r="B5">
        <v>8</v>
      </c>
      <c r="F5" s="16">
        <v>3</v>
      </c>
      <c r="G5" s="5">
        <f t="shared" ref="G5:G22" si="1">IF(F5&lt;=$B$5,G4*(1+$B$6),G4*(1-$B$7))</f>
        <v>1.4520000000000002</v>
      </c>
      <c r="H5" t="str">
        <f t="shared" ca="1" si="0"/>
        <v>=IF(F5&lt;=$B$5,G4*(1+$B$6),G4*(1-$B$7))</v>
      </c>
    </row>
    <row r="6" spans="1:8" x14ac:dyDescent="0.3">
      <c r="A6" t="s">
        <v>47</v>
      </c>
      <c r="B6" s="30">
        <v>0.1</v>
      </c>
      <c r="F6" s="16">
        <v>4</v>
      </c>
      <c r="G6" s="5">
        <f t="shared" si="1"/>
        <v>1.5972000000000004</v>
      </c>
      <c r="H6" t="str">
        <f t="shared" ca="1" si="0"/>
        <v>=IF(F6&lt;=$B$5,G5*(1+$B$6),G5*(1-$B$7))</v>
      </c>
    </row>
    <row r="7" spans="1:8" x14ac:dyDescent="0.3">
      <c r="A7" t="s">
        <v>47</v>
      </c>
      <c r="B7" s="30">
        <v>0.05</v>
      </c>
      <c r="F7" s="16">
        <v>5</v>
      </c>
      <c r="G7" s="5">
        <f t="shared" si="1"/>
        <v>1.7569200000000005</v>
      </c>
      <c r="H7" t="str">
        <f t="shared" ca="1" si="0"/>
        <v>=IF(F7&lt;=$B$5,G6*(1+$B$6),G6*(1-$B$7))</v>
      </c>
    </row>
    <row r="8" spans="1:8" x14ac:dyDescent="0.3">
      <c r="A8" t="s">
        <v>48</v>
      </c>
      <c r="B8" s="30">
        <v>0.12</v>
      </c>
      <c r="F8" s="16">
        <v>6</v>
      </c>
      <c r="G8" s="5">
        <f t="shared" si="1"/>
        <v>1.9326120000000007</v>
      </c>
      <c r="H8" t="str">
        <f t="shared" ca="1" si="0"/>
        <v>=IF(F8&lt;=$B$5,G7*(1+$B$6),G7*(1-$B$7))</v>
      </c>
    </row>
    <row r="9" spans="1:8" x14ac:dyDescent="0.3">
      <c r="F9" s="16">
        <v>7</v>
      </c>
      <c r="G9" s="5">
        <f t="shared" si="1"/>
        <v>2.1258732000000009</v>
      </c>
      <c r="H9" t="str">
        <f t="shared" ca="1" si="0"/>
        <v>=IF(F9&lt;=$B$5,G8*(1+$B$6),G8*(1-$B$7))</v>
      </c>
    </row>
    <row r="10" spans="1:8" x14ac:dyDescent="0.3">
      <c r="A10" t="s">
        <v>52</v>
      </c>
      <c r="B10" s="41">
        <f>NPV(B8,G3:G22)</f>
        <v>12.600290735832388</v>
      </c>
      <c r="C10" t="s">
        <v>53</v>
      </c>
      <c r="D10" t="str">
        <f ca="1">_xlfn.FORMULATEXT(B10)</f>
        <v>=NPV(B8,G3:G22)</v>
      </c>
      <c r="F10" s="16">
        <v>8</v>
      </c>
      <c r="G10" s="5">
        <f t="shared" si="1"/>
        <v>2.3384605200000013</v>
      </c>
      <c r="H10" t="str">
        <f t="shared" ca="1" si="0"/>
        <v>=IF(F10&lt;=$B$5,G9*(1+$B$6),G9*(1-$B$7))</v>
      </c>
    </row>
    <row r="11" spans="1:8" x14ac:dyDescent="0.3">
      <c r="A11" t="s">
        <v>54</v>
      </c>
      <c r="B11" s="2">
        <f>B2</f>
        <v>9.3000000000000007</v>
      </c>
      <c r="C11" t="s">
        <v>53</v>
      </c>
      <c r="D11" t="str">
        <f ca="1">_xlfn.FORMULATEXT(B11)</f>
        <v>=B2</v>
      </c>
      <c r="F11" s="16">
        <v>9</v>
      </c>
      <c r="G11" s="5">
        <f t="shared" si="1"/>
        <v>2.221537494000001</v>
      </c>
      <c r="H11" t="str">
        <f t="shared" ca="1" si="0"/>
        <v>=IF(F11&lt;=$B$5,G10*(1+$B$6),G10*(1-$B$7))</v>
      </c>
    </row>
    <row r="12" spans="1:8" ht="15" thickBot="1" x14ac:dyDescent="0.35">
      <c r="A12" s="11" t="s">
        <v>55</v>
      </c>
      <c r="B12" s="42">
        <f>B10-B11</f>
        <v>3.3002907358323874</v>
      </c>
      <c r="C12" t="s">
        <v>53</v>
      </c>
      <c r="D12" t="str">
        <f ca="1">_xlfn.FORMULATEXT(B12)</f>
        <v>=B10-B11</v>
      </c>
      <c r="F12" s="16">
        <v>10</v>
      </c>
      <c r="G12" s="5">
        <f t="shared" si="1"/>
        <v>2.1104606193000008</v>
      </c>
      <c r="H12" t="str">
        <f t="shared" ca="1" si="0"/>
        <v>=IF(F12&lt;=$B$5,G11*(1+$B$6),G11*(1-$B$7))</v>
      </c>
    </row>
    <row r="13" spans="1:8" x14ac:dyDescent="0.3">
      <c r="F13" s="16">
        <v>11</v>
      </c>
      <c r="G13" s="5">
        <f t="shared" si="1"/>
        <v>2.0049375883350007</v>
      </c>
      <c r="H13" t="str">
        <f t="shared" ca="1" si="0"/>
        <v>=IF(F13&lt;=$B$5,G12*(1+$B$6),G12*(1-$B$7))</v>
      </c>
    </row>
    <row r="14" spans="1:8" x14ac:dyDescent="0.3">
      <c r="F14" s="16">
        <v>12</v>
      </c>
      <c r="G14" s="5">
        <f t="shared" si="1"/>
        <v>1.9046907089182505</v>
      </c>
      <c r="H14" t="str">
        <f t="shared" ca="1" si="0"/>
        <v>=IF(F14&lt;=$B$5,G13*(1+$B$6),G13*(1-$B$7))</v>
      </c>
    </row>
    <row r="15" spans="1:8" x14ac:dyDescent="0.3">
      <c r="F15" s="16">
        <v>13</v>
      </c>
      <c r="G15" s="5">
        <f t="shared" si="1"/>
        <v>1.809456173472338</v>
      </c>
      <c r="H15" t="str">
        <f t="shared" ca="1" si="0"/>
        <v>=IF(F15&lt;=$B$5,G14*(1+$B$6),G14*(1-$B$7))</v>
      </c>
    </row>
    <row r="16" spans="1:8" x14ac:dyDescent="0.3">
      <c r="F16" s="16">
        <v>14</v>
      </c>
      <c r="G16" s="5">
        <f t="shared" si="1"/>
        <v>1.7189833647987209</v>
      </c>
      <c r="H16" t="str">
        <f t="shared" ca="1" si="0"/>
        <v>=IF(F16&lt;=$B$5,G15*(1+$B$6),G15*(1-$B$7))</v>
      </c>
    </row>
    <row r="17" spans="6:8" x14ac:dyDescent="0.3">
      <c r="F17" s="16">
        <v>15</v>
      </c>
      <c r="G17" s="5">
        <f t="shared" si="1"/>
        <v>1.6330341965587849</v>
      </c>
      <c r="H17" t="str">
        <f t="shared" ca="1" si="0"/>
        <v>=IF(F17&lt;=$B$5,G16*(1+$B$6),G16*(1-$B$7))</v>
      </c>
    </row>
    <row r="18" spans="6:8" x14ac:dyDescent="0.3">
      <c r="F18" s="16">
        <v>16</v>
      </c>
      <c r="G18" s="5">
        <f t="shared" si="1"/>
        <v>1.5513824867308457</v>
      </c>
      <c r="H18" t="str">
        <f t="shared" ca="1" si="0"/>
        <v>=IF(F18&lt;=$B$5,G17*(1+$B$6),G17*(1-$B$7))</v>
      </c>
    </row>
    <row r="19" spans="6:8" x14ac:dyDescent="0.3">
      <c r="F19" s="16">
        <v>17</v>
      </c>
      <c r="G19" s="5">
        <f t="shared" si="1"/>
        <v>1.4738133623943033</v>
      </c>
      <c r="H19" t="str">
        <f t="shared" ca="1" si="0"/>
        <v>=IF(F19&lt;=$B$5,G18*(1+$B$6),G18*(1-$B$7))</v>
      </c>
    </row>
    <row r="20" spans="6:8" x14ac:dyDescent="0.3">
      <c r="F20" s="16">
        <v>18</v>
      </c>
      <c r="G20" s="5">
        <f t="shared" si="1"/>
        <v>1.4001226942745881</v>
      </c>
      <c r="H20" t="str">
        <f t="shared" ca="1" si="0"/>
        <v>=IF(F20&lt;=$B$5,G19*(1+$B$6),G19*(1-$B$7))</v>
      </c>
    </row>
    <row r="21" spans="6:8" x14ac:dyDescent="0.3">
      <c r="F21" s="16">
        <v>19</v>
      </c>
      <c r="G21" s="5">
        <f t="shared" si="1"/>
        <v>1.3301165595608586</v>
      </c>
      <c r="H21" t="str">
        <f t="shared" ca="1" si="0"/>
        <v>=IF(F21&lt;=$B$5,G20*(1+$B$6),G20*(1-$B$7))</v>
      </c>
    </row>
    <row r="22" spans="6:8" x14ac:dyDescent="0.3">
      <c r="F22" s="16">
        <v>20</v>
      </c>
      <c r="G22" s="5">
        <f t="shared" si="1"/>
        <v>1.2636107315828156</v>
      </c>
      <c r="H22" t="str">
        <f t="shared" ca="1" si="0"/>
        <v>=IF(F22&lt;=$B$5,G21*(1+$B$6),G21*(1-$B$7))</v>
      </c>
    </row>
  </sheetData>
  <mergeCells count="2">
    <mergeCell ref="A1:D1"/>
    <mergeCell ref="F1:G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 vs Order</vt:lpstr>
      <vt:lpstr>Price vs Demand</vt:lpstr>
      <vt:lpstr>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Ogochukwu</dc:creator>
  <cp:lastModifiedBy>Ogochukwu</cp:lastModifiedBy>
  <dcterms:created xsi:type="dcterms:W3CDTF">2023-06-07T19:38:13Z</dcterms:created>
  <dcterms:modified xsi:type="dcterms:W3CDTF">2023-06-22T01:06:05Z</dcterms:modified>
</cp:coreProperties>
</file>