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rasal/Desktop/Stevens/Projects/Real Estate Portfolio Optimization/"/>
    </mc:Choice>
  </mc:AlternateContent>
  <xr:revisionPtr revIDLastSave="0" documentId="13_ncr:1_{AC5C8DFE-E031-5042-8F2F-2B950893BD37}" xr6:coauthVersionLast="47" xr6:coauthVersionMax="47" xr10:uidLastSave="{00000000-0000-0000-0000-000000000000}"/>
  <bookViews>
    <workbookView xWindow="0" yWindow="720" windowWidth="29400" windowHeight="18400" activeTab="1" xr2:uid="{0C26B82D-92B6-4B77-87C4-86B29CDC455F}"/>
  </bookViews>
  <sheets>
    <sheet name="Optimization Model" sheetId="8" r:id="rId1"/>
    <sheet name="Inflation Rate STS" sheetId="17" r:id="rId2"/>
    <sheet name="RE Appr STS" sheetId="18" r:id="rId3"/>
    <sheet name="Disct STS" sheetId="21" r:id="rId4"/>
    <sheet name="P&amp;L" sheetId="1" r:id="rId5"/>
    <sheet name="Rentals - Simple" sheetId="7" r:id="rId6"/>
    <sheet name="Triad - Simple" sheetId="10" r:id="rId7"/>
    <sheet name="Carolinas - Simple" sheetId="11" r:id="rId8"/>
    <sheet name="Rentals" sheetId="2" r:id="rId9"/>
    <sheet name="Triad" sheetId="3" r:id="rId10"/>
    <sheet name="Carolinas" sheetId="4" r:id="rId11"/>
    <sheet name="Combined Model 3_STS" sheetId="12" state="veryHidden" r:id="rId12"/>
  </sheets>
  <definedNames>
    <definedName name="ChartData" localSheetId="3">'Disct STS'!$K$5:$K$29</definedName>
    <definedName name="ChartData" localSheetId="1">'Inflation Rate STS'!$K$5:$K$19</definedName>
    <definedName name="ChartData" localSheetId="2">'RE Appr STS'!$K$5:$K$13</definedName>
    <definedName name="DisctRate">'Optimization Model'!$E$31</definedName>
    <definedName name="InflationRate">'Optimization Model'!$C$31</definedName>
    <definedName name="InputValues" localSheetId="3">'Disct STS'!$A$5:$A$29</definedName>
    <definedName name="InputValues" localSheetId="1">'Inflation Rate STS'!$A$5:$A$19</definedName>
    <definedName name="InputValues" localSheetId="2">'RE Appr STS'!$A$5:$A$13</definedName>
    <definedName name="OutputAddresses" localSheetId="3">'Disct STS'!$B$4:$C$4</definedName>
    <definedName name="OutputAddresses" localSheetId="1">'Inflation Rate STS'!$B$4:$C$4</definedName>
    <definedName name="OutputAddresses" localSheetId="2">'RE Appr STS'!$B$4:$C$4</definedName>
    <definedName name="OutputValues" localSheetId="3">'Disct STS'!$B$5:$C$29</definedName>
    <definedName name="OutputValues" localSheetId="1">'Inflation Rate STS'!$B$5:$C$19</definedName>
    <definedName name="OutputValues" localSheetId="2">'RE Appr STS'!$B$5:$C$13</definedName>
    <definedName name="RealEstAppr">'Optimization Model'!$D$31</definedName>
    <definedName name="solver_adj" localSheetId="0" hidden="1">'Optimization Model'!$C$23:$CO$23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'Optimization Model'!$C$16</definedName>
    <definedName name="solver_lhs2" localSheetId="0" hidden="1">'Optimization Model'!$C$17</definedName>
    <definedName name="solver_lhs3" localSheetId="0" hidden="1">'Optimization Model'!$C$23:$CO$23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'Optimization Model'!$C$10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5</definedName>
    <definedName name="solver_rhs1" localSheetId="0" hidden="1">'Optimization Model'!$E$16</definedName>
    <definedName name="solver_rhs2" localSheetId="0" hidden="1">'Optimization Model'!$E$17</definedName>
    <definedName name="solver_rhs3" localSheetId="0" hidden="1">"binary"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" i="21" l="1"/>
  <c r="J4" i="21"/>
  <c r="K22" i="21" s="1"/>
  <c r="K1" i="18"/>
  <c r="J4" i="18"/>
  <c r="K6" i="18" s="1"/>
  <c r="K1" i="17"/>
  <c r="J4" i="17"/>
  <c r="K12" i="17" s="1"/>
  <c r="C17" i="8"/>
  <c r="AV25" i="8"/>
  <c r="AW25" i="8"/>
  <c r="BA25" i="8"/>
  <c r="BB25" i="8"/>
  <c r="BD25" i="8"/>
  <c r="BE25" i="8"/>
  <c r="BI25" i="8"/>
  <c r="BJ25" i="8"/>
  <c r="BL25" i="8"/>
  <c r="BM25" i="8"/>
  <c r="BQ25" i="8"/>
  <c r="BR25" i="8"/>
  <c r="BT25" i="8"/>
  <c r="BU25" i="8"/>
  <c r="BY25" i="8"/>
  <c r="BZ25" i="8"/>
  <c r="CB25" i="8"/>
  <c r="CC25" i="8"/>
  <c r="CG25" i="8"/>
  <c r="CH25" i="8"/>
  <c r="CJ25" i="8"/>
  <c r="CK25" i="8"/>
  <c r="CO25" i="8"/>
  <c r="AV21" i="8"/>
  <c r="AW21" i="8"/>
  <c r="AX21" i="8"/>
  <c r="AX25" i="8" s="1"/>
  <c r="AY21" i="8"/>
  <c r="AY25" i="8" s="1"/>
  <c r="AZ21" i="8"/>
  <c r="AZ25" i="8" s="1"/>
  <c r="BA21" i="8"/>
  <c r="BB21" i="8"/>
  <c r="BC21" i="8"/>
  <c r="BC25" i="8" s="1"/>
  <c r="BD21" i="8"/>
  <c r="BE21" i="8"/>
  <c r="BF21" i="8"/>
  <c r="BF25" i="8" s="1"/>
  <c r="BG21" i="8"/>
  <c r="BG25" i="8" s="1"/>
  <c r="BH21" i="8"/>
  <c r="BH25" i="8" s="1"/>
  <c r="BI21" i="8"/>
  <c r="BJ21" i="8"/>
  <c r="BK21" i="8"/>
  <c r="BK25" i="8" s="1"/>
  <c r="BL21" i="8"/>
  <c r="BM21" i="8"/>
  <c r="BN21" i="8"/>
  <c r="BN25" i="8" s="1"/>
  <c r="BO21" i="8"/>
  <c r="BO25" i="8" s="1"/>
  <c r="BP21" i="8"/>
  <c r="BP25" i="8" s="1"/>
  <c r="BQ21" i="8"/>
  <c r="BR21" i="8"/>
  <c r="BS21" i="8"/>
  <c r="BS25" i="8" s="1"/>
  <c r="BT21" i="8"/>
  <c r="BU21" i="8"/>
  <c r="BV21" i="8"/>
  <c r="BV25" i="8" s="1"/>
  <c r="BW21" i="8"/>
  <c r="BW25" i="8" s="1"/>
  <c r="BX21" i="8"/>
  <c r="BX25" i="8" s="1"/>
  <c r="BY21" i="8"/>
  <c r="BZ21" i="8"/>
  <c r="CA21" i="8"/>
  <c r="CA25" i="8" s="1"/>
  <c r="CB21" i="8"/>
  <c r="CC21" i="8"/>
  <c r="CD21" i="8"/>
  <c r="CD25" i="8" s="1"/>
  <c r="CE21" i="8"/>
  <c r="CE25" i="8" s="1"/>
  <c r="CF21" i="8"/>
  <c r="CF25" i="8" s="1"/>
  <c r="CG21" i="8"/>
  <c r="CH21" i="8"/>
  <c r="CI21" i="8"/>
  <c r="CI25" i="8" s="1"/>
  <c r="CJ21" i="8"/>
  <c r="CK21" i="8"/>
  <c r="CL21" i="8"/>
  <c r="CL25" i="8" s="1"/>
  <c r="CM21" i="8"/>
  <c r="CM25" i="8" s="1"/>
  <c r="CN21" i="8"/>
  <c r="CN25" i="8" s="1"/>
  <c r="CO21" i="8"/>
  <c r="AU21" i="8"/>
  <c r="AU25" i="8" s="1"/>
  <c r="AV20" i="8"/>
  <c r="AW20" i="8"/>
  <c r="AX20" i="8"/>
  <c r="AY20" i="8"/>
  <c r="AZ20" i="8"/>
  <c r="BA20" i="8"/>
  <c r="BB20" i="8"/>
  <c r="BC20" i="8"/>
  <c r="BD20" i="8"/>
  <c r="BE20" i="8"/>
  <c r="BF20" i="8"/>
  <c r="BG20" i="8"/>
  <c r="BH20" i="8"/>
  <c r="BI20" i="8"/>
  <c r="BJ20" i="8"/>
  <c r="BK20" i="8"/>
  <c r="BL20" i="8"/>
  <c r="BM20" i="8"/>
  <c r="BN20" i="8"/>
  <c r="BO20" i="8"/>
  <c r="BP20" i="8"/>
  <c r="BQ20" i="8"/>
  <c r="BR20" i="8"/>
  <c r="BS20" i="8"/>
  <c r="BT20" i="8"/>
  <c r="BU20" i="8"/>
  <c r="BV20" i="8"/>
  <c r="BW20" i="8"/>
  <c r="BX20" i="8"/>
  <c r="BY20" i="8"/>
  <c r="BZ20" i="8"/>
  <c r="CA20" i="8"/>
  <c r="CB20" i="8"/>
  <c r="CC20" i="8"/>
  <c r="CD20" i="8"/>
  <c r="CE20" i="8"/>
  <c r="CF20" i="8"/>
  <c r="CG20" i="8"/>
  <c r="CH20" i="8"/>
  <c r="CI20" i="8"/>
  <c r="CJ20" i="8"/>
  <c r="CK20" i="8"/>
  <c r="CL20" i="8"/>
  <c r="CM20" i="8"/>
  <c r="CN20" i="8"/>
  <c r="CO20" i="8"/>
  <c r="AU20" i="8"/>
  <c r="F5" i="10"/>
  <c r="AI5" i="10"/>
  <c r="AI25" i="10"/>
  <c r="U5" i="10"/>
  <c r="U25" i="10"/>
  <c r="H5" i="10"/>
  <c r="H27" i="10"/>
  <c r="F27" i="10"/>
  <c r="U22" i="11"/>
  <c r="U20" i="11"/>
  <c r="U16" i="11" s="1"/>
  <c r="U5" i="11"/>
  <c r="U1" i="11"/>
  <c r="U2" i="11"/>
  <c r="DM78" i="4"/>
  <c r="C16" i="11"/>
  <c r="K16" i="11"/>
  <c r="S16" i="11"/>
  <c r="AB16" i="11"/>
  <c r="AJ16" i="11"/>
  <c r="AR16" i="11"/>
  <c r="G6" i="11"/>
  <c r="G7" i="11" s="1"/>
  <c r="G8" i="11" s="1"/>
  <c r="G9" i="11" s="1"/>
  <c r="G10" i="11" s="1"/>
  <c r="G11" i="11" s="1"/>
  <c r="G12" i="11" s="1"/>
  <c r="G13" i="11" s="1"/>
  <c r="G14" i="11" s="1"/>
  <c r="H6" i="11"/>
  <c r="H7" i="11" s="1"/>
  <c r="H8" i="11" s="1"/>
  <c r="H9" i="11" s="1"/>
  <c r="H10" i="11" s="1"/>
  <c r="H11" i="11" s="1"/>
  <c r="H12" i="11" s="1"/>
  <c r="H13" i="11" s="1"/>
  <c r="H14" i="11" s="1"/>
  <c r="I6" i="11"/>
  <c r="I7" i="11" s="1"/>
  <c r="I8" i="11" s="1"/>
  <c r="I9" i="11" s="1"/>
  <c r="I10" i="11" s="1"/>
  <c r="I11" i="11" s="1"/>
  <c r="I12" i="11" s="1"/>
  <c r="I13" i="11" s="1"/>
  <c r="I14" i="11" s="1"/>
  <c r="O6" i="11"/>
  <c r="O7" i="11" s="1"/>
  <c r="O8" i="11" s="1"/>
  <c r="O9" i="11" s="1"/>
  <c r="O10" i="11" s="1"/>
  <c r="O11" i="11" s="1"/>
  <c r="O12" i="11" s="1"/>
  <c r="O13" i="11" s="1"/>
  <c r="O14" i="11" s="1"/>
  <c r="P6" i="11"/>
  <c r="P7" i="11" s="1"/>
  <c r="P8" i="11" s="1"/>
  <c r="P9" i="11" s="1"/>
  <c r="P10" i="11" s="1"/>
  <c r="P11" i="11" s="1"/>
  <c r="P12" i="11" s="1"/>
  <c r="P13" i="11" s="1"/>
  <c r="P14" i="11" s="1"/>
  <c r="Q6" i="11"/>
  <c r="Q7" i="11" s="1"/>
  <c r="Q8" i="11" s="1"/>
  <c r="Q9" i="11" s="1"/>
  <c r="Q10" i="11" s="1"/>
  <c r="Q11" i="11" s="1"/>
  <c r="Q12" i="11" s="1"/>
  <c r="Q13" i="11" s="1"/>
  <c r="Q14" i="11" s="1"/>
  <c r="U6" i="11"/>
  <c r="U7" i="11" s="1"/>
  <c r="U8" i="11" s="1"/>
  <c r="U9" i="11" s="1"/>
  <c r="U10" i="11" s="1"/>
  <c r="U11" i="11" s="1"/>
  <c r="U12" i="11" s="1"/>
  <c r="U13" i="11" s="1"/>
  <c r="U14" i="11" s="1"/>
  <c r="W6" i="11"/>
  <c r="W7" i="11" s="1"/>
  <c r="W8" i="11" s="1"/>
  <c r="W9" i="11" s="1"/>
  <c r="W10" i="11" s="1"/>
  <c r="W11" i="11" s="1"/>
  <c r="W12" i="11" s="1"/>
  <c r="W13" i="11" s="1"/>
  <c r="W14" i="11" s="1"/>
  <c r="X6" i="11"/>
  <c r="X7" i="11" s="1"/>
  <c r="X8" i="11" s="1"/>
  <c r="X9" i="11" s="1"/>
  <c r="X10" i="11" s="1"/>
  <c r="X11" i="11" s="1"/>
  <c r="X12" i="11" s="1"/>
  <c r="X13" i="11" s="1"/>
  <c r="X14" i="11" s="1"/>
  <c r="AE6" i="11"/>
  <c r="AE7" i="11" s="1"/>
  <c r="AE8" i="11" s="1"/>
  <c r="AE9" i="11" s="1"/>
  <c r="AE10" i="11" s="1"/>
  <c r="AE11" i="11" s="1"/>
  <c r="AE12" i="11" s="1"/>
  <c r="AE13" i="11" s="1"/>
  <c r="AE14" i="11" s="1"/>
  <c r="AF6" i="11"/>
  <c r="AN6" i="11"/>
  <c r="AV6" i="11"/>
  <c r="DQ61" i="4"/>
  <c r="AV22" i="11"/>
  <c r="AV20" i="11"/>
  <c r="AV16" i="11" s="1"/>
  <c r="AV5" i="11"/>
  <c r="AV3" i="11"/>
  <c r="AU22" i="11"/>
  <c r="AU20" i="11"/>
  <c r="AU16" i="11" s="1"/>
  <c r="AU5" i="11"/>
  <c r="AU3" i="11"/>
  <c r="AT22" i="11"/>
  <c r="AT20" i="11"/>
  <c r="AT16" i="11" s="1"/>
  <c r="AT5" i="11"/>
  <c r="AT6" i="11" s="1"/>
  <c r="AT7" i="11" s="1"/>
  <c r="AT8" i="11" s="1"/>
  <c r="AT9" i="11" s="1"/>
  <c r="AT10" i="11" s="1"/>
  <c r="AT11" i="11" s="1"/>
  <c r="AT12" i="11" s="1"/>
  <c r="AT13" i="11" s="1"/>
  <c r="AT14" i="11" s="1"/>
  <c r="AT3" i="11"/>
  <c r="AS22" i="11"/>
  <c r="AS5" i="11"/>
  <c r="AS20" i="11"/>
  <c r="AS16" i="11" s="1"/>
  <c r="AS3" i="11"/>
  <c r="AR22" i="11"/>
  <c r="AR20" i="11"/>
  <c r="AR5" i="11"/>
  <c r="AR6" i="11" s="1"/>
  <c r="AR7" i="11" s="1"/>
  <c r="AR8" i="11" s="1"/>
  <c r="AR9" i="11" s="1"/>
  <c r="AR10" i="11" s="1"/>
  <c r="AR11" i="11" s="1"/>
  <c r="AR12" i="11" s="1"/>
  <c r="AR13" i="11" s="1"/>
  <c r="AR14" i="11" s="1"/>
  <c r="AR3" i="11"/>
  <c r="AQ22" i="11"/>
  <c r="AQ20" i="11"/>
  <c r="AQ16" i="11" s="1"/>
  <c r="AQ5" i="11"/>
  <c r="AQ3" i="11"/>
  <c r="AP22" i="11"/>
  <c r="AP20" i="11"/>
  <c r="AP16" i="11" s="1"/>
  <c r="AP5" i="11"/>
  <c r="AP6" i="11" s="1"/>
  <c r="AP7" i="11" s="1"/>
  <c r="AP8" i="11" s="1"/>
  <c r="AP9" i="11" s="1"/>
  <c r="AP10" i="11" s="1"/>
  <c r="AP11" i="11" s="1"/>
  <c r="AP12" i="11" s="1"/>
  <c r="AP13" i="11" s="1"/>
  <c r="AP14" i="11" s="1"/>
  <c r="AP3" i="11"/>
  <c r="AO22" i="11"/>
  <c r="AO20" i="11"/>
  <c r="AO16" i="11" s="1"/>
  <c r="AO5" i="11"/>
  <c r="AO3" i="11"/>
  <c r="AN22" i="11"/>
  <c r="AN20" i="11"/>
  <c r="AN16" i="11" s="1"/>
  <c r="AN5" i="11"/>
  <c r="AN3" i="11"/>
  <c r="AM22" i="11"/>
  <c r="AM20" i="11"/>
  <c r="AM16" i="11" s="1"/>
  <c r="AM5" i="11"/>
  <c r="AM3" i="11"/>
  <c r="AL22" i="11"/>
  <c r="AL20" i="11"/>
  <c r="AL16" i="11" s="1"/>
  <c r="AL5" i="11"/>
  <c r="AL6" i="11" s="1"/>
  <c r="AL7" i="11" s="1"/>
  <c r="AL8" i="11" s="1"/>
  <c r="AL9" i="11" s="1"/>
  <c r="AL10" i="11" s="1"/>
  <c r="AL11" i="11" s="1"/>
  <c r="AL12" i="11" s="1"/>
  <c r="AL13" i="11" s="1"/>
  <c r="AL14" i="11" s="1"/>
  <c r="AL3" i="11"/>
  <c r="AK22" i="11"/>
  <c r="AK20" i="11"/>
  <c r="AK16" i="11" s="1"/>
  <c r="AK5" i="11"/>
  <c r="AK6" i="11" s="1"/>
  <c r="AK7" i="11" s="1"/>
  <c r="AK8" i="11" s="1"/>
  <c r="AK9" i="11" s="1"/>
  <c r="AK10" i="11" s="1"/>
  <c r="AK11" i="11" s="1"/>
  <c r="AK12" i="11" s="1"/>
  <c r="AK13" i="11" s="1"/>
  <c r="AK14" i="11" s="1"/>
  <c r="AK3" i="11"/>
  <c r="AJ22" i="11"/>
  <c r="AJ20" i="11"/>
  <c r="AJ5" i="11"/>
  <c r="AJ6" i="11" s="1"/>
  <c r="AJ7" i="11" s="1"/>
  <c r="AJ8" i="11" s="1"/>
  <c r="AJ9" i="11" s="1"/>
  <c r="AJ10" i="11" s="1"/>
  <c r="AJ11" i="11" s="1"/>
  <c r="AJ12" i="11" s="1"/>
  <c r="AJ13" i="11" s="1"/>
  <c r="AJ14" i="11" s="1"/>
  <c r="AJ3" i="11"/>
  <c r="AI22" i="11"/>
  <c r="AI20" i="11"/>
  <c r="AI16" i="11" s="1"/>
  <c r="AI5" i="11"/>
  <c r="AI6" i="11" s="1"/>
  <c r="AI7" i="11" s="1"/>
  <c r="AI8" i="11" s="1"/>
  <c r="AI9" i="11" s="1"/>
  <c r="AI10" i="11" s="1"/>
  <c r="AI11" i="11" s="1"/>
  <c r="AI12" i="11" s="1"/>
  <c r="AI13" i="11" s="1"/>
  <c r="AI14" i="11" s="1"/>
  <c r="AI3" i="11"/>
  <c r="AH22" i="11"/>
  <c r="AH20" i="11"/>
  <c r="AH16" i="11" s="1"/>
  <c r="AH5" i="11"/>
  <c r="AH6" i="11" s="1"/>
  <c r="AH7" i="11" s="1"/>
  <c r="AH8" i="11" s="1"/>
  <c r="AH9" i="11" s="1"/>
  <c r="AH10" i="11" s="1"/>
  <c r="AH11" i="11" s="1"/>
  <c r="AH12" i="11" s="1"/>
  <c r="AH13" i="11" s="1"/>
  <c r="AH14" i="11" s="1"/>
  <c r="AH3" i="11"/>
  <c r="AG22" i="11"/>
  <c r="AG20" i="11"/>
  <c r="AG16" i="11" s="1"/>
  <c r="AG5" i="11"/>
  <c r="AG6" i="11" s="1"/>
  <c r="AG7" i="11" s="1"/>
  <c r="AG8" i="11" s="1"/>
  <c r="AG9" i="11" s="1"/>
  <c r="AG10" i="11" s="1"/>
  <c r="AG11" i="11" s="1"/>
  <c r="AG12" i="11" s="1"/>
  <c r="AG13" i="11" s="1"/>
  <c r="AG14" i="11" s="1"/>
  <c r="AG3" i="11"/>
  <c r="AF22" i="11"/>
  <c r="AF5" i="11"/>
  <c r="AF3" i="11"/>
  <c r="AF20" i="11"/>
  <c r="AF16" i="11" s="1"/>
  <c r="AE22" i="11"/>
  <c r="AE20" i="11"/>
  <c r="AE16" i="11" s="1"/>
  <c r="AE5" i="11"/>
  <c r="AE3" i="11"/>
  <c r="AD22" i="11"/>
  <c r="AD20" i="11"/>
  <c r="AD16" i="11" s="1"/>
  <c r="AD5" i="11"/>
  <c r="AD6" i="11" s="1"/>
  <c r="AD3" i="11"/>
  <c r="AC22" i="11"/>
  <c r="AC20" i="11"/>
  <c r="AC16" i="11" s="1"/>
  <c r="AC5" i="11"/>
  <c r="AC6" i="11" s="1"/>
  <c r="AC7" i="11" s="1"/>
  <c r="AC8" i="11" s="1"/>
  <c r="AC9" i="11" s="1"/>
  <c r="AC10" i="11" s="1"/>
  <c r="AC11" i="11" s="1"/>
  <c r="AC12" i="11" s="1"/>
  <c r="AC13" i="11" s="1"/>
  <c r="AC14" i="11" s="1"/>
  <c r="AC3" i="11"/>
  <c r="AB5" i="11"/>
  <c r="AB6" i="11" s="1"/>
  <c r="AB7" i="11" s="1"/>
  <c r="AB8" i="11" s="1"/>
  <c r="AB9" i="11" s="1"/>
  <c r="AB10" i="11" s="1"/>
  <c r="AB11" i="11" s="1"/>
  <c r="AB12" i="11" s="1"/>
  <c r="AB13" i="11" s="1"/>
  <c r="AB14" i="11" s="1"/>
  <c r="AB22" i="11"/>
  <c r="AB20" i="11"/>
  <c r="AB3" i="11"/>
  <c r="AA22" i="11"/>
  <c r="AA20" i="11"/>
  <c r="AA16" i="11" s="1"/>
  <c r="AA5" i="11"/>
  <c r="AA6" i="11" s="1"/>
  <c r="AA7" i="11" s="1"/>
  <c r="AA8" i="11" s="1"/>
  <c r="AA9" i="11" s="1"/>
  <c r="AA10" i="11" s="1"/>
  <c r="AA11" i="11" s="1"/>
  <c r="AA12" i="11" s="1"/>
  <c r="AA13" i="11" s="1"/>
  <c r="AA14" i="11" s="1"/>
  <c r="AA3" i="11"/>
  <c r="Z22" i="11"/>
  <c r="Z20" i="11"/>
  <c r="Z16" i="11" s="1"/>
  <c r="Z5" i="11"/>
  <c r="Z6" i="11" s="1"/>
  <c r="Z7" i="11" s="1"/>
  <c r="Z8" i="11" s="1"/>
  <c r="Z9" i="11" s="1"/>
  <c r="Z10" i="11" s="1"/>
  <c r="Z11" i="11" s="1"/>
  <c r="Z12" i="11" s="1"/>
  <c r="Z13" i="11" s="1"/>
  <c r="Z14" i="11" s="1"/>
  <c r="Z3" i="11"/>
  <c r="Y22" i="11"/>
  <c r="Y20" i="11"/>
  <c r="Y16" i="11" s="1"/>
  <c r="Y5" i="11"/>
  <c r="Y6" i="11" s="1"/>
  <c r="Y7" i="11" s="1"/>
  <c r="Y8" i="11" s="1"/>
  <c r="Y9" i="11" s="1"/>
  <c r="Y10" i="11" s="1"/>
  <c r="Y11" i="11" s="1"/>
  <c r="Y12" i="11" s="1"/>
  <c r="Y13" i="11" s="1"/>
  <c r="Y14" i="11" s="1"/>
  <c r="Y3" i="11"/>
  <c r="X22" i="11"/>
  <c r="X20" i="11"/>
  <c r="X16" i="11" s="1"/>
  <c r="X5" i="11"/>
  <c r="X3" i="11"/>
  <c r="W22" i="11"/>
  <c r="W20" i="11"/>
  <c r="W16" i="11" s="1"/>
  <c r="W5" i="11"/>
  <c r="W3" i="11"/>
  <c r="V22" i="11"/>
  <c r="V20" i="11"/>
  <c r="V16" i="11" s="1"/>
  <c r="V5" i="11"/>
  <c r="V6" i="11" s="1"/>
  <c r="V3" i="11"/>
  <c r="T22" i="11"/>
  <c r="T20" i="11"/>
  <c r="T16" i="11" s="1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3" i="11"/>
  <c r="S22" i="11"/>
  <c r="S20" i="11"/>
  <c r="S5" i="11"/>
  <c r="S6" i="11" s="1"/>
  <c r="S7" i="11" s="1"/>
  <c r="S8" i="11" s="1"/>
  <c r="S9" i="11" s="1"/>
  <c r="S10" i="11" s="1"/>
  <c r="S11" i="11" s="1"/>
  <c r="S12" i="11" s="1"/>
  <c r="S13" i="11" s="1"/>
  <c r="S14" i="11" s="1"/>
  <c r="S3" i="11"/>
  <c r="R22" i="11"/>
  <c r="R20" i="11"/>
  <c r="R16" i="11" s="1"/>
  <c r="R5" i="11"/>
  <c r="R6" i="11" s="1"/>
  <c r="R7" i="11" s="1"/>
  <c r="R8" i="11" s="1"/>
  <c r="R9" i="11" s="1"/>
  <c r="R10" i="11" s="1"/>
  <c r="R11" i="11" s="1"/>
  <c r="R12" i="11" s="1"/>
  <c r="R13" i="11" s="1"/>
  <c r="R14" i="11" s="1"/>
  <c r="R3" i="11"/>
  <c r="Q22" i="11"/>
  <c r="Q20" i="11"/>
  <c r="Q16" i="11" s="1"/>
  <c r="Q5" i="11"/>
  <c r="Q3" i="11"/>
  <c r="P22" i="11"/>
  <c r="P20" i="11"/>
  <c r="P16" i="11" s="1"/>
  <c r="P5" i="11"/>
  <c r="P3" i="11"/>
  <c r="O22" i="11"/>
  <c r="O20" i="11"/>
  <c r="O16" i="11" s="1"/>
  <c r="O5" i="11"/>
  <c r="O3" i="11"/>
  <c r="N22" i="11"/>
  <c r="N20" i="11"/>
  <c r="N16" i="11" s="1"/>
  <c r="N5" i="11"/>
  <c r="N6" i="11" s="1"/>
  <c r="N3" i="11"/>
  <c r="M22" i="1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3" i="11"/>
  <c r="M20" i="11"/>
  <c r="M16" i="11" s="1"/>
  <c r="L22" i="11"/>
  <c r="L20" i="11"/>
  <c r="L16" i="11" s="1"/>
  <c r="L5" i="11"/>
  <c r="L6" i="11" s="1"/>
  <c r="L7" i="11" s="1"/>
  <c r="L8" i="11" s="1"/>
  <c r="L9" i="11" s="1"/>
  <c r="L10" i="11" s="1"/>
  <c r="L11" i="11" s="1"/>
  <c r="L12" i="11" s="1"/>
  <c r="L13" i="11" s="1"/>
  <c r="L14" i="11" s="1"/>
  <c r="L3" i="11"/>
  <c r="K22" i="11"/>
  <c r="K20" i="1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3" i="11"/>
  <c r="J22" i="11"/>
  <c r="J20" i="11"/>
  <c r="J16" i="11" s="1"/>
  <c r="J5" i="11"/>
  <c r="J6" i="11" s="1"/>
  <c r="J7" i="11" s="1"/>
  <c r="J8" i="11" s="1"/>
  <c r="J9" i="11" s="1"/>
  <c r="J10" i="11" s="1"/>
  <c r="J11" i="11" s="1"/>
  <c r="J12" i="11" s="1"/>
  <c r="J13" i="11" s="1"/>
  <c r="J14" i="11" s="1"/>
  <c r="J3" i="11"/>
  <c r="F5" i="11"/>
  <c r="F6" i="11" s="1"/>
  <c r="I22" i="11"/>
  <c r="I5" i="11"/>
  <c r="I20" i="11"/>
  <c r="I16" i="11" s="1"/>
  <c r="I3" i="11"/>
  <c r="H22" i="11"/>
  <c r="H20" i="11"/>
  <c r="H16" i="11" s="1"/>
  <c r="H5" i="11"/>
  <c r="H3" i="11"/>
  <c r="G22" i="11"/>
  <c r="G20" i="11"/>
  <c r="G16" i="11" s="1"/>
  <c r="G5" i="11"/>
  <c r="G3" i="11"/>
  <c r="F22" i="11"/>
  <c r="F3" i="11"/>
  <c r="F20" i="11"/>
  <c r="F16" i="11" s="1"/>
  <c r="E22" i="11"/>
  <c r="E20" i="11"/>
  <c r="E16" i="11" s="1"/>
  <c r="E5" i="11"/>
  <c r="E6" i="11" s="1"/>
  <c r="E7" i="11" s="1"/>
  <c r="E8" i="11" s="1"/>
  <c r="E9" i="11" s="1"/>
  <c r="E10" i="11" s="1"/>
  <c r="E11" i="11" s="1"/>
  <c r="E12" i="11" s="1"/>
  <c r="E13" i="11" s="1"/>
  <c r="E14" i="11" s="1"/>
  <c r="E3" i="11"/>
  <c r="D22" i="11"/>
  <c r="D20" i="11"/>
  <c r="D16" i="11" s="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3" i="11"/>
  <c r="C22" i="11"/>
  <c r="C20" i="11"/>
  <c r="C5" i="11"/>
  <c r="C6" i="11" s="1"/>
  <c r="C7" i="11" s="1"/>
  <c r="C8" i="11" s="1"/>
  <c r="C9" i="11" s="1"/>
  <c r="C10" i="11" s="1"/>
  <c r="C11" i="11" s="1"/>
  <c r="C12" i="11" s="1"/>
  <c r="C13" i="11" s="1"/>
  <c r="C14" i="11" s="1"/>
  <c r="C3" i="11"/>
  <c r="B22" i="11"/>
  <c r="B20" i="11"/>
  <c r="B16" i="11" s="1"/>
  <c r="B5" i="11"/>
  <c r="B3" i="11"/>
  <c r="E26" i="8"/>
  <c r="L21" i="8"/>
  <c r="L25" i="8" s="1"/>
  <c r="N21" i="8"/>
  <c r="N25" i="8" s="1"/>
  <c r="O21" i="8"/>
  <c r="O25" i="8" s="1"/>
  <c r="T21" i="8"/>
  <c r="T25" i="8" s="1"/>
  <c r="V21" i="8"/>
  <c r="V25" i="8" s="1"/>
  <c r="W21" i="8"/>
  <c r="W25" i="8" s="1"/>
  <c r="AD21" i="8"/>
  <c r="AD25" i="8" s="1"/>
  <c r="AF21" i="8"/>
  <c r="AF25" i="8" s="1"/>
  <c r="AL21" i="8"/>
  <c r="AL25" i="8" s="1"/>
  <c r="AN21" i="8"/>
  <c r="AN25" i="8" s="1"/>
  <c r="AT21" i="8"/>
  <c r="AT25" i="8" s="1"/>
  <c r="K21" i="8"/>
  <c r="K25" i="8" s="1"/>
  <c r="Z20" i="8"/>
  <c r="AB20" i="8"/>
  <c r="AD20" i="8"/>
  <c r="AJ20" i="8"/>
  <c r="AL20" i="8"/>
  <c r="AR20" i="8"/>
  <c r="AT20" i="8"/>
  <c r="R20" i="8"/>
  <c r="T16" i="10"/>
  <c r="AH16" i="10"/>
  <c r="AJ16" i="10"/>
  <c r="AK22" i="10"/>
  <c r="AK20" i="10"/>
  <c r="AK16" i="10" s="1"/>
  <c r="AK3" i="10"/>
  <c r="AJ22" i="10"/>
  <c r="AS21" i="8" s="1"/>
  <c r="AS25" i="8" s="1"/>
  <c r="AJ20" i="10"/>
  <c r="AJ3" i="10"/>
  <c r="AS20" i="8" s="1"/>
  <c r="AI22" i="10"/>
  <c r="AR21" i="8" s="1"/>
  <c r="AR25" i="8" s="1"/>
  <c r="AI20" i="10"/>
  <c r="AI16" i="10" s="1"/>
  <c r="AI3" i="10"/>
  <c r="AH22" i="10"/>
  <c r="AQ21" i="8" s="1"/>
  <c r="AQ25" i="8" s="1"/>
  <c r="AH20" i="10"/>
  <c r="AH3" i="10"/>
  <c r="AQ20" i="8" s="1"/>
  <c r="AG22" i="10"/>
  <c r="AP21" i="8" s="1"/>
  <c r="AP25" i="8" s="1"/>
  <c r="AG20" i="10"/>
  <c r="AG16" i="10" s="1"/>
  <c r="AG3" i="10"/>
  <c r="AP20" i="8" s="1"/>
  <c r="AF22" i="10"/>
  <c r="AO21" i="8" s="1"/>
  <c r="AO25" i="8" s="1"/>
  <c r="AF20" i="10"/>
  <c r="AF16" i="10" s="1"/>
  <c r="AF3" i="10"/>
  <c r="AO20" i="8" s="1"/>
  <c r="AE22" i="10"/>
  <c r="AE20" i="10"/>
  <c r="AE16" i="10" s="1"/>
  <c r="AE3" i="10"/>
  <c r="AN20" i="8" s="1"/>
  <c r="AD22" i="10"/>
  <c r="AM21" i="8" s="1"/>
  <c r="AM25" i="8" s="1"/>
  <c r="AD20" i="10"/>
  <c r="AD16" i="10" s="1"/>
  <c r="AD3" i="10"/>
  <c r="AM20" i="8" s="1"/>
  <c r="AC22" i="10"/>
  <c r="AC20" i="10"/>
  <c r="AC16" i="10" s="1"/>
  <c r="AC3" i="10"/>
  <c r="AB22" i="10"/>
  <c r="AK21" i="8" s="1"/>
  <c r="AK25" i="8" s="1"/>
  <c r="AB20" i="10"/>
  <c r="AB16" i="10" s="1"/>
  <c r="AB3" i="10"/>
  <c r="AK20" i="8" s="1"/>
  <c r="AA22" i="10"/>
  <c r="AJ21" i="8" s="1"/>
  <c r="AJ25" i="8" s="1"/>
  <c r="AA20" i="10"/>
  <c r="AA16" i="10" s="1"/>
  <c r="AA3" i="10"/>
  <c r="Z22" i="10"/>
  <c r="AI21" i="8" s="1"/>
  <c r="AI25" i="8" s="1"/>
  <c r="Z20" i="10"/>
  <c r="Z16" i="10" s="1"/>
  <c r="Z3" i="10"/>
  <c r="AI20" i="8" s="1"/>
  <c r="Y22" i="10"/>
  <c r="AH21" i="8" s="1"/>
  <c r="AH25" i="8" s="1"/>
  <c r="Y20" i="10"/>
  <c r="Y16" i="10" s="1"/>
  <c r="Y3" i="10"/>
  <c r="AH20" i="8" s="1"/>
  <c r="X22" i="10"/>
  <c r="AG21" i="8" s="1"/>
  <c r="AG25" i="8" s="1"/>
  <c r="X20" i="10"/>
  <c r="X16" i="10" s="1"/>
  <c r="X3" i="10"/>
  <c r="AG20" i="8" s="1"/>
  <c r="W22" i="10"/>
  <c r="W20" i="10"/>
  <c r="W16" i="10" s="1"/>
  <c r="W3" i="10"/>
  <c r="AF20" i="8" s="1"/>
  <c r="V22" i="10"/>
  <c r="AE21" i="8" s="1"/>
  <c r="AE25" i="8" s="1"/>
  <c r="V20" i="10"/>
  <c r="V16" i="10" s="1"/>
  <c r="V3" i="10"/>
  <c r="AE20" i="8" s="1"/>
  <c r="U22" i="10"/>
  <c r="U20" i="10"/>
  <c r="U16" i="10" s="1"/>
  <c r="U3" i="10"/>
  <c r="T22" i="10"/>
  <c r="AC21" i="8" s="1"/>
  <c r="AC25" i="8" s="1"/>
  <c r="T20" i="10"/>
  <c r="T3" i="10"/>
  <c r="AC20" i="8" s="1"/>
  <c r="S22" i="10"/>
  <c r="AB21" i="8" s="1"/>
  <c r="AB25" i="8" s="1"/>
  <c r="S20" i="10"/>
  <c r="S16" i="10" s="1"/>
  <c r="S3" i="10"/>
  <c r="R22" i="10"/>
  <c r="AA21" i="8" s="1"/>
  <c r="AA25" i="8" s="1"/>
  <c r="R20" i="10"/>
  <c r="R16" i="10" s="1"/>
  <c r="R3" i="10"/>
  <c r="AA20" i="8" s="1"/>
  <c r="Q22" i="10"/>
  <c r="Z21" i="8" s="1"/>
  <c r="Z25" i="8" s="1"/>
  <c r="Q20" i="10"/>
  <c r="Q16" i="10" s="1"/>
  <c r="Q3" i="10"/>
  <c r="P22" i="10"/>
  <c r="Y21" i="8" s="1"/>
  <c r="Y25" i="8" s="1"/>
  <c r="P20" i="10"/>
  <c r="P16" i="10" s="1"/>
  <c r="P3" i="10"/>
  <c r="Y20" i="8" s="1"/>
  <c r="O22" i="10"/>
  <c r="X21" i="8" s="1"/>
  <c r="X25" i="8" s="1"/>
  <c r="O20" i="10"/>
  <c r="O16" i="10" s="1"/>
  <c r="O3" i="10"/>
  <c r="X20" i="8" s="1"/>
  <c r="N22" i="10"/>
  <c r="N20" i="10"/>
  <c r="N16" i="10" s="1"/>
  <c r="N3" i="10"/>
  <c r="W20" i="8" s="1"/>
  <c r="M22" i="10"/>
  <c r="M20" i="10"/>
  <c r="M16" i="10" s="1"/>
  <c r="M3" i="10"/>
  <c r="V20" i="8" s="1"/>
  <c r="L22" i="10"/>
  <c r="U21" i="8" s="1"/>
  <c r="U25" i="8" s="1"/>
  <c r="L20" i="10"/>
  <c r="L16" i="10" s="1"/>
  <c r="L3" i="10"/>
  <c r="U20" i="8" s="1"/>
  <c r="K22" i="10"/>
  <c r="K20" i="10"/>
  <c r="K16" i="10" s="1"/>
  <c r="K3" i="10"/>
  <c r="T20" i="8" s="1"/>
  <c r="J22" i="10"/>
  <c r="S21" i="8" s="1"/>
  <c r="S25" i="8" s="1"/>
  <c r="J20" i="10"/>
  <c r="J16" i="10" s="1"/>
  <c r="J3" i="10"/>
  <c r="S20" i="8" s="1"/>
  <c r="I22" i="10"/>
  <c r="R21" i="8" s="1"/>
  <c r="R25" i="8" s="1"/>
  <c r="I20" i="10"/>
  <c r="I16" i="10" s="1"/>
  <c r="I3" i="10"/>
  <c r="H22" i="10"/>
  <c r="Q21" i="8" s="1"/>
  <c r="Q25" i="8" s="1"/>
  <c r="H20" i="10"/>
  <c r="H16" i="10" s="1"/>
  <c r="H3" i="10"/>
  <c r="Q20" i="8" s="1"/>
  <c r="G22" i="10"/>
  <c r="P21" i="8" s="1"/>
  <c r="P25" i="8" s="1"/>
  <c r="G20" i="10"/>
  <c r="G16" i="10" s="1"/>
  <c r="F20" i="10"/>
  <c r="G3" i="10"/>
  <c r="P20" i="8" s="1"/>
  <c r="F22" i="10"/>
  <c r="F3" i="10"/>
  <c r="O20" i="8" s="1"/>
  <c r="E22" i="10"/>
  <c r="E20" i="10"/>
  <c r="E3" i="10"/>
  <c r="N20" i="8" s="1"/>
  <c r="D22" i="10"/>
  <c r="M21" i="8" s="1"/>
  <c r="M25" i="8" s="1"/>
  <c r="D20" i="10"/>
  <c r="D3" i="10"/>
  <c r="M20" i="8" s="1"/>
  <c r="C22" i="10"/>
  <c r="C20" i="10"/>
  <c r="C16" i="10" s="1"/>
  <c r="C3" i="10"/>
  <c r="L20" i="8" s="1"/>
  <c r="D16" i="10"/>
  <c r="E16" i="10"/>
  <c r="F16" i="10"/>
  <c r="B22" i="10"/>
  <c r="B20" i="10"/>
  <c r="B16" i="10" s="1"/>
  <c r="B3" i="10"/>
  <c r="K20" i="8" s="1"/>
  <c r="H61" i="4"/>
  <c r="J61" i="4"/>
  <c r="L61" i="4"/>
  <c r="N61" i="4"/>
  <c r="P61" i="4"/>
  <c r="R61" i="4"/>
  <c r="T61" i="4"/>
  <c r="V61" i="4"/>
  <c r="X61" i="4"/>
  <c r="Z61" i="4"/>
  <c r="AB61" i="4"/>
  <c r="AD61" i="4"/>
  <c r="AF61" i="4"/>
  <c r="AH61" i="4"/>
  <c r="AJ61" i="4"/>
  <c r="AL61" i="4"/>
  <c r="AN61" i="4"/>
  <c r="AP61" i="4"/>
  <c r="AR61" i="4"/>
  <c r="AT61" i="4"/>
  <c r="AV61" i="4"/>
  <c r="AX61" i="4"/>
  <c r="AZ61" i="4"/>
  <c r="BB61" i="4"/>
  <c r="BD61" i="4"/>
  <c r="BF61" i="4"/>
  <c r="BH61" i="4"/>
  <c r="BJ61" i="4"/>
  <c r="BL61" i="4"/>
  <c r="BN61" i="4"/>
  <c r="BP61" i="4"/>
  <c r="BR61" i="4"/>
  <c r="BT61" i="4"/>
  <c r="BV61" i="4"/>
  <c r="BX61" i="4"/>
  <c r="BZ61" i="4"/>
  <c r="CB61" i="4"/>
  <c r="CD61" i="4"/>
  <c r="CF61" i="4"/>
  <c r="CH61" i="4"/>
  <c r="CJ61" i="4"/>
  <c r="CL61" i="4"/>
  <c r="CN61" i="4"/>
  <c r="CP61" i="4"/>
  <c r="CR61" i="4"/>
  <c r="CT61" i="4"/>
  <c r="CV61" i="4"/>
  <c r="CX61" i="4"/>
  <c r="CZ61" i="4"/>
  <c r="DB61" i="4"/>
  <c r="DD61" i="4"/>
  <c r="DF61" i="4"/>
  <c r="DH61" i="4"/>
  <c r="DJ61" i="4"/>
  <c r="DL61" i="4"/>
  <c r="DN61" i="4"/>
  <c r="DP61" i="4"/>
  <c r="DR61" i="4"/>
  <c r="DT61" i="4"/>
  <c r="DV61" i="4"/>
  <c r="DX61" i="4"/>
  <c r="DZ61" i="4"/>
  <c r="EB61" i="4"/>
  <c r="ED61" i="4"/>
  <c r="EF61" i="4"/>
  <c r="EH61" i="4"/>
  <c r="EJ61" i="4"/>
  <c r="EL61" i="4"/>
  <c r="EN61" i="4"/>
  <c r="EP61" i="4"/>
  <c r="ER61" i="4"/>
  <c r="ET61" i="4"/>
  <c r="EV61" i="4"/>
  <c r="EX61" i="4"/>
  <c r="EZ61" i="4"/>
  <c r="FB61" i="4"/>
  <c r="FD61" i="4"/>
  <c r="FF61" i="4"/>
  <c r="FH61" i="4"/>
  <c r="FJ61" i="4"/>
  <c r="FL61" i="4"/>
  <c r="FN61" i="4"/>
  <c r="FP61" i="4"/>
  <c r="FR61" i="4"/>
  <c r="FT61" i="4"/>
  <c r="FV61" i="4"/>
  <c r="FX61" i="4"/>
  <c r="FZ61" i="4"/>
  <c r="GB61" i="4"/>
  <c r="GD61" i="4"/>
  <c r="GF61" i="4"/>
  <c r="GH61" i="4"/>
  <c r="GJ61" i="4"/>
  <c r="GL61" i="4"/>
  <c r="GN61" i="4"/>
  <c r="GP61" i="4"/>
  <c r="GR61" i="4"/>
  <c r="GT61" i="4"/>
  <c r="GV61" i="4"/>
  <c r="GX61" i="4"/>
  <c r="GZ61" i="4"/>
  <c r="HB61" i="4"/>
  <c r="HD61" i="4"/>
  <c r="HF61" i="4"/>
  <c r="HH61" i="4"/>
  <c r="HJ61" i="4"/>
  <c r="HL61" i="4"/>
  <c r="HN61" i="4"/>
  <c r="HP61" i="4"/>
  <c r="HR61" i="4"/>
  <c r="HT61" i="4"/>
  <c r="HV61" i="4"/>
  <c r="HX61" i="4"/>
  <c r="HZ61" i="4"/>
  <c r="IB61" i="4"/>
  <c r="ID61" i="4"/>
  <c r="IF61" i="4"/>
  <c r="IH61" i="4"/>
  <c r="IJ61" i="4"/>
  <c r="IL61" i="4"/>
  <c r="IN61" i="4"/>
  <c r="IP61" i="4"/>
  <c r="IR61" i="4"/>
  <c r="IT61" i="4"/>
  <c r="IV61" i="4"/>
  <c r="IX61" i="4"/>
  <c r="IZ61" i="4"/>
  <c r="JB61" i="4"/>
  <c r="JD61" i="4"/>
  <c r="JF61" i="4"/>
  <c r="JH61" i="4"/>
  <c r="JJ61" i="4"/>
  <c r="AE60" i="3"/>
  <c r="AG60" i="3"/>
  <c r="AI60" i="3"/>
  <c r="AK60" i="3"/>
  <c r="AM60" i="3"/>
  <c r="AO60" i="3"/>
  <c r="AQ60" i="3"/>
  <c r="AS60" i="3"/>
  <c r="AU60" i="3"/>
  <c r="AW60" i="3"/>
  <c r="AY60" i="3"/>
  <c r="BA60" i="3"/>
  <c r="BC60" i="3"/>
  <c r="BE60" i="3"/>
  <c r="BG60" i="3"/>
  <c r="BI60" i="3"/>
  <c r="BK60" i="3"/>
  <c r="BM60" i="3"/>
  <c r="BO60" i="3"/>
  <c r="BQ60" i="3"/>
  <c r="BS60" i="3"/>
  <c r="BU60" i="3"/>
  <c r="BW60" i="3"/>
  <c r="BY60" i="3"/>
  <c r="CA60" i="3"/>
  <c r="CC60" i="3"/>
  <c r="CE60" i="3"/>
  <c r="CG60" i="3"/>
  <c r="CI60" i="3"/>
  <c r="CK60" i="3"/>
  <c r="CM60" i="3"/>
  <c r="CO60" i="3"/>
  <c r="CQ60" i="3"/>
  <c r="CS60" i="3"/>
  <c r="CU60" i="3"/>
  <c r="CW60" i="3"/>
  <c r="CY60" i="3"/>
  <c r="DA60" i="3"/>
  <c r="DC60" i="3"/>
  <c r="DE60" i="3"/>
  <c r="DG60" i="3"/>
  <c r="DI60" i="3"/>
  <c r="DK60" i="3"/>
  <c r="DM60" i="3"/>
  <c r="DO60" i="3"/>
  <c r="DQ60" i="3"/>
  <c r="DS60" i="3"/>
  <c r="DU60" i="3"/>
  <c r="DW60" i="3"/>
  <c r="DY60" i="3"/>
  <c r="EA60" i="3"/>
  <c r="EC60" i="3"/>
  <c r="EE60" i="3"/>
  <c r="EG60" i="3"/>
  <c r="EI60" i="3"/>
  <c r="EK60" i="3"/>
  <c r="EM60" i="3"/>
  <c r="EO60" i="3"/>
  <c r="EQ60" i="3"/>
  <c r="ES60" i="3"/>
  <c r="EU60" i="3"/>
  <c r="EW60" i="3"/>
  <c r="EY60" i="3"/>
  <c r="FA60" i="3"/>
  <c r="FC60" i="3"/>
  <c r="FE60" i="3"/>
  <c r="FG60" i="3"/>
  <c r="FI60" i="3"/>
  <c r="FK60" i="3"/>
  <c r="FM60" i="3"/>
  <c r="FO60" i="3"/>
  <c r="FQ60" i="3"/>
  <c r="FS60" i="3"/>
  <c r="FU60" i="3"/>
  <c r="FW60" i="3"/>
  <c r="FY60" i="3"/>
  <c r="GA60" i="3"/>
  <c r="GC60" i="3"/>
  <c r="F35" i="2"/>
  <c r="C16" i="7"/>
  <c r="D16" i="7"/>
  <c r="E16" i="7"/>
  <c r="F16" i="7"/>
  <c r="G16" i="7"/>
  <c r="H16" i="7"/>
  <c r="I16" i="7"/>
  <c r="B16" i="7"/>
  <c r="D21" i="8"/>
  <c r="D25" i="8" s="1"/>
  <c r="E21" i="8"/>
  <c r="E25" i="8" s="1"/>
  <c r="F21" i="8"/>
  <c r="F25" i="8" s="1"/>
  <c r="G21" i="8"/>
  <c r="H21" i="8"/>
  <c r="H25" i="8" s="1"/>
  <c r="I21" i="8"/>
  <c r="I25" i="8" s="1"/>
  <c r="J21" i="8"/>
  <c r="J25" i="8" s="1"/>
  <c r="G25" i="8"/>
  <c r="C21" i="8"/>
  <c r="I22" i="7"/>
  <c r="I20" i="7"/>
  <c r="I3" i="7"/>
  <c r="J20" i="8" s="1"/>
  <c r="H22" i="7"/>
  <c r="H20" i="7"/>
  <c r="H3" i="7"/>
  <c r="I20" i="8" s="1"/>
  <c r="C20" i="8"/>
  <c r="C34" i="8" s="1" a="1"/>
  <c r="C34" i="8" s="1"/>
  <c r="H20" i="8"/>
  <c r="G22" i="7"/>
  <c r="G20" i="7"/>
  <c r="G3" i="7"/>
  <c r="F22" i="7"/>
  <c r="F20" i="7"/>
  <c r="F3" i="7"/>
  <c r="G20" i="8" s="1"/>
  <c r="E22" i="7"/>
  <c r="E20" i="7"/>
  <c r="C13" i="8"/>
  <c r="E3" i="7"/>
  <c r="F20" i="8" s="1"/>
  <c r="D22" i="7"/>
  <c r="C22" i="7"/>
  <c r="B22" i="7"/>
  <c r="D20" i="7"/>
  <c r="C20" i="7"/>
  <c r="B20" i="7"/>
  <c r="D3" i="7"/>
  <c r="E20" i="8" s="1"/>
  <c r="C3" i="7"/>
  <c r="D20" i="8" s="1"/>
  <c r="B3" i="7"/>
  <c r="K28" i="21" l="1"/>
  <c r="K7" i="21"/>
  <c r="K15" i="21"/>
  <c r="K23" i="21"/>
  <c r="K16" i="21"/>
  <c r="K9" i="21"/>
  <c r="K17" i="21"/>
  <c r="K25" i="21"/>
  <c r="K8" i="21"/>
  <c r="K10" i="21"/>
  <c r="K18" i="21"/>
  <c r="K26" i="21"/>
  <c r="K24" i="21"/>
  <c r="K11" i="21"/>
  <c r="K19" i="21"/>
  <c r="K27" i="21"/>
  <c r="K20" i="21"/>
  <c r="K5" i="21"/>
  <c r="K13" i="21"/>
  <c r="K21" i="21"/>
  <c r="K29" i="21"/>
  <c r="K12" i="21"/>
  <c r="K6" i="21"/>
  <c r="K14" i="21"/>
  <c r="K5" i="18"/>
  <c r="K9" i="18"/>
  <c r="K13" i="18"/>
  <c r="K7" i="18"/>
  <c r="K8" i="18"/>
  <c r="K10" i="18"/>
  <c r="K11" i="18"/>
  <c r="K12" i="18"/>
  <c r="K7" i="17"/>
  <c r="K8" i="17"/>
  <c r="K15" i="17"/>
  <c r="K16" i="17"/>
  <c r="K5" i="17"/>
  <c r="K13" i="17"/>
  <c r="K6" i="17"/>
  <c r="K14" i="17"/>
  <c r="K9" i="17"/>
  <c r="K17" i="17"/>
  <c r="K10" i="17"/>
  <c r="K18" i="17"/>
  <c r="K11" i="17"/>
  <c r="K19" i="17"/>
  <c r="C33" i="8" a="1"/>
  <c r="C33" i="8" s="1"/>
  <c r="AE19" i="11"/>
  <c r="BX22" i="8" s="1"/>
  <c r="BX26" i="8" s="1"/>
  <c r="AE15" i="11"/>
  <c r="AE17" i="11" s="1"/>
  <c r="H19" i="11"/>
  <c r="BA22" i="8" s="1"/>
  <c r="BA26" i="8" s="1"/>
  <c r="M15" i="11"/>
  <c r="M17" i="11" s="1"/>
  <c r="AO6" i="11"/>
  <c r="AO7" i="11" s="1"/>
  <c r="AO8" i="11" s="1"/>
  <c r="AO9" i="11" s="1"/>
  <c r="AO10" i="11" s="1"/>
  <c r="AO11" i="11" s="1"/>
  <c r="AO12" i="11" s="1"/>
  <c r="AO13" i="11" s="1"/>
  <c r="AO14" i="11" s="1"/>
  <c r="AV7" i="11"/>
  <c r="AV8" i="11" s="1"/>
  <c r="AV9" i="11" s="1"/>
  <c r="AV10" i="11" s="1"/>
  <c r="AV11" i="11" s="1"/>
  <c r="AV12" i="11" s="1"/>
  <c r="AV13" i="11" s="1"/>
  <c r="AV14" i="11" s="1"/>
  <c r="AS6" i="11"/>
  <c r="AS7" i="11" s="1"/>
  <c r="AS8" i="11" s="1"/>
  <c r="AS9" i="11" s="1"/>
  <c r="AS10" i="11" s="1"/>
  <c r="AS11" i="11" s="1"/>
  <c r="AS12" i="11" s="1"/>
  <c r="AS13" i="11" s="1"/>
  <c r="AS14" i="11" s="1"/>
  <c r="AU6" i="11"/>
  <c r="F7" i="11"/>
  <c r="F8" i="11" s="1"/>
  <c r="F9" i="11" s="1"/>
  <c r="F10" i="11" s="1"/>
  <c r="F11" i="11" s="1"/>
  <c r="F12" i="11" s="1"/>
  <c r="F13" i="11" s="1"/>
  <c r="F14" i="11" s="1"/>
  <c r="W15" i="11"/>
  <c r="W17" i="11" s="1"/>
  <c r="I19" i="11"/>
  <c r="BB22" i="8" s="1"/>
  <c r="BB26" i="8" s="1"/>
  <c r="Q19" i="11"/>
  <c r="BJ22" i="8" s="1"/>
  <c r="BJ26" i="8" s="1"/>
  <c r="X19" i="11"/>
  <c r="BQ22" i="8" s="1"/>
  <c r="BQ26" i="8" s="1"/>
  <c r="AL19" i="11"/>
  <c r="CE22" i="8" s="1"/>
  <c r="CE26" i="8" s="1"/>
  <c r="AL15" i="11"/>
  <c r="AL17" i="11" s="1"/>
  <c r="AM6" i="11"/>
  <c r="AD7" i="11"/>
  <c r="AD8" i="11" s="1"/>
  <c r="AD9" i="11" s="1"/>
  <c r="AD10" i="11" s="1"/>
  <c r="AD11" i="11" s="1"/>
  <c r="AD12" i="11" s="1"/>
  <c r="AD13" i="11" s="1"/>
  <c r="AD14" i="11" s="1"/>
  <c r="N7" i="11"/>
  <c r="N8" i="11" s="1"/>
  <c r="N9" i="11" s="1"/>
  <c r="N10" i="11" s="1"/>
  <c r="N11" i="11" s="1"/>
  <c r="N12" i="11" s="1"/>
  <c r="N13" i="11" s="1"/>
  <c r="N14" i="11" s="1"/>
  <c r="W19" i="11"/>
  <c r="BP22" i="8" s="1"/>
  <c r="BP26" i="8" s="1"/>
  <c r="G19" i="11"/>
  <c r="AZ22" i="8" s="1"/>
  <c r="AZ26" i="8" s="1"/>
  <c r="AN7" i="11"/>
  <c r="AN8" i="11" s="1"/>
  <c r="AN9" i="11" s="1"/>
  <c r="AN10" i="11" s="1"/>
  <c r="AN11" i="11" s="1"/>
  <c r="AN12" i="11" s="1"/>
  <c r="AN13" i="11" s="1"/>
  <c r="AN14" i="11" s="1"/>
  <c r="E19" i="11"/>
  <c r="AX22" i="8" s="1"/>
  <c r="AX26" i="8" s="1"/>
  <c r="E15" i="11"/>
  <c r="E17" i="11" s="1"/>
  <c r="O19" i="11"/>
  <c r="BH22" i="8" s="1"/>
  <c r="BH26" i="8" s="1"/>
  <c r="M19" i="11"/>
  <c r="BF22" i="8" s="1"/>
  <c r="BF26" i="8" s="1"/>
  <c r="AT15" i="11"/>
  <c r="AT17" i="11" s="1"/>
  <c r="AT19" i="11"/>
  <c r="CM22" i="8" s="1"/>
  <c r="CM26" i="8" s="1"/>
  <c r="AF7" i="11"/>
  <c r="AF8" i="11" s="1"/>
  <c r="AF9" i="11" s="1"/>
  <c r="AF10" i="11" s="1"/>
  <c r="AF11" i="11" s="1"/>
  <c r="AF12" i="11" s="1"/>
  <c r="AF13" i="11" s="1"/>
  <c r="AF14" i="11" s="1"/>
  <c r="P19" i="11"/>
  <c r="BI22" i="8" s="1"/>
  <c r="BI26" i="8" s="1"/>
  <c r="AQ6" i="11"/>
  <c r="AQ7" i="11" s="1"/>
  <c r="AQ8" i="11" s="1"/>
  <c r="AQ9" i="11" s="1"/>
  <c r="AQ10" i="11" s="1"/>
  <c r="AQ11" i="11" s="1"/>
  <c r="AQ12" i="11" s="1"/>
  <c r="AQ13" i="11" s="1"/>
  <c r="AQ14" i="11" s="1"/>
  <c r="B6" i="11"/>
  <c r="B7" i="11" s="1"/>
  <c r="B8" i="11" s="1"/>
  <c r="B9" i="11" s="1"/>
  <c r="B10" i="11" s="1"/>
  <c r="B11" i="11" s="1"/>
  <c r="B12" i="11" s="1"/>
  <c r="B13" i="11" s="1"/>
  <c r="B14" i="11" s="1"/>
  <c r="V7" i="11"/>
  <c r="V8" i="11" s="1"/>
  <c r="V9" i="11" s="1"/>
  <c r="V10" i="11" s="1"/>
  <c r="V11" i="11" s="1"/>
  <c r="V12" i="11" s="1"/>
  <c r="V13" i="11" s="1"/>
  <c r="V14" i="11" s="1"/>
  <c r="AK15" i="11"/>
  <c r="AK17" i="11" s="1"/>
  <c r="AC15" i="11"/>
  <c r="AC17" i="11" s="1"/>
  <c r="T15" i="11"/>
  <c r="T17" i="11" s="1"/>
  <c r="L15" i="11"/>
  <c r="L17" i="11" s="1"/>
  <c r="D15" i="11"/>
  <c r="D17" i="11" s="1"/>
  <c r="AK19" i="11"/>
  <c r="CD22" i="8" s="1"/>
  <c r="CD26" i="8" s="1"/>
  <c r="AC19" i="11"/>
  <c r="BV22" i="8" s="1"/>
  <c r="BV26" i="8" s="1"/>
  <c r="T19" i="11"/>
  <c r="BM22" i="8" s="1"/>
  <c r="BM26" i="8" s="1"/>
  <c r="L19" i="11"/>
  <c r="BE22" i="8" s="1"/>
  <c r="BE26" i="8" s="1"/>
  <c r="D19" i="11"/>
  <c r="AW22" i="8" s="1"/>
  <c r="AW26" i="8" s="1"/>
  <c r="AR15" i="11"/>
  <c r="AR17" i="11" s="1"/>
  <c r="AJ15" i="11"/>
  <c r="AJ17" i="11" s="1"/>
  <c r="AB15" i="11"/>
  <c r="AB17" i="11" s="1"/>
  <c r="S15" i="11"/>
  <c r="S17" i="11" s="1"/>
  <c r="K15" i="11"/>
  <c r="K17" i="11" s="1"/>
  <c r="C15" i="11"/>
  <c r="C17" i="11" s="1"/>
  <c r="AR19" i="11"/>
  <c r="CK22" i="8" s="1"/>
  <c r="CK26" i="8" s="1"/>
  <c r="AJ19" i="11"/>
  <c r="CC22" i="8" s="1"/>
  <c r="CC26" i="8" s="1"/>
  <c r="AB19" i="11"/>
  <c r="BU22" i="8" s="1"/>
  <c r="BU26" i="8" s="1"/>
  <c r="S19" i="11"/>
  <c r="BL22" i="8" s="1"/>
  <c r="BL26" i="8" s="1"/>
  <c r="K19" i="11"/>
  <c r="BD22" i="8" s="1"/>
  <c r="BD26" i="8" s="1"/>
  <c r="C19" i="11"/>
  <c r="AV22" i="8" s="1"/>
  <c r="AV26" i="8" s="1"/>
  <c r="AI15" i="11"/>
  <c r="AI17" i="11" s="1"/>
  <c r="AA15" i="11"/>
  <c r="AA17" i="11" s="1"/>
  <c r="R15" i="11"/>
  <c r="R17" i="11" s="1"/>
  <c r="J15" i="11"/>
  <c r="J17" i="11" s="1"/>
  <c r="AI19" i="11"/>
  <c r="CB22" i="8" s="1"/>
  <c r="CB26" i="8" s="1"/>
  <c r="AA19" i="11"/>
  <c r="BT22" i="8" s="1"/>
  <c r="BT26" i="8" s="1"/>
  <c r="R19" i="11"/>
  <c r="BK22" i="8" s="1"/>
  <c r="BK26" i="8" s="1"/>
  <c r="J19" i="11"/>
  <c r="BC22" i="8" s="1"/>
  <c r="BC26" i="8" s="1"/>
  <c r="AP15" i="11"/>
  <c r="AP17" i="11" s="1"/>
  <c r="AH15" i="11"/>
  <c r="AH17" i="11" s="1"/>
  <c r="Z15" i="11"/>
  <c r="Z17" i="11" s="1"/>
  <c r="Q15" i="11"/>
  <c r="Q17" i="11" s="1"/>
  <c r="I15" i="11"/>
  <c r="I17" i="11" s="1"/>
  <c r="AP19" i="11"/>
  <c r="CI22" i="8" s="1"/>
  <c r="CI26" i="8" s="1"/>
  <c r="AH19" i="11"/>
  <c r="CA22" i="8" s="1"/>
  <c r="CA26" i="8" s="1"/>
  <c r="Z19" i="11"/>
  <c r="BS22" i="8" s="1"/>
  <c r="BS26" i="8" s="1"/>
  <c r="AG15" i="11"/>
  <c r="AG17" i="11" s="1"/>
  <c r="Y15" i="11"/>
  <c r="Y17" i="11" s="1"/>
  <c r="P15" i="11"/>
  <c r="P17" i="11" s="1"/>
  <c r="H15" i="11"/>
  <c r="H17" i="11" s="1"/>
  <c r="AG19" i="11"/>
  <c r="BZ22" i="8" s="1"/>
  <c r="BZ26" i="8" s="1"/>
  <c r="Y19" i="11"/>
  <c r="BR22" i="8" s="1"/>
  <c r="BR26" i="8" s="1"/>
  <c r="X15" i="11"/>
  <c r="X17" i="11" s="1"/>
  <c r="O15" i="11"/>
  <c r="O17" i="11" s="1"/>
  <c r="G15" i="11"/>
  <c r="G17" i="11" s="1"/>
  <c r="U15" i="11"/>
  <c r="U17" i="11" s="1"/>
  <c r="U19" i="11"/>
  <c r="BN22" i="8" s="1"/>
  <c r="BN26" i="8" s="1"/>
  <c r="C25" i="8"/>
  <c r="C11" i="8" s="1"/>
  <c r="AS19" i="11" l="1"/>
  <c r="CL22" i="8" s="1"/>
  <c r="CL26" i="8" s="1"/>
  <c r="AQ19" i="11"/>
  <c r="CJ22" i="8" s="1"/>
  <c r="CJ26" i="8" s="1"/>
  <c r="F19" i="11"/>
  <c r="AY22" i="8" s="1"/>
  <c r="AY26" i="8" s="1"/>
  <c r="F15" i="11"/>
  <c r="F17" i="11" s="1"/>
  <c r="AQ15" i="11"/>
  <c r="AQ17" i="11" s="1"/>
  <c r="AS15" i="11"/>
  <c r="AS17" i="11" s="1"/>
  <c r="V19" i="11"/>
  <c r="BO22" i="8" s="1"/>
  <c r="BO26" i="8" s="1"/>
  <c r="AM7" i="11"/>
  <c r="AM8" i="11" s="1"/>
  <c r="AM9" i="11" s="1"/>
  <c r="AM10" i="11" s="1"/>
  <c r="AM11" i="11" s="1"/>
  <c r="AM12" i="11" s="1"/>
  <c r="AM13" i="11" s="1"/>
  <c r="AM14" i="11" s="1"/>
  <c r="AO15" i="11"/>
  <c r="AO17" i="11" s="1"/>
  <c r="AF19" i="11"/>
  <c r="BY22" i="8" s="1"/>
  <c r="BY26" i="8" s="1"/>
  <c r="V15" i="11"/>
  <c r="V17" i="11" s="1"/>
  <c r="AO19" i="11"/>
  <c r="CH22" i="8" s="1"/>
  <c r="CH26" i="8" s="1"/>
  <c r="N15" i="11"/>
  <c r="N17" i="11" s="1"/>
  <c r="AN19" i="11"/>
  <c r="CG22" i="8" s="1"/>
  <c r="CG26" i="8" s="1"/>
  <c r="AV15" i="11"/>
  <c r="AV17" i="11" s="1"/>
  <c r="AN15" i="11"/>
  <c r="AN17" i="11" s="1"/>
  <c r="AF15" i="11"/>
  <c r="AF17" i="11" s="1"/>
  <c r="AD15" i="11"/>
  <c r="AD17" i="11" s="1"/>
  <c r="AV19" i="11"/>
  <c r="CO22" i="8" s="1"/>
  <c r="CO26" i="8" s="1"/>
  <c r="AD19" i="11"/>
  <c r="BW22" i="8" s="1"/>
  <c r="BW26" i="8" s="1"/>
  <c r="B15" i="11"/>
  <c r="B17" i="11" s="1"/>
  <c r="AU7" i="11"/>
  <c r="N19" i="11"/>
  <c r="BG22" i="8" s="1"/>
  <c r="BG26" i="8" s="1"/>
  <c r="B19" i="11"/>
  <c r="AU22" i="8" s="1"/>
  <c r="AU26" i="8" s="1"/>
  <c r="FN76" i="3"/>
  <c r="FR71" i="3"/>
  <c r="FR76" i="3" s="1"/>
  <c r="EB66" i="3"/>
  <c r="GB65" i="3"/>
  <c r="GB66" i="3" s="1"/>
  <c r="FX65" i="3"/>
  <c r="FX66" i="3" s="1"/>
  <c r="FT65" i="3"/>
  <c r="FT66" i="3" s="1"/>
  <c r="FR65" i="3"/>
  <c r="FR66" i="3" s="1"/>
  <c r="FP65" i="3"/>
  <c r="FP66" i="3" s="1"/>
  <c r="FN65" i="3"/>
  <c r="FJ65" i="3"/>
  <c r="FH65" i="3"/>
  <c r="FH66" i="3" s="1"/>
  <c r="FF65" i="3"/>
  <c r="FF66" i="3" s="1"/>
  <c r="FD65" i="3"/>
  <c r="FD66" i="3" s="1"/>
  <c r="EZ65" i="3"/>
  <c r="EZ66" i="3" s="1"/>
  <c r="EX65" i="3"/>
  <c r="EX66" i="3" s="1"/>
  <c r="EV65" i="3"/>
  <c r="EV66" i="3" s="1"/>
  <c r="ER65" i="3"/>
  <c r="ER66" i="3" s="1"/>
  <c r="EP65" i="3"/>
  <c r="EP66" i="3" s="1"/>
  <c r="EN65" i="3"/>
  <c r="EN66" i="3" s="1"/>
  <c r="EL65" i="3"/>
  <c r="EL66" i="3" s="1"/>
  <c r="EH65" i="3"/>
  <c r="EH66" i="3" s="1"/>
  <c r="EF65" i="3"/>
  <c r="EF66" i="3" s="1"/>
  <c r="ED65" i="3"/>
  <c r="EB65" i="3"/>
  <c r="DX65" i="3"/>
  <c r="DX66" i="3" s="1"/>
  <c r="DV65" i="3"/>
  <c r="DV66" i="3" s="1"/>
  <c r="DT65" i="3"/>
  <c r="DT66" i="3" s="1"/>
  <c r="DR65" i="3"/>
  <c r="DR66" i="3" s="1"/>
  <c r="DP65" i="3"/>
  <c r="DP66" i="3" s="1"/>
  <c r="DN65" i="3"/>
  <c r="DN66" i="3" s="1"/>
  <c r="DL65" i="3"/>
  <c r="DL66" i="3" s="1"/>
  <c r="DJ65" i="3"/>
  <c r="DH65" i="3"/>
  <c r="DH66" i="3" s="1"/>
  <c r="DF65" i="3"/>
  <c r="DF66" i="3" s="1"/>
  <c r="DD65" i="3"/>
  <c r="DD66" i="3" s="1"/>
  <c r="CZ65" i="3"/>
  <c r="CZ66" i="3" s="1"/>
  <c r="CX65" i="3"/>
  <c r="CX66" i="3" s="1"/>
  <c r="CV65" i="3"/>
  <c r="CV66" i="3" s="1"/>
  <c r="CT65" i="3"/>
  <c r="CR65" i="3"/>
  <c r="CR66" i="3" s="1"/>
  <c r="CP65" i="3"/>
  <c r="CP66" i="3" s="1"/>
  <c r="CL65" i="3"/>
  <c r="CL66" i="3" s="1"/>
  <c r="CJ65" i="3"/>
  <c r="CJ66" i="3" s="1"/>
  <c r="CH65" i="3"/>
  <c r="CH66" i="3" s="1"/>
  <c r="CF65" i="3"/>
  <c r="CF66" i="3" s="1"/>
  <c r="CD65" i="3"/>
  <c r="CD66" i="3" s="1"/>
  <c r="CB65" i="3"/>
  <c r="CB66" i="3" s="1"/>
  <c r="BZ65" i="3"/>
  <c r="BZ66" i="3" s="1"/>
  <c r="BX65" i="3"/>
  <c r="BX66" i="3" s="1"/>
  <c r="BV65" i="3"/>
  <c r="BV66" i="3" s="1"/>
  <c r="BT65" i="3"/>
  <c r="BT66" i="3" s="1"/>
  <c r="BR65" i="3"/>
  <c r="BR66" i="3" s="1"/>
  <c r="BP65" i="3"/>
  <c r="BP66" i="3" s="1"/>
  <c r="BN65" i="3"/>
  <c r="BN66" i="3" s="1"/>
  <c r="BL65" i="3"/>
  <c r="BL66" i="3" s="1"/>
  <c r="BJ65" i="3"/>
  <c r="BJ66" i="3" s="1"/>
  <c r="BH65" i="3"/>
  <c r="BH66" i="3" s="1"/>
  <c r="BF65" i="3"/>
  <c r="BF66" i="3" s="1"/>
  <c r="BD65" i="3"/>
  <c r="BD66" i="3" s="1"/>
  <c r="BB65" i="3"/>
  <c r="BB66" i="3" s="1"/>
  <c r="AZ65" i="3"/>
  <c r="AZ66" i="3" s="1"/>
  <c r="AX65" i="3"/>
  <c r="AX66" i="3" s="1"/>
  <c r="AV65" i="3"/>
  <c r="AV66" i="3" s="1"/>
  <c r="AT65" i="3"/>
  <c r="AT66" i="3" s="1"/>
  <c r="AR65" i="3"/>
  <c r="AR66" i="3" s="1"/>
  <c r="AN65" i="3"/>
  <c r="AN66" i="3" s="1"/>
  <c r="AL65" i="3"/>
  <c r="AJ65" i="3"/>
  <c r="AJ66" i="3" s="1"/>
  <c r="AH65" i="3"/>
  <c r="AH66" i="3" s="1"/>
  <c r="AF65" i="3"/>
  <c r="AF66" i="3" s="1"/>
  <c r="AB65" i="3"/>
  <c r="AB66" i="3" s="1"/>
  <c r="Z65" i="3"/>
  <c r="Z66" i="3" s="1"/>
  <c r="X65" i="3"/>
  <c r="X66" i="3" s="1"/>
  <c r="V65" i="3"/>
  <c r="R65" i="3"/>
  <c r="R66" i="3" s="1"/>
  <c r="N65" i="3"/>
  <c r="N66" i="3" s="1"/>
  <c r="L65" i="3"/>
  <c r="L66" i="3" s="1"/>
  <c r="J65" i="3"/>
  <c r="J66" i="3" s="1"/>
  <c r="H65" i="3"/>
  <c r="H66" i="3" s="1"/>
  <c r="F65" i="3"/>
  <c r="F66" i="3" s="1"/>
  <c r="FV64" i="3"/>
  <c r="FL64" i="3"/>
  <c r="FB64" i="3"/>
  <c r="ET64" i="3"/>
  <c r="EJ64" i="3"/>
  <c r="DZ64" i="3"/>
  <c r="DB64" i="3"/>
  <c r="CN64" i="3"/>
  <c r="AP64" i="3"/>
  <c r="AD64" i="3"/>
  <c r="P64" i="3"/>
  <c r="T64" i="3" s="1"/>
  <c r="FV63" i="3"/>
  <c r="FL63" i="3"/>
  <c r="FB63" i="3"/>
  <c r="ET63" i="3"/>
  <c r="EJ63" i="3"/>
  <c r="DZ63" i="3"/>
  <c r="DB63" i="3"/>
  <c r="CN63" i="3"/>
  <c r="AP63" i="3"/>
  <c r="AD63" i="3"/>
  <c r="P63" i="3"/>
  <c r="T63" i="3" s="1"/>
  <c r="GB57" i="3"/>
  <c r="FX57" i="3"/>
  <c r="FT57" i="3"/>
  <c r="FR57" i="3"/>
  <c r="FP57" i="3"/>
  <c r="FN57" i="3"/>
  <c r="FJ57" i="3"/>
  <c r="FH57" i="3"/>
  <c r="FF57" i="3"/>
  <c r="FD57" i="3"/>
  <c r="EZ57" i="3"/>
  <c r="EX57" i="3"/>
  <c r="EV57" i="3"/>
  <c r="ER57" i="3"/>
  <c r="EP57" i="3"/>
  <c r="EN57" i="3"/>
  <c r="EL57" i="3"/>
  <c r="EH57" i="3"/>
  <c r="EF57" i="3"/>
  <c r="ED57" i="3"/>
  <c r="EB57" i="3"/>
  <c r="DX57" i="3"/>
  <c r="DV57" i="3"/>
  <c r="DT57" i="3"/>
  <c r="DR57" i="3"/>
  <c r="DP57" i="3"/>
  <c r="DN57" i="3"/>
  <c r="DL57" i="3"/>
  <c r="DJ57" i="3"/>
  <c r="DH57" i="3"/>
  <c r="DF57" i="3"/>
  <c r="DD57" i="3"/>
  <c r="CZ57" i="3"/>
  <c r="CX57" i="3"/>
  <c r="CV57" i="3"/>
  <c r="CT57" i="3"/>
  <c r="CR57" i="3"/>
  <c r="CP57" i="3"/>
  <c r="CL57" i="3"/>
  <c r="CJ57" i="3"/>
  <c r="CH57" i="3"/>
  <c r="CF57" i="3"/>
  <c r="CD57" i="3"/>
  <c r="CB57" i="3"/>
  <c r="BZ57" i="3"/>
  <c r="BX57" i="3"/>
  <c r="BV57" i="3"/>
  <c r="BT57" i="3"/>
  <c r="BR57" i="3"/>
  <c r="BP57" i="3"/>
  <c r="BN57" i="3"/>
  <c r="BL57" i="3"/>
  <c r="BJ57" i="3"/>
  <c r="BH57" i="3"/>
  <c r="BF57" i="3"/>
  <c r="BD57" i="3"/>
  <c r="BB57" i="3"/>
  <c r="AZ57" i="3"/>
  <c r="AX57" i="3"/>
  <c r="AV57" i="3"/>
  <c r="AT57" i="3"/>
  <c r="AR57" i="3"/>
  <c r="AN57" i="3"/>
  <c r="AL57" i="3"/>
  <c r="AJ57" i="3"/>
  <c r="AH57" i="3"/>
  <c r="AF57" i="3"/>
  <c r="AB57" i="3"/>
  <c r="Z57" i="3"/>
  <c r="X57" i="3"/>
  <c r="V57" i="3"/>
  <c r="R57" i="3"/>
  <c r="N57" i="3"/>
  <c r="L57" i="3"/>
  <c r="J57" i="3"/>
  <c r="H57" i="3"/>
  <c r="F57" i="3"/>
  <c r="FV56" i="3"/>
  <c r="FL56" i="3"/>
  <c r="FB56" i="3"/>
  <c r="ET56" i="3"/>
  <c r="EJ56" i="3"/>
  <c r="DZ56" i="3"/>
  <c r="DB56" i="3"/>
  <c r="CN56" i="3"/>
  <c r="AP56" i="3"/>
  <c r="AD56" i="3"/>
  <c r="P56" i="3"/>
  <c r="T56" i="3" s="1"/>
  <c r="FV55" i="3"/>
  <c r="FL55" i="3"/>
  <c r="FB55" i="3"/>
  <c r="ET55" i="3"/>
  <c r="EJ55" i="3"/>
  <c r="DZ55" i="3"/>
  <c r="DB55" i="3"/>
  <c r="CN55" i="3"/>
  <c r="AP55" i="3"/>
  <c r="AD55" i="3"/>
  <c r="P55" i="3"/>
  <c r="T55" i="3" s="1"/>
  <c r="FV54" i="3"/>
  <c r="FL54" i="3"/>
  <c r="FB54" i="3"/>
  <c r="ET54" i="3"/>
  <c r="EJ54" i="3"/>
  <c r="DZ54" i="3"/>
  <c r="DB54" i="3"/>
  <c r="CN54" i="3"/>
  <c r="AP54" i="3"/>
  <c r="AD54" i="3"/>
  <c r="P54" i="3"/>
  <c r="T54" i="3" s="1"/>
  <c r="FV52" i="3"/>
  <c r="FL52" i="3"/>
  <c r="FB52" i="3"/>
  <c r="ET52" i="3"/>
  <c r="EJ52" i="3"/>
  <c r="DZ52" i="3"/>
  <c r="DB52" i="3"/>
  <c r="CN52" i="3"/>
  <c r="AP52" i="3"/>
  <c r="AD52" i="3"/>
  <c r="P52" i="3"/>
  <c r="T52" i="3" s="1"/>
  <c r="FV51" i="3"/>
  <c r="FL51" i="3"/>
  <c r="FB51" i="3"/>
  <c r="ET51" i="3"/>
  <c r="EJ51" i="3"/>
  <c r="DZ51" i="3"/>
  <c r="DB51" i="3"/>
  <c r="CN51" i="3"/>
  <c r="AP51" i="3"/>
  <c r="AD51" i="3"/>
  <c r="P51" i="3"/>
  <c r="T51" i="3" s="1"/>
  <c r="FV50" i="3"/>
  <c r="FL50" i="3"/>
  <c r="FB50" i="3"/>
  <c r="ET50" i="3"/>
  <c r="EJ50" i="3"/>
  <c r="DZ50" i="3"/>
  <c r="DB50" i="3"/>
  <c r="CN50" i="3"/>
  <c r="AP50" i="3"/>
  <c r="AD50" i="3"/>
  <c r="P50" i="3"/>
  <c r="T50" i="3" s="1"/>
  <c r="FV49" i="3"/>
  <c r="FL49" i="3"/>
  <c r="FB49" i="3"/>
  <c r="ET49" i="3"/>
  <c r="EJ49" i="3"/>
  <c r="DZ49" i="3"/>
  <c r="DB49" i="3"/>
  <c r="CN49" i="3"/>
  <c r="AP49" i="3"/>
  <c r="AD49" i="3"/>
  <c r="P49" i="3"/>
  <c r="T49" i="3" s="1"/>
  <c r="GB48" i="3"/>
  <c r="FX48" i="3"/>
  <c r="FT48" i="3"/>
  <c r="FR48" i="3"/>
  <c r="FP48" i="3"/>
  <c r="FN48" i="3"/>
  <c r="FJ48" i="3"/>
  <c r="FH48" i="3"/>
  <c r="FF48" i="3"/>
  <c r="FD48" i="3"/>
  <c r="EZ48" i="3"/>
  <c r="EX48" i="3"/>
  <c r="EV48" i="3"/>
  <c r="ER48" i="3"/>
  <c r="EP48" i="3"/>
  <c r="EN48" i="3"/>
  <c r="EL48" i="3"/>
  <c r="EH48" i="3"/>
  <c r="EF48" i="3"/>
  <c r="ED48" i="3"/>
  <c r="EB48" i="3"/>
  <c r="DX48" i="3"/>
  <c r="DV48" i="3"/>
  <c r="DT48" i="3"/>
  <c r="DR48" i="3"/>
  <c r="DP48" i="3"/>
  <c r="DN48" i="3"/>
  <c r="DL48" i="3"/>
  <c r="DJ48" i="3"/>
  <c r="DH48" i="3"/>
  <c r="DF48" i="3"/>
  <c r="DD48" i="3"/>
  <c r="CZ48" i="3"/>
  <c r="CX48" i="3"/>
  <c r="CV48" i="3"/>
  <c r="CT48" i="3"/>
  <c r="CR48" i="3"/>
  <c r="CP48" i="3"/>
  <c r="CL48" i="3"/>
  <c r="CJ48" i="3"/>
  <c r="CH48" i="3"/>
  <c r="CF48" i="3"/>
  <c r="CD48" i="3"/>
  <c r="CB48" i="3"/>
  <c r="BZ48" i="3"/>
  <c r="BX48" i="3"/>
  <c r="BV48" i="3"/>
  <c r="BT48" i="3"/>
  <c r="BR48" i="3"/>
  <c r="BP48" i="3"/>
  <c r="BN48" i="3"/>
  <c r="BL48" i="3"/>
  <c r="BJ48" i="3"/>
  <c r="BH48" i="3"/>
  <c r="BF48" i="3"/>
  <c r="BD48" i="3"/>
  <c r="BB48" i="3"/>
  <c r="AZ48" i="3"/>
  <c r="AX48" i="3"/>
  <c r="AV48" i="3"/>
  <c r="AT48" i="3"/>
  <c r="AR48" i="3"/>
  <c r="AN48" i="3"/>
  <c r="AL48" i="3"/>
  <c r="AJ48" i="3"/>
  <c r="AH48" i="3"/>
  <c r="AF48" i="3"/>
  <c r="AB48" i="3"/>
  <c r="Z48" i="3"/>
  <c r="X48" i="3"/>
  <c r="V48" i="3"/>
  <c r="R48" i="3"/>
  <c r="N48" i="3"/>
  <c r="L48" i="3"/>
  <c r="J48" i="3"/>
  <c r="H48" i="3"/>
  <c r="F48" i="3"/>
  <c r="FV47" i="3"/>
  <c r="FL47" i="3"/>
  <c r="FB47" i="3"/>
  <c r="ET47" i="3"/>
  <c r="EJ47" i="3"/>
  <c r="DZ47" i="3"/>
  <c r="DB47" i="3"/>
  <c r="CN47" i="3"/>
  <c r="AP47" i="3"/>
  <c r="AD47" i="3"/>
  <c r="P47" i="3"/>
  <c r="T47" i="3" s="1"/>
  <c r="FV46" i="3"/>
  <c r="FL46" i="3"/>
  <c r="FB46" i="3"/>
  <c r="ET46" i="3"/>
  <c r="EJ46" i="3"/>
  <c r="DZ46" i="3"/>
  <c r="DB46" i="3"/>
  <c r="CN46" i="3"/>
  <c r="AP46" i="3"/>
  <c r="AD46" i="3"/>
  <c r="P46" i="3"/>
  <c r="T46" i="3" s="1"/>
  <c r="FV44" i="3"/>
  <c r="FL44" i="3"/>
  <c r="FB44" i="3"/>
  <c r="ET44" i="3"/>
  <c r="EJ44" i="3"/>
  <c r="DZ44" i="3"/>
  <c r="DB44" i="3"/>
  <c r="CN44" i="3"/>
  <c r="AP44" i="3"/>
  <c r="AD44" i="3"/>
  <c r="P44" i="3"/>
  <c r="T44" i="3" s="1"/>
  <c r="GB43" i="3"/>
  <c r="FX43" i="3"/>
  <c r="FT43" i="3"/>
  <c r="FR43" i="3"/>
  <c r="FP43" i="3"/>
  <c r="FN43" i="3"/>
  <c r="FJ43" i="3"/>
  <c r="FH43" i="3"/>
  <c r="FF43" i="3"/>
  <c r="FD43" i="3"/>
  <c r="EZ43" i="3"/>
  <c r="EX43" i="3"/>
  <c r="EV43" i="3"/>
  <c r="ER43" i="3"/>
  <c r="EP43" i="3"/>
  <c r="EN43" i="3"/>
  <c r="EL43" i="3"/>
  <c r="EH43" i="3"/>
  <c r="EF43" i="3"/>
  <c r="ED43" i="3"/>
  <c r="EB43" i="3"/>
  <c r="DX43" i="3"/>
  <c r="DV43" i="3"/>
  <c r="DT43" i="3"/>
  <c r="DR43" i="3"/>
  <c r="DP43" i="3"/>
  <c r="DN43" i="3"/>
  <c r="DL43" i="3"/>
  <c r="DJ43" i="3"/>
  <c r="DH43" i="3"/>
  <c r="DF43" i="3"/>
  <c r="DD43" i="3"/>
  <c r="CZ43" i="3"/>
  <c r="CX43" i="3"/>
  <c r="CV43" i="3"/>
  <c r="CT43" i="3"/>
  <c r="CR43" i="3"/>
  <c r="CP43" i="3"/>
  <c r="CL43" i="3"/>
  <c r="CJ43" i="3"/>
  <c r="CH43" i="3"/>
  <c r="CF43" i="3"/>
  <c r="CD43" i="3"/>
  <c r="CB43" i="3"/>
  <c r="BZ43" i="3"/>
  <c r="BX43" i="3"/>
  <c r="BV43" i="3"/>
  <c r="BT43" i="3"/>
  <c r="BR43" i="3"/>
  <c r="BP43" i="3"/>
  <c r="BN43" i="3"/>
  <c r="BL43" i="3"/>
  <c r="BJ43" i="3"/>
  <c r="BH43" i="3"/>
  <c r="BF43" i="3"/>
  <c r="BD43" i="3"/>
  <c r="BB43" i="3"/>
  <c r="AZ43" i="3"/>
  <c r="AX43" i="3"/>
  <c r="AV43" i="3"/>
  <c r="AT43" i="3"/>
  <c r="AR43" i="3"/>
  <c r="AN43" i="3"/>
  <c r="AL43" i="3"/>
  <c r="AJ43" i="3"/>
  <c r="AH43" i="3"/>
  <c r="AF43" i="3"/>
  <c r="AB43" i="3"/>
  <c r="Z43" i="3"/>
  <c r="X43" i="3"/>
  <c r="V43" i="3"/>
  <c r="R43" i="3"/>
  <c r="N43" i="3"/>
  <c r="L43" i="3"/>
  <c r="J43" i="3"/>
  <c r="H43" i="3"/>
  <c r="F43" i="3"/>
  <c r="FV42" i="3"/>
  <c r="FL42" i="3"/>
  <c r="FB42" i="3"/>
  <c r="ET42" i="3"/>
  <c r="EJ42" i="3"/>
  <c r="DZ42" i="3"/>
  <c r="DB42" i="3"/>
  <c r="CN42" i="3"/>
  <c r="AP42" i="3"/>
  <c r="AD42" i="3"/>
  <c r="P42" i="3"/>
  <c r="T42" i="3" s="1"/>
  <c r="FV41" i="3"/>
  <c r="FL41" i="3"/>
  <c r="FB41" i="3"/>
  <c r="ET41" i="3"/>
  <c r="EJ41" i="3"/>
  <c r="DZ41" i="3"/>
  <c r="DB41" i="3"/>
  <c r="CN41" i="3"/>
  <c r="AP41" i="3"/>
  <c r="AD41" i="3"/>
  <c r="P41" i="3"/>
  <c r="T41" i="3" s="1"/>
  <c r="FV40" i="3"/>
  <c r="FL40" i="3"/>
  <c r="FB40" i="3"/>
  <c r="ET40" i="3"/>
  <c r="EJ40" i="3"/>
  <c r="DZ40" i="3"/>
  <c r="DB40" i="3"/>
  <c r="CN40" i="3"/>
  <c r="AP40" i="3"/>
  <c r="AD40" i="3"/>
  <c r="P40" i="3"/>
  <c r="T40" i="3" s="1"/>
  <c r="GB38" i="3"/>
  <c r="FX38" i="3"/>
  <c r="FT38" i="3"/>
  <c r="FR38" i="3"/>
  <c r="FP38" i="3"/>
  <c r="FN38" i="3"/>
  <c r="FJ38" i="3"/>
  <c r="FH38" i="3"/>
  <c r="FF38" i="3"/>
  <c r="FD38" i="3"/>
  <c r="EZ38" i="3"/>
  <c r="EX38" i="3"/>
  <c r="EV38" i="3"/>
  <c r="ER38" i="3"/>
  <c r="EP38" i="3"/>
  <c r="EN38" i="3"/>
  <c r="EL38" i="3"/>
  <c r="EH38" i="3"/>
  <c r="EF38" i="3"/>
  <c r="ED38" i="3"/>
  <c r="EB38" i="3"/>
  <c r="DX38" i="3"/>
  <c r="DV38" i="3"/>
  <c r="DT38" i="3"/>
  <c r="DR38" i="3"/>
  <c r="DP38" i="3"/>
  <c r="DN38" i="3"/>
  <c r="DL38" i="3"/>
  <c r="DJ38" i="3"/>
  <c r="DH38" i="3"/>
  <c r="DF38" i="3"/>
  <c r="DD38" i="3"/>
  <c r="CZ38" i="3"/>
  <c r="CX38" i="3"/>
  <c r="CV38" i="3"/>
  <c r="CT38" i="3"/>
  <c r="CR38" i="3"/>
  <c r="CP38" i="3"/>
  <c r="CL38" i="3"/>
  <c r="CJ38" i="3"/>
  <c r="CH38" i="3"/>
  <c r="CF38" i="3"/>
  <c r="CD38" i="3"/>
  <c r="CB38" i="3"/>
  <c r="BZ38" i="3"/>
  <c r="BX38" i="3"/>
  <c r="BV38" i="3"/>
  <c r="BT38" i="3"/>
  <c r="BR38" i="3"/>
  <c r="BP38" i="3"/>
  <c r="BN38" i="3"/>
  <c r="BL38" i="3"/>
  <c r="BJ38" i="3"/>
  <c r="BH38" i="3"/>
  <c r="BF38" i="3"/>
  <c r="BD38" i="3"/>
  <c r="BB38" i="3"/>
  <c r="AZ38" i="3"/>
  <c r="AX38" i="3"/>
  <c r="AV38" i="3"/>
  <c r="AT38" i="3"/>
  <c r="AR38" i="3"/>
  <c r="AN38" i="3"/>
  <c r="AL38" i="3"/>
  <c r="AJ38" i="3"/>
  <c r="AH38" i="3"/>
  <c r="AF38" i="3"/>
  <c r="AB38" i="3"/>
  <c r="Z38" i="3"/>
  <c r="X38" i="3"/>
  <c r="V38" i="3"/>
  <c r="R38" i="3"/>
  <c r="N38" i="3"/>
  <c r="L38" i="3"/>
  <c r="J38" i="3"/>
  <c r="H38" i="3"/>
  <c r="F38" i="3"/>
  <c r="FV37" i="3"/>
  <c r="FL37" i="3"/>
  <c r="FB37" i="3"/>
  <c r="ET37" i="3"/>
  <c r="EJ37" i="3"/>
  <c r="DZ37" i="3"/>
  <c r="DB37" i="3"/>
  <c r="CN37" i="3"/>
  <c r="AP37" i="3"/>
  <c r="AD37" i="3"/>
  <c r="P37" i="3"/>
  <c r="T37" i="3" s="1"/>
  <c r="FV36" i="3"/>
  <c r="FL36" i="3"/>
  <c r="FB36" i="3"/>
  <c r="ET36" i="3"/>
  <c r="EJ36" i="3"/>
  <c r="DZ36" i="3"/>
  <c r="DB36" i="3"/>
  <c r="CN36" i="3"/>
  <c r="AP36" i="3"/>
  <c r="AD36" i="3"/>
  <c r="P36" i="3"/>
  <c r="T36" i="3" s="1"/>
  <c r="FV35" i="3"/>
  <c r="FL35" i="3"/>
  <c r="FB35" i="3"/>
  <c r="ET35" i="3"/>
  <c r="EJ35" i="3"/>
  <c r="DZ35" i="3"/>
  <c r="DB35" i="3"/>
  <c r="CN35" i="3"/>
  <c r="AP35" i="3"/>
  <c r="AD35" i="3"/>
  <c r="P35" i="3"/>
  <c r="T35" i="3" s="1"/>
  <c r="FV33" i="3"/>
  <c r="FL33" i="3"/>
  <c r="FB33" i="3"/>
  <c r="ET33" i="3"/>
  <c r="EJ33" i="3"/>
  <c r="DZ33" i="3"/>
  <c r="DB33" i="3"/>
  <c r="CN33" i="3"/>
  <c r="AP33" i="3"/>
  <c r="AD33" i="3"/>
  <c r="P33" i="3"/>
  <c r="T33" i="3" s="1"/>
  <c r="FV32" i="3"/>
  <c r="FL32" i="3"/>
  <c r="FB32" i="3"/>
  <c r="ET32" i="3"/>
  <c r="EJ32" i="3"/>
  <c r="DZ32" i="3"/>
  <c r="DB32" i="3"/>
  <c r="CN32" i="3"/>
  <c r="AP32" i="3"/>
  <c r="AD32" i="3"/>
  <c r="P32" i="3"/>
  <c r="T32" i="3" s="1"/>
  <c r="FV31" i="3"/>
  <c r="FL31" i="3"/>
  <c r="FB31" i="3"/>
  <c r="ET31" i="3"/>
  <c r="EJ31" i="3"/>
  <c r="DZ31" i="3"/>
  <c r="DB31" i="3"/>
  <c r="CN31" i="3"/>
  <c r="AP31" i="3"/>
  <c r="AD31" i="3"/>
  <c r="P31" i="3"/>
  <c r="T31" i="3" s="1"/>
  <c r="GB30" i="3"/>
  <c r="FX30" i="3"/>
  <c r="FT30" i="3"/>
  <c r="FR30" i="3"/>
  <c r="FP30" i="3"/>
  <c r="FN30" i="3"/>
  <c r="FJ30" i="3"/>
  <c r="FH30" i="3"/>
  <c r="FF30" i="3"/>
  <c r="FD30" i="3"/>
  <c r="EZ30" i="3"/>
  <c r="EX30" i="3"/>
  <c r="EV30" i="3"/>
  <c r="ER30" i="3"/>
  <c r="EP30" i="3"/>
  <c r="EN30" i="3"/>
  <c r="EL30" i="3"/>
  <c r="EH30" i="3"/>
  <c r="EF30" i="3"/>
  <c r="ED30" i="3"/>
  <c r="EB30" i="3"/>
  <c r="DX30" i="3"/>
  <c r="DV30" i="3"/>
  <c r="DT30" i="3"/>
  <c r="DR30" i="3"/>
  <c r="DP30" i="3"/>
  <c r="DN30" i="3"/>
  <c r="DL30" i="3"/>
  <c r="DJ30" i="3"/>
  <c r="DH30" i="3"/>
  <c r="DF30" i="3"/>
  <c r="DD30" i="3"/>
  <c r="CZ30" i="3"/>
  <c r="CX30" i="3"/>
  <c r="CV30" i="3"/>
  <c r="CT30" i="3"/>
  <c r="CR30" i="3"/>
  <c r="CP30" i="3"/>
  <c r="CL30" i="3"/>
  <c r="CJ30" i="3"/>
  <c r="CH30" i="3"/>
  <c r="CF30" i="3"/>
  <c r="CD30" i="3"/>
  <c r="CB30" i="3"/>
  <c r="BZ30" i="3"/>
  <c r="BX30" i="3"/>
  <c r="BV30" i="3"/>
  <c r="BT30" i="3"/>
  <c r="BR30" i="3"/>
  <c r="BP30" i="3"/>
  <c r="BN30" i="3"/>
  <c r="BL30" i="3"/>
  <c r="BJ30" i="3"/>
  <c r="BH30" i="3"/>
  <c r="BF30" i="3"/>
  <c r="BD30" i="3"/>
  <c r="BB30" i="3"/>
  <c r="AZ30" i="3"/>
  <c r="AX30" i="3"/>
  <c r="AV30" i="3"/>
  <c r="AT30" i="3"/>
  <c r="AR30" i="3"/>
  <c r="AN30" i="3"/>
  <c r="AL30" i="3"/>
  <c r="AJ30" i="3"/>
  <c r="AH30" i="3"/>
  <c r="AF30" i="3"/>
  <c r="AB30" i="3"/>
  <c r="Z30" i="3"/>
  <c r="X30" i="3"/>
  <c r="V30" i="3"/>
  <c r="R30" i="3"/>
  <c r="N30" i="3"/>
  <c r="L30" i="3"/>
  <c r="J30" i="3"/>
  <c r="H30" i="3"/>
  <c r="F30" i="3"/>
  <c r="FV29" i="3"/>
  <c r="FL29" i="3"/>
  <c r="FB29" i="3"/>
  <c r="ET29" i="3"/>
  <c r="EJ29" i="3"/>
  <c r="DZ29" i="3"/>
  <c r="DB29" i="3"/>
  <c r="CN29" i="3"/>
  <c r="AP29" i="3"/>
  <c r="AD29" i="3"/>
  <c r="P29" i="3"/>
  <c r="T29" i="3" s="1"/>
  <c r="FV28" i="3"/>
  <c r="FL28" i="3"/>
  <c r="FB28" i="3"/>
  <c r="ET28" i="3"/>
  <c r="EJ28" i="3"/>
  <c r="DZ28" i="3"/>
  <c r="DB28" i="3"/>
  <c r="CN28" i="3"/>
  <c r="AP28" i="3"/>
  <c r="AD28" i="3"/>
  <c r="P28" i="3"/>
  <c r="T28" i="3" s="1"/>
  <c r="FV26" i="3"/>
  <c r="FL26" i="3"/>
  <c r="FB26" i="3"/>
  <c r="ET26" i="3"/>
  <c r="EJ26" i="3"/>
  <c r="DZ26" i="3"/>
  <c r="DB26" i="3"/>
  <c r="CN26" i="3"/>
  <c r="AP26" i="3"/>
  <c r="AD26" i="3"/>
  <c r="P26" i="3"/>
  <c r="T26" i="3" s="1"/>
  <c r="FV25" i="3"/>
  <c r="FL25" i="3"/>
  <c r="FB25" i="3"/>
  <c r="ET25" i="3"/>
  <c r="EJ25" i="3"/>
  <c r="DZ25" i="3"/>
  <c r="DB25" i="3"/>
  <c r="CN25" i="3"/>
  <c r="AP25" i="3"/>
  <c r="AD25" i="3"/>
  <c r="P25" i="3"/>
  <c r="T25" i="3" s="1"/>
  <c r="FV24" i="3"/>
  <c r="FL24" i="3"/>
  <c r="FB24" i="3"/>
  <c r="ET24" i="3"/>
  <c r="EJ24" i="3"/>
  <c r="DZ24" i="3"/>
  <c r="DB24" i="3"/>
  <c r="CN24" i="3"/>
  <c r="AP24" i="3"/>
  <c r="AD24" i="3"/>
  <c r="P24" i="3"/>
  <c r="T24" i="3" s="1"/>
  <c r="FV23" i="3"/>
  <c r="FL23" i="3"/>
  <c r="FB23" i="3"/>
  <c r="ET23" i="3"/>
  <c r="EJ23" i="3"/>
  <c r="DZ23" i="3"/>
  <c r="DB23" i="3"/>
  <c r="CN23" i="3"/>
  <c r="AP23" i="3"/>
  <c r="AD23" i="3"/>
  <c r="P23" i="3"/>
  <c r="T23" i="3" s="1"/>
  <c r="GB22" i="3"/>
  <c r="FX22" i="3"/>
  <c r="FT22" i="3"/>
  <c r="FR22" i="3"/>
  <c r="FP22" i="3"/>
  <c r="FN22" i="3"/>
  <c r="FJ22" i="3"/>
  <c r="FH22" i="3"/>
  <c r="FF22" i="3"/>
  <c r="FD22" i="3"/>
  <c r="EZ22" i="3"/>
  <c r="EX22" i="3"/>
  <c r="EV22" i="3"/>
  <c r="ER22" i="3"/>
  <c r="EP22" i="3"/>
  <c r="EN22" i="3"/>
  <c r="EL22" i="3"/>
  <c r="EH22" i="3"/>
  <c r="EF22" i="3"/>
  <c r="ED22" i="3"/>
  <c r="EB22" i="3"/>
  <c r="DX22" i="3"/>
  <c r="DV22" i="3"/>
  <c r="DT22" i="3"/>
  <c r="DR22" i="3"/>
  <c r="DP22" i="3"/>
  <c r="DN22" i="3"/>
  <c r="DL22" i="3"/>
  <c r="DJ22" i="3"/>
  <c r="DH22" i="3"/>
  <c r="DF22" i="3"/>
  <c r="DD22" i="3"/>
  <c r="CZ22" i="3"/>
  <c r="CX22" i="3"/>
  <c r="CV22" i="3"/>
  <c r="CT22" i="3"/>
  <c r="CR22" i="3"/>
  <c r="CP22" i="3"/>
  <c r="CL22" i="3"/>
  <c r="CJ22" i="3"/>
  <c r="CH22" i="3"/>
  <c r="CF22" i="3"/>
  <c r="CD22" i="3"/>
  <c r="CB22" i="3"/>
  <c r="BZ22" i="3"/>
  <c r="BX22" i="3"/>
  <c r="BV22" i="3"/>
  <c r="BT22" i="3"/>
  <c r="BR22" i="3"/>
  <c r="BP22" i="3"/>
  <c r="BN22" i="3"/>
  <c r="BL22" i="3"/>
  <c r="BJ22" i="3"/>
  <c r="BH22" i="3"/>
  <c r="BF22" i="3"/>
  <c r="BD22" i="3"/>
  <c r="BB22" i="3"/>
  <c r="AZ22" i="3"/>
  <c r="AX22" i="3"/>
  <c r="AV22" i="3"/>
  <c r="AT22" i="3"/>
  <c r="AR22" i="3"/>
  <c r="AN22" i="3"/>
  <c r="AL22" i="3"/>
  <c r="AJ22" i="3"/>
  <c r="AH22" i="3"/>
  <c r="AF22" i="3"/>
  <c r="AB22" i="3"/>
  <c r="Z22" i="3"/>
  <c r="X22" i="3"/>
  <c r="V22" i="3"/>
  <c r="R22" i="3"/>
  <c r="N22" i="3"/>
  <c r="L22" i="3"/>
  <c r="J22" i="3"/>
  <c r="H22" i="3"/>
  <c r="F22" i="3"/>
  <c r="FV21" i="3"/>
  <c r="FL21" i="3"/>
  <c r="FB21" i="3"/>
  <c r="ET21" i="3"/>
  <c r="EJ21" i="3"/>
  <c r="DZ21" i="3"/>
  <c r="DB21" i="3"/>
  <c r="CN21" i="3"/>
  <c r="AP21" i="3"/>
  <c r="AD21" i="3"/>
  <c r="P21" i="3"/>
  <c r="T21" i="3" s="1"/>
  <c r="FV20" i="3"/>
  <c r="FL20" i="3"/>
  <c r="FB20" i="3"/>
  <c r="ET20" i="3"/>
  <c r="EJ20" i="3"/>
  <c r="DZ20" i="3"/>
  <c r="DB20" i="3"/>
  <c r="CN20" i="3"/>
  <c r="AP20" i="3"/>
  <c r="AD20" i="3"/>
  <c r="P20" i="3"/>
  <c r="T20" i="3" s="1"/>
  <c r="FV19" i="3"/>
  <c r="FL19" i="3"/>
  <c r="FB19" i="3"/>
  <c r="ET19" i="3"/>
  <c r="EJ19" i="3"/>
  <c r="DZ19" i="3"/>
  <c r="DB19" i="3"/>
  <c r="CN19" i="3"/>
  <c r="AP19" i="3"/>
  <c r="AD19" i="3"/>
  <c r="P19" i="3"/>
  <c r="T19" i="3" s="1"/>
  <c r="GB17" i="3"/>
  <c r="FX17" i="3"/>
  <c r="FT17" i="3"/>
  <c r="FR17" i="3"/>
  <c r="FP17" i="3"/>
  <c r="FN17" i="3"/>
  <c r="FJ17" i="3"/>
  <c r="FH17" i="3"/>
  <c r="FF17" i="3"/>
  <c r="FD17" i="3"/>
  <c r="EZ17" i="3"/>
  <c r="EX17" i="3"/>
  <c r="EV17" i="3"/>
  <c r="ER17" i="3"/>
  <c r="EP17" i="3"/>
  <c r="EN17" i="3"/>
  <c r="EL17" i="3"/>
  <c r="EH17" i="3"/>
  <c r="EF17" i="3"/>
  <c r="ED17" i="3"/>
  <c r="EB17" i="3"/>
  <c r="DX17" i="3"/>
  <c r="DV17" i="3"/>
  <c r="DT17" i="3"/>
  <c r="DR17" i="3"/>
  <c r="DP17" i="3"/>
  <c r="DN17" i="3"/>
  <c r="DL17" i="3"/>
  <c r="DJ17" i="3"/>
  <c r="DH17" i="3"/>
  <c r="DF17" i="3"/>
  <c r="DD17" i="3"/>
  <c r="CZ17" i="3"/>
  <c r="CX17" i="3"/>
  <c r="CV17" i="3"/>
  <c r="CT17" i="3"/>
  <c r="CR17" i="3"/>
  <c r="CP17" i="3"/>
  <c r="CL17" i="3"/>
  <c r="CJ17" i="3"/>
  <c r="CH17" i="3"/>
  <c r="CF17" i="3"/>
  <c r="CD17" i="3"/>
  <c r="CB17" i="3"/>
  <c r="BZ17" i="3"/>
  <c r="BX17" i="3"/>
  <c r="BV17" i="3"/>
  <c r="BT17" i="3"/>
  <c r="BR17" i="3"/>
  <c r="BP17" i="3"/>
  <c r="BN17" i="3"/>
  <c r="BL17" i="3"/>
  <c r="BJ17" i="3"/>
  <c r="BH17" i="3"/>
  <c r="BF17" i="3"/>
  <c r="BD17" i="3"/>
  <c r="BB17" i="3"/>
  <c r="AZ17" i="3"/>
  <c r="AX17" i="3"/>
  <c r="AV17" i="3"/>
  <c r="AT17" i="3"/>
  <c r="AR17" i="3"/>
  <c r="AN17" i="3"/>
  <c r="AL17" i="3"/>
  <c r="AJ17" i="3"/>
  <c r="AH17" i="3"/>
  <c r="AF17" i="3"/>
  <c r="AB17" i="3"/>
  <c r="Z17" i="3"/>
  <c r="X17" i="3"/>
  <c r="V17" i="3"/>
  <c r="R17" i="3"/>
  <c r="N17" i="3"/>
  <c r="L17" i="3"/>
  <c r="J17" i="3"/>
  <c r="H17" i="3"/>
  <c r="F17" i="3"/>
  <c r="FV16" i="3"/>
  <c r="FL16" i="3"/>
  <c r="FB16" i="3"/>
  <c r="ET16" i="3"/>
  <c r="EJ16" i="3"/>
  <c r="DZ16" i="3"/>
  <c r="DB16" i="3"/>
  <c r="CN16" i="3"/>
  <c r="AP16" i="3"/>
  <c r="AD16" i="3"/>
  <c r="P16" i="3"/>
  <c r="T16" i="3" s="1"/>
  <c r="FV15" i="3"/>
  <c r="FL15" i="3"/>
  <c r="FB15" i="3"/>
  <c r="ET15" i="3"/>
  <c r="EJ15" i="3"/>
  <c r="DZ15" i="3"/>
  <c r="DB15" i="3"/>
  <c r="CN15" i="3"/>
  <c r="AP15" i="3"/>
  <c r="AD15" i="3"/>
  <c r="P15" i="3"/>
  <c r="T15" i="3" s="1"/>
  <c r="FV14" i="3"/>
  <c r="FL14" i="3"/>
  <c r="FB14" i="3"/>
  <c r="ET14" i="3"/>
  <c r="EJ14" i="3"/>
  <c r="DZ14" i="3"/>
  <c r="DB14" i="3"/>
  <c r="CN14" i="3"/>
  <c r="AP14" i="3"/>
  <c r="AD14" i="3"/>
  <c r="P14" i="3"/>
  <c r="T14" i="3" s="1"/>
  <c r="FV13" i="3"/>
  <c r="FL13" i="3"/>
  <c r="FB13" i="3"/>
  <c r="ET13" i="3"/>
  <c r="EJ13" i="3"/>
  <c r="DZ13" i="3"/>
  <c r="DB13" i="3"/>
  <c r="CN13" i="3"/>
  <c r="AP13" i="3"/>
  <c r="AD13" i="3"/>
  <c r="P13" i="3"/>
  <c r="T13" i="3" s="1"/>
  <c r="FV12" i="3"/>
  <c r="FL12" i="3"/>
  <c r="FB12" i="3"/>
  <c r="ET12" i="3"/>
  <c r="EJ12" i="3"/>
  <c r="DZ12" i="3"/>
  <c r="DB12" i="3"/>
  <c r="CN12" i="3"/>
  <c r="AP12" i="3"/>
  <c r="AD12" i="3"/>
  <c r="P12" i="3"/>
  <c r="T12" i="3" s="1"/>
  <c r="GB9" i="3"/>
  <c r="FX9" i="3"/>
  <c r="FT9" i="3"/>
  <c r="FR9" i="3"/>
  <c r="FP9" i="3"/>
  <c r="FN9" i="3"/>
  <c r="FJ9" i="3"/>
  <c r="FH9" i="3"/>
  <c r="FF9" i="3"/>
  <c r="FD9" i="3"/>
  <c r="EZ9" i="3"/>
  <c r="EX9" i="3"/>
  <c r="EV9" i="3"/>
  <c r="ER9" i="3"/>
  <c r="EP9" i="3"/>
  <c r="EN9" i="3"/>
  <c r="EL9" i="3"/>
  <c r="EH9" i="3"/>
  <c r="EF9" i="3"/>
  <c r="ED9" i="3"/>
  <c r="EB9" i="3"/>
  <c r="DX9" i="3"/>
  <c r="DV9" i="3"/>
  <c r="DT9" i="3"/>
  <c r="DR9" i="3"/>
  <c r="DP9" i="3"/>
  <c r="DN9" i="3"/>
  <c r="DL9" i="3"/>
  <c r="DJ9" i="3"/>
  <c r="DH9" i="3"/>
  <c r="DF9" i="3"/>
  <c r="DD9" i="3"/>
  <c r="CZ9" i="3"/>
  <c r="CX9" i="3"/>
  <c r="CV9" i="3"/>
  <c r="CT9" i="3"/>
  <c r="CR9" i="3"/>
  <c r="CP9" i="3"/>
  <c r="CL9" i="3"/>
  <c r="CJ9" i="3"/>
  <c r="CH9" i="3"/>
  <c r="CF9" i="3"/>
  <c r="CD9" i="3"/>
  <c r="CB9" i="3"/>
  <c r="BZ9" i="3"/>
  <c r="BX9" i="3"/>
  <c r="BV9" i="3"/>
  <c r="BT9" i="3"/>
  <c r="BR9" i="3"/>
  <c r="BP9" i="3"/>
  <c r="BN9" i="3"/>
  <c r="BL9" i="3"/>
  <c r="BJ9" i="3"/>
  <c r="BH9" i="3"/>
  <c r="BF9" i="3"/>
  <c r="BD9" i="3"/>
  <c r="BB9" i="3"/>
  <c r="AZ9" i="3"/>
  <c r="AX9" i="3"/>
  <c r="AV9" i="3"/>
  <c r="AT9" i="3"/>
  <c r="AR9" i="3"/>
  <c r="AN9" i="3"/>
  <c r="AL9" i="3"/>
  <c r="AJ9" i="3"/>
  <c r="AH9" i="3"/>
  <c r="AF9" i="3"/>
  <c r="AB9" i="3"/>
  <c r="Z9" i="3"/>
  <c r="X9" i="3"/>
  <c r="V9" i="3"/>
  <c r="R9" i="3"/>
  <c r="N9" i="3"/>
  <c r="L9" i="3"/>
  <c r="J9" i="3"/>
  <c r="H9" i="3"/>
  <c r="F9" i="3"/>
  <c r="FV8" i="3"/>
  <c r="FL8" i="3"/>
  <c r="FB8" i="3"/>
  <c r="ET8" i="3"/>
  <c r="EJ8" i="3"/>
  <c r="DZ8" i="3"/>
  <c r="DB8" i="3"/>
  <c r="CN8" i="3"/>
  <c r="AP8" i="3"/>
  <c r="AD8" i="3"/>
  <c r="P8" i="3"/>
  <c r="T8" i="3" s="1"/>
  <c r="FV7" i="3"/>
  <c r="FL7" i="3"/>
  <c r="FB7" i="3"/>
  <c r="ET7" i="3"/>
  <c r="EJ7" i="3"/>
  <c r="DZ7" i="3"/>
  <c r="DB7" i="3"/>
  <c r="CN7" i="3"/>
  <c r="AP7" i="3"/>
  <c r="AD7" i="3"/>
  <c r="P7" i="3"/>
  <c r="T7" i="3" s="1"/>
  <c r="FV6" i="3"/>
  <c r="FL6" i="3"/>
  <c r="FB6" i="3"/>
  <c r="ET6" i="3"/>
  <c r="EJ6" i="3"/>
  <c r="DZ6" i="3"/>
  <c r="DB6" i="3"/>
  <c r="CN6" i="3"/>
  <c r="AP6" i="3"/>
  <c r="AD6" i="3"/>
  <c r="P6" i="3"/>
  <c r="T6" i="3" s="1"/>
  <c r="FV5" i="3"/>
  <c r="FL5" i="3"/>
  <c r="FB5" i="3"/>
  <c r="ET5" i="3"/>
  <c r="EJ5" i="3"/>
  <c r="DZ5" i="3"/>
  <c r="DB5" i="3"/>
  <c r="CN5" i="3"/>
  <c r="AP5" i="3"/>
  <c r="AD5" i="3"/>
  <c r="P5" i="3"/>
  <c r="T5" i="3" s="1"/>
  <c r="IU75" i="4"/>
  <c r="IU74" i="4"/>
  <c r="IU79" i="4" s="1"/>
  <c r="II75" i="4" s="1"/>
  <c r="II74" i="4"/>
  <c r="JK70" i="4"/>
  <c r="JI66" i="4"/>
  <c r="JI67" i="4" s="1"/>
  <c r="JE66" i="4"/>
  <c r="JE67" i="4" s="1"/>
  <c r="JC66" i="4"/>
  <c r="JC67" i="4" s="1"/>
  <c r="JA66" i="4"/>
  <c r="IY66" i="4"/>
  <c r="IY67" i="4" s="1"/>
  <c r="IU66" i="4"/>
  <c r="IU67" i="4" s="1"/>
  <c r="IS66" i="4"/>
  <c r="IS67" i="4" s="1"/>
  <c r="IQ66" i="4"/>
  <c r="IQ67" i="4" s="1"/>
  <c r="IO66" i="4"/>
  <c r="IO67" i="4" s="1"/>
  <c r="IK66" i="4"/>
  <c r="II66" i="4"/>
  <c r="II67" i="4" s="1"/>
  <c r="IE66" i="4"/>
  <c r="IE67" i="4" s="1"/>
  <c r="IC66" i="4"/>
  <c r="IC67" i="4" s="1"/>
  <c r="IA66" i="4"/>
  <c r="IA67" i="4" s="1"/>
  <c r="HY66" i="4"/>
  <c r="HY67" i="4" s="1"/>
  <c r="HW66" i="4"/>
  <c r="HW67" i="4" s="1"/>
  <c r="HU66" i="4"/>
  <c r="HU67" i="4" s="1"/>
  <c r="HQ66" i="4"/>
  <c r="HQ67" i="4" s="1"/>
  <c r="HO66" i="4"/>
  <c r="HO67" i="4" s="1"/>
  <c r="HM66" i="4"/>
  <c r="HM67" i="4" s="1"/>
  <c r="HK66" i="4"/>
  <c r="HK67" i="4" s="1"/>
  <c r="HI66" i="4"/>
  <c r="HI67" i="4" s="1"/>
  <c r="HG66" i="4"/>
  <c r="HG67" i="4" s="1"/>
  <c r="HE66" i="4"/>
  <c r="HE67" i="4" s="1"/>
  <c r="HC66" i="4"/>
  <c r="HC67" i="4" s="1"/>
  <c r="HA66" i="4"/>
  <c r="HA67" i="4" s="1"/>
  <c r="GY66" i="4"/>
  <c r="GY67" i="4" s="1"/>
  <c r="GW66" i="4"/>
  <c r="GW67" i="4" s="1"/>
  <c r="GS66" i="4"/>
  <c r="GS67" i="4" s="1"/>
  <c r="GQ66" i="4"/>
  <c r="GQ67" i="4" s="1"/>
  <c r="GO66" i="4"/>
  <c r="GO67" i="4" s="1"/>
  <c r="GM66" i="4"/>
  <c r="GM67" i="4" s="1"/>
  <c r="GK66" i="4"/>
  <c r="GK67" i="4" s="1"/>
  <c r="GI66" i="4"/>
  <c r="GI67" i="4" s="1"/>
  <c r="GG66" i="4"/>
  <c r="GC66" i="4"/>
  <c r="GC67" i="4" s="1"/>
  <c r="GA66" i="4"/>
  <c r="GA67" i="4" s="1"/>
  <c r="FY66" i="4"/>
  <c r="FY67" i="4" s="1"/>
  <c r="FW66" i="4"/>
  <c r="FW67" i="4" s="1"/>
  <c r="FS66" i="4"/>
  <c r="FS67" i="4" s="1"/>
  <c r="FQ66" i="4"/>
  <c r="FQ67" i="4" s="1"/>
  <c r="FO66" i="4"/>
  <c r="FO67" i="4" s="1"/>
  <c r="FM66" i="4"/>
  <c r="FM67" i="4" s="1"/>
  <c r="FI66" i="4"/>
  <c r="FG66" i="4"/>
  <c r="FG67" i="4" s="1"/>
  <c r="FE66" i="4"/>
  <c r="FE67" i="4" s="1"/>
  <c r="FC66" i="4"/>
  <c r="FC67" i="4" s="1"/>
  <c r="EY66" i="4"/>
  <c r="EY67" i="4" s="1"/>
  <c r="EW66" i="4"/>
  <c r="EW67" i="4" s="1"/>
  <c r="EU66" i="4"/>
  <c r="EU67" i="4" s="1"/>
  <c r="ES66" i="4"/>
  <c r="ES67" i="4" s="1"/>
  <c r="EQ66" i="4"/>
  <c r="EQ67" i="4" s="1"/>
  <c r="EO66" i="4"/>
  <c r="EO67" i="4" s="1"/>
  <c r="EM66" i="4"/>
  <c r="EM67" i="4" s="1"/>
  <c r="EK66" i="4"/>
  <c r="EK67" i="4" s="1"/>
  <c r="EI66" i="4"/>
  <c r="EG66" i="4"/>
  <c r="EG67" i="4" s="1"/>
  <c r="EE66" i="4"/>
  <c r="EE67" i="4" s="1"/>
  <c r="EC66" i="4"/>
  <c r="EC67" i="4" s="1"/>
  <c r="EA66" i="4"/>
  <c r="EA67" i="4" s="1"/>
  <c r="DY66" i="4"/>
  <c r="DY67" i="4" s="1"/>
  <c r="DW66" i="4"/>
  <c r="DW67" i="4" s="1"/>
  <c r="DU66" i="4"/>
  <c r="DU67" i="4" s="1"/>
  <c r="DS66" i="4"/>
  <c r="DS67" i="4" s="1"/>
  <c r="DQ66" i="4"/>
  <c r="DQ67" i="4" s="1"/>
  <c r="DO66" i="4"/>
  <c r="DO67" i="4" s="1"/>
  <c r="DM66" i="4"/>
  <c r="DM67" i="4" s="1"/>
  <c r="DK66" i="4"/>
  <c r="DK67" i="4" s="1"/>
  <c r="DI66" i="4"/>
  <c r="DI67" i="4" s="1"/>
  <c r="DG66" i="4"/>
  <c r="DG67" i="4" s="1"/>
  <c r="DE66" i="4"/>
  <c r="DE67" i="4" s="1"/>
  <c r="DC66" i="4"/>
  <c r="DC67" i="4" s="1"/>
  <c r="DA66" i="4"/>
  <c r="DA67" i="4" s="1"/>
  <c r="CY66" i="4"/>
  <c r="CY67" i="4" s="1"/>
  <c r="CW66" i="4"/>
  <c r="CW67" i="4" s="1"/>
  <c r="CS66" i="4"/>
  <c r="CS67" i="4" s="1"/>
  <c r="CQ66" i="4"/>
  <c r="CQ67" i="4" s="1"/>
  <c r="CO66" i="4"/>
  <c r="CO67" i="4" s="1"/>
  <c r="CK66" i="4"/>
  <c r="CK67" i="4" s="1"/>
  <c r="CI66" i="4"/>
  <c r="CI67" i="4" s="1"/>
  <c r="CG66" i="4"/>
  <c r="CE66" i="4"/>
  <c r="CE67" i="4" s="1"/>
  <c r="CC66" i="4"/>
  <c r="CC67" i="4" s="1"/>
  <c r="CA66" i="4"/>
  <c r="CA67" i="4" s="1"/>
  <c r="BY66" i="4"/>
  <c r="BY67" i="4" s="1"/>
  <c r="BW66" i="4"/>
  <c r="BW67" i="4" s="1"/>
  <c r="BS66" i="4"/>
  <c r="BS67" i="4" s="1"/>
  <c r="BQ66" i="4"/>
  <c r="BO66" i="4"/>
  <c r="BO67" i="4" s="1"/>
  <c r="BK66" i="4"/>
  <c r="BK67" i="4" s="1"/>
  <c r="BI66" i="4"/>
  <c r="BI67" i="4" s="1"/>
  <c r="BG66" i="4"/>
  <c r="BG67" i="4" s="1"/>
  <c r="BE66" i="4"/>
  <c r="BE67" i="4" s="1"/>
  <c r="BC66" i="4"/>
  <c r="BC67" i="4" s="1"/>
  <c r="BA66" i="4"/>
  <c r="BA67" i="4" s="1"/>
  <c r="AY66" i="4"/>
  <c r="AY67" i="4" s="1"/>
  <c r="AU66" i="4"/>
  <c r="AU67" i="4" s="1"/>
  <c r="AQ66" i="4"/>
  <c r="AO66" i="4"/>
  <c r="AO67" i="4" s="1"/>
  <c r="AM66" i="4"/>
  <c r="AM67" i="4" s="1"/>
  <c r="AI66" i="4"/>
  <c r="AI67" i="4" s="1"/>
  <c r="AG66" i="4"/>
  <c r="AG67" i="4" s="1"/>
  <c r="AE66" i="4"/>
  <c r="AE67" i="4" s="1"/>
  <c r="AC66" i="4"/>
  <c r="AC67" i="4" s="1"/>
  <c r="Y66" i="4"/>
  <c r="Y67" i="4" s="1"/>
  <c r="W66" i="4"/>
  <c r="W67" i="4" s="1"/>
  <c r="U66" i="4"/>
  <c r="Q66" i="4"/>
  <c r="Q67" i="4" s="1"/>
  <c r="O66" i="4"/>
  <c r="O67" i="4" s="1"/>
  <c r="M66" i="4"/>
  <c r="M67" i="4" s="1"/>
  <c r="K66" i="4"/>
  <c r="K67" i="4" s="1"/>
  <c r="I66" i="4"/>
  <c r="I67" i="4" s="1"/>
  <c r="G66" i="4"/>
  <c r="G67" i="4" s="1"/>
  <c r="JG65" i="4"/>
  <c r="IW65" i="4"/>
  <c r="IM65" i="4"/>
  <c r="IG65" i="4"/>
  <c r="HS65" i="4"/>
  <c r="GU65" i="4"/>
  <c r="FU65" i="4"/>
  <c r="GE65" i="4" s="1"/>
  <c r="FK65" i="4"/>
  <c r="FA65" i="4"/>
  <c r="CU65" i="4"/>
  <c r="CM65" i="4"/>
  <c r="BU65" i="4"/>
  <c r="BM65" i="4"/>
  <c r="AS65" i="4"/>
  <c r="AK65" i="4"/>
  <c r="AA65" i="4"/>
  <c r="S65" i="4"/>
  <c r="JG64" i="4"/>
  <c r="IW64" i="4"/>
  <c r="IM64" i="4"/>
  <c r="IG64" i="4"/>
  <c r="HS64" i="4"/>
  <c r="GU64" i="4"/>
  <c r="FU64" i="4"/>
  <c r="GE64" i="4" s="1"/>
  <c r="FK64" i="4"/>
  <c r="FA64" i="4"/>
  <c r="CU64" i="4"/>
  <c r="CM64" i="4"/>
  <c r="BU64" i="4"/>
  <c r="BM64" i="4"/>
  <c r="AS64" i="4"/>
  <c r="AK64" i="4"/>
  <c r="AA64" i="4"/>
  <c r="S64" i="4"/>
  <c r="JI58" i="4"/>
  <c r="JE58" i="4"/>
  <c r="JC58" i="4"/>
  <c r="JA58" i="4"/>
  <c r="IY58" i="4"/>
  <c r="IU58" i="4"/>
  <c r="IS58" i="4"/>
  <c r="IQ58" i="4"/>
  <c r="IO58" i="4"/>
  <c r="IK58" i="4"/>
  <c r="II58" i="4"/>
  <c r="IE58" i="4"/>
  <c r="IC58" i="4"/>
  <c r="IA58" i="4"/>
  <c r="HY58" i="4"/>
  <c r="HW58" i="4"/>
  <c r="HU58" i="4"/>
  <c r="HQ58" i="4"/>
  <c r="HO58" i="4"/>
  <c r="HM58" i="4"/>
  <c r="HK58" i="4"/>
  <c r="HI58" i="4"/>
  <c r="HG58" i="4"/>
  <c r="HE58" i="4"/>
  <c r="HC58" i="4"/>
  <c r="HA58" i="4"/>
  <c r="GY58" i="4"/>
  <c r="GW58" i="4"/>
  <c r="GS58" i="4"/>
  <c r="GQ58" i="4"/>
  <c r="GO58" i="4"/>
  <c r="GM58" i="4"/>
  <c r="GK58" i="4"/>
  <c r="GI58" i="4"/>
  <c r="GG58" i="4"/>
  <c r="GC58" i="4"/>
  <c r="GA58" i="4"/>
  <c r="FY58" i="4"/>
  <c r="FW58" i="4"/>
  <c r="FS58" i="4"/>
  <c r="FQ58" i="4"/>
  <c r="FO58" i="4"/>
  <c r="FM58" i="4"/>
  <c r="FI58" i="4"/>
  <c r="FG58" i="4"/>
  <c r="FK58" i="4" s="1"/>
  <c r="FE58" i="4"/>
  <c r="FC58" i="4"/>
  <c r="EY58" i="4"/>
  <c r="EW58" i="4"/>
  <c r="EU58" i="4"/>
  <c r="ES58" i="4"/>
  <c r="EQ58" i="4"/>
  <c r="EO58" i="4"/>
  <c r="EM58" i="4"/>
  <c r="EK58" i="4"/>
  <c r="EI58" i="4"/>
  <c r="EG58" i="4"/>
  <c r="EE58" i="4"/>
  <c r="EC58" i="4"/>
  <c r="EA58" i="4"/>
  <c r="DY58" i="4"/>
  <c r="DW58" i="4"/>
  <c r="DU58" i="4"/>
  <c r="DS58" i="4"/>
  <c r="DQ58" i="4"/>
  <c r="DO58" i="4"/>
  <c r="DM58" i="4"/>
  <c r="DK58" i="4"/>
  <c r="DI58" i="4"/>
  <c r="DG58" i="4"/>
  <c r="DE58" i="4"/>
  <c r="DC58" i="4"/>
  <c r="DA58" i="4"/>
  <c r="CY58" i="4"/>
  <c r="CW58" i="4"/>
  <c r="CS58" i="4"/>
  <c r="CQ58" i="4"/>
  <c r="CO58" i="4"/>
  <c r="CK58" i="4"/>
  <c r="CI58" i="4"/>
  <c r="CG58" i="4"/>
  <c r="CE58" i="4"/>
  <c r="CC58" i="4"/>
  <c r="CA58" i="4"/>
  <c r="BY58" i="4"/>
  <c r="BW58" i="4"/>
  <c r="BS58" i="4"/>
  <c r="BQ58" i="4"/>
  <c r="BO58" i="4"/>
  <c r="BK58" i="4"/>
  <c r="BI58" i="4"/>
  <c r="BG58" i="4"/>
  <c r="BE58" i="4"/>
  <c r="BC58" i="4"/>
  <c r="BA58" i="4"/>
  <c r="AY58" i="4"/>
  <c r="AU58" i="4"/>
  <c r="AQ58" i="4"/>
  <c r="AO58" i="4"/>
  <c r="AM58" i="4"/>
  <c r="AI58" i="4"/>
  <c r="AG58" i="4"/>
  <c r="AE58" i="4"/>
  <c r="AC58" i="4"/>
  <c r="Y58" i="4"/>
  <c r="W58" i="4"/>
  <c r="U58" i="4"/>
  <c r="Q58" i="4"/>
  <c r="O58" i="4"/>
  <c r="M58" i="4"/>
  <c r="K58" i="4"/>
  <c r="I58" i="4"/>
  <c r="G58" i="4"/>
  <c r="JG57" i="4"/>
  <c r="IW57" i="4"/>
  <c r="IM57" i="4"/>
  <c r="IG57" i="4"/>
  <c r="HS57" i="4"/>
  <c r="GU57" i="4"/>
  <c r="FU57" i="4"/>
  <c r="GE57" i="4" s="1"/>
  <c r="FK57" i="4"/>
  <c r="FA57" i="4"/>
  <c r="CU57" i="4"/>
  <c r="CM57" i="4"/>
  <c r="BU57" i="4"/>
  <c r="BM57" i="4"/>
  <c r="AS57" i="4"/>
  <c r="AK57" i="4"/>
  <c r="AA57" i="4"/>
  <c r="S57" i="4"/>
  <c r="JG56" i="4"/>
  <c r="IW56" i="4"/>
  <c r="IM56" i="4"/>
  <c r="IG56" i="4"/>
  <c r="HS56" i="4"/>
  <c r="GU56" i="4"/>
  <c r="FU56" i="4"/>
  <c r="GE56" i="4" s="1"/>
  <c r="FK56" i="4"/>
  <c r="FA56" i="4"/>
  <c r="CU56" i="4"/>
  <c r="CM56" i="4"/>
  <c r="BU56" i="4"/>
  <c r="BM56" i="4"/>
  <c r="AS56" i="4"/>
  <c r="AK56" i="4"/>
  <c r="AA56" i="4"/>
  <c r="S56" i="4"/>
  <c r="JG55" i="4"/>
  <c r="IW55" i="4"/>
  <c r="IM55" i="4"/>
  <c r="IG55" i="4"/>
  <c r="HS55" i="4"/>
  <c r="GU55" i="4"/>
  <c r="FU55" i="4"/>
  <c r="GE55" i="4" s="1"/>
  <c r="FK55" i="4"/>
  <c r="FA55" i="4"/>
  <c r="CU55" i="4"/>
  <c r="CM55" i="4"/>
  <c r="BU55" i="4"/>
  <c r="BM55" i="4"/>
  <c r="AS55" i="4"/>
  <c r="AK55" i="4"/>
  <c r="AA55" i="4"/>
  <c r="S55" i="4"/>
  <c r="JG54" i="4"/>
  <c r="IW54" i="4"/>
  <c r="IM54" i="4"/>
  <c r="IG54" i="4"/>
  <c r="HS54" i="4"/>
  <c r="GU54" i="4"/>
  <c r="FU54" i="4"/>
  <c r="GE54" i="4" s="1"/>
  <c r="FK54" i="4"/>
  <c r="FA54" i="4"/>
  <c r="CU54" i="4"/>
  <c r="CM54" i="4"/>
  <c r="BU54" i="4"/>
  <c r="BM54" i="4"/>
  <c r="AS54" i="4"/>
  <c r="AK54" i="4"/>
  <c r="AA54" i="4"/>
  <c r="S54" i="4"/>
  <c r="JI52" i="4"/>
  <c r="JE52" i="4"/>
  <c r="JC52" i="4"/>
  <c r="JA52" i="4"/>
  <c r="IY52" i="4"/>
  <c r="IU52" i="4"/>
  <c r="IS52" i="4"/>
  <c r="IQ52" i="4"/>
  <c r="IO52" i="4"/>
  <c r="IK52" i="4"/>
  <c r="II52" i="4"/>
  <c r="IE52" i="4"/>
  <c r="IC52" i="4"/>
  <c r="IA52" i="4"/>
  <c r="HY52" i="4"/>
  <c r="HW52" i="4"/>
  <c r="HU52" i="4"/>
  <c r="HQ52" i="4"/>
  <c r="HO52" i="4"/>
  <c r="HM52" i="4"/>
  <c r="HK52" i="4"/>
  <c r="HI52" i="4"/>
  <c r="HG52" i="4"/>
  <c r="HE52" i="4"/>
  <c r="HC52" i="4"/>
  <c r="HA52" i="4"/>
  <c r="GY52" i="4"/>
  <c r="GW52" i="4"/>
  <c r="GS52" i="4"/>
  <c r="GQ52" i="4"/>
  <c r="GO52" i="4"/>
  <c r="GM52" i="4"/>
  <c r="GK52" i="4"/>
  <c r="GI52" i="4"/>
  <c r="GG52" i="4"/>
  <c r="GC52" i="4"/>
  <c r="GA52" i="4"/>
  <c r="FY52" i="4"/>
  <c r="FW52" i="4"/>
  <c r="FS52" i="4"/>
  <c r="FQ52" i="4"/>
  <c r="FO52" i="4"/>
  <c r="FM52" i="4"/>
  <c r="FI52" i="4"/>
  <c r="FG52" i="4"/>
  <c r="FE52" i="4"/>
  <c r="FC52" i="4"/>
  <c r="EY52" i="4"/>
  <c r="EW52" i="4"/>
  <c r="EU52" i="4"/>
  <c r="ES52" i="4"/>
  <c r="EQ52" i="4"/>
  <c r="EO52" i="4"/>
  <c r="EM52" i="4"/>
  <c r="EK52" i="4"/>
  <c r="EI52" i="4"/>
  <c r="EG52" i="4"/>
  <c r="EE52" i="4"/>
  <c r="EC52" i="4"/>
  <c r="EA52" i="4"/>
  <c r="DY52" i="4"/>
  <c r="DW52" i="4"/>
  <c r="DU52" i="4"/>
  <c r="DS52" i="4"/>
  <c r="DQ52" i="4"/>
  <c r="DO52" i="4"/>
  <c r="DM52" i="4"/>
  <c r="DK52" i="4"/>
  <c r="DI52" i="4"/>
  <c r="DG52" i="4"/>
  <c r="DE52" i="4"/>
  <c r="DC52" i="4"/>
  <c r="DA52" i="4"/>
  <c r="CY52" i="4"/>
  <c r="CW52" i="4"/>
  <c r="CS52" i="4"/>
  <c r="CQ52" i="4"/>
  <c r="CO52" i="4"/>
  <c r="CK52" i="4"/>
  <c r="CI52" i="4"/>
  <c r="CG52" i="4"/>
  <c r="CE52" i="4"/>
  <c r="CC52" i="4"/>
  <c r="CA52" i="4"/>
  <c r="BY52" i="4"/>
  <c r="BW52" i="4"/>
  <c r="BS52" i="4"/>
  <c r="BQ52" i="4"/>
  <c r="BO52" i="4"/>
  <c r="BK52" i="4"/>
  <c r="BI52" i="4"/>
  <c r="BG52" i="4"/>
  <c r="BE52" i="4"/>
  <c r="BC52" i="4"/>
  <c r="BA52" i="4"/>
  <c r="AY52" i="4"/>
  <c r="AU52" i="4"/>
  <c r="AQ52" i="4"/>
  <c r="AO52" i="4"/>
  <c r="AM52" i="4"/>
  <c r="AI52" i="4"/>
  <c r="AG52" i="4"/>
  <c r="AE52" i="4"/>
  <c r="AC52" i="4"/>
  <c r="Y52" i="4"/>
  <c r="W52" i="4"/>
  <c r="U52" i="4"/>
  <c r="Q52" i="4"/>
  <c r="O52" i="4"/>
  <c r="M52" i="4"/>
  <c r="K52" i="4"/>
  <c r="I52" i="4"/>
  <c r="G52" i="4"/>
  <c r="JG51" i="4"/>
  <c r="IW51" i="4"/>
  <c r="IM51" i="4"/>
  <c r="IG51" i="4"/>
  <c r="HS51" i="4"/>
  <c r="GU51" i="4"/>
  <c r="FU51" i="4"/>
  <c r="GE51" i="4" s="1"/>
  <c r="FK51" i="4"/>
  <c r="FA51" i="4"/>
  <c r="CU51" i="4"/>
  <c r="CM51" i="4"/>
  <c r="BU51" i="4"/>
  <c r="BM51" i="4"/>
  <c r="AS51" i="4"/>
  <c r="AK51" i="4"/>
  <c r="AA51" i="4"/>
  <c r="S51" i="4"/>
  <c r="JG50" i="4"/>
  <c r="IW50" i="4"/>
  <c r="IM50" i="4"/>
  <c r="IG50" i="4"/>
  <c r="HS50" i="4"/>
  <c r="GU50" i="4"/>
  <c r="FU50" i="4"/>
  <c r="GE50" i="4" s="1"/>
  <c r="FK50" i="4"/>
  <c r="FA50" i="4"/>
  <c r="CU50" i="4"/>
  <c r="CM50" i="4"/>
  <c r="BU50" i="4"/>
  <c r="BM50" i="4"/>
  <c r="AS50" i="4"/>
  <c r="AK50" i="4"/>
  <c r="AA50" i="4"/>
  <c r="S50" i="4"/>
  <c r="JI48" i="4"/>
  <c r="JE48" i="4"/>
  <c r="JC48" i="4"/>
  <c r="JA48" i="4"/>
  <c r="IY48" i="4"/>
  <c r="IU48" i="4"/>
  <c r="IS48" i="4"/>
  <c r="IQ48" i="4"/>
  <c r="IO48" i="4"/>
  <c r="IK48" i="4"/>
  <c r="II48" i="4"/>
  <c r="IE48" i="4"/>
  <c r="IC48" i="4"/>
  <c r="IA48" i="4"/>
  <c r="HY48" i="4"/>
  <c r="HW48" i="4"/>
  <c r="HU48" i="4"/>
  <c r="HQ48" i="4"/>
  <c r="HO48" i="4"/>
  <c r="HM48" i="4"/>
  <c r="HK48" i="4"/>
  <c r="HI48" i="4"/>
  <c r="HG48" i="4"/>
  <c r="HE48" i="4"/>
  <c r="HC48" i="4"/>
  <c r="HA48" i="4"/>
  <c r="GY48" i="4"/>
  <c r="GW48" i="4"/>
  <c r="GS48" i="4"/>
  <c r="GQ48" i="4"/>
  <c r="GO48" i="4"/>
  <c r="GM48" i="4"/>
  <c r="GK48" i="4"/>
  <c r="GI48" i="4"/>
  <c r="GG48" i="4"/>
  <c r="GC48" i="4"/>
  <c r="GA48" i="4"/>
  <c r="FY48" i="4"/>
  <c r="FW48" i="4"/>
  <c r="FS48" i="4"/>
  <c r="FQ48" i="4"/>
  <c r="FO48" i="4"/>
  <c r="FM48" i="4"/>
  <c r="FI48" i="4"/>
  <c r="FG48" i="4"/>
  <c r="FE48" i="4"/>
  <c r="FC48" i="4"/>
  <c r="EY48" i="4"/>
  <c r="EW48" i="4"/>
  <c r="EU48" i="4"/>
  <c r="ES48" i="4"/>
  <c r="EQ48" i="4"/>
  <c r="EO48" i="4"/>
  <c r="EM48" i="4"/>
  <c r="EK48" i="4"/>
  <c r="EI48" i="4"/>
  <c r="EG48" i="4"/>
  <c r="EE48" i="4"/>
  <c r="EC48" i="4"/>
  <c r="EA48" i="4"/>
  <c r="DY48" i="4"/>
  <c r="DW48" i="4"/>
  <c r="DU48" i="4"/>
  <c r="DS48" i="4"/>
  <c r="DQ48" i="4"/>
  <c r="DO48" i="4"/>
  <c r="DM48" i="4"/>
  <c r="DK48" i="4"/>
  <c r="DI48" i="4"/>
  <c r="DG48" i="4"/>
  <c r="DE48" i="4"/>
  <c r="DC48" i="4"/>
  <c r="DA48" i="4"/>
  <c r="CY48" i="4"/>
  <c r="CW48" i="4"/>
  <c r="CS48" i="4"/>
  <c r="CQ48" i="4"/>
  <c r="CO48" i="4"/>
  <c r="CK48" i="4"/>
  <c r="CI48" i="4"/>
  <c r="CG48" i="4"/>
  <c r="CE48" i="4"/>
  <c r="CC48" i="4"/>
  <c r="CA48" i="4"/>
  <c r="BY48" i="4"/>
  <c r="BW48" i="4"/>
  <c r="BS48" i="4"/>
  <c r="BQ48" i="4"/>
  <c r="BO48" i="4"/>
  <c r="BK48" i="4"/>
  <c r="BI48" i="4"/>
  <c r="BG48" i="4"/>
  <c r="BE48" i="4"/>
  <c r="BC48" i="4"/>
  <c r="BA48" i="4"/>
  <c r="AY48" i="4"/>
  <c r="AU48" i="4"/>
  <c r="AQ48" i="4"/>
  <c r="AO48" i="4"/>
  <c r="AM48" i="4"/>
  <c r="AI48" i="4"/>
  <c r="AG48" i="4"/>
  <c r="AE48" i="4"/>
  <c r="AC48" i="4"/>
  <c r="Y48" i="4"/>
  <c r="W48" i="4"/>
  <c r="U48" i="4"/>
  <c r="Q48" i="4"/>
  <c r="O48" i="4"/>
  <c r="M48" i="4"/>
  <c r="K48" i="4"/>
  <c r="I48" i="4"/>
  <c r="G48" i="4"/>
  <c r="JG47" i="4"/>
  <c r="IW47" i="4"/>
  <c r="IM47" i="4"/>
  <c r="IG47" i="4"/>
  <c r="HS47" i="4"/>
  <c r="GU47" i="4"/>
  <c r="FU47" i="4"/>
  <c r="GE47" i="4" s="1"/>
  <c r="FK47" i="4"/>
  <c r="FA47" i="4"/>
  <c r="CU47" i="4"/>
  <c r="CM47" i="4"/>
  <c r="BU47" i="4"/>
  <c r="BM47" i="4"/>
  <c r="AS47" i="4"/>
  <c r="AK47" i="4"/>
  <c r="AA47" i="4"/>
  <c r="S47" i="4"/>
  <c r="JG46" i="4"/>
  <c r="IW46" i="4"/>
  <c r="IM46" i="4"/>
  <c r="IG46" i="4"/>
  <c r="HS46" i="4"/>
  <c r="GU46" i="4"/>
  <c r="FU46" i="4"/>
  <c r="GE46" i="4" s="1"/>
  <c r="FK46" i="4"/>
  <c r="FA46" i="4"/>
  <c r="CU46" i="4"/>
  <c r="CM46" i="4"/>
  <c r="BU46" i="4"/>
  <c r="BM46" i="4"/>
  <c r="AS46" i="4"/>
  <c r="AK46" i="4"/>
  <c r="AA46" i="4"/>
  <c r="S46" i="4"/>
  <c r="JI44" i="4"/>
  <c r="JE44" i="4"/>
  <c r="JC44" i="4"/>
  <c r="JA44" i="4"/>
  <c r="IY44" i="4"/>
  <c r="IU44" i="4"/>
  <c r="IS44" i="4"/>
  <c r="IQ44" i="4"/>
  <c r="IO44" i="4"/>
  <c r="IK44" i="4"/>
  <c r="II44" i="4"/>
  <c r="IM44" i="4" s="1"/>
  <c r="IE44" i="4"/>
  <c r="IC44" i="4"/>
  <c r="IA44" i="4"/>
  <c r="HY44" i="4"/>
  <c r="HW44" i="4"/>
  <c r="HU44" i="4"/>
  <c r="HQ44" i="4"/>
  <c r="HO44" i="4"/>
  <c r="HM44" i="4"/>
  <c r="HK44" i="4"/>
  <c r="HI44" i="4"/>
  <c r="HG44" i="4"/>
  <c r="HE44" i="4"/>
  <c r="HC44" i="4"/>
  <c r="HA44" i="4"/>
  <c r="GY44" i="4"/>
  <c r="GW44" i="4"/>
  <c r="GS44" i="4"/>
  <c r="GQ44" i="4"/>
  <c r="GO44" i="4"/>
  <c r="GM44" i="4"/>
  <c r="GK44" i="4"/>
  <c r="GI44" i="4"/>
  <c r="GG44" i="4"/>
  <c r="GC44" i="4"/>
  <c r="GA44" i="4"/>
  <c r="FY44" i="4"/>
  <c r="FW44" i="4"/>
  <c r="FS44" i="4"/>
  <c r="FQ44" i="4"/>
  <c r="FO44" i="4"/>
  <c r="FM44" i="4"/>
  <c r="FI44" i="4"/>
  <c r="FG44" i="4"/>
  <c r="FE44" i="4"/>
  <c r="FC44" i="4"/>
  <c r="EY44" i="4"/>
  <c r="EW44" i="4"/>
  <c r="EU44" i="4"/>
  <c r="ES44" i="4"/>
  <c r="EQ44" i="4"/>
  <c r="EO44" i="4"/>
  <c r="EM44" i="4"/>
  <c r="EK44" i="4"/>
  <c r="EI44" i="4"/>
  <c r="EG44" i="4"/>
  <c r="EE44" i="4"/>
  <c r="EC44" i="4"/>
  <c r="EA44" i="4"/>
  <c r="DY44" i="4"/>
  <c r="DW44" i="4"/>
  <c r="DU44" i="4"/>
  <c r="DS44" i="4"/>
  <c r="DQ44" i="4"/>
  <c r="DO44" i="4"/>
  <c r="DM44" i="4"/>
  <c r="DK44" i="4"/>
  <c r="DI44" i="4"/>
  <c r="DG44" i="4"/>
  <c r="DE44" i="4"/>
  <c r="DC44" i="4"/>
  <c r="DA44" i="4"/>
  <c r="CY44" i="4"/>
  <c r="CW44" i="4"/>
  <c r="CS44" i="4"/>
  <c r="CQ44" i="4"/>
  <c r="CO44" i="4"/>
  <c r="CK44" i="4"/>
  <c r="CI44" i="4"/>
  <c r="CG44" i="4"/>
  <c r="CE44" i="4"/>
  <c r="CC44" i="4"/>
  <c r="CA44" i="4"/>
  <c r="BY44" i="4"/>
  <c r="BW44" i="4"/>
  <c r="BS44" i="4"/>
  <c r="BQ44" i="4"/>
  <c r="BO44" i="4"/>
  <c r="BK44" i="4"/>
  <c r="BI44" i="4"/>
  <c r="BG44" i="4"/>
  <c r="BE44" i="4"/>
  <c r="BC44" i="4"/>
  <c r="BA44" i="4"/>
  <c r="AY44" i="4"/>
  <c r="AU44" i="4"/>
  <c r="AQ44" i="4"/>
  <c r="AO44" i="4"/>
  <c r="AM44" i="4"/>
  <c r="AI44" i="4"/>
  <c r="AG44" i="4"/>
  <c r="AE44" i="4"/>
  <c r="AC44" i="4"/>
  <c r="Y44" i="4"/>
  <c r="W44" i="4"/>
  <c r="U44" i="4"/>
  <c r="AA44" i="4" s="1"/>
  <c r="Q44" i="4"/>
  <c r="O44" i="4"/>
  <c r="M44" i="4"/>
  <c r="K44" i="4"/>
  <c r="I44" i="4"/>
  <c r="G44" i="4"/>
  <c r="JG43" i="4"/>
  <c r="IW43" i="4"/>
  <c r="IM43" i="4"/>
  <c r="IG43" i="4"/>
  <c r="HS43" i="4"/>
  <c r="GU43" i="4"/>
  <c r="FU43" i="4"/>
  <c r="GE43" i="4" s="1"/>
  <c r="FK43" i="4"/>
  <c r="FA43" i="4"/>
  <c r="CU43" i="4"/>
  <c r="CM43" i="4"/>
  <c r="BU43" i="4"/>
  <c r="BM43" i="4"/>
  <c r="AS43" i="4"/>
  <c r="AK43" i="4"/>
  <c r="AA43" i="4"/>
  <c r="S43" i="4"/>
  <c r="JG42" i="4"/>
  <c r="IW42" i="4"/>
  <c r="IM42" i="4"/>
  <c r="IG42" i="4"/>
  <c r="HS42" i="4"/>
  <c r="GU42" i="4"/>
  <c r="FU42" i="4"/>
  <c r="GE42" i="4" s="1"/>
  <c r="FK42" i="4"/>
  <c r="FA42" i="4"/>
  <c r="CU42" i="4"/>
  <c r="CM42" i="4"/>
  <c r="BU42" i="4"/>
  <c r="BM42" i="4"/>
  <c r="AS42" i="4"/>
  <c r="AK42" i="4"/>
  <c r="AA42" i="4"/>
  <c r="S42" i="4"/>
  <c r="JG41" i="4"/>
  <c r="IW41" i="4"/>
  <c r="IM41" i="4"/>
  <c r="IG41" i="4"/>
  <c r="HS41" i="4"/>
  <c r="GU41" i="4"/>
  <c r="FU41" i="4"/>
  <c r="GE41" i="4" s="1"/>
  <c r="FK41" i="4"/>
  <c r="FA41" i="4"/>
  <c r="CU41" i="4"/>
  <c r="CM41" i="4"/>
  <c r="BU41" i="4"/>
  <c r="BM41" i="4"/>
  <c r="AS41" i="4"/>
  <c r="AK41" i="4"/>
  <c r="AA41" i="4"/>
  <c r="S41" i="4"/>
  <c r="JG39" i="4"/>
  <c r="IW39" i="4"/>
  <c r="IM39" i="4"/>
  <c r="IG39" i="4"/>
  <c r="HS39" i="4"/>
  <c r="GU39" i="4"/>
  <c r="FU39" i="4"/>
  <c r="GE39" i="4" s="1"/>
  <c r="FK39" i="4"/>
  <c r="FA39" i="4"/>
  <c r="CU39" i="4"/>
  <c r="CM39" i="4"/>
  <c r="BU39" i="4"/>
  <c r="BM39" i="4"/>
  <c r="AS39" i="4"/>
  <c r="AK39" i="4"/>
  <c r="AA39" i="4"/>
  <c r="S39" i="4"/>
  <c r="JI38" i="4"/>
  <c r="JE38" i="4"/>
  <c r="JC38" i="4"/>
  <c r="JA38" i="4"/>
  <c r="IY38" i="4"/>
  <c r="IU38" i="4"/>
  <c r="IS38" i="4"/>
  <c r="IQ38" i="4"/>
  <c r="IO38" i="4"/>
  <c r="IK38" i="4"/>
  <c r="II38" i="4"/>
  <c r="IE38" i="4"/>
  <c r="IC38" i="4"/>
  <c r="IA38" i="4"/>
  <c r="HY38" i="4"/>
  <c r="HW38" i="4"/>
  <c r="HU38" i="4"/>
  <c r="HQ38" i="4"/>
  <c r="HO38" i="4"/>
  <c r="HM38" i="4"/>
  <c r="HK38" i="4"/>
  <c r="HI38" i="4"/>
  <c r="HG38" i="4"/>
  <c r="HE38" i="4"/>
  <c r="HC38" i="4"/>
  <c r="HA38" i="4"/>
  <c r="GY38" i="4"/>
  <c r="GW38" i="4"/>
  <c r="GS38" i="4"/>
  <c r="GQ38" i="4"/>
  <c r="GO38" i="4"/>
  <c r="GM38" i="4"/>
  <c r="GK38" i="4"/>
  <c r="GI38" i="4"/>
  <c r="GG38" i="4"/>
  <c r="GC38" i="4"/>
  <c r="GA38" i="4"/>
  <c r="FY38" i="4"/>
  <c r="FW38" i="4"/>
  <c r="FS38" i="4"/>
  <c r="FQ38" i="4"/>
  <c r="FO38" i="4"/>
  <c r="FM38" i="4"/>
  <c r="FI38" i="4"/>
  <c r="FG38" i="4"/>
  <c r="FE38" i="4"/>
  <c r="FC38" i="4"/>
  <c r="EY38" i="4"/>
  <c r="EW38" i="4"/>
  <c r="EU38" i="4"/>
  <c r="ES38" i="4"/>
  <c r="EQ38" i="4"/>
  <c r="EO38" i="4"/>
  <c r="EM38" i="4"/>
  <c r="EK38" i="4"/>
  <c r="EI38" i="4"/>
  <c r="EG38" i="4"/>
  <c r="EE38" i="4"/>
  <c r="EC38" i="4"/>
  <c r="EA38" i="4"/>
  <c r="DY38" i="4"/>
  <c r="DW38" i="4"/>
  <c r="DU38" i="4"/>
  <c r="DS38" i="4"/>
  <c r="DQ38" i="4"/>
  <c r="DO38" i="4"/>
  <c r="DM38" i="4"/>
  <c r="DK38" i="4"/>
  <c r="DI38" i="4"/>
  <c r="DG38" i="4"/>
  <c r="DE38" i="4"/>
  <c r="DC38" i="4"/>
  <c r="DA38" i="4"/>
  <c r="CY38" i="4"/>
  <c r="CW38" i="4"/>
  <c r="CS38" i="4"/>
  <c r="CQ38" i="4"/>
  <c r="CO38" i="4"/>
  <c r="CK38" i="4"/>
  <c r="CI38" i="4"/>
  <c r="CG38" i="4"/>
  <c r="CE38" i="4"/>
  <c r="CC38" i="4"/>
  <c r="CA38" i="4"/>
  <c r="BY38" i="4"/>
  <c r="BW38" i="4"/>
  <c r="BS38" i="4"/>
  <c r="BQ38" i="4"/>
  <c r="BO38" i="4"/>
  <c r="BK38" i="4"/>
  <c r="BI38" i="4"/>
  <c r="BG38" i="4"/>
  <c r="BE38" i="4"/>
  <c r="BC38" i="4"/>
  <c r="BA38" i="4"/>
  <c r="AY38" i="4"/>
  <c r="AU38" i="4"/>
  <c r="AQ38" i="4"/>
  <c r="AO38" i="4"/>
  <c r="AM38" i="4"/>
  <c r="AI38" i="4"/>
  <c r="AG38" i="4"/>
  <c r="AE38" i="4"/>
  <c r="AC38" i="4"/>
  <c r="Y38" i="4"/>
  <c r="W38" i="4"/>
  <c r="U38" i="4"/>
  <c r="Q38" i="4"/>
  <c r="O38" i="4"/>
  <c r="M38" i="4"/>
  <c r="K38" i="4"/>
  <c r="I38" i="4"/>
  <c r="G38" i="4"/>
  <c r="JG37" i="4"/>
  <c r="IW37" i="4"/>
  <c r="IM37" i="4"/>
  <c r="IG37" i="4"/>
  <c r="HS37" i="4"/>
  <c r="GU37" i="4"/>
  <c r="FU37" i="4"/>
  <c r="GE37" i="4" s="1"/>
  <c r="FK37" i="4"/>
  <c r="FA37" i="4"/>
  <c r="CU37" i="4"/>
  <c r="CM37" i="4"/>
  <c r="BU37" i="4"/>
  <c r="BM37" i="4"/>
  <c r="AS37" i="4"/>
  <c r="AK37" i="4"/>
  <c r="AA37" i="4"/>
  <c r="S37" i="4"/>
  <c r="JG36" i="4"/>
  <c r="IW36" i="4"/>
  <c r="IM36" i="4"/>
  <c r="IG36" i="4"/>
  <c r="HS36" i="4"/>
  <c r="GU36" i="4"/>
  <c r="FU36" i="4"/>
  <c r="GE36" i="4" s="1"/>
  <c r="FK36" i="4"/>
  <c r="FA36" i="4"/>
  <c r="CU36" i="4"/>
  <c r="CM36" i="4"/>
  <c r="BU36" i="4"/>
  <c r="BM36" i="4"/>
  <c r="AS36" i="4"/>
  <c r="AK36" i="4"/>
  <c r="AA36" i="4"/>
  <c r="S36" i="4"/>
  <c r="JG34" i="4"/>
  <c r="IW34" i="4"/>
  <c r="IM34" i="4"/>
  <c r="IG34" i="4"/>
  <c r="HS34" i="4"/>
  <c r="GU34" i="4"/>
  <c r="FU34" i="4"/>
  <c r="GE34" i="4" s="1"/>
  <c r="FK34" i="4"/>
  <c r="FA34" i="4"/>
  <c r="CU34" i="4"/>
  <c r="CM34" i="4"/>
  <c r="BU34" i="4"/>
  <c r="BM34" i="4"/>
  <c r="AS34" i="4"/>
  <c r="AK34" i="4"/>
  <c r="AA34" i="4"/>
  <c r="S34" i="4"/>
  <c r="JG33" i="4"/>
  <c r="IW33" i="4"/>
  <c r="IM33" i="4"/>
  <c r="IG33" i="4"/>
  <c r="HS33" i="4"/>
  <c r="GU33" i="4"/>
  <c r="FU33" i="4"/>
  <c r="GE33" i="4" s="1"/>
  <c r="FK33" i="4"/>
  <c r="FA33" i="4"/>
  <c r="CU33" i="4"/>
  <c r="CM33" i="4"/>
  <c r="BU33" i="4"/>
  <c r="BM33" i="4"/>
  <c r="AS33" i="4"/>
  <c r="AK33" i="4"/>
  <c r="AA33" i="4"/>
  <c r="S33" i="4"/>
  <c r="JG32" i="4"/>
  <c r="IW32" i="4"/>
  <c r="IM32" i="4"/>
  <c r="IG32" i="4"/>
  <c r="HS32" i="4"/>
  <c r="GU32" i="4"/>
  <c r="FU32" i="4"/>
  <c r="GE32" i="4" s="1"/>
  <c r="FK32" i="4"/>
  <c r="FA32" i="4"/>
  <c r="CU32" i="4"/>
  <c r="CM32" i="4"/>
  <c r="BU32" i="4"/>
  <c r="BM32" i="4"/>
  <c r="AS32" i="4"/>
  <c r="AK32" i="4"/>
  <c r="AA32" i="4"/>
  <c r="S32" i="4"/>
  <c r="JG31" i="4"/>
  <c r="IW31" i="4"/>
  <c r="IM31" i="4"/>
  <c r="IG31" i="4"/>
  <c r="HS31" i="4"/>
  <c r="GU31" i="4"/>
  <c r="FU31" i="4"/>
  <c r="GE31" i="4" s="1"/>
  <c r="FK31" i="4"/>
  <c r="FA31" i="4"/>
  <c r="CU31" i="4"/>
  <c r="CM31" i="4"/>
  <c r="BU31" i="4"/>
  <c r="BM31" i="4"/>
  <c r="AS31" i="4"/>
  <c r="AK31" i="4"/>
  <c r="AA31" i="4"/>
  <c r="S31" i="4"/>
  <c r="JI30" i="4"/>
  <c r="JE30" i="4"/>
  <c r="JC30" i="4"/>
  <c r="JA30" i="4"/>
  <c r="IY30" i="4"/>
  <c r="IU30" i="4"/>
  <c r="IS30" i="4"/>
  <c r="IQ30" i="4"/>
  <c r="IO30" i="4"/>
  <c r="IK30" i="4"/>
  <c r="II30" i="4"/>
  <c r="IE30" i="4"/>
  <c r="IC30" i="4"/>
  <c r="IA30" i="4"/>
  <c r="HY30" i="4"/>
  <c r="HW30" i="4"/>
  <c r="HU30" i="4"/>
  <c r="HQ30" i="4"/>
  <c r="HO30" i="4"/>
  <c r="HM30" i="4"/>
  <c r="HK30" i="4"/>
  <c r="HI30" i="4"/>
  <c r="HG30" i="4"/>
  <c r="HE30" i="4"/>
  <c r="HC30" i="4"/>
  <c r="HA30" i="4"/>
  <c r="GY30" i="4"/>
  <c r="GW30" i="4"/>
  <c r="GS30" i="4"/>
  <c r="GQ30" i="4"/>
  <c r="GO30" i="4"/>
  <c r="GM30" i="4"/>
  <c r="GK30" i="4"/>
  <c r="GI30" i="4"/>
  <c r="GG30" i="4"/>
  <c r="GC30" i="4"/>
  <c r="GA30" i="4"/>
  <c r="FY30" i="4"/>
  <c r="FW30" i="4"/>
  <c r="FS30" i="4"/>
  <c r="FQ30" i="4"/>
  <c r="FO30" i="4"/>
  <c r="FM30" i="4"/>
  <c r="FI30" i="4"/>
  <c r="FG30" i="4"/>
  <c r="FE30" i="4"/>
  <c r="FC30" i="4"/>
  <c r="EY30" i="4"/>
  <c r="EW30" i="4"/>
  <c r="EU30" i="4"/>
  <c r="ES30" i="4"/>
  <c r="EQ30" i="4"/>
  <c r="EO30" i="4"/>
  <c r="EM30" i="4"/>
  <c r="EK30" i="4"/>
  <c r="EI30" i="4"/>
  <c r="EG30" i="4"/>
  <c r="EE30" i="4"/>
  <c r="EC30" i="4"/>
  <c r="EA30" i="4"/>
  <c r="DY30" i="4"/>
  <c r="DW30" i="4"/>
  <c r="DU30" i="4"/>
  <c r="DS30" i="4"/>
  <c r="DQ30" i="4"/>
  <c r="DO30" i="4"/>
  <c r="DM30" i="4"/>
  <c r="DK30" i="4"/>
  <c r="DI30" i="4"/>
  <c r="DG30" i="4"/>
  <c r="DE30" i="4"/>
  <c r="DC30" i="4"/>
  <c r="DA30" i="4"/>
  <c r="CY30" i="4"/>
  <c r="CW30" i="4"/>
  <c r="CS30" i="4"/>
  <c r="CQ30" i="4"/>
  <c r="CO30" i="4"/>
  <c r="CK30" i="4"/>
  <c r="CI30" i="4"/>
  <c r="CG30" i="4"/>
  <c r="CE30" i="4"/>
  <c r="CC30" i="4"/>
  <c r="CA30" i="4"/>
  <c r="BY30" i="4"/>
  <c r="BW30" i="4"/>
  <c r="BS30" i="4"/>
  <c r="BQ30" i="4"/>
  <c r="BO30" i="4"/>
  <c r="BK30" i="4"/>
  <c r="BI30" i="4"/>
  <c r="BG30" i="4"/>
  <c r="BE30" i="4"/>
  <c r="BC30" i="4"/>
  <c r="BA30" i="4"/>
  <c r="AY30" i="4"/>
  <c r="AU30" i="4"/>
  <c r="AQ30" i="4"/>
  <c r="AO30" i="4"/>
  <c r="AM30" i="4"/>
  <c r="AI30" i="4"/>
  <c r="AG30" i="4"/>
  <c r="AE30" i="4"/>
  <c r="AC30" i="4"/>
  <c r="Y30" i="4"/>
  <c r="W30" i="4"/>
  <c r="U30" i="4"/>
  <c r="Q30" i="4"/>
  <c r="O30" i="4"/>
  <c r="M30" i="4"/>
  <c r="K30" i="4"/>
  <c r="I30" i="4"/>
  <c r="G30" i="4"/>
  <c r="JG29" i="4"/>
  <c r="IW29" i="4"/>
  <c r="IM29" i="4"/>
  <c r="IG29" i="4"/>
  <c r="HS29" i="4"/>
  <c r="GU29" i="4"/>
  <c r="FU29" i="4"/>
  <c r="GE29" i="4" s="1"/>
  <c r="FK29" i="4"/>
  <c r="FA29" i="4"/>
  <c r="CU29" i="4"/>
  <c r="CM29" i="4"/>
  <c r="BU29" i="4"/>
  <c r="BM29" i="4"/>
  <c r="AS29" i="4"/>
  <c r="AK29" i="4"/>
  <c r="AA29" i="4"/>
  <c r="S29" i="4"/>
  <c r="JG28" i="4"/>
  <c r="IW28" i="4"/>
  <c r="IM28" i="4"/>
  <c r="IG28" i="4"/>
  <c r="HS28" i="4"/>
  <c r="GU28" i="4"/>
  <c r="FU28" i="4"/>
  <c r="GE28" i="4" s="1"/>
  <c r="FK28" i="4"/>
  <c r="FA28" i="4"/>
  <c r="CU28" i="4"/>
  <c r="CM28" i="4"/>
  <c r="BU28" i="4"/>
  <c r="BM28" i="4"/>
  <c r="AS28" i="4"/>
  <c r="AK28" i="4"/>
  <c r="AA28" i="4"/>
  <c r="S28" i="4"/>
  <c r="JG26" i="4"/>
  <c r="IW26" i="4"/>
  <c r="IM26" i="4"/>
  <c r="IG26" i="4"/>
  <c r="HS26" i="4"/>
  <c r="GU26" i="4"/>
  <c r="FU26" i="4"/>
  <c r="GE26" i="4" s="1"/>
  <c r="FK26" i="4"/>
  <c r="FA26" i="4"/>
  <c r="CU26" i="4"/>
  <c r="CM26" i="4"/>
  <c r="BU26" i="4"/>
  <c r="BM26" i="4"/>
  <c r="AS26" i="4"/>
  <c r="AK26" i="4"/>
  <c r="AA26" i="4"/>
  <c r="S26" i="4"/>
  <c r="JG25" i="4"/>
  <c r="IW25" i="4"/>
  <c r="IM25" i="4"/>
  <c r="IG25" i="4"/>
  <c r="HS25" i="4"/>
  <c r="GU25" i="4"/>
  <c r="FU25" i="4"/>
  <c r="GE25" i="4" s="1"/>
  <c r="FK25" i="4"/>
  <c r="FA25" i="4"/>
  <c r="CU25" i="4"/>
  <c r="CM25" i="4"/>
  <c r="BU25" i="4"/>
  <c r="BM25" i="4"/>
  <c r="AS25" i="4"/>
  <c r="AK25" i="4"/>
  <c r="AA25" i="4"/>
  <c r="S25" i="4"/>
  <c r="JG24" i="4"/>
  <c r="IW24" i="4"/>
  <c r="IM24" i="4"/>
  <c r="IG24" i="4"/>
  <c r="HS24" i="4"/>
  <c r="GU24" i="4"/>
  <c r="FU24" i="4"/>
  <c r="GE24" i="4" s="1"/>
  <c r="FK24" i="4"/>
  <c r="FA24" i="4"/>
  <c r="CU24" i="4"/>
  <c r="CM24" i="4"/>
  <c r="BU24" i="4"/>
  <c r="BM24" i="4"/>
  <c r="AS24" i="4"/>
  <c r="AK24" i="4"/>
  <c r="AA24" i="4"/>
  <c r="S24" i="4"/>
  <c r="JG23" i="4"/>
  <c r="IW23" i="4"/>
  <c r="IM23" i="4"/>
  <c r="IG23" i="4"/>
  <c r="HS23" i="4"/>
  <c r="GU23" i="4"/>
  <c r="FU23" i="4"/>
  <c r="GE23" i="4" s="1"/>
  <c r="FK23" i="4"/>
  <c r="FA23" i="4"/>
  <c r="CU23" i="4"/>
  <c r="CM23" i="4"/>
  <c r="BU23" i="4"/>
  <c r="BM23" i="4"/>
  <c r="AS23" i="4"/>
  <c r="AK23" i="4"/>
  <c r="AA23" i="4"/>
  <c r="S23" i="4"/>
  <c r="JG22" i="4"/>
  <c r="IW22" i="4"/>
  <c r="IM22" i="4"/>
  <c r="IG22" i="4"/>
  <c r="HS22" i="4"/>
  <c r="GU22" i="4"/>
  <c r="FU22" i="4"/>
  <c r="GE22" i="4" s="1"/>
  <c r="FK22" i="4"/>
  <c r="FA22" i="4"/>
  <c r="CU22" i="4"/>
  <c r="CM22" i="4"/>
  <c r="BU22" i="4"/>
  <c r="BM22" i="4"/>
  <c r="AS22" i="4"/>
  <c r="AK22" i="4"/>
  <c r="AA22" i="4"/>
  <c r="S22" i="4"/>
  <c r="JI21" i="4"/>
  <c r="JE21" i="4"/>
  <c r="JC21" i="4"/>
  <c r="JA21" i="4"/>
  <c r="IU21" i="4"/>
  <c r="IS21" i="4"/>
  <c r="IQ21" i="4"/>
  <c r="IO21" i="4"/>
  <c r="IK21" i="4"/>
  <c r="II21" i="4"/>
  <c r="IE21" i="4"/>
  <c r="IC21" i="4"/>
  <c r="IA21" i="4"/>
  <c r="HY21" i="4"/>
  <c r="IG21" i="4" s="1"/>
  <c r="HW21" i="4"/>
  <c r="HU21" i="4"/>
  <c r="HQ21" i="4"/>
  <c r="HO21" i="4"/>
  <c r="HM21" i="4"/>
  <c r="HK21" i="4"/>
  <c r="HI21" i="4"/>
  <c r="HG21" i="4"/>
  <c r="HE21" i="4"/>
  <c r="HC21" i="4"/>
  <c r="HA21" i="4"/>
  <c r="GY21" i="4"/>
  <c r="GW21" i="4"/>
  <c r="GS21" i="4"/>
  <c r="GQ21" i="4"/>
  <c r="GO21" i="4"/>
  <c r="GM21" i="4"/>
  <c r="GK21" i="4"/>
  <c r="GI21" i="4"/>
  <c r="GG21" i="4"/>
  <c r="GC21" i="4"/>
  <c r="GA21" i="4"/>
  <c r="FY21" i="4"/>
  <c r="FW21" i="4"/>
  <c r="FS21" i="4"/>
  <c r="FQ21" i="4"/>
  <c r="FO21" i="4"/>
  <c r="FM21" i="4"/>
  <c r="FI21" i="4"/>
  <c r="FG21" i="4"/>
  <c r="FK21" i="4" s="1"/>
  <c r="FE21" i="4"/>
  <c r="FC21" i="4"/>
  <c r="EY21" i="4"/>
  <c r="EW21" i="4"/>
  <c r="EU21" i="4"/>
  <c r="ES21" i="4"/>
  <c r="EQ21" i="4"/>
  <c r="EO21" i="4"/>
  <c r="EM21" i="4"/>
  <c r="EK21" i="4"/>
  <c r="EI21" i="4"/>
  <c r="EG21" i="4"/>
  <c r="EE21" i="4"/>
  <c r="EC21" i="4"/>
  <c r="EA21" i="4"/>
  <c r="DY21" i="4"/>
  <c r="DW21" i="4"/>
  <c r="DU21" i="4"/>
  <c r="DS21" i="4"/>
  <c r="DQ21" i="4"/>
  <c r="DO21" i="4"/>
  <c r="DM21" i="4"/>
  <c r="DK21" i="4"/>
  <c r="DI21" i="4"/>
  <c r="DG21" i="4"/>
  <c r="DE21" i="4"/>
  <c r="DC21" i="4"/>
  <c r="DA21" i="4"/>
  <c r="CY21" i="4"/>
  <c r="CW21" i="4"/>
  <c r="CS21" i="4"/>
  <c r="CQ21" i="4"/>
  <c r="CO21" i="4"/>
  <c r="CK21" i="4"/>
  <c r="CI21" i="4"/>
  <c r="CG21" i="4"/>
  <c r="CE21" i="4"/>
  <c r="CC21" i="4"/>
  <c r="CA21" i="4"/>
  <c r="BY21" i="4"/>
  <c r="BW21" i="4"/>
  <c r="BS21" i="4"/>
  <c r="BQ21" i="4"/>
  <c r="BO21" i="4"/>
  <c r="BK21" i="4"/>
  <c r="BI21" i="4"/>
  <c r="BG21" i="4"/>
  <c r="BE21" i="4"/>
  <c r="BC21" i="4"/>
  <c r="BA21" i="4"/>
  <c r="AY21" i="4"/>
  <c r="AU21" i="4"/>
  <c r="AQ21" i="4"/>
  <c r="AO21" i="4"/>
  <c r="AM21" i="4"/>
  <c r="AI21" i="4"/>
  <c r="AG21" i="4"/>
  <c r="AE21" i="4"/>
  <c r="AC21" i="4"/>
  <c r="Y21" i="4"/>
  <c r="W21" i="4"/>
  <c r="U21" i="4"/>
  <c r="Q21" i="4"/>
  <c r="O21" i="4"/>
  <c r="M21" i="4"/>
  <c r="K21" i="4"/>
  <c r="I21" i="4"/>
  <c r="G21" i="4"/>
  <c r="JG20" i="4"/>
  <c r="IW20" i="4"/>
  <c r="IM20" i="4"/>
  <c r="IG20" i="4"/>
  <c r="HS20" i="4"/>
  <c r="GU20" i="4"/>
  <c r="FU20" i="4"/>
  <c r="GE20" i="4" s="1"/>
  <c r="FK20" i="4"/>
  <c r="FA20" i="4"/>
  <c r="CU20" i="4"/>
  <c r="CM20" i="4"/>
  <c r="BU20" i="4"/>
  <c r="BM20" i="4"/>
  <c r="AS20" i="4"/>
  <c r="AK20" i="4"/>
  <c r="AA20" i="4"/>
  <c r="S20" i="4"/>
  <c r="JG19" i="4"/>
  <c r="IW19" i="4"/>
  <c r="IM19" i="4"/>
  <c r="IG19" i="4"/>
  <c r="HS19" i="4"/>
  <c r="GU19" i="4"/>
  <c r="FU19" i="4"/>
  <c r="GE19" i="4" s="1"/>
  <c r="FK19" i="4"/>
  <c r="FA19" i="4"/>
  <c r="CU19" i="4"/>
  <c r="CM19" i="4"/>
  <c r="BU19" i="4"/>
  <c r="BM19" i="4"/>
  <c r="AS19" i="4"/>
  <c r="AK19" i="4"/>
  <c r="AA19" i="4"/>
  <c r="S19" i="4"/>
  <c r="JG18" i="4"/>
  <c r="IY18" i="4"/>
  <c r="IY21" i="4" s="1"/>
  <c r="IW18" i="4"/>
  <c r="IM18" i="4"/>
  <c r="IG18" i="4"/>
  <c r="HS18" i="4"/>
  <c r="GU18" i="4"/>
  <c r="FU18" i="4"/>
  <c r="GE18" i="4" s="1"/>
  <c r="FK18" i="4"/>
  <c r="FA18" i="4"/>
  <c r="CU18" i="4"/>
  <c r="CM18" i="4"/>
  <c r="BU18" i="4"/>
  <c r="BM18" i="4"/>
  <c r="AS18" i="4"/>
  <c r="AK18" i="4"/>
  <c r="AA18" i="4"/>
  <c r="S18" i="4"/>
  <c r="JG16" i="4"/>
  <c r="IW16" i="4"/>
  <c r="IM16" i="4"/>
  <c r="IG16" i="4"/>
  <c r="HS16" i="4"/>
  <c r="GU16" i="4"/>
  <c r="FU16" i="4"/>
  <c r="GE16" i="4" s="1"/>
  <c r="FK16" i="4"/>
  <c r="FA16" i="4"/>
  <c r="CU16" i="4"/>
  <c r="CM16" i="4"/>
  <c r="BU16" i="4"/>
  <c r="BM16" i="4"/>
  <c r="AS16" i="4"/>
  <c r="AK16" i="4"/>
  <c r="AA16" i="4"/>
  <c r="S16" i="4"/>
  <c r="HM14" i="4"/>
  <c r="JG12" i="4"/>
  <c r="IW12" i="4"/>
  <c r="IM12" i="4"/>
  <c r="IG12" i="4"/>
  <c r="HS12" i="4"/>
  <c r="GU12" i="4"/>
  <c r="FU12" i="4"/>
  <c r="GE12" i="4" s="1"/>
  <c r="FK12" i="4"/>
  <c r="FA12" i="4"/>
  <c r="CU12" i="4"/>
  <c r="CM12" i="4"/>
  <c r="BU12" i="4"/>
  <c r="BM12" i="4"/>
  <c r="AS12" i="4"/>
  <c r="AK12" i="4"/>
  <c r="AA12" i="4"/>
  <c r="S12" i="4"/>
  <c r="JG11" i="4"/>
  <c r="IW11" i="4"/>
  <c r="IM11" i="4"/>
  <c r="IG11" i="4"/>
  <c r="HS11" i="4"/>
  <c r="GU11" i="4"/>
  <c r="FU11" i="4"/>
  <c r="GE11" i="4" s="1"/>
  <c r="FK11" i="4"/>
  <c r="FA11" i="4"/>
  <c r="CU11" i="4"/>
  <c r="CM11" i="4"/>
  <c r="BU11" i="4"/>
  <c r="BM11" i="4"/>
  <c r="AS11" i="4"/>
  <c r="AK11" i="4"/>
  <c r="AA11" i="4"/>
  <c r="S11" i="4"/>
  <c r="JI10" i="4"/>
  <c r="JI13" i="4" s="1"/>
  <c r="JI14" i="4" s="1"/>
  <c r="JE10" i="4"/>
  <c r="JE13" i="4" s="1"/>
  <c r="JE14" i="4" s="1"/>
  <c r="JC10" i="4"/>
  <c r="JC13" i="4" s="1"/>
  <c r="JC14" i="4" s="1"/>
  <c r="JA10" i="4"/>
  <c r="JA13" i="4" s="1"/>
  <c r="IY10" i="4"/>
  <c r="IY13" i="4" s="1"/>
  <c r="IY14" i="4" s="1"/>
  <c r="IU10" i="4"/>
  <c r="IU13" i="4" s="1"/>
  <c r="IU14" i="4" s="1"/>
  <c r="IS10" i="4"/>
  <c r="IS13" i="4" s="1"/>
  <c r="IS14" i="4" s="1"/>
  <c r="IQ10" i="4"/>
  <c r="IQ13" i="4" s="1"/>
  <c r="IQ14" i="4" s="1"/>
  <c r="IO10" i="4"/>
  <c r="IO13" i="4" s="1"/>
  <c r="IO14" i="4" s="1"/>
  <c r="IK10" i="4"/>
  <c r="IK13" i="4" s="1"/>
  <c r="IK14" i="4" s="1"/>
  <c r="II10" i="4"/>
  <c r="II13" i="4" s="1"/>
  <c r="II14" i="4" s="1"/>
  <c r="IE10" i="4"/>
  <c r="IE13" i="4" s="1"/>
  <c r="IE14" i="4" s="1"/>
  <c r="IC10" i="4"/>
  <c r="IC13" i="4" s="1"/>
  <c r="IC14" i="4" s="1"/>
  <c r="IA10" i="4"/>
  <c r="IA13" i="4" s="1"/>
  <c r="IA14" i="4" s="1"/>
  <c r="HY10" i="4"/>
  <c r="HW10" i="4"/>
  <c r="HW13" i="4" s="1"/>
  <c r="HW14" i="4" s="1"/>
  <c r="HU10" i="4"/>
  <c r="HU13" i="4" s="1"/>
  <c r="HU14" i="4" s="1"/>
  <c r="HQ10" i="4"/>
  <c r="HO10" i="4"/>
  <c r="HO13" i="4" s="1"/>
  <c r="HO14" i="4" s="1"/>
  <c r="HM10" i="4"/>
  <c r="HM13" i="4" s="1"/>
  <c r="HK10" i="4"/>
  <c r="HK13" i="4" s="1"/>
  <c r="HK14" i="4" s="1"/>
  <c r="HI10" i="4"/>
  <c r="HI13" i="4" s="1"/>
  <c r="HI14" i="4" s="1"/>
  <c r="HG10" i="4"/>
  <c r="HG13" i="4" s="1"/>
  <c r="HG14" i="4" s="1"/>
  <c r="HE10" i="4"/>
  <c r="HE13" i="4" s="1"/>
  <c r="HE14" i="4" s="1"/>
  <c r="HC10" i="4"/>
  <c r="HC13" i="4" s="1"/>
  <c r="HC14" i="4" s="1"/>
  <c r="HA10" i="4"/>
  <c r="HA13" i="4" s="1"/>
  <c r="HA14" i="4" s="1"/>
  <c r="GY10" i="4"/>
  <c r="GY13" i="4" s="1"/>
  <c r="GY14" i="4" s="1"/>
  <c r="GW10" i="4"/>
  <c r="GW13" i="4" s="1"/>
  <c r="GW14" i="4" s="1"/>
  <c r="GS10" i="4"/>
  <c r="GS13" i="4" s="1"/>
  <c r="GS14" i="4" s="1"/>
  <c r="GQ10" i="4"/>
  <c r="GQ13" i="4" s="1"/>
  <c r="GQ14" i="4" s="1"/>
  <c r="GO10" i="4"/>
  <c r="GO13" i="4" s="1"/>
  <c r="GO14" i="4" s="1"/>
  <c r="GM10" i="4"/>
  <c r="GM13" i="4" s="1"/>
  <c r="GM14" i="4" s="1"/>
  <c r="GK10" i="4"/>
  <c r="GK13" i="4" s="1"/>
  <c r="GK14" i="4" s="1"/>
  <c r="GI10" i="4"/>
  <c r="GI13" i="4" s="1"/>
  <c r="GI14" i="4" s="1"/>
  <c r="GG10" i="4"/>
  <c r="GC10" i="4"/>
  <c r="GC13" i="4" s="1"/>
  <c r="GC14" i="4" s="1"/>
  <c r="GA10" i="4"/>
  <c r="GA13" i="4" s="1"/>
  <c r="GA14" i="4" s="1"/>
  <c r="FY10" i="4"/>
  <c r="FY13" i="4" s="1"/>
  <c r="FY14" i="4" s="1"/>
  <c r="FW10" i="4"/>
  <c r="FW13" i="4" s="1"/>
  <c r="FW14" i="4" s="1"/>
  <c r="FS10" i="4"/>
  <c r="FS13" i="4" s="1"/>
  <c r="FS14" i="4" s="1"/>
  <c r="FQ10" i="4"/>
  <c r="FQ13" i="4" s="1"/>
  <c r="FQ14" i="4" s="1"/>
  <c r="FO10" i="4"/>
  <c r="FO13" i="4" s="1"/>
  <c r="FO14" i="4" s="1"/>
  <c r="FM10" i="4"/>
  <c r="FM13" i="4" s="1"/>
  <c r="FM14" i="4" s="1"/>
  <c r="FI10" i="4"/>
  <c r="FI13" i="4" s="1"/>
  <c r="FI14" i="4" s="1"/>
  <c r="FG10" i="4"/>
  <c r="FG13" i="4" s="1"/>
  <c r="FG14" i="4" s="1"/>
  <c r="FE10" i="4"/>
  <c r="FE13" i="4" s="1"/>
  <c r="FE14" i="4" s="1"/>
  <c r="FC10" i="4"/>
  <c r="FC13" i="4" s="1"/>
  <c r="FC14" i="4" s="1"/>
  <c r="EY10" i="4"/>
  <c r="EY13" i="4" s="1"/>
  <c r="EY14" i="4" s="1"/>
  <c r="EW10" i="4"/>
  <c r="EW13" i="4" s="1"/>
  <c r="EW14" i="4" s="1"/>
  <c r="EU10" i="4"/>
  <c r="EU13" i="4" s="1"/>
  <c r="EU14" i="4" s="1"/>
  <c r="ES10" i="4"/>
  <c r="ES13" i="4" s="1"/>
  <c r="ES14" i="4" s="1"/>
  <c r="EQ10" i="4"/>
  <c r="EQ13" i="4" s="1"/>
  <c r="EQ14" i="4" s="1"/>
  <c r="EO10" i="4"/>
  <c r="EO13" i="4" s="1"/>
  <c r="EO14" i="4" s="1"/>
  <c r="EM10" i="4"/>
  <c r="EM13" i="4" s="1"/>
  <c r="EM14" i="4" s="1"/>
  <c r="EK10" i="4"/>
  <c r="EK13" i="4" s="1"/>
  <c r="EK14" i="4" s="1"/>
  <c r="EI10" i="4"/>
  <c r="EG10" i="4"/>
  <c r="EG13" i="4" s="1"/>
  <c r="EG14" i="4" s="1"/>
  <c r="EE10" i="4"/>
  <c r="EE13" i="4" s="1"/>
  <c r="EE14" i="4" s="1"/>
  <c r="EC10" i="4"/>
  <c r="EC13" i="4" s="1"/>
  <c r="EC14" i="4" s="1"/>
  <c r="EA10" i="4"/>
  <c r="EA13" i="4" s="1"/>
  <c r="EA14" i="4" s="1"/>
  <c r="DY10" i="4"/>
  <c r="DY13" i="4" s="1"/>
  <c r="DY14" i="4" s="1"/>
  <c r="DW10" i="4"/>
  <c r="DW13" i="4" s="1"/>
  <c r="DW14" i="4" s="1"/>
  <c r="DU10" i="4"/>
  <c r="DU13" i="4" s="1"/>
  <c r="DU14" i="4" s="1"/>
  <c r="DS10" i="4"/>
  <c r="DS13" i="4" s="1"/>
  <c r="DS14" i="4" s="1"/>
  <c r="DQ10" i="4"/>
  <c r="DQ13" i="4" s="1"/>
  <c r="DQ14" i="4" s="1"/>
  <c r="DO10" i="4"/>
  <c r="DO13" i="4" s="1"/>
  <c r="DO14" i="4" s="1"/>
  <c r="DM10" i="4"/>
  <c r="DM13" i="4" s="1"/>
  <c r="DM14" i="4" s="1"/>
  <c r="DK10" i="4"/>
  <c r="DK13" i="4" s="1"/>
  <c r="DK14" i="4" s="1"/>
  <c r="DI10" i="4"/>
  <c r="DI13" i="4" s="1"/>
  <c r="DI14" i="4" s="1"/>
  <c r="DG10" i="4"/>
  <c r="DG13" i="4" s="1"/>
  <c r="DG14" i="4" s="1"/>
  <c r="DE10" i="4"/>
  <c r="DE13" i="4" s="1"/>
  <c r="DE14" i="4" s="1"/>
  <c r="DC10" i="4"/>
  <c r="DC13" i="4" s="1"/>
  <c r="DC14" i="4" s="1"/>
  <c r="DA10" i="4"/>
  <c r="DA13" i="4" s="1"/>
  <c r="DA14" i="4" s="1"/>
  <c r="CY10" i="4"/>
  <c r="CY13" i="4" s="1"/>
  <c r="CY14" i="4" s="1"/>
  <c r="CW10" i="4"/>
  <c r="CW13" i="4" s="1"/>
  <c r="CW14" i="4" s="1"/>
  <c r="CS10" i="4"/>
  <c r="CQ10" i="4"/>
  <c r="CQ13" i="4" s="1"/>
  <c r="CQ14" i="4" s="1"/>
  <c r="CO10" i="4"/>
  <c r="CO13" i="4" s="1"/>
  <c r="CK10" i="4"/>
  <c r="CK13" i="4" s="1"/>
  <c r="CK14" i="4" s="1"/>
  <c r="CI10" i="4"/>
  <c r="CG10" i="4"/>
  <c r="CG13" i="4" s="1"/>
  <c r="CE10" i="4"/>
  <c r="CE13" i="4" s="1"/>
  <c r="CE14" i="4" s="1"/>
  <c r="CC10" i="4"/>
  <c r="CC13" i="4" s="1"/>
  <c r="CC14" i="4" s="1"/>
  <c r="CA10" i="4"/>
  <c r="CA13" i="4" s="1"/>
  <c r="CA14" i="4" s="1"/>
  <c r="BY10" i="4"/>
  <c r="BY13" i="4" s="1"/>
  <c r="BY14" i="4" s="1"/>
  <c r="BW10" i="4"/>
  <c r="BW13" i="4" s="1"/>
  <c r="BW14" i="4" s="1"/>
  <c r="BS10" i="4"/>
  <c r="BS13" i="4" s="1"/>
  <c r="BS14" i="4" s="1"/>
  <c r="BQ10" i="4"/>
  <c r="BQ13" i="4" s="1"/>
  <c r="BO10" i="4"/>
  <c r="BO13" i="4" s="1"/>
  <c r="BO14" i="4" s="1"/>
  <c r="BK10" i="4"/>
  <c r="BK13" i="4" s="1"/>
  <c r="BK14" i="4" s="1"/>
  <c r="BI10" i="4"/>
  <c r="BI13" i="4" s="1"/>
  <c r="BI14" i="4" s="1"/>
  <c r="BG10" i="4"/>
  <c r="BG13" i="4" s="1"/>
  <c r="BG14" i="4" s="1"/>
  <c r="BE10" i="4"/>
  <c r="BE13" i="4" s="1"/>
  <c r="BE14" i="4" s="1"/>
  <c r="BC10" i="4"/>
  <c r="BA10" i="4"/>
  <c r="BA13" i="4" s="1"/>
  <c r="BA14" i="4" s="1"/>
  <c r="AY10" i="4"/>
  <c r="AY13" i="4" s="1"/>
  <c r="AY14" i="4" s="1"/>
  <c r="AU10" i="4"/>
  <c r="AU13" i="4" s="1"/>
  <c r="AU14" i="4" s="1"/>
  <c r="AQ10" i="4"/>
  <c r="AQ13" i="4" s="1"/>
  <c r="AQ14" i="4" s="1"/>
  <c r="AO10" i="4"/>
  <c r="AO13" i="4" s="1"/>
  <c r="AO14" i="4" s="1"/>
  <c r="AM10" i="4"/>
  <c r="AM13" i="4" s="1"/>
  <c r="AI10" i="4"/>
  <c r="AI13" i="4" s="1"/>
  <c r="AI14" i="4" s="1"/>
  <c r="AG10" i="4"/>
  <c r="AG13" i="4" s="1"/>
  <c r="AG14" i="4" s="1"/>
  <c r="AE10" i="4"/>
  <c r="AE13" i="4" s="1"/>
  <c r="AE14" i="4" s="1"/>
  <c r="AC10" i="4"/>
  <c r="AC13" i="4" s="1"/>
  <c r="AC14" i="4" s="1"/>
  <c r="Y10" i="4"/>
  <c r="Y13" i="4" s="1"/>
  <c r="Y14" i="4" s="1"/>
  <c r="W10" i="4"/>
  <c r="W13" i="4" s="1"/>
  <c r="W14" i="4" s="1"/>
  <c r="U10" i="4"/>
  <c r="U13" i="4" s="1"/>
  <c r="Q10" i="4"/>
  <c r="O10" i="4"/>
  <c r="O13" i="4" s="1"/>
  <c r="O14" i="4" s="1"/>
  <c r="M10" i="4"/>
  <c r="M13" i="4" s="1"/>
  <c r="M14" i="4" s="1"/>
  <c r="K10" i="4"/>
  <c r="K13" i="4" s="1"/>
  <c r="K14" i="4" s="1"/>
  <c r="I10" i="4"/>
  <c r="I13" i="4" s="1"/>
  <c r="I14" i="4" s="1"/>
  <c r="G10" i="4"/>
  <c r="G13" i="4" s="1"/>
  <c r="G14" i="4" s="1"/>
  <c r="JG9" i="4"/>
  <c r="IW9" i="4"/>
  <c r="IM9" i="4"/>
  <c r="IG9" i="4"/>
  <c r="HS9" i="4"/>
  <c r="GU9" i="4"/>
  <c r="FU9" i="4"/>
  <c r="GE9" i="4" s="1"/>
  <c r="FK9" i="4"/>
  <c r="FA9" i="4"/>
  <c r="CU9" i="4"/>
  <c r="CM9" i="4"/>
  <c r="BU9" i="4"/>
  <c r="BM9" i="4"/>
  <c r="AS9" i="4"/>
  <c r="AK9" i="4"/>
  <c r="AA9" i="4"/>
  <c r="S9" i="4"/>
  <c r="JG8" i="4"/>
  <c r="IW8" i="4"/>
  <c r="IM8" i="4"/>
  <c r="IG8" i="4"/>
  <c r="HS8" i="4"/>
  <c r="GU8" i="4"/>
  <c r="FU8" i="4"/>
  <c r="GE8" i="4" s="1"/>
  <c r="FK8" i="4"/>
  <c r="FA8" i="4"/>
  <c r="CU8" i="4"/>
  <c r="CM8" i="4"/>
  <c r="BU8" i="4"/>
  <c r="BM8" i="4"/>
  <c r="AS8" i="4"/>
  <c r="AK8" i="4"/>
  <c r="AA8" i="4"/>
  <c r="S8" i="4"/>
  <c r="JG7" i="4"/>
  <c r="IW7" i="4"/>
  <c r="IM7" i="4"/>
  <c r="IG7" i="4"/>
  <c r="HS7" i="4"/>
  <c r="GU7" i="4"/>
  <c r="FU7" i="4"/>
  <c r="GE7" i="4" s="1"/>
  <c r="FK7" i="4"/>
  <c r="FA7" i="4"/>
  <c r="CU7" i="4"/>
  <c r="CM7" i="4"/>
  <c r="BU7" i="4"/>
  <c r="BM7" i="4"/>
  <c r="AS7" i="4"/>
  <c r="AK7" i="4"/>
  <c r="AA7" i="4"/>
  <c r="S7" i="4"/>
  <c r="JG5" i="4"/>
  <c r="IW5" i="4"/>
  <c r="IM5" i="4"/>
  <c r="IG5" i="4"/>
  <c r="HS5" i="4"/>
  <c r="GU5" i="4"/>
  <c r="FU5" i="4"/>
  <c r="GE5" i="4" s="1"/>
  <c r="FK5" i="4"/>
  <c r="FA5" i="4"/>
  <c r="CU5" i="4"/>
  <c r="CM5" i="4"/>
  <c r="BU5" i="4"/>
  <c r="BM5" i="4"/>
  <c r="AS5" i="4"/>
  <c r="AK5" i="4"/>
  <c r="AA5" i="4"/>
  <c r="S5" i="4"/>
  <c r="AM19" i="11" l="1"/>
  <c r="CF22" i="8" s="1"/>
  <c r="CF26" i="8" s="1"/>
  <c r="P22" i="3"/>
  <c r="AM15" i="11"/>
  <c r="AM17" i="11" s="1"/>
  <c r="AU8" i="11"/>
  <c r="AU9" i="11" s="1"/>
  <c r="AU10" i="11" s="1"/>
  <c r="AU11" i="11" s="1"/>
  <c r="AU12" i="11" s="1"/>
  <c r="AU13" i="11" s="1"/>
  <c r="AU14" i="11" s="1"/>
  <c r="AP22" i="3"/>
  <c r="AP48" i="3"/>
  <c r="DB48" i="3"/>
  <c r="ET48" i="3"/>
  <c r="ET9" i="3"/>
  <c r="FB57" i="3"/>
  <c r="P17" i="3"/>
  <c r="T17" i="3" s="1"/>
  <c r="EJ43" i="3"/>
  <c r="P38" i="3"/>
  <c r="T38" i="3" s="1"/>
  <c r="AF58" i="3"/>
  <c r="AF59" i="3" s="1"/>
  <c r="AX58" i="3"/>
  <c r="BN58" i="3"/>
  <c r="CD58" i="3"/>
  <c r="CD59" i="3" s="1"/>
  <c r="DN58" i="3"/>
  <c r="DN59" i="3" s="1"/>
  <c r="EF58" i="3"/>
  <c r="EZ58" i="3"/>
  <c r="EZ59" i="3" s="1"/>
  <c r="FT58" i="3"/>
  <c r="FT59" i="3" s="1"/>
  <c r="FL30" i="3"/>
  <c r="AD38" i="3"/>
  <c r="FV43" i="3"/>
  <c r="FZ15" i="3"/>
  <c r="CX58" i="3"/>
  <c r="CX59" i="3" s="1"/>
  <c r="FV38" i="3"/>
  <c r="CN30" i="3"/>
  <c r="FB38" i="3"/>
  <c r="P48" i="3"/>
  <c r="T48" i="3" s="1"/>
  <c r="EJ38" i="3"/>
  <c r="JG66" i="4"/>
  <c r="FU67" i="4"/>
  <c r="GU66" i="4"/>
  <c r="S67" i="4"/>
  <c r="FK48" i="4"/>
  <c r="AS48" i="4"/>
  <c r="JG48" i="4"/>
  <c r="IM58" i="4"/>
  <c r="BU30" i="4"/>
  <c r="GU52" i="4"/>
  <c r="IM52" i="4"/>
  <c r="BU58" i="4"/>
  <c r="BM21" i="4"/>
  <c r="AW25" i="4"/>
  <c r="JK25" i="4" s="1"/>
  <c r="AW9" i="4"/>
  <c r="CU58" i="4"/>
  <c r="AW12" i="4"/>
  <c r="AA21" i="4"/>
  <c r="AW50" i="4"/>
  <c r="AS52" i="4"/>
  <c r="IM21" i="4"/>
  <c r="BU52" i="4"/>
  <c r="S58" i="4"/>
  <c r="AW28" i="4"/>
  <c r="JK28" i="4" s="1"/>
  <c r="CM44" i="4"/>
  <c r="IW21" i="4"/>
  <c r="AW29" i="4"/>
  <c r="JK29" i="4" s="1"/>
  <c r="CM38" i="4"/>
  <c r="IW38" i="4"/>
  <c r="AW46" i="4"/>
  <c r="JK46" i="4" s="1"/>
  <c r="AA48" i="4"/>
  <c r="BU21" i="4"/>
  <c r="CM30" i="4"/>
  <c r="AK38" i="4"/>
  <c r="BU38" i="4"/>
  <c r="JK50" i="4"/>
  <c r="IG10" i="4"/>
  <c r="AW23" i="4"/>
  <c r="JK23" i="4" s="1"/>
  <c r="AW24" i="4"/>
  <c r="AW31" i="4"/>
  <c r="JK31" i="4" s="1"/>
  <c r="AW37" i="4"/>
  <c r="JK37" i="4" s="1"/>
  <c r="IG38" i="4"/>
  <c r="BE59" i="4"/>
  <c r="BE60" i="4" s="1"/>
  <c r="HI59" i="4"/>
  <c r="HI60" i="4" s="1"/>
  <c r="HI61" i="4" s="1"/>
  <c r="FU48" i="4"/>
  <c r="GE48" i="4" s="1"/>
  <c r="IM48" i="4"/>
  <c r="AK52" i="4"/>
  <c r="CM52" i="4"/>
  <c r="IW52" i="4"/>
  <c r="HS58" i="4"/>
  <c r="HY59" i="4"/>
  <c r="BM10" i="4"/>
  <c r="AW16" i="4"/>
  <c r="AS21" i="4"/>
  <c r="JG21" i="4"/>
  <c r="S38" i="4"/>
  <c r="BM38" i="4"/>
  <c r="CU38" i="4"/>
  <c r="BG59" i="4"/>
  <c r="BG60" i="4" s="1"/>
  <c r="FK44" i="4"/>
  <c r="CM48" i="4"/>
  <c r="JG30" i="4"/>
  <c r="FU38" i="4"/>
  <c r="GE38" i="4" s="1"/>
  <c r="AA30" i="4"/>
  <c r="BW59" i="4"/>
  <c r="AW5" i="4"/>
  <c r="JK5" i="4" s="1"/>
  <c r="AW43" i="4"/>
  <c r="JK43" i="4" s="1"/>
  <c r="S52" i="4"/>
  <c r="GU30" i="4"/>
  <c r="FU21" i="4"/>
  <c r="GE21" i="4" s="1"/>
  <c r="CU30" i="4"/>
  <c r="AS38" i="4"/>
  <c r="JG38" i="4"/>
  <c r="AW41" i="4"/>
  <c r="GU44" i="4"/>
  <c r="CU52" i="4"/>
  <c r="FU58" i="4"/>
  <c r="JI59" i="4"/>
  <c r="JI60" i="4" s="1"/>
  <c r="CM10" i="4"/>
  <c r="AW19" i="4"/>
  <c r="JK19" i="4" s="1"/>
  <c r="AW8" i="4"/>
  <c r="JK8" i="4" s="1"/>
  <c r="BC13" i="4"/>
  <c r="BC14" i="4" s="1"/>
  <c r="CM21" i="4"/>
  <c r="AW32" i="4"/>
  <c r="JK32" i="4" s="1"/>
  <c r="AW36" i="4"/>
  <c r="JK36" i="4" s="1"/>
  <c r="AA38" i="4"/>
  <c r="S48" i="4"/>
  <c r="BM48" i="4"/>
  <c r="CU48" i="4"/>
  <c r="AA58" i="4"/>
  <c r="AS66" i="4"/>
  <c r="AK48" i="4"/>
  <c r="AS30" i="4"/>
  <c r="IW30" i="4"/>
  <c r="AW34" i="4"/>
  <c r="JK34" i="4" s="1"/>
  <c r="HS38" i="4"/>
  <c r="AW39" i="4"/>
  <c r="JK39" i="4" s="1"/>
  <c r="JK41" i="4"/>
  <c r="Y59" i="4"/>
  <c r="Y60" i="4" s="1"/>
  <c r="IG48" i="4"/>
  <c r="FA52" i="4"/>
  <c r="AW54" i="4"/>
  <c r="JK54" i="4" s="1"/>
  <c r="JG58" i="4"/>
  <c r="JE59" i="4"/>
  <c r="JE60" i="4" s="1"/>
  <c r="FA10" i="4"/>
  <c r="HS21" i="4"/>
  <c r="IM38" i="4"/>
  <c r="IO59" i="4"/>
  <c r="IO60" i="4" s="1"/>
  <c r="IO61" i="4" s="1"/>
  <c r="BW60" i="4"/>
  <c r="FU10" i="4"/>
  <c r="GE10" i="4" s="1"/>
  <c r="S21" i="4"/>
  <c r="BU48" i="4"/>
  <c r="JG10" i="4"/>
  <c r="AA10" i="4"/>
  <c r="AS10" i="4"/>
  <c r="AW11" i="4"/>
  <c r="JK11" i="4" s="1"/>
  <c r="HY13" i="4"/>
  <c r="HY14" i="4" s="1"/>
  <c r="AW20" i="4"/>
  <c r="JK20" i="4" s="1"/>
  <c r="AW22" i="4"/>
  <c r="JK22" i="4" s="1"/>
  <c r="FK30" i="4"/>
  <c r="FK38" i="4"/>
  <c r="I59" i="4"/>
  <c r="I60" i="4" s="1"/>
  <c r="FM59" i="4"/>
  <c r="FM60" i="4" s="1"/>
  <c r="FM61" i="4" s="1"/>
  <c r="HS48" i="4"/>
  <c r="BM58" i="4"/>
  <c r="CM58" i="4"/>
  <c r="GU58" i="4"/>
  <c r="IW58" i="4"/>
  <c r="AK30" i="4"/>
  <c r="GE58" i="4"/>
  <c r="CI13" i="4"/>
  <c r="CI14" i="4" s="1"/>
  <c r="FA21" i="4"/>
  <c r="GS59" i="4"/>
  <c r="GS60" i="4" s="1"/>
  <c r="AW65" i="4"/>
  <c r="JK65" i="4" s="1"/>
  <c r="IW10" i="4"/>
  <c r="CU21" i="4"/>
  <c r="BM30" i="4"/>
  <c r="IG30" i="4"/>
  <c r="K59" i="4"/>
  <c r="K60" i="4" s="1"/>
  <c r="DA59" i="4"/>
  <c r="DA60" i="4" s="1"/>
  <c r="DQ59" i="4"/>
  <c r="DQ60" i="4" s="1"/>
  <c r="EG59" i="4"/>
  <c r="EG60" i="4" s="1"/>
  <c r="EW59" i="4"/>
  <c r="EW60" i="4" s="1"/>
  <c r="GU48" i="4"/>
  <c r="AA52" i="4"/>
  <c r="FK52" i="4"/>
  <c r="AK58" i="4"/>
  <c r="FA30" i="4"/>
  <c r="S30" i="4"/>
  <c r="FU30" i="4"/>
  <c r="GE30" i="4" s="1"/>
  <c r="AO59" i="4"/>
  <c r="AO60" i="4" s="1"/>
  <c r="AW26" i="4"/>
  <c r="IM30" i="4"/>
  <c r="AW33" i="4"/>
  <c r="JK33" i="4" s="1"/>
  <c r="GU38" i="4"/>
  <c r="CK59" i="4"/>
  <c r="CK60" i="4" s="1"/>
  <c r="DC59" i="4"/>
  <c r="DC60" i="4" s="1"/>
  <c r="DS59" i="4"/>
  <c r="DS60" i="4" s="1"/>
  <c r="EY59" i="4"/>
  <c r="EY60" i="4" s="1"/>
  <c r="GC59" i="4"/>
  <c r="GC60" i="4" s="1"/>
  <c r="AW51" i="4"/>
  <c r="JK51" i="4" s="1"/>
  <c r="HS52" i="4"/>
  <c r="JG52" i="4"/>
  <c r="AW56" i="4"/>
  <c r="JK56" i="4" s="1"/>
  <c r="AS58" i="4"/>
  <c r="IG58" i="4"/>
  <c r="AW64" i="4"/>
  <c r="AK66" i="4"/>
  <c r="DB65" i="3"/>
  <c r="BB58" i="3"/>
  <c r="BB59" i="3" s="1"/>
  <c r="BR58" i="3"/>
  <c r="BR59" i="3" s="1"/>
  <c r="CH58" i="3"/>
  <c r="CH59" i="3" s="1"/>
  <c r="CZ58" i="3"/>
  <c r="CZ59" i="3" s="1"/>
  <c r="EL58" i="3"/>
  <c r="EL59" i="3" s="1"/>
  <c r="FF58" i="3"/>
  <c r="FF59" i="3" s="1"/>
  <c r="FF60" i="3" s="1"/>
  <c r="GB58" i="3"/>
  <c r="GB59" i="3" s="1"/>
  <c r="FZ19" i="3"/>
  <c r="AP38" i="3"/>
  <c r="AD43" i="3"/>
  <c r="BF58" i="3"/>
  <c r="BF59" i="3" s="1"/>
  <c r="AD48" i="3"/>
  <c r="FV48" i="3"/>
  <c r="FL38" i="3"/>
  <c r="BV58" i="3"/>
  <c r="BV59" i="3" s="1"/>
  <c r="DZ57" i="3"/>
  <c r="R58" i="3"/>
  <c r="R59" i="3" s="1"/>
  <c r="R67" i="3" s="1"/>
  <c r="FB22" i="3"/>
  <c r="ET30" i="3"/>
  <c r="FV30" i="3"/>
  <c r="DB38" i="3"/>
  <c r="DB57" i="3"/>
  <c r="DB22" i="3"/>
  <c r="AD30" i="3"/>
  <c r="DB30" i="3"/>
  <c r="GD15" i="3"/>
  <c r="EJ22" i="3"/>
  <c r="EJ30" i="3"/>
  <c r="FL22" i="3"/>
  <c r="P30" i="3"/>
  <c r="T30" i="3" s="1"/>
  <c r="FZ51" i="3"/>
  <c r="P57" i="3"/>
  <c r="T57" i="3" s="1"/>
  <c r="T22" i="3"/>
  <c r="FZ35" i="3"/>
  <c r="GD35" i="3" s="1"/>
  <c r="ET38" i="3"/>
  <c r="AP43" i="3"/>
  <c r="FL48" i="3"/>
  <c r="ET57" i="3"/>
  <c r="FZ7" i="3"/>
  <c r="FZ14" i="3"/>
  <c r="FZ16" i="3"/>
  <c r="GD16" i="3" s="1"/>
  <c r="N58" i="3"/>
  <c r="N59" i="3" s="1"/>
  <c r="N67" i="3" s="1"/>
  <c r="AH58" i="3"/>
  <c r="AH59" i="3" s="1"/>
  <c r="AZ58" i="3"/>
  <c r="AZ59" i="3" s="1"/>
  <c r="BP58" i="3"/>
  <c r="BP59" i="3" s="1"/>
  <c r="DP58" i="3"/>
  <c r="DP59" i="3" s="1"/>
  <c r="FD58" i="3"/>
  <c r="FD59" i="3" s="1"/>
  <c r="FX58" i="3"/>
  <c r="FX59" i="3" s="1"/>
  <c r="FZ21" i="3"/>
  <c r="GD21" i="3" s="1"/>
  <c r="FZ28" i="3"/>
  <c r="GD28" i="3" s="1"/>
  <c r="DZ30" i="3"/>
  <c r="FZ33" i="3"/>
  <c r="GD33" i="3" s="1"/>
  <c r="FZ40" i="3"/>
  <c r="GD40" i="3" s="1"/>
  <c r="FL43" i="3"/>
  <c r="CN48" i="3"/>
  <c r="FZ56" i="3"/>
  <c r="GD56" i="3" s="1"/>
  <c r="AD57" i="3"/>
  <c r="AP57" i="3"/>
  <c r="DZ65" i="3"/>
  <c r="ET65" i="3"/>
  <c r="FV65" i="3"/>
  <c r="FB66" i="3"/>
  <c r="CJ58" i="3"/>
  <c r="CJ59" i="3" s="1"/>
  <c r="EN58" i="3"/>
  <c r="EN59" i="3" s="1"/>
  <c r="EN60" i="3" s="1"/>
  <c r="ET43" i="3"/>
  <c r="V58" i="3"/>
  <c r="V59" i="3" s="1"/>
  <c r="AN58" i="3"/>
  <c r="AN59" i="3" s="1"/>
  <c r="DF58" i="3"/>
  <c r="DF59" i="3" s="1"/>
  <c r="DV58" i="3"/>
  <c r="DV59" i="3" s="1"/>
  <c r="EP58" i="3"/>
  <c r="EP59" i="3" s="1"/>
  <c r="FJ58" i="3"/>
  <c r="FJ59" i="3" s="1"/>
  <c r="CN22" i="3"/>
  <c r="FZ44" i="3"/>
  <c r="GD44" i="3" s="1"/>
  <c r="FZ50" i="3"/>
  <c r="GD50" i="3" s="1"/>
  <c r="BT58" i="3"/>
  <c r="BT59" i="3" s="1"/>
  <c r="GD19" i="3"/>
  <c r="FZ36" i="3"/>
  <c r="GD36" i="3" s="1"/>
  <c r="FZ46" i="3"/>
  <c r="GD46" i="3" s="1"/>
  <c r="ET66" i="3"/>
  <c r="FB9" i="3"/>
  <c r="F58" i="3"/>
  <c r="F59" i="3" s="1"/>
  <c r="F67" i="3" s="1"/>
  <c r="X58" i="3"/>
  <c r="X59" i="3" s="1"/>
  <c r="X67" i="3" s="1"/>
  <c r="CP58" i="3"/>
  <c r="CP59" i="3" s="1"/>
  <c r="DX58" i="3"/>
  <c r="DX59" i="3" s="1"/>
  <c r="FV17" i="3"/>
  <c r="AD22" i="3"/>
  <c r="ET22" i="3"/>
  <c r="FZ25" i="3"/>
  <c r="GD25" i="3" s="1"/>
  <c r="AP30" i="3"/>
  <c r="FB30" i="3"/>
  <c r="CN38" i="3"/>
  <c r="FB48" i="3"/>
  <c r="FZ52" i="3"/>
  <c r="GD52" i="3" s="1"/>
  <c r="CN57" i="3"/>
  <c r="EJ57" i="3"/>
  <c r="FV57" i="3"/>
  <c r="FZ64" i="3"/>
  <c r="GD64" i="3" s="1"/>
  <c r="P66" i="3"/>
  <c r="T66" i="3" s="1"/>
  <c r="CT66" i="3"/>
  <c r="DB66" i="3" s="1"/>
  <c r="BD58" i="3"/>
  <c r="BD59" i="3" s="1"/>
  <c r="DT58" i="3"/>
  <c r="DT59" i="3" s="1"/>
  <c r="DZ22" i="3"/>
  <c r="AX59" i="3"/>
  <c r="BN59" i="3"/>
  <c r="EF59" i="3"/>
  <c r="FV9" i="3"/>
  <c r="H58" i="3"/>
  <c r="H59" i="3" s="1"/>
  <c r="H67" i="3" s="1"/>
  <c r="FR70" i="3" s="1"/>
  <c r="FR72" i="3" s="1"/>
  <c r="AT58" i="3"/>
  <c r="AT59" i="3" s="1"/>
  <c r="BJ58" i="3"/>
  <c r="BJ59" i="3" s="1"/>
  <c r="BZ58" i="3"/>
  <c r="BZ59" i="3" s="1"/>
  <c r="CR58" i="3"/>
  <c r="CR59" i="3" s="1"/>
  <c r="CR60" i="3" s="1"/>
  <c r="DJ58" i="3"/>
  <c r="DJ59" i="3" s="1"/>
  <c r="EB58" i="3"/>
  <c r="EB59" i="3" s="1"/>
  <c r="EV58" i="3"/>
  <c r="EV59" i="3" s="1"/>
  <c r="EV60" i="3" s="1"/>
  <c r="FP58" i="3"/>
  <c r="FP59" i="3" s="1"/>
  <c r="FZ20" i="3"/>
  <c r="GD20" i="3" s="1"/>
  <c r="FV22" i="3"/>
  <c r="FB43" i="3"/>
  <c r="FZ47" i="3"/>
  <c r="GD47" i="3" s="1"/>
  <c r="FZ63" i="3"/>
  <c r="GD63" i="3" s="1"/>
  <c r="DJ66" i="3"/>
  <c r="FZ6" i="3"/>
  <c r="GD6" i="3" s="1"/>
  <c r="FZ12" i="3"/>
  <c r="GD12" i="3" s="1"/>
  <c r="AL58" i="3"/>
  <c r="AL59" i="3" s="1"/>
  <c r="AL60" i="3" s="1"/>
  <c r="DD58" i="3"/>
  <c r="DD59" i="3" s="1"/>
  <c r="FZ5" i="3"/>
  <c r="GD5" i="3" s="1"/>
  <c r="AB58" i="3"/>
  <c r="AB59" i="3" s="1"/>
  <c r="AB67" i="3" s="1"/>
  <c r="CT58" i="3"/>
  <c r="CT59" i="3" s="1"/>
  <c r="ED58" i="3"/>
  <c r="ED59" i="3" s="1"/>
  <c r="ED60" i="3" s="1"/>
  <c r="FR58" i="3"/>
  <c r="FR59" i="3" s="1"/>
  <c r="J58" i="3"/>
  <c r="J59" i="3" s="1"/>
  <c r="J67" i="3" s="1"/>
  <c r="FZ24" i="3"/>
  <c r="GD24" i="3" s="1"/>
  <c r="FZ31" i="3"/>
  <c r="GD31" i="3" s="1"/>
  <c r="FZ41" i="3"/>
  <c r="GD41" i="3" s="1"/>
  <c r="P43" i="3"/>
  <c r="T43" i="3" s="1"/>
  <c r="CN43" i="3"/>
  <c r="EJ48" i="3"/>
  <c r="FZ54" i="3"/>
  <c r="GD54" i="3" s="1"/>
  <c r="FL57" i="3"/>
  <c r="FZ13" i="3"/>
  <c r="GD13" i="3" s="1"/>
  <c r="FZ23" i="3"/>
  <c r="GD23" i="3" s="1"/>
  <c r="FZ32" i="3"/>
  <c r="GD32" i="3" s="1"/>
  <c r="CL58" i="3"/>
  <c r="CL59" i="3" s="1"/>
  <c r="FJ66" i="3"/>
  <c r="FL66" i="3" s="1"/>
  <c r="FL65" i="3"/>
  <c r="FZ37" i="3"/>
  <c r="GD37" i="3" s="1"/>
  <c r="AD65" i="3"/>
  <c r="V66" i="3"/>
  <c r="AD66" i="3" s="1"/>
  <c r="DZ66" i="3"/>
  <c r="AR58" i="3"/>
  <c r="AR59" i="3" s="1"/>
  <c r="BH58" i="3"/>
  <c r="BH59" i="3" s="1"/>
  <c r="BX58" i="3"/>
  <c r="BX59" i="3" s="1"/>
  <c r="DZ17" i="3"/>
  <c r="ER58" i="3"/>
  <c r="ER59" i="3" s="1"/>
  <c r="ET17" i="3"/>
  <c r="DZ38" i="3"/>
  <c r="FZ42" i="3"/>
  <c r="GD42" i="3" s="1"/>
  <c r="CN66" i="3"/>
  <c r="FH58" i="3"/>
  <c r="FH59" i="3" s="1"/>
  <c r="FL17" i="3"/>
  <c r="AP9" i="3"/>
  <c r="DR58" i="3"/>
  <c r="DR59" i="3" s="1"/>
  <c r="ED66" i="3"/>
  <c r="EJ66" i="3" s="1"/>
  <c r="EJ65" i="3"/>
  <c r="FZ8" i="3"/>
  <c r="GD8" i="3" s="1"/>
  <c r="AD9" i="3"/>
  <c r="AV58" i="3"/>
  <c r="AV59" i="3" s="1"/>
  <c r="BL58" i="3"/>
  <c r="BL59" i="3" s="1"/>
  <c r="CB58" i="3"/>
  <c r="CB59" i="3" s="1"/>
  <c r="DL58" i="3"/>
  <c r="DL59" i="3" s="1"/>
  <c r="FZ29" i="3"/>
  <c r="GD29" i="3" s="1"/>
  <c r="FZ49" i="3"/>
  <c r="GD49" i="3" s="1"/>
  <c r="GD51" i="3"/>
  <c r="EH58" i="3"/>
  <c r="EH59" i="3" s="1"/>
  <c r="CN65" i="3"/>
  <c r="FL9" i="3"/>
  <c r="CV58" i="3"/>
  <c r="CV59" i="3" s="1"/>
  <c r="DZ43" i="3"/>
  <c r="Z58" i="3"/>
  <c r="EX58" i="3"/>
  <c r="EX59" i="3" s="1"/>
  <c r="GD14" i="3"/>
  <c r="CF58" i="3"/>
  <c r="CF59" i="3" s="1"/>
  <c r="CN17" i="3"/>
  <c r="FZ26" i="3"/>
  <c r="GD26" i="3" s="1"/>
  <c r="DB43" i="3"/>
  <c r="FN58" i="3"/>
  <c r="GD7" i="3"/>
  <c r="EJ9" i="3"/>
  <c r="AJ58" i="3"/>
  <c r="AP17" i="3"/>
  <c r="DZ48" i="3"/>
  <c r="FZ55" i="3"/>
  <c r="GD55" i="3" s="1"/>
  <c r="AL66" i="3"/>
  <c r="AP66" i="3" s="1"/>
  <c r="AP65" i="3"/>
  <c r="L58" i="3"/>
  <c r="DB9" i="3"/>
  <c r="CN9" i="3"/>
  <c r="DB17" i="3"/>
  <c r="DH58" i="3"/>
  <c r="DH59" i="3" s="1"/>
  <c r="DH60" i="3" s="1"/>
  <c r="FB65" i="3"/>
  <c r="EJ17" i="3"/>
  <c r="P9" i="3"/>
  <c r="T9" i="3" s="1"/>
  <c r="AD17" i="3"/>
  <c r="FB17" i="3"/>
  <c r="P65" i="3"/>
  <c r="T65" i="3" s="1"/>
  <c r="FN66" i="3"/>
  <c r="FV66" i="3" s="1"/>
  <c r="DZ9" i="3"/>
  <c r="FA48" i="4"/>
  <c r="JK16" i="4"/>
  <c r="HS30" i="4"/>
  <c r="IQ59" i="4"/>
  <c r="IW44" i="4"/>
  <c r="FK14" i="4"/>
  <c r="AK14" i="4"/>
  <c r="AQ59" i="4"/>
  <c r="AQ60" i="4" s="1"/>
  <c r="AS44" i="4"/>
  <c r="IA59" i="4"/>
  <c r="IG44" i="4"/>
  <c r="AK13" i="4"/>
  <c r="CS13" i="4"/>
  <c r="CS14" i="4" s="1"/>
  <c r="CU10" i="4"/>
  <c r="FK13" i="4"/>
  <c r="AK21" i="4"/>
  <c r="HK59" i="4"/>
  <c r="HS44" i="4"/>
  <c r="U14" i="4"/>
  <c r="AA13" i="4"/>
  <c r="JK12" i="4"/>
  <c r="AM14" i="4"/>
  <c r="AS13" i="4"/>
  <c r="FU14" i="4"/>
  <c r="GE14" i="4" s="1"/>
  <c r="FO59" i="4"/>
  <c r="FO60" i="4" s="1"/>
  <c r="FU44" i="4"/>
  <c r="GE44" i="4" s="1"/>
  <c r="AW47" i="4"/>
  <c r="JK47" i="4" s="1"/>
  <c r="CG14" i="4"/>
  <c r="GU10" i="4"/>
  <c r="IM13" i="4"/>
  <c r="AW18" i="4"/>
  <c r="JK18" i="4" s="1"/>
  <c r="GU21" i="4"/>
  <c r="JK26" i="4"/>
  <c r="EI59" i="4"/>
  <c r="FA44" i="4"/>
  <c r="JK24" i="4"/>
  <c r="AW7" i="4"/>
  <c r="JK7" i="4" s="1"/>
  <c r="JK9" i="4"/>
  <c r="Q13" i="4"/>
  <c r="Q14" i="4" s="1"/>
  <c r="S10" i="4"/>
  <c r="BQ14" i="4"/>
  <c r="BU13" i="4"/>
  <c r="HQ13" i="4"/>
  <c r="HQ14" i="4" s="1"/>
  <c r="HS10" i="4"/>
  <c r="IM14" i="4"/>
  <c r="JA14" i="4"/>
  <c r="JG13" i="4"/>
  <c r="IW14" i="4"/>
  <c r="CO14" i="4"/>
  <c r="FA38" i="4"/>
  <c r="AW42" i="4"/>
  <c r="JK42" i="4" s="1"/>
  <c r="BM44" i="4"/>
  <c r="M59" i="4"/>
  <c r="AC59" i="4"/>
  <c r="AC60" i="4" s="1"/>
  <c r="AC61" i="4" s="1"/>
  <c r="BI59" i="4"/>
  <c r="BI60" i="4" s="1"/>
  <c r="BY59" i="4"/>
  <c r="BY60" i="4" s="1"/>
  <c r="CO59" i="4"/>
  <c r="DE59" i="4"/>
  <c r="DE60" i="4" s="1"/>
  <c r="DU59" i="4"/>
  <c r="DU60" i="4" s="1"/>
  <c r="EK59" i="4"/>
  <c r="EK60" i="4" s="1"/>
  <c r="FQ59" i="4"/>
  <c r="FQ60" i="4" s="1"/>
  <c r="GG59" i="4"/>
  <c r="GW59" i="4"/>
  <c r="GW60" i="4" s="1"/>
  <c r="HM59" i="4"/>
  <c r="HM60" i="4" s="1"/>
  <c r="IC59" i="4"/>
  <c r="IC60" i="4" s="1"/>
  <c r="IS59" i="4"/>
  <c r="IS60" i="4" s="1"/>
  <c r="GE67" i="4"/>
  <c r="AK10" i="4"/>
  <c r="EI13" i="4"/>
  <c r="EI14" i="4" s="1"/>
  <c r="O59" i="4"/>
  <c r="O60" i="4" s="1"/>
  <c r="AE59" i="4"/>
  <c r="AE60" i="4" s="1"/>
  <c r="AU59" i="4"/>
  <c r="AU60" i="4" s="1"/>
  <c r="BK59" i="4"/>
  <c r="BK60" i="4" s="1"/>
  <c r="CA59" i="4"/>
  <c r="CA60" i="4" s="1"/>
  <c r="CQ59" i="4"/>
  <c r="CQ60" i="4" s="1"/>
  <c r="DG59" i="4"/>
  <c r="DG60" i="4" s="1"/>
  <c r="DW59" i="4"/>
  <c r="DW60" i="4" s="1"/>
  <c r="EM59" i="4"/>
  <c r="EM60" i="4" s="1"/>
  <c r="FC59" i="4"/>
  <c r="FC60" i="4" s="1"/>
  <c r="FS59" i="4"/>
  <c r="FS60" i="4" s="1"/>
  <c r="GI59" i="4"/>
  <c r="GI60" i="4" s="1"/>
  <c r="GY59" i="4"/>
  <c r="GY60" i="4" s="1"/>
  <c r="HO59" i="4"/>
  <c r="HO60" i="4" s="1"/>
  <c r="IE59" i="4"/>
  <c r="IE60" i="4" s="1"/>
  <c r="IU59" i="4"/>
  <c r="IU60" i="4" s="1"/>
  <c r="IM66" i="4"/>
  <c r="IK67" i="4"/>
  <c r="IM67" i="4" s="1"/>
  <c r="FK10" i="4"/>
  <c r="IM10" i="4"/>
  <c r="GG13" i="4"/>
  <c r="Q59" i="4"/>
  <c r="AG59" i="4"/>
  <c r="AG60" i="4" s="1"/>
  <c r="CC59" i="4"/>
  <c r="CC60" i="4" s="1"/>
  <c r="CS59" i="4"/>
  <c r="DI59" i="4"/>
  <c r="DI60" i="4" s="1"/>
  <c r="DY59" i="4"/>
  <c r="DY60" i="4" s="1"/>
  <c r="EO59" i="4"/>
  <c r="EO60" i="4" s="1"/>
  <c r="FE59" i="4"/>
  <c r="FE60" i="4" s="1"/>
  <c r="GK59" i="4"/>
  <c r="GK60" i="4" s="1"/>
  <c r="HA59" i="4"/>
  <c r="HA60" i="4" s="1"/>
  <c r="HQ59" i="4"/>
  <c r="BM52" i="4"/>
  <c r="IG52" i="4"/>
  <c r="FA58" i="4"/>
  <c r="AK67" i="4"/>
  <c r="CM66" i="4"/>
  <c r="CG67" i="4"/>
  <c r="CM67" i="4" s="1"/>
  <c r="IW67" i="4"/>
  <c r="BU10" i="4"/>
  <c r="S44" i="4"/>
  <c r="AI59" i="4"/>
  <c r="AI60" i="4" s="1"/>
  <c r="AY59" i="4"/>
  <c r="AY60" i="4" s="1"/>
  <c r="BO59" i="4"/>
  <c r="BO60" i="4" s="1"/>
  <c r="CE59" i="4"/>
  <c r="CE60" i="4" s="1"/>
  <c r="CU44" i="4"/>
  <c r="DK59" i="4"/>
  <c r="DK60" i="4" s="1"/>
  <c r="EA59" i="4"/>
  <c r="EA60" i="4" s="1"/>
  <c r="EQ59" i="4"/>
  <c r="EQ60" i="4" s="1"/>
  <c r="FG59" i="4"/>
  <c r="FG60" i="4" s="1"/>
  <c r="FG61" i="4" s="1"/>
  <c r="FW59" i="4"/>
  <c r="FW60" i="4" s="1"/>
  <c r="GM59" i="4"/>
  <c r="GM60" i="4" s="1"/>
  <c r="HC59" i="4"/>
  <c r="HC60" i="4" s="1"/>
  <c r="II59" i="4"/>
  <c r="IY59" i="4"/>
  <c r="IY60" i="4" s="1"/>
  <c r="AW55" i="4"/>
  <c r="JK55" i="4" s="1"/>
  <c r="BU66" i="4"/>
  <c r="BQ67" i="4"/>
  <c r="BU67" i="4" s="1"/>
  <c r="FA66" i="4"/>
  <c r="FU13" i="4"/>
  <c r="GE13" i="4" s="1"/>
  <c r="IW13" i="4"/>
  <c r="U59" i="4"/>
  <c r="AK44" i="4"/>
  <c r="BA59" i="4"/>
  <c r="BA60" i="4" s="1"/>
  <c r="BQ59" i="4"/>
  <c r="CG59" i="4"/>
  <c r="CW59" i="4"/>
  <c r="CW60" i="4" s="1"/>
  <c r="DM59" i="4"/>
  <c r="DM60" i="4" s="1"/>
  <c r="EC59" i="4"/>
  <c r="EC60" i="4" s="1"/>
  <c r="ES59" i="4"/>
  <c r="ES60" i="4" s="1"/>
  <c r="FI59" i="4"/>
  <c r="FI60" i="4" s="1"/>
  <c r="FY59" i="4"/>
  <c r="FY60" i="4" s="1"/>
  <c r="GO59" i="4"/>
  <c r="GO60" i="4" s="1"/>
  <c r="HE59" i="4"/>
  <c r="HE60" i="4" s="1"/>
  <c r="HU59" i="4"/>
  <c r="HU60" i="4" s="1"/>
  <c r="IK59" i="4"/>
  <c r="IK60" i="4" s="1"/>
  <c r="IK61" i="4" s="1"/>
  <c r="JA59" i="4"/>
  <c r="JG44" i="4"/>
  <c r="JK64" i="4"/>
  <c r="IG67" i="4"/>
  <c r="AA66" i="4"/>
  <c r="U67" i="4"/>
  <c r="AA67" i="4" s="1"/>
  <c r="G59" i="4"/>
  <c r="G60" i="4" s="1"/>
  <c r="W59" i="4"/>
  <c r="W60" i="4" s="1"/>
  <c r="AM59" i="4"/>
  <c r="BC59" i="4"/>
  <c r="BS59" i="4"/>
  <c r="BS60" i="4" s="1"/>
  <c r="CI59" i="4"/>
  <c r="CY59" i="4"/>
  <c r="CY60" i="4" s="1"/>
  <c r="DO59" i="4"/>
  <c r="DO60" i="4" s="1"/>
  <c r="EE59" i="4"/>
  <c r="EE60" i="4" s="1"/>
  <c r="EU59" i="4"/>
  <c r="EU60" i="4" s="1"/>
  <c r="GA59" i="4"/>
  <c r="GA60" i="4" s="1"/>
  <c r="GQ59" i="4"/>
  <c r="GQ60" i="4" s="1"/>
  <c r="HG59" i="4"/>
  <c r="HG60" i="4" s="1"/>
  <c r="HW59" i="4"/>
  <c r="HW60" i="4" s="1"/>
  <c r="JC59" i="4"/>
  <c r="JC60" i="4" s="1"/>
  <c r="BM67" i="4"/>
  <c r="CU67" i="4"/>
  <c r="HS67" i="4"/>
  <c r="FK66" i="4"/>
  <c r="FI67" i="4"/>
  <c r="FK67" i="4" s="1"/>
  <c r="BU44" i="4"/>
  <c r="IW48" i="4"/>
  <c r="FU52" i="4"/>
  <c r="GE52" i="4" s="1"/>
  <c r="AW57" i="4"/>
  <c r="JK57" i="4" s="1"/>
  <c r="JA67" i="4"/>
  <c r="JG67" i="4" s="1"/>
  <c r="BM66" i="4"/>
  <c r="FU66" i="4"/>
  <c r="GE66" i="4" s="1"/>
  <c r="IG66" i="4"/>
  <c r="IW66" i="4"/>
  <c r="S66" i="4"/>
  <c r="CU66" i="4"/>
  <c r="HS66" i="4"/>
  <c r="AQ67" i="4"/>
  <c r="AS67" i="4" s="1"/>
  <c r="EI67" i="4"/>
  <c r="FA67" i="4" s="1"/>
  <c r="GG67" i="4"/>
  <c r="GU67" i="4" s="1"/>
  <c r="AU19" i="11" l="1"/>
  <c r="CN22" i="8" s="1"/>
  <c r="CN26" i="8" s="1"/>
  <c r="AU15" i="11"/>
  <c r="AU17" i="11" s="1"/>
  <c r="BX67" i="3"/>
  <c r="BX60" i="3"/>
  <c r="BR67" i="3"/>
  <c r="BR60" i="3"/>
  <c r="R5" i="10" s="1"/>
  <c r="DN67" i="3"/>
  <c r="DN60" i="3"/>
  <c r="FJ67" i="3"/>
  <c r="FJ60" i="3"/>
  <c r="BB67" i="3"/>
  <c r="BB60" i="3"/>
  <c r="J5" i="10" s="1"/>
  <c r="CD67" i="3"/>
  <c r="CD60" i="3"/>
  <c r="CX67" i="3"/>
  <c r="CX60" i="3"/>
  <c r="DP67" i="3"/>
  <c r="DP60" i="3"/>
  <c r="AT67" i="3"/>
  <c r="AT60" i="3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FP67" i="3"/>
  <c r="FP60" i="3"/>
  <c r="BD67" i="3"/>
  <c r="BD60" i="3"/>
  <c r="K5" i="10" s="1"/>
  <c r="BF67" i="3"/>
  <c r="BF60" i="3"/>
  <c r="L5" i="10" s="1"/>
  <c r="AF67" i="3"/>
  <c r="AF60" i="3"/>
  <c r="C5" i="10" s="1"/>
  <c r="FD67" i="3"/>
  <c r="FD60" i="3"/>
  <c r="FT67" i="3"/>
  <c r="FT60" i="3"/>
  <c r="EP67" i="3"/>
  <c r="EP60" i="3"/>
  <c r="AV67" i="3"/>
  <c r="AV60" i="3"/>
  <c r="BT67" i="3"/>
  <c r="BT60" i="3"/>
  <c r="S5" i="10" s="1"/>
  <c r="CL67" i="3"/>
  <c r="CL60" i="3"/>
  <c r="DD67" i="3"/>
  <c r="DD60" i="3"/>
  <c r="AA5" i="10" s="1"/>
  <c r="BZ67" i="3"/>
  <c r="BZ60" i="3"/>
  <c r="V5" i="10" s="1"/>
  <c r="BN67" i="3"/>
  <c r="BN60" i="3"/>
  <c r="P5" i="10" s="1"/>
  <c r="FH67" i="3"/>
  <c r="FH60" i="3"/>
  <c r="CJ67" i="3"/>
  <c r="CN67" i="3" s="1"/>
  <c r="CJ60" i="3"/>
  <c r="BL67" i="3"/>
  <c r="BL60" i="3"/>
  <c r="O5" i="10" s="1"/>
  <c r="CF67" i="3"/>
  <c r="CF60" i="3"/>
  <c r="DF67" i="3"/>
  <c r="DF60" i="3"/>
  <c r="AB5" i="10" s="1"/>
  <c r="ER67" i="3"/>
  <c r="ER60" i="3"/>
  <c r="CT67" i="3"/>
  <c r="CT60" i="3"/>
  <c r="BJ67" i="3"/>
  <c r="BJ60" i="3"/>
  <c r="N5" i="10" s="1"/>
  <c r="AX67" i="3"/>
  <c r="AX60" i="3"/>
  <c r="H6" i="10" s="1"/>
  <c r="H7" i="10" s="1"/>
  <c r="H8" i="10" s="1"/>
  <c r="H9" i="10" s="1"/>
  <c r="H10" i="10" s="1"/>
  <c r="H11" i="10" s="1"/>
  <c r="H12" i="10" s="1"/>
  <c r="H13" i="10" s="1"/>
  <c r="H14" i="10" s="1"/>
  <c r="FX67" i="3"/>
  <c r="FX60" i="3"/>
  <c r="CV67" i="3"/>
  <c r="CV60" i="3"/>
  <c r="FL58" i="3"/>
  <c r="BH67" i="3"/>
  <c r="BH60" i="3"/>
  <c r="M5" i="10" s="1"/>
  <c r="EZ67" i="3"/>
  <c r="EZ60" i="3"/>
  <c r="DV67" i="3"/>
  <c r="DV60" i="3"/>
  <c r="BP67" i="3"/>
  <c r="BP60" i="3"/>
  <c r="Q5" i="10" s="1"/>
  <c r="AR67" i="3"/>
  <c r="AR60" i="3"/>
  <c r="F6" i="10" s="1"/>
  <c r="F7" i="10" s="1"/>
  <c r="F8" i="10" s="1"/>
  <c r="F9" i="10" s="1"/>
  <c r="F10" i="10" s="1"/>
  <c r="F11" i="10" s="1"/>
  <c r="F12" i="10" s="1"/>
  <c r="F13" i="10" s="1"/>
  <c r="F14" i="10" s="1"/>
  <c r="DX67" i="3"/>
  <c r="DX60" i="3"/>
  <c r="AZ67" i="3"/>
  <c r="AZ60" i="3"/>
  <c r="I5" i="10" s="1"/>
  <c r="FZ22" i="3"/>
  <c r="GD22" i="3" s="1"/>
  <c r="BV67" i="3"/>
  <c r="BV60" i="3"/>
  <c r="T5" i="10" s="1"/>
  <c r="GB67" i="3"/>
  <c r="GB60" i="3"/>
  <c r="DJ67" i="3"/>
  <c r="DJ60" i="3"/>
  <c r="DL67" i="3"/>
  <c r="DL60" i="3"/>
  <c r="DR67" i="3"/>
  <c r="DR60" i="3"/>
  <c r="EF67" i="3"/>
  <c r="EF60" i="3"/>
  <c r="EX67" i="3"/>
  <c r="EX60" i="3"/>
  <c r="CB67" i="3"/>
  <c r="CB60" i="3"/>
  <c r="W5" i="10" s="1"/>
  <c r="FB58" i="3"/>
  <c r="CZ67" i="3"/>
  <c r="CZ60" i="3"/>
  <c r="AH67" i="3"/>
  <c r="AH60" i="3"/>
  <c r="D5" i="10" s="1"/>
  <c r="CP67" i="3"/>
  <c r="CP60" i="3"/>
  <c r="Y5" i="10" s="1"/>
  <c r="AN67" i="3"/>
  <c r="AN60" i="3"/>
  <c r="EB67" i="3"/>
  <c r="EB60" i="3"/>
  <c r="AD5" i="10" s="1"/>
  <c r="EH67" i="3"/>
  <c r="EH60" i="3"/>
  <c r="DT67" i="3"/>
  <c r="DT60" i="3"/>
  <c r="FF67" i="3"/>
  <c r="CH67" i="3"/>
  <c r="CH60" i="3"/>
  <c r="FR67" i="3"/>
  <c r="FR60" i="3"/>
  <c r="EL67" i="3"/>
  <c r="EL60" i="3"/>
  <c r="AF5" i="10" s="1"/>
  <c r="BM13" i="4"/>
  <c r="HY60" i="4"/>
  <c r="HY61" i="4" s="1"/>
  <c r="AW52" i="4"/>
  <c r="CI60" i="4"/>
  <c r="CI68" i="4" s="1"/>
  <c r="AW48" i="4"/>
  <c r="AW38" i="4"/>
  <c r="JK38" i="4" s="1"/>
  <c r="AW10" i="4"/>
  <c r="JK10" i="4" s="1"/>
  <c r="DQ68" i="4"/>
  <c r="JI68" i="4"/>
  <c r="JI61" i="4"/>
  <c r="GC68" i="4"/>
  <c r="GC61" i="4"/>
  <c r="O68" i="4"/>
  <c r="O61" i="4"/>
  <c r="BG68" i="4"/>
  <c r="BG61" i="4"/>
  <c r="BE68" i="4"/>
  <c r="BE61" i="4"/>
  <c r="EW68" i="4"/>
  <c r="EW61" i="4"/>
  <c r="K68" i="4"/>
  <c r="K61" i="4"/>
  <c r="EG68" i="4"/>
  <c r="EG61" i="4"/>
  <c r="CW68" i="4"/>
  <c r="CW61" i="4"/>
  <c r="EO68" i="4"/>
  <c r="EO61" i="4"/>
  <c r="EU68" i="4"/>
  <c r="EU61" i="4"/>
  <c r="W68" i="4"/>
  <c r="W61" i="4"/>
  <c r="EC68" i="4"/>
  <c r="EC61" i="4"/>
  <c r="HC68" i="4"/>
  <c r="HC61" i="4"/>
  <c r="CE68" i="4"/>
  <c r="CE61" i="4"/>
  <c r="GK68" i="4"/>
  <c r="GK61" i="4"/>
  <c r="HO68" i="4"/>
  <c r="HO61" i="4"/>
  <c r="CQ68" i="4"/>
  <c r="CQ61" i="4"/>
  <c r="DU68" i="4"/>
  <c r="DU61" i="4"/>
  <c r="S13" i="4"/>
  <c r="AW13" i="4" s="1"/>
  <c r="AQ68" i="4"/>
  <c r="AQ61" i="4"/>
  <c r="IS68" i="4"/>
  <c r="IS61" i="4"/>
  <c r="CK68" i="4"/>
  <c r="CK61" i="4"/>
  <c r="JE68" i="4"/>
  <c r="JE61" i="4"/>
  <c r="EE68" i="4"/>
  <c r="EE61" i="4"/>
  <c r="G68" i="4"/>
  <c r="G61" i="4"/>
  <c r="DM68" i="4"/>
  <c r="DM61" i="4"/>
  <c r="GM68" i="4"/>
  <c r="GM61" i="4"/>
  <c r="BO68" i="4"/>
  <c r="BO61" i="4"/>
  <c r="FE68" i="4"/>
  <c r="FE61" i="4"/>
  <c r="GY68" i="4"/>
  <c r="GY61" i="4"/>
  <c r="CA68" i="4"/>
  <c r="CA61" i="4"/>
  <c r="DE68" i="4"/>
  <c r="DE61" i="4"/>
  <c r="DA68" i="4"/>
  <c r="DA61" i="4"/>
  <c r="GS68" i="4"/>
  <c r="GS61" i="4"/>
  <c r="HU68" i="4"/>
  <c r="HU61" i="4"/>
  <c r="GI68" i="4"/>
  <c r="GI61" i="4"/>
  <c r="HG68" i="4"/>
  <c r="HG61" i="4"/>
  <c r="EM68" i="4"/>
  <c r="EM61" i="4"/>
  <c r="EY68" i="4"/>
  <c r="EY61" i="4"/>
  <c r="AO68" i="4"/>
  <c r="AO61" i="4"/>
  <c r="Y68" i="4"/>
  <c r="Y61" i="4"/>
  <c r="DO68" i="4"/>
  <c r="DO61" i="4"/>
  <c r="AY68" i="4"/>
  <c r="AY61" i="4"/>
  <c r="BK68" i="4"/>
  <c r="BK61" i="4"/>
  <c r="CY68" i="4"/>
  <c r="CY61" i="4"/>
  <c r="DY68" i="4"/>
  <c r="DY61" i="4"/>
  <c r="FS68" i="4"/>
  <c r="FS61" i="4"/>
  <c r="HM68" i="4"/>
  <c r="HM61" i="4"/>
  <c r="CI61" i="4"/>
  <c r="DI68" i="4"/>
  <c r="DI61" i="4"/>
  <c r="AE68" i="4"/>
  <c r="AE61" i="4"/>
  <c r="BI68" i="4"/>
  <c r="BI61" i="4"/>
  <c r="BS68" i="4"/>
  <c r="BS61" i="4"/>
  <c r="BA68" i="4"/>
  <c r="BA61" i="4"/>
  <c r="GQ68" i="4"/>
  <c r="GQ61" i="4"/>
  <c r="FI68" i="4"/>
  <c r="FI61" i="4"/>
  <c r="IY68" i="4"/>
  <c r="IU73" i="4" s="1"/>
  <c r="IU77" i="4" s="1"/>
  <c r="II73" i="4" s="1"/>
  <c r="II78" i="4" s="1"/>
  <c r="IY61" i="4"/>
  <c r="DK68" i="4"/>
  <c r="DK61" i="4"/>
  <c r="CC68" i="4"/>
  <c r="CC61" i="4"/>
  <c r="IU68" i="4"/>
  <c r="IU61" i="4"/>
  <c r="DW68" i="4"/>
  <c r="DW61" i="4"/>
  <c r="FQ68" i="4"/>
  <c r="FQ61" i="4"/>
  <c r="DS68" i="4"/>
  <c r="DS61" i="4"/>
  <c r="I68" i="4"/>
  <c r="I61" i="4"/>
  <c r="FW68" i="4"/>
  <c r="FW61" i="4"/>
  <c r="IC68" i="4"/>
  <c r="IC61" i="4"/>
  <c r="FO68" i="4"/>
  <c r="FO61" i="4"/>
  <c r="JC68" i="4"/>
  <c r="JC61" i="4"/>
  <c r="HE68" i="4"/>
  <c r="HE61" i="4"/>
  <c r="AI68" i="4"/>
  <c r="AI61" i="4"/>
  <c r="AU68" i="4"/>
  <c r="AU61" i="4"/>
  <c r="BY68" i="4"/>
  <c r="BY61" i="4"/>
  <c r="GO68" i="4"/>
  <c r="GO61" i="4"/>
  <c r="BW68" i="4"/>
  <c r="BW61" i="4"/>
  <c r="HW68" i="4"/>
  <c r="HW61" i="4"/>
  <c r="EQ68" i="4"/>
  <c r="EQ61" i="4"/>
  <c r="FC68" i="4"/>
  <c r="FC61" i="4"/>
  <c r="GW68" i="4"/>
  <c r="GW61" i="4"/>
  <c r="FY68" i="4"/>
  <c r="FY61" i="4"/>
  <c r="EA68" i="4"/>
  <c r="EA61" i="4"/>
  <c r="GA68" i="4"/>
  <c r="GA61" i="4"/>
  <c r="ES68" i="4"/>
  <c r="ES61" i="4"/>
  <c r="HA68" i="4"/>
  <c r="HA61" i="4"/>
  <c r="AG68" i="4"/>
  <c r="AG61" i="4"/>
  <c r="IE68" i="4"/>
  <c r="IE61" i="4"/>
  <c r="DG68" i="4"/>
  <c r="DG61" i="4"/>
  <c r="EK68" i="4"/>
  <c r="EK61" i="4"/>
  <c r="DC68" i="4"/>
  <c r="DC61" i="4"/>
  <c r="AW30" i="4"/>
  <c r="JK30" i="4" s="1"/>
  <c r="AW58" i="4"/>
  <c r="JK58" i="4" s="1"/>
  <c r="EI60" i="4"/>
  <c r="EI61" i="4" s="1"/>
  <c r="HS13" i="4"/>
  <c r="IK68" i="4"/>
  <c r="IG13" i="4"/>
  <c r="IG14" i="4"/>
  <c r="AS59" i="4"/>
  <c r="JK52" i="4"/>
  <c r="AW67" i="4"/>
  <c r="AW21" i="4"/>
  <c r="JK21" i="4" s="1"/>
  <c r="IG59" i="4"/>
  <c r="HS59" i="4"/>
  <c r="FA59" i="4"/>
  <c r="CM13" i="4"/>
  <c r="JK48" i="4"/>
  <c r="IW59" i="4"/>
  <c r="FZ48" i="3"/>
  <c r="GD48" i="3" s="1"/>
  <c r="FZ30" i="3"/>
  <c r="GD30" i="3" s="1"/>
  <c r="FV58" i="3"/>
  <c r="FZ57" i="3"/>
  <c r="GD57" i="3" s="1"/>
  <c r="AD58" i="3"/>
  <c r="FZ66" i="3"/>
  <c r="GD66" i="3" s="1"/>
  <c r="FZ43" i="3"/>
  <c r="GD43" i="3" s="1"/>
  <c r="P58" i="3"/>
  <c r="T58" i="3" s="1"/>
  <c r="FZ38" i="3"/>
  <c r="GD38" i="3" s="1"/>
  <c r="CN58" i="3"/>
  <c r="DZ59" i="3"/>
  <c r="DZ60" i="3" s="1"/>
  <c r="AC5" i="10" s="1"/>
  <c r="DH67" i="3"/>
  <c r="AP58" i="3"/>
  <c r="AJ59" i="3"/>
  <c r="AJ60" i="3" s="1"/>
  <c r="L59" i="3"/>
  <c r="ET58" i="3"/>
  <c r="FZ17" i="3"/>
  <c r="GD17" i="3" s="1"/>
  <c r="FL59" i="3"/>
  <c r="FL60" i="3" s="1"/>
  <c r="AJ5" i="10" s="1"/>
  <c r="DZ58" i="3"/>
  <c r="ED67" i="3"/>
  <c r="EJ59" i="3"/>
  <c r="EJ60" i="3" s="1"/>
  <c r="AE5" i="10" s="1"/>
  <c r="AL67" i="3"/>
  <c r="FZ65" i="3"/>
  <c r="GD65" i="3" s="1"/>
  <c r="FZ9" i="3"/>
  <c r="GD9" i="3" s="1"/>
  <c r="EN67" i="3"/>
  <c r="ET59" i="3"/>
  <c r="ET60" i="3" s="1"/>
  <c r="AG5" i="10" s="1"/>
  <c r="Z59" i="3"/>
  <c r="Z67" i="3" s="1"/>
  <c r="FN59" i="3"/>
  <c r="FN60" i="3" s="1"/>
  <c r="V67" i="3"/>
  <c r="DB58" i="3"/>
  <c r="EV67" i="3"/>
  <c r="FB59" i="3"/>
  <c r="FB60" i="3" s="1"/>
  <c r="AH5" i="10" s="1"/>
  <c r="CN59" i="3"/>
  <c r="CN60" i="3" s="1"/>
  <c r="X5" i="10" s="1"/>
  <c r="CR67" i="3"/>
  <c r="DB59" i="3"/>
  <c r="DB60" i="3" s="1"/>
  <c r="Z5" i="10" s="1"/>
  <c r="EJ58" i="3"/>
  <c r="FK60" i="4"/>
  <c r="FK61" i="4" s="1"/>
  <c r="FG68" i="4"/>
  <c r="AK60" i="4"/>
  <c r="AK61" i="4" s="1"/>
  <c r="AC68" i="4"/>
  <c r="IM59" i="4"/>
  <c r="IO68" i="4"/>
  <c r="HQ60" i="4"/>
  <c r="Q60" i="4"/>
  <c r="FU59" i="4"/>
  <c r="GE59" i="4" s="1"/>
  <c r="FA14" i="4"/>
  <c r="JK67" i="4"/>
  <c r="CU59" i="4"/>
  <c r="CS60" i="4"/>
  <c r="BM59" i="4"/>
  <c r="CM59" i="4"/>
  <c r="BC60" i="4"/>
  <c r="BC61" i="4" s="1"/>
  <c r="BM14" i="4"/>
  <c r="HY68" i="4"/>
  <c r="BU59" i="4"/>
  <c r="CG60" i="4"/>
  <c r="CG61" i="4" s="1"/>
  <c r="CM14" i="4"/>
  <c r="HK60" i="4"/>
  <c r="HS14" i="4"/>
  <c r="FK59" i="4"/>
  <c r="GU13" i="4"/>
  <c r="GG14" i="4"/>
  <c r="GU59" i="4"/>
  <c r="AK59" i="4"/>
  <c r="JA60" i="4"/>
  <c r="JA61" i="4" s="1"/>
  <c r="JG14" i="4"/>
  <c r="BQ60" i="4"/>
  <c r="BQ61" i="4" s="1"/>
  <c r="BU14" i="4"/>
  <c r="FM68" i="4"/>
  <c r="FU60" i="4"/>
  <c r="U60" i="4"/>
  <c r="U61" i="4" s="1"/>
  <c r="AA14" i="4"/>
  <c r="HI68" i="4"/>
  <c r="JG59" i="4"/>
  <c r="AW44" i="4"/>
  <c r="JK44" i="4" s="1"/>
  <c r="FA13" i="4"/>
  <c r="S59" i="4"/>
  <c r="FA60" i="4"/>
  <c r="FA61" i="4" s="1"/>
  <c r="CU13" i="4"/>
  <c r="S14" i="4"/>
  <c r="AW66" i="4"/>
  <c r="JK66" i="4" s="1"/>
  <c r="AA59" i="4"/>
  <c r="CO60" i="4"/>
  <c r="CO61" i="4" s="1"/>
  <c r="CU14" i="4"/>
  <c r="II60" i="4"/>
  <c r="II61" i="4" s="1"/>
  <c r="AM60" i="4"/>
  <c r="AM61" i="4" s="1"/>
  <c r="AS14" i="4"/>
  <c r="IA60" i="4"/>
  <c r="IQ60" i="4"/>
  <c r="M60" i="4"/>
  <c r="M61" i="4" s="1"/>
  <c r="AD6" i="10" l="1"/>
  <c r="AD7" i="10" s="1"/>
  <c r="AD8" i="10" s="1"/>
  <c r="AD9" i="10" s="1"/>
  <c r="AD10" i="10" s="1"/>
  <c r="AD11" i="10" s="1"/>
  <c r="AD12" i="10" s="1"/>
  <c r="AD13" i="10" s="1"/>
  <c r="AD14" i="10" s="1"/>
  <c r="M6" i="10"/>
  <c r="M7" i="10" s="1"/>
  <c r="M8" i="10" s="1"/>
  <c r="M9" i="10" s="1"/>
  <c r="M10" i="10" s="1"/>
  <c r="M11" i="10" s="1"/>
  <c r="M12" i="10" s="1"/>
  <c r="M13" i="10" s="1"/>
  <c r="M14" i="10" s="1"/>
  <c r="AF6" i="10"/>
  <c r="AF7" i="10" s="1"/>
  <c r="AF8" i="10" s="1"/>
  <c r="AF9" i="10" s="1"/>
  <c r="AF10" i="10" s="1"/>
  <c r="AF11" i="10" s="1"/>
  <c r="AF12" i="10" s="1"/>
  <c r="AF13" i="10" s="1"/>
  <c r="AF14" i="10" s="1"/>
  <c r="K6" i="10"/>
  <c r="K7" i="10" s="1"/>
  <c r="K8" i="10" s="1"/>
  <c r="K9" i="10" s="1"/>
  <c r="K10" i="10" s="1"/>
  <c r="K11" i="10" s="1"/>
  <c r="K12" i="10" s="1"/>
  <c r="K13" i="10" s="1"/>
  <c r="K14" i="10" s="1"/>
  <c r="T6" i="10"/>
  <c r="T7" i="10" s="1"/>
  <c r="T8" i="10" s="1"/>
  <c r="T9" i="10" s="1"/>
  <c r="T10" i="10" s="1"/>
  <c r="T11" i="10" s="1"/>
  <c r="T12" i="10" s="1"/>
  <c r="T13" i="10" s="1"/>
  <c r="T14" i="10" s="1"/>
  <c r="N6" i="10"/>
  <c r="N7" i="10" s="1"/>
  <c r="N8" i="10" s="1"/>
  <c r="N9" i="10" s="1"/>
  <c r="N10" i="10" s="1"/>
  <c r="N11" i="10" s="1"/>
  <c r="N12" i="10" s="1"/>
  <c r="N13" i="10" s="1"/>
  <c r="N14" i="10" s="1"/>
  <c r="P6" i="10"/>
  <c r="P7" i="10" s="1"/>
  <c r="P8" i="10" s="1"/>
  <c r="P9" i="10" s="1"/>
  <c r="P10" i="10" s="1"/>
  <c r="P11" i="10" s="1"/>
  <c r="P12" i="10" s="1"/>
  <c r="P13" i="10" s="1"/>
  <c r="P14" i="10" s="1"/>
  <c r="S6" i="10"/>
  <c r="S7" i="10" s="1"/>
  <c r="S8" i="10" s="1"/>
  <c r="S9" i="10" s="1"/>
  <c r="S10" i="10" s="1"/>
  <c r="S11" i="10" s="1"/>
  <c r="S12" i="10" s="1"/>
  <c r="S13" i="10" s="1"/>
  <c r="S14" i="10" s="1"/>
  <c r="AI6" i="10"/>
  <c r="AI7" i="10" s="1"/>
  <c r="AI8" i="10" s="1"/>
  <c r="AI9" i="10" s="1"/>
  <c r="AI10" i="10" s="1"/>
  <c r="AI11" i="10" s="1"/>
  <c r="AI12" i="10" s="1"/>
  <c r="AI13" i="10" s="1"/>
  <c r="AI14" i="10" s="1"/>
  <c r="R6" i="10"/>
  <c r="R7" i="10" s="1"/>
  <c r="R8" i="10" s="1"/>
  <c r="R9" i="10" s="1"/>
  <c r="R10" i="10" s="1"/>
  <c r="R11" i="10" s="1"/>
  <c r="R12" i="10" s="1"/>
  <c r="R13" i="10" s="1"/>
  <c r="R14" i="10" s="1"/>
  <c r="AA6" i="10"/>
  <c r="AA7" i="10" s="1"/>
  <c r="AA8" i="10" s="1"/>
  <c r="AA9" i="10" s="1"/>
  <c r="AA10" i="10" s="1"/>
  <c r="AA11" i="10" s="1"/>
  <c r="AA12" i="10" s="1"/>
  <c r="AA13" i="10" s="1"/>
  <c r="AA14" i="10" s="1"/>
  <c r="Z6" i="10"/>
  <c r="Z7" i="10" s="1"/>
  <c r="Z8" i="10" s="1"/>
  <c r="Z9" i="10" s="1"/>
  <c r="Z10" i="10" s="1"/>
  <c r="Z11" i="10" s="1"/>
  <c r="Z12" i="10" s="1"/>
  <c r="Z13" i="10" s="1"/>
  <c r="Z14" i="10" s="1"/>
  <c r="AG6" i="10"/>
  <c r="AG7" i="10" s="1"/>
  <c r="AG8" i="10" s="1"/>
  <c r="AG9" i="10" s="1"/>
  <c r="AG10" i="10" s="1"/>
  <c r="AG11" i="10" s="1"/>
  <c r="AG12" i="10" s="1"/>
  <c r="AG13" i="10" s="1"/>
  <c r="AG14" i="10" s="1"/>
  <c r="AJ6" i="10"/>
  <c r="AJ7" i="10" s="1"/>
  <c r="AJ8" i="10" s="1"/>
  <c r="AJ9" i="10" s="1"/>
  <c r="AJ10" i="10" s="1"/>
  <c r="AJ11" i="10" s="1"/>
  <c r="AJ12" i="10" s="1"/>
  <c r="AJ13" i="10" s="1"/>
  <c r="AJ14" i="10" s="1"/>
  <c r="Q6" i="10"/>
  <c r="Q7" i="10" s="1"/>
  <c r="Q8" i="10" s="1"/>
  <c r="Q9" i="10" s="1"/>
  <c r="Q10" i="10" s="1"/>
  <c r="Q11" i="10" s="1"/>
  <c r="Q12" i="10" s="1"/>
  <c r="Q13" i="10" s="1"/>
  <c r="Q14" i="10" s="1"/>
  <c r="AE6" i="10"/>
  <c r="AE7" i="10" s="1"/>
  <c r="AE8" i="10" s="1"/>
  <c r="AE9" i="10" s="1"/>
  <c r="AE10" i="10" s="1"/>
  <c r="AE11" i="10" s="1"/>
  <c r="AE12" i="10" s="1"/>
  <c r="AE13" i="10" s="1"/>
  <c r="AE14" i="10" s="1"/>
  <c r="AB6" i="10"/>
  <c r="AB7" i="10" s="1"/>
  <c r="AB8" i="10" s="1"/>
  <c r="AB9" i="10" s="1"/>
  <c r="AB10" i="10" s="1"/>
  <c r="AB11" i="10" s="1"/>
  <c r="AB12" i="10" s="1"/>
  <c r="AB13" i="10" s="1"/>
  <c r="AB14" i="10" s="1"/>
  <c r="AC6" i="10"/>
  <c r="AC7" i="10" s="1"/>
  <c r="AC8" i="10" s="1"/>
  <c r="AC9" i="10" s="1"/>
  <c r="AC10" i="10" s="1"/>
  <c r="AC11" i="10" s="1"/>
  <c r="AC12" i="10" s="1"/>
  <c r="AC13" i="10" s="1"/>
  <c r="AC14" i="10" s="1"/>
  <c r="X6" i="10"/>
  <c r="X7" i="10" s="1"/>
  <c r="X8" i="10" s="1"/>
  <c r="X9" i="10" s="1"/>
  <c r="X10" i="10" s="1"/>
  <c r="X11" i="10" s="1"/>
  <c r="X12" i="10" s="1"/>
  <c r="X13" i="10" s="1"/>
  <c r="X14" i="10" s="1"/>
  <c r="W6" i="10"/>
  <c r="W7" i="10" s="1"/>
  <c r="W8" i="10" s="1"/>
  <c r="W9" i="10" s="1"/>
  <c r="W10" i="10" s="1"/>
  <c r="W11" i="10" s="1"/>
  <c r="W12" i="10" s="1"/>
  <c r="W13" i="10" s="1"/>
  <c r="W14" i="10" s="1"/>
  <c r="O6" i="10"/>
  <c r="O7" i="10" s="1"/>
  <c r="O8" i="10" s="1"/>
  <c r="O9" i="10" s="1"/>
  <c r="O10" i="10" s="1"/>
  <c r="O11" i="10" s="1"/>
  <c r="O12" i="10" s="1"/>
  <c r="O13" i="10" s="1"/>
  <c r="O14" i="10" s="1"/>
  <c r="V6" i="10"/>
  <c r="V7" i="10" s="1"/>
  <c r="V8" i="10" s="1"/>
  <c r="V9" i="10" s="1"/>
  <c r="V10" i="10" s="1"/>
  <c r="V11" i="10" s="1"/>
  <c r="V12" i="10" s="1"/>
  <c r="V13" i="10" s="1"/>
  <c r="V14" i="10" s="1"/>
  <c r="J6" i="10"/>
  <c r="J7" i="10" s="1"/>
  <c r="J8" i="10" s="1"/>
  <c r="J9" i="10" s="1"/>
  <c r="J10" i="10" s="1"/>
  <c r="J11" i="10" s="1"/>
  <c r="J12" i="10" s="1"/>
  <c r="J13" i="10" s="1"/>
  <c r="J14" i="10" s="1"/>
  <c r="U6" i="10"/>
  <c r="U7" i="10" s="1"/>
  <c r="U8" i="10" s="1"/>
  <c r="U9" i="10" s="1"/>
  <c r="U10" i="10" s="1"/>
  <c r="U11" i="10" s="1"/>
  <c r="U12" i="10" s="1"/>
  <c r="U13" i="10" s="1"/>
  <c r="U14" i="10" s="1"/>
  <c r="L6" i="10"/>
  <c r="L7" i="10" s="1"/>
  <c r="L8" i="10" s="1"/>
  <c r="L9" i="10" s="1"/>
  <c r="L10" i="10" s="1"/>
  <c r="L11" i="10" s="1"/>
  <c r="L12" i="10" s="1"/>
  <c r="L13" i="10" s="1"/>
  <c r="L14" i="10" s="1"/>
  <c r="AH6" i="10"/>
  <c r="AH7" i="10" s="1"/>
  <c r="AH8" i="10" s="1"/>
  <c r="AH9" i="10" s="1"/>
  <c r="AH10" i="10" s="1"/>
  <c r="AH11" i="10" s="1"/>
  <c r="AH12" i="10" s="1"/>
  <c r="AH13" i="10" s="1"/>
  <c r="AH14" i="10" s="1"/>
  <c r="Y6" i="10"/>
  <c r="Y7" i="10" s="1"/>
  <c r="Y8" i="10" s="1"/>
  <c r="Y9" i="10" s="1"/>
  <c r="Y10" i="10" s="1"/>
  <c r="Y11" i="10" s="1"/>
  <c r="Y12" i="10" s="1"/>
  <c r="Y13" i="10" s="1"/>
  <c r="Y14" i="10" s="1"/>
  <c r="I6" i="10"/>
  <c r="I7" i="10" s="1"/>
  <c r="I8" i="10" s="1"/>
  <c r="I9" i="10" s="1"/>
  <c r="I10" i="10" s="1"/>
  <c r="I11" i="10" s="1"/>
  <c r="I12" i="10" s="1"/>
  <c r="I13" i="10" s="1"/>
  <c r="I14" i="10" s="1"/>
  <c r="H15" i="10"/>
  <c r="H17" i="10" s="1"/>
  <c r="H19" i="10"/>
  <c r="Q22" i="8" s="1"/>
  <c r="Q26" i="8" s="1"/>
  <c r="G15" i="10"/>
  <c r="G17" i="10" s="1"/>
  <c r="G19" i="10"/>
  <c r="P22" i="8" s="1"/>
  <c r="P26" i="8" s="1"/>
  <c r="F15" i="10"/>
  <c r="F17" i="10" s="1"/>
  <c r="F19" i="10"/>
  <c r="O22" i="8" s="1"/>
  <c r="O26" i="8" s="1"/>
  <c r="D6" i="10"/>
  <c r="D7" i="10" s="1"/>
  <c r="D8" i="10" s="1"/>
  <c r="D9" i="10" s="1"/>
  <c r="D10" i="10" s="1"/>
  <c r="D11" i="10" s="1"/>
  <c r="D12" i="10" s="1"/>
  <c r="D13" i="10" s="1"/>
  <c r="D14" i="10" s="1"/>
  <c r="C6" i="10"/>
  <c r="C7" i="10" s="1"/>
  <c r="C8" i="10" s="1"/>
  <c r="C9" i="10" s="1"/>
  <c r="C10" i="10" s="1"/>
  <c r="C11" i="10" s="1"/>
  <c r="C12" i="10" s="1"/>
  <c r="C13" i="10" s="1"/>
  <c r="C14" i="10" s="1"/>
  <c r="C15" i="10" s="1"/>
  <c r="C17" i="10" s="1"/>
  <c r="FL67" i="3"/>
  <c r="EI68" i="4"/>
  <c r="FA68" i="4" s="1"/>
  <c r="CE72" i="4"/>
  <c r="BY72" i="4"/>
  <c r="FE71" i="4"/>
  <c r="DM71" i="4"/>
  <c r="JE74" i="4"/>
  <c r="BA72" i="4"/>
  <c r="IQ68" i="4"/>
  <c r="IW68" i="4" s="1"/>
  <c r="IQ61" i="4"/>
  <c r="FK68" i="4"/>
  <c r="IA68" i="4"/>
  <c r="IG68" i="4" s="1"/>
  <c r="IA61" i="4"/>
  <c r="CS68" i="4"/>
  <c r="CS61" i="4"/>
  <c r="Q68" i="4"/>
  <c r="Q61" i="4"/>
  <c r="GE60" i="4"/>
  <c r="GE61" i="4" s="1"/>
  <c r="FU61" i="4"/>
  <c r="AK68" i="4"/>
  <c r="JK13" i="4"/>
  <c r="FU68" i="4"/>
  <c r="GE68" i="4" s="1"/>
  <c r="HK68" i="4"/>
  <c r="HK61" i="4"/>
  <c r="HQ68" i="4"/>
  <c r="HQ61" i="4"/>
  <c r="AW14" i="4"/>
  <c r="EJ67" i="3"/>
  <c r="ET67" i="3"/>
  <c r="DB67" i="3"/>
  <c r="DZ67" i="3"/>
  <c r="FB67" i="3"/>
  <c r="AD59" i="3"/>
  <c r="AD60" i="3" s="1"/>
  <c r="B5" i="10" s="1"/>
  <c r="FZ58" i="3"/>
  <c r="GD58" i="3" s="1"/>
  <c r="P59" i="3"/>
  <c r="T59" i="3" s="1"/>
  <c r="L67" i="3"/>
  <c r="P67" i="3" s="1"/>
  <c r="T67" i="3" s="1"/>
  <c r="FV59" i="3"/>
  <c r="FV60" i="3" s="1"/>
  <c r="AK5" i="10" s="1"/>
  <c r="FN67" i="3"/>
  <c r="AJ67" i="3"/>
  <c r="AP59" i="3"/>
  <c r="AP60" i="3" s="1"/>
  <c r="E5" i="10" s="1"/>
  <c r="E6" i="10" s="1"/>
  <c r="E7" i="10" s="1"/>
  <c r="E8" i="10" s="1"/>
  <c r="E9" i="10" s="1"/>
  <c r="E10" i="10" s="1"/>
  <c r="E11" i="10" s="1"/>
  <c r="E12" i="10" s="1"/>
  <c r="E13" i="10" s="1"/>
  <c r="E14" i="10" s="1"/>
  <c r="AD67" i="3"/>
  <c r="JA68" i="4"/>
  <c r="JG60" i="4"/>
  <c r="JG61" i="4" s="1"/>
  <c r="BC68" i="4"/>
  <c r="BM68" i="4" s="1"/>
  <c r="BM60" i="4"/>
  <c r="BM61" i="4" s="1"/>
  <c r="CG68" i="4"/>
  <c r="CM68" i="4" s="1"/>
  <c r="CM60" i="4"/>
  <c r="CM61" i="4" s="1"/>
  <c r="AW59" i="4"/>
  <c r="JK59" i="4" s="1"/>
  <c r="GG60" i="4"/>
  <c r="GG61" i="4" s="1"/>
  <c r="GU14" i="4"/>
  <c r="HS60" i="4"/>
  <c r="HS61" i="4" s="1"/>
  <c r="U68" i="4"/>
  <c r="AA68" i="4" s="1"/>
  <c r="AA60" i="4"/>
  <c r="AA61" i="4" s="1"/>
  <c r="IG60" i="4"/>
  <c r="IG61" i="4" s="1"/>
  <c r="IW60" i="4"/>
  <c r="IW61" i="4" s="1"/>
  <c r="AM68" i="4"/>
  <c r="AS68" i="4" s="1"/>
  <c r="AS60" i="4"/>
  <c r="AS61" i="4" s="1"/>
  <c r="IM60" i="4"/>
  <c r="IM61" i="4" s="1"/>
  <c r="II68" i="4"/>
  <c r="IM68" i="4" s="1"/>
  <c r="S60" i="4"/>
  <c r="M68" i="4"/>
  <c r="CU60" i="4"/>
  <c r="CU61" i="4" s="1"/>
  <c r="CO68" i="4"/>
  <c r="BQ68" i="4"/>
  <c r="BU68" i="4" s="1"/>
  <c r="BU60" i="4"/>
  <c r="BU61" i="4" s="1"/>
  <c r="W19" i="10" l="1"/>
  <c r="AF22" i="8" s="1"/>
  <c r="AF26" i="8" s="1"/>
  <c r="W15" i="10"/>
  <c r="W17" i="10" s="1"/>
  <c r="O15" i="10"/>
  <c r="O17" i="10" s="1"/>
  <c r="O19" i="10"/>
  <c r="X22" i="8" s="1"/>
  <c r="X26" i="8" s="1"/>
  <c r="AH19" i="10"/>
  <c r="AQ22" i="8" s="1"/>
  <c r="AQ26" i="8" s="1"/>
  <c r="AA15" i="10"/>
  <c r="AA17" i="10" s="1"/>
  <c r="AH15" i="10"/>
  <c r="AH17" i="10" s="1"/>
  <c r="R19" i="10"/>
  <c r="AA22" i="8" s="1"/>
  <c r="AA26" i="8" s="1"/>
  <c r="L15" i="10"/>
  <c r="L17" i="10" s="1"/>
  <c r="AF19" i="10"/>
  <c r="AO22" i="8" s="1"/>
  <c r="AO26" i="8" s="1"/>
  <c r="I19" i="10"/>
  <c r="R22" i="8" s="1"/>
  <c r="R26" i="8" s="1"/>
  <c r="AG19" i="10"/>
  <c r="AP22" i="8" s="1"/>
  <c r="AP26" i="8" s="1"/>
  <c r="S19" i="10"/>
  <c r="AB22" i="8" s="1"/>
  <c r="AB26" i="8" s="1"/>
  <c r="X15" i="10"/>
  <c r="X17" i="10" s="1"/>
  <c r="U19" i="10"/>
  <c r="AD22" i="8" s="1"/>
  <c r="AD26" i="8" s="1"/>
  <c r="U15" i="10"/>
  <c r="U17" i="10" s="1"/>
  <c r="I15" i="10"/>
  <c r="I17" i="10" s="1"/>
  <c r="AB15" i="10"/>
  <c r="AB17" i="10" s="1"/>
  <c r="S15" i="10"/>
  <c r="S17" i="10" s="1"/>
  <c r="AE19" i="10"/>
  <c r="AN22" i="8" s="1"/>
  <c r="AN26" i="8" s="1"/>
  <c r="AE15" i="10"/>
  <c r="AE17" i="10" s="1"/>
  <c r="M15" i="10"/>
  <c r="M17" i="10" s="1"/>
  <c r="T15" i="10"/>
  <c r="T17" i="10" s="1"/>
  <c r="AD19" i="10"/>
  <c r="AM22" i="8" s="1"/>
  <c r="AM26" i="8" s="1"/>
  <c r="AC15" i="10"/>
  <c r="AC17" i="10" s="1"/>
  <c r="AI19" i="10"/>
  <c r="AR22" i="8" s="1"/>
  <c r="AR26" i="8" s="1"/>
  <c r="T19" i="10"/>
  <c r="AC22" i="8" s="1"/>
  <c r="AC26" i="8" s="1"/>
  <c r="Y19" i="10"/>
  <c r="AH22" i="8" s="1"/>
  <c r="AH26" i="8" s="1"/>
  <c r="J19" i="10"/>
  <c r="S22" i="8" s="1"/>
  <c r="S26" i="8" s="1"/>
  <c r="AC19" i="10"/>
  <c r="AL22" i="8" s="1"/>
  <c r="AL26" i="8" s="1"/>
  <c r="Q15" i="10"/>
  <c r="Q17" i="10" s="1"/>
  <c r="AG15" i="10"/>
  <c r="AG17" i="10" s="1"/>
  <c r="R15" i="10"/>
  <c r="R17" i="10" s="1"/>
  <c r="P19" i="10"/>
  <c r="Y22" i="8" s="1"/>
  <c r="Y26" i="8" s="1"/>
  <c r="M19" i="10"/>
  <c r="V22" i="8" s="1"/>
  <c r="V26" i="8" s="1"/>
  <c r="J15" i="10"/>
  <c r="J17" i="10" s="1"/>
  <c r="Q19" i="10"/>
  <c r="Z22" i="8" s="1"/>
  <c r="Z26" i="8" s="1"/>
  <c r="Z19" i="10"/>
  <c r="AI22" i="8" s="1"/>
  <c r="AI26" i="8" s="1"/>
  <c r="P15" i="10"/>
  <c r="P17" i="10" s="1"/>
  <c r="K15" i="10"/>
  <c r="K17" i="10" s="1"/>
  <c r="L19" i="10"/>
  <c r="U22" i="8" s="1"/>
  <c r="U26" i="8" s="1"/>
  <c r="V19" i="10"/>
  <c r="AE22" i="8" s="1"/>
  <c r="AE26" i="8" s="1"/>
  <c r="AB19" i="10"/>
  <c r="AK22" i="8" s="1"/>
  <c r="AK26" i="8" s="1"/>
  <c r="AJ19" i="10"/>
  <c r="AS22" i="8" s="1"/>
  <c r="AS26" i="8" s="1"/>
  <c r="Z15" i="10"/>
  <c r="Z17" i="10" s="1"/>
  <c r="AI15" i="10"/>
  <c r="AI17" i="10" s="1"/>
  <c r="N15" i="10"/>
  <c r="N17" i="10" s="1"/>
  <c r="K19" i="10"/>
  <c r="T22" i="8" s="1"/>
  <c r="T26" i="8" s="1"/>
  <c r="AD15" i="10"/>
  <c r="AD17" i="10" s="1"/>
  <c r="AK6" i="10"/>
  <c r="AK7" i="10" s="1"/>
  <c r="AK8" i="10" s="1"/>
  <c r="AK9" i="10" s="1"/>
  <c r="AK10" i="10" s="1"/>
  <c r="AK11" i="10" s="1"/>
  <c r="AK12" i="10" s="1"/>
  <c r="AK13" i="10" s="1"/>
  <c r="AK14" i="10" s="1"/>
  <c r="Y15" i="10"/>
  <c r="Y17" i="10" s="1"/>
  <c r="V15" i="10"/>
  <c r="V17" i="10" s="1"/>
  <c r="X19" i="10"/>
  <c r="AG22" i="8" s="1"/>
  <c r="AG26" i="8" s="1"/>
  <c r="AJ15" i="10"/>
  <c r="AJ17" i="10" s="1"/>
  <c r="AA19" i="10"/>
  <c r="AJ22" i="8" s="1"/>
  <c r="AJ26" i="8" s="1"/>
  <c r="N19" i="10"/>
  <c r="W22" i="8" s="1"/>
  <c r="W26" i="8" s="1"/>
  <c r="AF15" i="10"/>
  <c r="AF17" i="10" s="1"/>
  <c r="C19" i="10"/>
  <c r="L22" i="8" s="1"/>
  <c r="L26" i="8" s="1"/>
  <c r="D19" i="10"/>
  <c r="M22" i="8" s="1"/>
  <c r="M26" i="8" s="1"/>
  <c r="E15" i="10"/>
  <c r="E17" i="10" s="1"/>
  <c r="E19" i="10"/>
  <c r="N22" i="8" s="1"/>
  <c r="N26" i="8" s="1"/>
  <c r="D15" i="10"/>
  <c r="D17" i="10" s="1"/>
  <c r="B6" i="10"/>
  <c r="B7" i="10" s="1"/>
  <c r="B8" i="10" s="1"/>
  <c r="B9" i="10" s="1"/>
  <c r="B10" i="10" s="1"/>
  <c r="B11" i="10" s="1"/>
  <c r="B12" i="10" s="1"/>
  <c r="B13" i="10" s="1"/>
  <c r="B14" i="10" s="1"/>
  <c r="JK14" i="4"/>
  <c r="HS68" i="4"/>
  <c r="AW60" i="4"/>
  <c r="AW61" i="4" s="1"/>
  <c r="S61" i="4"/>
  <c r="CU68" i="4"/>
  <c r="CU71" i="4" s="1"/>
  <c r="S68" i="4"/>
  <c r="AW68" i="4" s="1"/>
  <c r="FZ59" i="3"/>
  <c r="FZ60" i="3" s="1"/>
  <c r="FV67" i="3"/>
  <c r="AP67" i="3"/>
  <c r="GG68" i="4"/>
  <c r="GU68" i="4" s="1"/>
  <c r="GU60" i="4"/>
  <c r="JG68" i="4"/>
  <c r="JE75" i="4" s="1"/>
  <c r="AK15" i="10" l="1"/>
  <c r="AK17" i="10" s="1"/>
  <c r="AK19" i="10"/>
  <c r="AT22" i="8" s="1"/>
  <c r="AT26" i="8" s="1"/>
  <c r="GD59" i="3"/>
  <c r="GD60" i="3" s="1"/>
  <c r="B19" i="10"/>
  <c r="K22" i="8" s="1"/>
  <c r="K26" i="8" s="1"/>
  <c r="B15" i="10"/>
  <c r="B17" i="10" s="1"/>
  <c r="JK60" i="4"/>
  <c r="JK61" i="4" s="1"/>
  <c r="GU61" i="4"/>
  <c r="JE73" i="4"/>
  <c r="JE77" i="4" s="1"/>
  <c r="FZ67" i="3"/>
  <c r="FR73" i="3"/>
  <c r="FR75" i="3" s="1"/>
  <c r="JK68" i="4"/>
  <c r="JE78" i="4" l="1"/>
  <c r="GD67" i="3"/>
  <c r="EE35" i="2"/>
  <c r="EC35" i="2"/>
  <c r="EA35" i="2"/>
  <c r="DY35" i="2"/>
  <c r="DW35" i="2"/>
  <c r="DU35" i="2"/>
  <c r="DS35" i="2"/>
  <c r="DQ35" i="2"/>
  <c r="DO35" i="2"/>
  <c r="DM35" i="2"/>
  <c r="DK35" i="2"/>
  <c r="DI35" i="2"/>
  <c r="DG35" i="2"/>
  <c r="DE35" i="2"/>
  <c r="DC35" i="2"/>
  <c r="DA35" i="2"/>
  <c r="CY35" i="2"/>
  <c r="CW35" i="2"/>
  <c r="CU35" i="2"/>
  <c r="CS35" i="2"/>
  <c r="CQ35" i="2"/>
  <c r="CO35" i="2"/>
  <c r="CM35" i="2"/>
  <c r="CK35" i="2"/>
  <c r="CI35" i="2"/>
  <c r="CG35" i="2"/>
  <c r="CE35" i="2"/>
  <c r="CC35" i="2"/>
  <c r="CA35" i="2"/>
  <c r="BY35" i="2"/>
  <c r="BW35" i="2"/>
  <c r="BU35" i="2"/>
  <c r="BS35" i="2"/>
  <c r="BQ35" i="2"/>
  <c r="BO35" i="2"/>
  <c r="BM35" i="2"/>
  <c r="BK35" i="2"/>
  <c r="BI35" i="2"/>
  <c r="BG35" i="2"/>
  <c r="BE35" i="2"/>
  <c r="BC35" i="2"/>
  <c r="BA35" i="2"/>
  <c r="AY35" i="2"/>
  <c r="AW35" i="2"/>
  <c r="AU35" i="2"/>
  <c r="AS35" i="2"/>
  <c r="AQ35" i="2"/>
  <c r="AO35" i="2"/>
  <c r="AM35" i="2"/>
  <c r="AK35" i="2"/>
  <c r="AI35" i="2"/>
  <c r="AG35" i="2"/>
  <c r="AE35" i="2"/>
  <c r="AC35" i="2"/>
  <c r="AA35" i="2"/>
  <c r="Y35" i="2"/>
  <c r="W35" i="2"/>
  <c r="U35" i="2"/>
  <c r="S35" i="2"/>
  <c r="Q35" i="2"/>
  <c r="O35" i="2"/>
  <c r="M35" i="2"/>
  <c r="K35" i="2"/>
  <c r="I35" i="2"/>
  <c r="G35" i="2"/>
  <c r="DT32" i="2"/>
  <c r="CZ32" i="2"/>
  <c r="CB32" i="2"/>
  <c r="BH32" i="2"/>
  <c r="AN32" i="2"/>
  <c r="DT31" i="2"/>
  <c r="CZ31" i="2"/>
  <c r="CB31" i="2"/>
  <c r="BH31" i="2"/>
  <c r="AN31" i="2"/>
  <c r="DT30" i="2"/>
  <c r="CZ30" i="2"/>
  <c r="CB30" i="2"/>
  <c r="BH30" i="2"/>
  <c r="AN30" i="2"/>
  <c r="DT29" i="2"/>
  <c r="CZ29" i="2"/>
  <c r="CB29" i="2"/>
  <c r="BH29" i="2"/>
  <c r="AN29" i="2"/>
  <c r="DT28" i="2"/>
  <c r="CZ28" i="2"/>
  <c r="CB28" i="2"/>
  <c r="BH28" i="2"/>
  <c r="AN28" i="2"/>
  <c r="DT27" i="2"/>
  <c r="CZ27" i="2"/>
  <c r="CB27" i="2"/>
  <c r="BH27" i="2"/>
  <c r="AN27" i="2"/>
  <c r="DT26" i="2"/>
  <c r="CZ26" i="2"/>
  <c r="CB26" i="2"/>
  <c r="BH26" i="2"/>
  <c r="AN26" i="2"/>
  <c r="DT25" i="2"/>
  <c r="CZ25" i="2"/>
  <c r="CB25" i="2"/>
  <c r="BH25" i="2"/>
  <c r="AN25" i="2"/>
  <c r="DT24" i="2"/>
  <c r="CZ24" i="2"/>
  <c r="CB24" i="2"/>
  <c r="BH24" i="2"/>
  <c r="AN24" i="2"/>
  <c r="DT23" i="2"/>
  <c r="CZ23" i="2"/>
  <c r="CB23" i="2"/>
  <c r="BH23" i="2"/>
  <c r="AN23" i="2"/>
  <c r="DT22" i="2"/>
  <c r="CZ22" i="2"/>
  <c r="CB22" i="2"/>
  <c r="BH22" i="2"/>
  <c r="AN22" i="2"/>
  <c r="DT21" i="2"/>
  <c r="CZ21" i="2"/>
  <c r="CB21" i="2"/>
  <c r="BH21" i="2"/>
  <c r="AN21" i="2"/>
  <c r="DT20" i="2"/>
  <c r="CZ20" i="2"/>
  <c r="CB20" i="2"/>
  <c r="BH20" i="2"/>
  <c r="AN20" i="2"/>
  <c r="DT19" i="2"/>
  <c r="CZ19" i="2"/>
  <c r="CB19" i="2"/>
  <c r="BH19" i="2"/>
  <c r="AN19" i="2"/>
  <c r="DT18" i="2"/>
  <c r="CZ18" i="2"/>
  <c r="CB18" i="2"/>
  <c r="BH18" i="2"/>
  <c r="AN18" i="2"/>
  <c r="DT17" i="2"/>
  <c r="CZ17" i="2"/>
  <c r="CB17" i="2"/>
  <c r="BH17" i="2"/>
  <c r="AN17" i="2"/>
  <c r="DT16" i="2"/>
  <c r="CZ16" i="2"/>
  <c r="CB16" i="2"/>
  <c r="BH16" i="2"/>
  <c r="AN16" i="2"/>
  <c r="DT15" i="2"/>
  <c r="CZ15" i="2"/>
  <c r="EF15" i="2" s="1"/>
  <c r="CB15" i="2"/>
  <c r="BH15" i="2"/>
  <c r="AN15" i="2"/>
  <c r="DT14" i="2"/>
  <c r="CZ14" i="2"/>
  <c r="CB14" i="2"/>
  <c r="BH14" i="2"/>
  <c r="AN14" i="2"/>
  <c r="ED13" i="2"/>
  <c r="ED33" i="2" s="1"/>
  <c r="EB13" i="2"/>
  <c r="EB33" i="2" s="1"/>
  <c r="DZ13" i="2"/>
  <c r="DZ33" i="2" s="1"/>
  <c r="DX13" i="2"/>
  <c r="DX33" i="2" s="1"/>
  <c r="DV13" i="2"/>
  <c r="DV33" i="2" s="1"/>
  <c r="DR13" i="2"/>
  <c r="DR33" i="2" s="1"/>
  <c r="DP13" i="2"/>
  <c r="DP33" i="2" s="1"/>
  <c r="DN13" i="2"/>
  <c r="DN33" i="2" s="1"/>
  <c r="DL13" i="2"/>
  <c r="DL33" i="2" s="1"/>
  <c r="DJ13" i="2"/>
  <c r="DJ33" i="2" s="1"/>
  <c r="DH13" i="2"/>
  <c r="DH33" i="2" s="1"/>
  <c r="DF13" i="2"/>
  <c r="DF33" i="2" s="1"/>
  <c r="DD13" i="2"/>
  <c r="DD33" i="2" s="1"/>
  <c r="DB13" i="2"/>
  <c r="DB33" i="2" s="1"/>
  <c r="CX13" i="2"/>
  <c r="CX33" i="2" s="1"/>
  <c r="CV13" i="2"/>
  <c r="CV33" i="2" s="1"/>
  <c r="CT13" i="2"/>
  <c r="CT33" i="2" s="1"/>
  <c r="CR13" i="2"/>
  <c r="CR33" i="2" s="1"/>
  <c r="CP13" i="2"/>
  <c r="CP33" i="2" s="1"/>
  <c r="CN13" i="2"/>
  <c r="CN33" i="2" s="1"/>
  <c r="CL13" i="2"/>
  <c r="CL33" i="2" s="1"/>
  <c r="CJ13" i="2"/>
  <c r="CJ33" i="2" s="1"/>
  <c r="CH13" i="2"/>
  <c r="CH33" i="2" s="1"/>
  <c r="CF13" i="2"/>
  <c r="CF33" i="2" s="1"/>
  <c r="CD13" i="2"/>
  <c r="CD33" i="2" s="1"/>
  <c r="BZ13" i="2"/>
  <c r="BZ33" i="2" s="1"/>
  <c r="BX13" i="2"/>
  <c r="BX33" i="2" s="1"/>
  <c r="BV13" i="2"/>
  <c r="BV33" i="2" s="1"/>
  <c r="BT13" i="2"/>
  <c r="BT33" i="2" s="1"/>
  <c r="BR13" i="2"/>
  <c r="BR33" i="2" s="1"/>
  <c r="BP13" i="2"/>
  <c r="BP33" i="2" s="1"/>
  <c r="BN13" i="2"/>
  <c r="BN33" i="2" s="1"/>
  <c r="BL13" i="2"/>
  <c r="BL33" i="2" s="1"/>
  <c r="BJ13" i="2"/>
  <c r="BJ33" i="2" s="1"/>
  <c r="BF13" i="2"/>
  <c r="BF33" i="2" s="1"/>
  <c r="BD13" i="2"/>
  <c r="BD33" i="2" s="1"/>
  <c r="BB13" i="2"/>
  <c r="BB33" i="2" s="1"/>
  <c r="BB34" i="2" s="1"/>
  <c r="BB35" i="2" s="1"/>
  <c r="AZ13" i="2"/>
  <c r="AZ33" i="2" s="1"/>
  <c r="AX13" i="2"/>
  <c r="AX33" i="2" s="1"/>
  <c r="AV13" i="2"/>
  <c r="AV33" i="2" s="1"/>
  <c r="AT13" i="2"/>
  <c r="AT33" i="2" s="1"/>
  <c r="AR13" i="2"/>
  <c r="AR33" i="2" s="1"/>
  <c r="AP13" i="2"/>
  <c r="AP33" i="2" s="1"/>
  <c r="AL13" i="2"/>
  <c r="AL33" i="2" s="1"/>
  <c r="AJ13" i="2"/>
  <c r="AJ33" i="2" s="1"/>
  <c r="AH13" i="2"/>
  <c r="AH33" i="2" s="1"/>
  <c r="AF13" i="2"/>
  <c r="AF33" i="2" s="1"/>
  <c r="AD13" i="2"/>
  <c r="AD33" i="2" s="1"/>
  <c r="AB13" i="2"/>
  <c r="AB33" i="2" s="1"/>
  <c r="Z13" i="2"/>
  <c r="Z33" i="2" s="1"/>
  <c r="X13" i="2"/>
  <c r="X33" i="2" s="1"/>
  <c r="V13" i="2"/>
  <c r="V33" i="2" s="1"/>
  <c r="T13" i="2"/>
  <c r="T33" i="2" s="1"/>
  <c r="R13" i="2"/>
  <c r="R33" i="2" s="1"/>
  <c r="P13" i="2"/>
  <c r="P33" i="2" s="1"/>
  <c r="N13" i="2"/>
  <c r="N33" i="2" s="1"/>
  <c r="L13" i="2"/>
  <c r="L33" i="2" s="1"/>
  <c r="J13" i="2"/>
  <c r="J33" i="2" s="1"/>
  <c r="H13" i="2"/>
  <c r="H33" i="2" s="1"/>
  <c r="F13" i="2"/>
  <c r="DT12" i="2"/>
  <c r="CZ12" i="2"/>
  <c r="CB12" i="2"/>
  <c r="BH12" i="2"/>
  <c r="AN12" i="2"/>
  <c r="DT11" i="2"/>
  <c r="CZ11" i="2"/>
  <c r="CB11" i="2"/>
  <c r="BH11" i="2"/>
  <c r="AN11" i="2"/>
  <c r="ED8" i="2"/>
  <c r="EB8" i="2"/>
  <c r="DZ8" i="2"/>
  <c r="DZ34" i="2" s="1"/>
  <c r="DZ35" i="2" s="1"/>
  <c r="DX8" i="2"/>
  <c r="DV8" i="2"/>
  <c r="DR8" i="2"/>
  <c r="DP8" i="2"/>
  <c r="DN8" i="2"/>
  <c r="DL8" i="2"/>
  <c r="DJ8" i="2"/>
  <c r="DH8" i="2"/>
  <c r="DF8" i="2"/>
  <c r="DD8" i="2"/>
  <c r="DB8" i="2"/>
  <c r="CX8" i="2"/>
  <c r="CV8" i="2"/>
  <c r="CT8" i="2"/>
  <c r="CT34" i="2" s="1"/>
  <c r="CT35" i="2" s="1"/>
  <c r="CR8" i="2"/>
  <c r="CP8" i="2"/>
  <c r="CP34" i="2" s="1"/>
  <c r="CP35" i="2" s="1"/>
  <c r="CN8" i="2"/>
  <c r="CL8" i="2"/>
  <c r="CJ8" i="2"/>
  <c r="CH8" i="2"/>
  <c r="CF8" i="2"/>
  <c r="CD8" i="2"/>
  <c r="CD34" i="2" s="1"/>
  <c r="BZ8" i="2"/>
  <c r="BZ34" i="2" s="1"/>
  <c r="BZ35" i="2" s="1"/>
  <c r="BX8" i="2"/>
  <c r="BV8" i="2"/>
  <c r="BT8" i="2"/>
  <c r="BR8" i="2"/>
  <c r="BP8" i="2"/>
  <c r="BN8" i="2"/>
  <c r="BL8" i="2"/>
  <c r="BJ8" i="2"/>
  <c r="BJ34" i="2" s="1"/>
  <c r="BF8" i="2"/>
  <c r="BD8" i="2"/>
  <c r="BB8" i="2"/>
  <c r="AZ8" i="2"/>
  <c r="AX8" i="2"/>
  <c r="AV8" i="2"/>
  <c r="AT8" i="2"/>
  <c r="AR8" i="2"/>
  <c r="AP8" i="2"/>
  <c r="AL8" i="2"/>
  <c r="AJ8" i="2"/>
  <c r="AH8" i="2"/>
  <c r="AF8" i="2"/>
  <c r="AD8" i="2"/>
  <c r="AB8" i="2"/>
  <c r="Z8" i="2"/>
  <c r="X8" i="2"/>
  <c r="V8" i="2"/>
  <c r="T8" i="2"/>
  <c r="R8" i="2"/>
  <c r="P8" i="2"/>
  <c r="N8" i="2"/>
  <c r="L8" i="2"/>
  <c r="J8" i="2"/>
  <c r="H8" i="2"/>
  <c r="F8" i="2"/>
  <c r="DT7" i="2"/>
  <c r="CZ7" i="2"/>
  <c r="CB7" i="2"/>
  <c r="BH7" i="2"/>
  <c r="AN7" i="2"/>
  <c r="DT6" i="2"/>
  <c r="CZ6" i="2"/>
  <c r="CB6" i="2"/>
  <c r="BH6" i="2"/>
  <c r="AN6" i="2"/>
  <c r="DT5" i="2"/>
  <c r="CZ5" i="2"/>
  <c r="CB5" i="2"/>
  <c r="BH5" i="2"/>
  <c r="AN5" i="2"/>
  <c r="N108" i="1"/>
  <c r="O106" i="1"/>
  <c r="O107" i="1" s="1"/>
  <c r="Q106" i="1"/>
  <c r="S106" i="1"/>
  <c r="T106" i="1"/>
  <c r="U106" i="1"/>
  <c r="V106" i="1"/>
  <c r="W106" i="1"/>
  <c r="X106" i="1"/>
  <c r="AB106" i="1"/>
  <c r="N106" i="1"/>
  <c r="N107" i="1" s="1"/>
  <c r="P107" i="1" s="1"/>
  <c r="P109" i="1" s="1"/>
  <c r="AH8" i="1"/>
  <c r="AH9" i="1" s="1"/>
  <c r="AH7" i="1"/>
  <c r="AH6" i="1"/>
  <c r="N101" i="1"/>
  <c r="AC87" i="1"/>
  <c r="R97" i="1"/>
  <c r="R99" i="1"/>
  <c r="R98" i="1"/>
  <c r="R96" i="1"/>
  <c r="R93" i="1"/>
  <c r="R106" i="1" s="1"/>
  <c r="R107" i="1" s="1"/>
  <c r="R108" i="1" s="1"/>
  <c r="Y92" i="1"/>
  <c r="O101" i="1"/>
  <c r="P101" i="1"/>
  <c r="P92" i="1"/>
  <c r="Q101" i="1" s="1"/>
  <c r="Z6" i="1"/>
  <c r="Z11" i="1"/>
  <c r="Z12" i="1"/>
  <c r="Z13" i="1"/>
  <c r="Z14" i="1"/>
  <c r="Z19" i="1"/>
  <c r="Z20" i="1"/>
  <c r="AA20" i="1" s="1"/>
  <c r="AC20" i="1" s="1"/>
  <c r="Z21" i="1"/>
  <c r="Z22" i="1"/>
  <c r="Z27" i="1"/>
  <c r="Z28" i="1"/>
  <c r="Z29" i="1"/>
  <c r="Z30" i="1"/>
  <c r="AA30" i="1" s="1"/>
  <c r="AC30" i="1" s="1"/>
  <c r="Z36" i="1"/>
  <c r="Z37" i="1"/>
  <c r="Z38" i="1"/>
  <c r="Z45" i="1"/>
  <c r="AA45" i="1" s="1"/>
  <c r="AC45" i="1" s="1"/>
  <c r="Z46" i="1"/>
  <c r="Z53" i="1"/>
  <c r="AA53" i="1" s="1"/>
  <c r="AC53" i="1" s="1"/>
  <c r="Z54" i="1"/>
  <c r="Z55" i="1"/>
  <c r="Z61" i="1"/>
  <c r="AA61" i="1" s="1"/>
  <c r="AC61" i="1" s="1"/>
  <c r="Z62" i="1"/>
  <c r="Z63" i="1"/>
  <c r="Z69" i="1"/>
  <c r="Z70" i="1"/>
  <c r="Z71" i="1"/>
  <c r="Z77" i="1"/>
  <c r="AA77" i="1" s="1"/>
  <c r="AC77" i="1" s="1"/>
  <c r="Z78" i="1"/>
  <c r="AA78" i="1" s="1"/>
  <c r="AC78" i="1" s="1"/>
  <c r="Z79" i="1"/>
  <c r="Z85" i="1"/>
  <c r="AA85" i="1" s="1"/>
  <c r="AC85" i="1" s="1"/>
  <c r="Z86" i="1"/>
  <c r="Z87" i="1"/>
  <c r="Z91" i="1"/>
  <c r="Z94" i="1"/>
  <c r="Z95" i="1"/>
  <c r="Z99" i="1"/>
  <c r="N94" i="1"/>
  <c r="Y94" i="1" s="1"/>
  <c r="N95" i="1"/>
  <c r="P99" i="1"/>
  <c r="N100" i="1"/>
  <c r="P100" i="1" s="1"/>
  <c r="Z100" i="1" s="1"/>
  <c r="N90" i="1"/>
  <c r="P90" i="1" s="1"/>
  <c r="Z90" i="1" s="1"/>
  <c r="Y6" i="1"/>
  <c r="Y7" i="1"/>
  <c r="Y8" i="1"/>
  <c r="Y9" i="1"/>
  <c r="Y10" i="1"/>
  <c r="Y11" i="1"/>
  <c r="AA11" i="1"/>
  <c r="AC11" i="1" s="1"/>
  <c r="Y12" i="1"/>
  <c r="AA12" i="1" s="1"/>
  <c r="AC12" i="1" s="1"/>
  <c r="Y13" i="1"/>
  <c r="AA13" i="1" s="1"/>
  <c r="AC13" i="1" s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AA27" i="1" s="1"/>
  <c r="AC27" i="1" s="1"/>
  <c r="Y28" i="1"/>
  <c r="Y29" i="1"/>
  <c r="Y30" i="1"/>
  <c r="Y31" i="1"/>
  <c r="Y32" i="1"/>
  <c r="Y33" i="1"/>
  <c r="AA33" i="1" s="1"/>
  <c r="AC33" i="1" s="1"/>
  <c r="Y34" i="1"/>
  <c r="Y35" i="1"/>
  <c r="Y36" i="1"/>
  <c r="AA36" i="1"/>
  <c r="AC36" i="1" s="1"/>
  <c r="Y37" i="1"/>
  <c r="AA37" i="1" s="1"/>
  <c r="AC37" i="1" s="1"/>
  <c r="Y38" i="1"/>
  <c r="AA38" i="1" s="1"/>
  <c r="AC38" i="1" s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AA62" i="1"/>
  <c r="AC62" i="1" s="1"/>
  <c r="Y63" i="1"/>
  <c r="Y64" i="1"/>
  <c r="Y65" i="1"/>
  <c r="Y66" i="1"/>
  <c r="Y67" i="1"/>
  <c r="Y68" i="1"/>
  <c r="Y69" i="1"/>
  <c r="Y70" i="1"/>
  <c r="AA70" i="1" s="1"/>
  <c r="AC70" i="1" s="1"/>
  <c r="Y71" i="1"/>
  <c r="AA71" i="1" s="1"/>
  <c r="AC71" i="1" s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AA87" i="1" s="1"/>
  <c r="Y88" i="1"/>
  <c r="Y89" i="1"/>
  <c r="Y91" i="1"/>
  <c r="Y95" i="1"/>
  <c r="Y96" i="1"/>
  <c r="Y98" i="1"/>
  <c r="Y5" i="1"/>
  <c r="P89" i="1"/>
  <c r="Z89" i="1" s="1"/>
  <c r="O48" i="1"/>
  <c r="P48" i="1" s="1"/>
  <c r="Z48" i="1" s="1"/>
  <c r="P93" i="1"/>
  <c r="P106" i="1" s="1"/>
  <c r="P94" i="1"/>
  <c r="P95" i="1"/>
  <c r="P96" i="1"/>
  <c r="Z96" i="1" s="1"/>
  <c r="P97" i="1"/>
  <c r="Z97" i="1" s="1"/>
  <c r="P98" i="1"/>
  <c r="Z98" i="1" s="1"/>
  <c r="P91" i="1"/>
  <c r="P38" i="1"/>
  <c r="P39" i="1"/>
  <c r="Z39" i="1" s="1"/>
  <c r="P40" i="1"/>
  <c r="Z40" i="1" s="1"/>
  <c r="AA40" i="1" s="1"/>
  <c r="AC40" i="1" s="1"/>
  <c r="P41" i="1"/>
  <c r="Z41" i="1" s="1"/>
  <c r="AA41" i="1" s="1"/>
  <c r="AC41" i="1" s="1"/>
  <c r="P42" i="1"/>
  <c r="Z42" i="1" s="1"/>
  <c r="AA42" i="1" s="1"/>
  <c r="AC42" i="1" s="1"/>
  <c r="P43" i="1"/>
  <c r="Z43" i="1" s="1"/>
  <c r="AA43" i="1" s="1"/>
  <c r="AC43" i="1" s="1"/>
  <c r="P44" i="1"/>
  <c r="Z44" i="1" s="1"/>
  <c r="AA44" i="1" s="1"/>
  <c r="AC44" i="1" s="1"/>
  <c r="P45" i="1"/>
  <c r="P46" i="1"/>
  <c r="P47" i="1"/>
  <c r="Z47" i="1" s="1"/>
  <c r="P49" i="1"/>
  <c r="Z49" i="1" s="1"/>
  <c r="P50" i="1"/>
  <c r="Z50" i="1" s="1"/>
  <c r="AA50" i="1" s="1"/>
  <c r="AC50" i="1" s="1"/>
  <c r="P51" i="1"/>
  <c r="Z51" i="1" s="1"/>
  <c r="P52" i="1"/>
  <c r="Z52" i="1" s="1"/>
  <c r="P53" i="1"/>
  <c r="P54" i="1"/>
  <c r="P55" i="1"/>
  <c r="P56" i="1"/>
  <c r="Z56" i="1" s="1"/>
  <c r="AA56" i="1" s="1"/>
  <c r="AC56" i="1" s="1"/>
  <c r="P57" i="1"/>
  <c r="Z57" i="1" s="1"/>
  <c r="AA57" i="1" s="1"/>
  <c r="AC57" i="1" s="1"/>
  <c r="P58" i="1"/>
  <c r="Z58" i="1" s="1"/>
  <c r="AA58" i="1" s="1"/>
  <c r="AC58" i="1" s="1"/>
  <c r="P59" i="1"/>
  <c r="Z59" i="1" s="1"/>
  <c r="P60" i="1"/>
  <c r="Z60" i="1" s="1"/>
  <c r="AA60" i="1" s="1"/>
  <c r="AC60" i="1" s="1"/>
  <c r="P61" i="1"/>
  <c r="P62" i="1"/>
  <c r="P63" i="1"/>
  <c r="P64" i="1"/>
  <c r="Z64" i="1" s="1"/>
  <c r="AA64" i="1" s="1"/>
  <c r="AC64" i="1" s="1"/>
  <c r="P65" i="1"/>
  <c r="Z65" i="1" s="1"/>
  <c r="AA65" i="1" s="1"/>
  <c r="AC65" i="1" s="1"/>
  <c r="P66" i="1"/>
  <c r="Z66" i="1" s="1"/>
  <c r="P67" i="1"/>
  <c r="Z67" i="1" s="1"/>
  <c r="P68" i="1"/>
  <c r="Z68" i="1" s="1"/>
  <c r="P69" i="1"/>
  <c r="P70" i="1"/>
  <c r="P71" i="1"/>
  <c r="P72" i="1"/>
  <c r="Z72" i="1" s="1"/>
  <c r="P73" i="1"/>
  <c r="Z73" i="1" s="1"/>
  <c r="AA73" i="1" s="1"/>
  <c r="AC73" i="1" s="1"/>
  <c r="P74" i="1"/>
  <c r="Z74" i="1" s="1"/>
  <c r="P75" i="1"/>
  <c r="Z75" i="1" s="1"/>
  <c r="P76" i="1"/>
  <c r="Z76" i="1" s="1"/>
  <c r="P77" i="1"/>
  <c r="P78" i="1"/>
  <c r="P79" i="1"/>
  <c r="P80" i="1"/>
  <c r="Z80" i="1" s="1"/>
  <c r="AA80" i="1" s="1"/>
  <c r="AC80" i="1" s="1"/>
  <c r="P81" i="1"/>
  <c r="Z81" i="1" s="1"/>
  <c r="P82" i="1"/>
  <c r="Z82" i="1" s="1"/>
  <c r="AA82" i="1" s="1"/>
  <c r="AC82" i="1" s="1"/>
  <c r="P83" i="1"/>
  <c r="Z83" i="1" s="1"/>
  <c r="AA83" i="1" s="1"/>
  <c r="P84" i="1"/>
  <c r="Z84" i="1" s="1"/>
  <c r="AA84" i="1" s="1"/>
  <c r="AC84" i="1" s="1"/>
  <c r="P85" i="1"/>
  <c r="P86" i="1"/>
  <c r="P87" i="1"/>
  <c r="P88" i="1"/>
  <c r="Z88" i="1" s="1"/>
  <c r="P5" i="1"/>
  <c r="AJ6" i="1" s="1"/>
  <c r="AK6" i="1" s="1"/>
  <c r="P6" i="1"/>
  <c r="P7" i="1"/>
  <c r="AJ8" i="1" s="1"/>
  <c r="AK8" i="1" s="1"/>
  <c r="P8" i="1"/>
  <c r="Z8" i="1" s="1"/>
  <c r="P9" i="1"/>
  <c r="Z9" i="1" s="1"/>
  <c r="P10" i="1"/>
  <c r="Z10" i="1" s="1"/>
  <c r="AA10" i="1" s="1"/>
  <c r="AC10" i="1" s="1"/>
  <c r="P11" i="1"/>
  <c r="P12" i="1"/>
  <c r="P13" i="1"/>
  <c r="P14" i="1"/>
  <c r="P15" i="1"/>
  <c r="Z15" i="1" s="1"/>
  <c r="AA15" i="1" s="1"/>
  <c r="AC15" i="1" s="1"/>
  <c r="P16" i="1"/>
  <c r="Z16" i="1" s="1"/>
  <c r="AA16" i="1" s="1"/>
  <c r="AC16" i="1" s="1"/>
  <c r="P17" i="1"/>
  <c r="Z17" i="1" s="1"/>
  <c r="AA17" i="1" s="1"/>
  <c r="AC17" i="1" s="1"/>
  <c r="P18" i="1"/>
  <c r="Z18" i="1" s="1"/>
  <c r="P19" i="1"/>
  <c r="P20" i="1"/>
  <c r="P21" i="1"/>
  <c r="P22" i="1"/>
  <c r="P23" i="1"/>
  <c r="Z23" i="1" s="1"/>
  <c r="AA23" i="1" s="1"/>
  <c r="AC23" i="1" s="1"/>
  <c r="P24" i="1"/>
  <c r="Z24" i="1" s="1"/>
  <c r="AA24" i="1" s="1"/>
  <c r="AC24" i="1" s="1"/>
  <c r="P25" i="1"/>
  <c r="Z25" i="1" s="1"/>
  <c r="AA25" i="1" s="1"/>
  <c r="AC25" i="1" s="1"/>
  <c r="P26" i="1"/>
  <c r="Z26" i="1" s="1"/>
  <c r="P27" i="1"/>
  <c r="P28" i="1"/>
  <c r="P29" i="1"/>
  <c r="P30" i="1"/>
  <c r="P31" i="1"/>
  <c r="Z31" i="1" s="1"/>
  <c r="AA31" i="1" s="1"/>
  <c r="AC31" i="1" s="1"/>
  <c r="P32" i="1"/>
  <c r="Z32" i="1" s="1"/>
  <c r="P33" i="1"/>
  <c r="Z33" i="1" s="1"/>
  <c r="P34" i="1"/>
  <c r="Z34" i="1" s="1"/>
  <c r="P35" i="1"/>
  <c r="Z35" i="1" s="1"/>
  <c r="AA35" i="1" s="1"/>
  <c r="AC35" i="1" s="1"/>
  <c r="P36" i="1"/>
  <c r="P37" i="1"/>
  <c r="FN70" i="3" l="1"/>
  <c r="CN34" i="2"/>
  <c r="CN35" i="2" s="1"/>
  <c r="V34" i="2"/>
  <c r="V35" i="2" s="1"/>
  <c r="CJ34" i="2"/>
  <c r="CJ35" i="2" s="1"/>
  <c r="AL34" i="2"/>
  <c r="AL35" i="2" s="1"/>
  <c r="BN34" i="2"/>
  <c r="BN35" i="2" s="1"/>
  <c r="AX34" i="2"/>
  <c r="AX35" i="2" s="1"/>
  <c r="EF16" i="2"/>
  <c r="EF6" i="2"/>
  <c r="BT34" i="2"/>
  <c r="BT35" i="2" s="1"/>
  <c r="DV34" i="2"/>
  <c r="DV35" i="2" s="1"/>
  <c r="I5" i="7" s="1"/>
  <c r="DH34" i="2"/>
  <c r="DH35" i="2" s="1"/>
  <c r="EF26" i="2"/>
  <c r="EF23" i="2"/>
  <c r="EF24" i="2"/>
  <c r="CZ8" i="2"/>
  <c r="EF32" i="2"/>
  <c r="EF20" i="2"/>
  <c r="EF28" i="2"/>
  <c r="DX34" i="2"/>
  <c r="DX35" i="2" s="1"/>
  <c r="J34" i="2"/>
  <c r="J35" i="2" s="1"/>
  <c r="Z34" i="2"/>
  <c r="Z35" i="2" s="1"/>
  <c r="AR34" i="2"/>
  <c r="CB33" i="2"/>
  <c r="CR34" i="2"/>
  <c r="CR35" i="2" s="1"/>
  <c r="EF27" i="2"/>
  <c r="EF30" i="2"/>
  <c r="BP34" i="2"/>
  <c r="BP35" i="2" s="1"/>
  <c r="CX34" i="2"/>
  <c r="CX35" i="2" s="1"/>
  <c r="AZ34" i="2"/>
  <c r="AZ35" i="2" s="1"/>
  <c r="EF11" i="2"/>
  <c r="BR34" i="2"/>
  <c r="BR35" i="2" s="1"/>
  <c r="EF14" i="2"/>
  <c r="EF17" i="2"/>
  <c r="T34" i="2"/>
  <c r="T35" i="2" s="1"/>
  <c r="AJ34" i="2"/>
  <c r="AJ35" i="2" s="1"/>
  <c r="BH8" i="2"/>
  <c r="CL34" i="2"/>
  <c r="CL35" i="2" s="1"/>
  <c r="DB34" i="2"/>
  <c r="DB35" i="2" s="1"/>
  <c r="DR34" i="2"/>
  <c r="DR35" i="2" s="1"/>
  <c r="AN13" i="2"/>
  <c r="DT13" i="2"/>
  <c r="EF31" i="2"/>
  <c r="BD34" i="2"/>
  <c r="BD35" i="2" s="1"/>
  <c r="BV34" i="2"/>
  <c r="BV35" i="2" s="1"/>
  <c r="DD34" i="2"/>
  <c r="EF19" i="2"/>
  <c r="EF22" i="2"/>
  <c r="EF25" i="2"/>
  <c r="EF5" i="2"/>
  <c r="AN8" i="2"/>
  <c r="X34" i="2"/>
  <c r="X35" i="2" s="1"/>
  <c r="AP34" i="2"/>
  <c r="AP35" i="2" s="1"/>
  <c r="BF34" i="2"/>
  <c r="BF35" i="2" s="1"/>
  <c r="BX34" i="2"/>
  <c r="BX35" i="2" s="1"/>
  <c r="DF34" i="2"/>
  <c r="DF35" i="2" s="1"/>
  <c r="BH13" i="2"/>
  <c r="EB34" i="2"/>
  <c r="EB35" i="2" s="1"/>
  <c r="EF12" i="2"/>
  <c r="BL34" i="2"/>
  <c r="BL35" i="2" s="1"/>
  <c r="EF18" i="2"/>
  <c r="EF21" i="2"/>
  <c r="EF7" i="2"/>
  <c r="CF34" i="2"/>
  <c r="CF35" i="2" s="1"/>
  <c r="CV34" i="2"/>
  <c r="CV35" i="2" s="1"/>
  <c r="DL34" i="2"/>
  <c r="DL35" i="2" s="1"/>
  <c r="P34" i="2"/>
  <c r="P35" i="2" s="1"/>
  <c r="AF34" i="2"/>
  <c r="AF35" i="2" s="1"/>
  <c r="DN34" i="2"/>
  <c r="DN35" i="2" s="1"/>
  <c r="ED34" i="2"/>
  <c r="ED35" i="2" s="1"/>
  <c r="CH34" i="2"/>
  <c r="CH35" i="2" s="1"/>
  <c r="EF29" i="2"/>
  <c r="L34" i="2"/>
  <c r="L35" i="2" s="1"/>
  <c r="BH33" i="2"/>
  <c r="AV34" i="2"/>
  <c r="CZ33" i="2"/>
  <c r="N34" i="2"/>
  <c r="N35" i="2" s="1"/>
  <c r="AD34" i="2"/>
  <c r="AD35" i="2" s="1"/>
  <c r="CD35" i="2"/>
  <c r="R34" i="2"/>
  <c r="R35" i="2" s="1"/>
  <c r="AH34" i="2"/>
  <c r="AH35" i="2" s="1"/>
  <c r="DP34" i="2"/>
  <c r="DP35" i="2" s="1"/>
  <c r="BJ35" i="2"/>
  <c r="AT34" i="2"/>
  <c r="AT35" i="2" s="1"/>
  <c r="D5" i="7" s="1"/>
  <c r="DJ34" i="2"/>
  <c r="DJ35" i="2" s="1"/>
  <c r="DT33" i="2"/>
  <c r="DD35" i="2"/>
  <c r="AB34" i="2"/>
  <c r="AB35" i="2" s="1"/>
  <c r="F33" i="2"/>
  <c r="DT8" i="2"/>
  <c r="CB13" i="2"/>
  <c r="CB8" i="2"/>
  <c r="H34" i="2"/>
  <c r="H35" i="2" s="1"/>
  <c r="CZ13" i="2"/>
  <c r="AA76" i="1"/>
  <c r="AC76" i="1" s="1"/>
  <c r="AA75" i="1"/>
  <c r="AC75" i="1" s="1"/>
  <c r="AA51" i="1"/>
  <c r="AC51" i="1" s="1"/>
  <c r="AB86" i="1"/>
  <c r="AC83" i="1"/>
  <c r="P110" i="1"/>
  <c r="Q110" i="1" s="1"/>
  <c r="AA52" i="1"/>
  <c r="AC52" i="1" s="1"/>
  <c r="AA46" i="1"/>
  <c r="AC46" i="1" s="1"/>
  <c r="AA34" i="1"/>
  <c r="AC34" i="1" s="1"/>
  <c r="AA29" i="1"/>
  <c r="AC29" i="1" s="1"/>
  <c r="AA8" i="1"/>
  <c r="AC8" i="1" s="1"/>
  <c r="Z5" i="1"/>
  <c r="AA47" i="1"/>
  <c r="AC47" i="1" s="1"/>
  <c r="AA28" i="1"/>
  <c r="AC28" i="1" s="1"/>
  <c r="AA7" i="1"/>
  <c r="AC7" i="1" s="1"/>
  <c r="AA63" i="1"/>
  <c r="AC63" i="1" s="1"/>
  <c r="AA55" i="1"/>
  <c r="AC55" i="1" s="1"/>
  <c r="Z7" i="1"/>
  <c r="AL8" i="1" s="1"/>
  <c r="AL9" i="1" s="1"/>
  <c r="AA26" i="1"/>
  <c r="AC26" i="1" s="1"/>
  <c r="Y90" i="1"/>
  <c r="R109" i="1"/>
  <c r="AA89" i="1"/>
  <c r="AC89" i="1" s="1"/>
  <c r="AA32" i="1"/>
  <c r="AC32" i="1" s="1"/>
  <c r="AA69" i="1"/>
  <c r="AC69" i="1" s="1"/>
  <c r="AA95" i="1"/>
  <c r="AC95" i="1" s="1"/>
  <c r="Y97" i="1"/>
  <c r="AA49" i="1"/>
  <c r="AC49" i="1" s="1"/>
  <c r="AA86" i="1"/>
  <c r="AC86" i="1" s="1"/>
  <c r="AA67" i="1"/>
  <c r="AC67" i="1" s="1"/>
  <c r="AA48" i="1"/>
  <c r="AC48" i="1" s="1"/>
  <c r="AA88" i="1"/>
  <c r="AA74" i="1"/>
  <c r="AC74" i="1" s="1"/>
  <c r="AA68" i="1"/>
  <c r="AC68" i="1" s="1"/>
  <c r="AA72" i="1"/>
  <c r="AC72" i="1" s="1"/>
  <c r="AA39" i="1"/>
  <c r="AC39" i="1" s="1"/>
  <c r="AA14" i="1"/>
  <c r="AC14" i="1" s="1"/>
  <c r="AA9" i="1"/>
  <c r="AC9" i="1" s="1"/>
  <c r="Z92" i="1"/>
  <c r="AA92" i="1" s="1"/>
  <c r="AC92" i="1" s="1"/>
  <c r="AA97" i="1"/>
  <c r="AC97" i="1" s="1"/>
  <c r="R101" i="1"/>
  <c r="Y93" i="1"/>
  <c r="AA96" i="1"/>
  <c r="AC96" i="1" s="1"/>
  <c r="Z93" i="1"/>
  <c r="Z106" i="1" s="1"/>
  <c r="AA22" i="1"/>
  <c r="AC22" i="1" s="1"/>
  <c r="AA19" i="1"/>
  <c r="AC19" i="1" s="1"/>
  <c r="AA18" i="1"/>
  <c r="AC18" i="1" s="1"/>
  <c r="AA79" i="1"/>
  <c r="AC79" i="1" s="1"/>
  <c r="AA66" i="1"/>
  <c r="AC66" i="1" s="1"/>
  <c r="AA21" i="1"/>
  <c r="AC21" i="1" s="1"/>
  <c r="AA54" i="1"/>
  <c r="AC54" i="1" s="1"/>
  <c r="AA98" i="1"/>
  <c r="AC98" i="1" s="1"/>
  <c r="AA6" i="1"/>
  <c r="AC6" i="1" s="1"/>
  <c r="AA59" i="1"/>
  <c r="AC59" i="1" s="1"/>
  <c r="AA81" i="1"/>
  <c r="AC81" i="1" s="1"/>
  <c r="AA91" i="1"/>
  <c r="AC91" i="1" s="1"/>
  <c r="AA94" i="1"/>
  <c r="AC94" i="1" s="1"/>
  <c r="Y99" i="1"/>
  <c r="AA99" i="1" s="1"/>
  <c r="AC99" i="1" s="1"/>
  <c r="Y100" i="1"/>
  <c r="AA100" i="1" s="1"/>
  <c r="AC100" i="1" s="1"/>
  <c r="AA90" i="1"/>
  <c r="AC90" i="1" s="1"/>
  <c r="I6" i="7" l="1"/>
  <c r="I7" i="7" s="1"/>
  <c r="I8" i="7" s="1"/>
  <c r="I9" i="7" s="1"/>
  <c r="I10" i="7" s="1"/>
  <c r="I11" i="7" s="1"/>
  <c r="I12" i="7" s="1"/>
  <c r="I13" i="7" s="1"/>
  <c r="I14" i="7" s="1"/>
  <c r="D6" i="7"/>
  <c r="D7" i="7" s="1"/>
  <c r="D8" i="7" s="1"/>
  <c r="D9" i="7" s="1"/>
  <c r="D10" i="7" s="1"/>
  <c r="D11" i="7" s="1"/>
  <c r="D12" i="7" s="1"/>
  <c r="D13" i="7" s="1"/>
  <c r="D14" i="7" s="1"/>
  <c r="EF8" i="2"/>
  <c r="CB34" i="2"/>
  <c r="CB35" i="2" s="1"/>
  <c r="F5" i="7" s="1"/>
  <c r="CZ34" i="2"/>
  <c r="CZ35" i="2" s="1"/>
  <c r="G5" i="7" s="1"/>
  <c r="AR35" i="2"/>
  <c r="C5" i="7" s="1"/>
  <c r="EF13" i="2"/>
  <c r="F34" i="2"/>
  <c r="AN33" i="2"/>
  <c r="EF33" i="2" s="1"/>
  <c r="DT34" i="2"/>
  <c r="DT35" i="2" s="1"/>
  <c r="H5" i="7" s="1"/>
  <c r="AV35" i="2"/>
  <c r="BH34" i="2"/>
  <c r="AG8" i="1"/>
  <c r="AI9" i="1" s="1"/>
  <c r="Y106" i="1"/>
  <c r="AB89" i="1"/>
  <c r="AC88" i="1"/>
  <c r="AD89" i="1" s="1"/>
  <c r="Z101" i="1"/>
  <c r="AA5" i="1"/>
  <c r="AC5" i="1" s="1"/>
  <c r="AG6" i="1" s="1"/>
  <c r="AI7" i="1" s="1"/>
  <c r="AL6" i="1"/>
  <c r="AL7" i="1" s="1"/>
  <c r="AD86" i="1"/>
  <c r="AA93" i="1"/>
  <c r="Y101" i="1"/>
  <c r="I19" i="7" l="1"/>
  <c r="J22" i="8" s="1"/>
  <c r="J26" i="8" s="1"/>
  <c r="C6" i="7"/>
  <c r="C7" i="7" s="1"/>
  <c r="C8" i="7" s="1"/>
  <c r="C9" i="7" s="1"/>
  <c r="C10" i="7" s="1"/>
  <c r="C11" i="7" s="1"/>
  <c r="C12" i="7" s="1"/>
  <c r="C13" i="7" s="1"/>
  <c r="C14" i="7" s="1"/>
  <c r="I15" i="7"/>
  <c r="I17" i="7" s="1"/>
  <c r="F6" i="7"/>
  <c r="F7" i="7" s="1"/>
  <c r="F8" i="7" s="1"/>
  <c r="F9" i="7" s="1"/>
  <c r="F10" i="7" s="1"/>
  <c r="F11" i="7" s="1"/>
  <c r="F12" i="7" s="1"/>
  <c r="F13" i="7" s="1"/>
  <c r="F14" i="7" s="1"/>
  <c r="H6" i="7"/>
  <c r="H7" i="7" s="1"/>
  <c r="H8" i="7" s="1"/>
  <c r="H9" i="7" s="1"/>
  <c r="H10" i="7" s="1"/>
  <c r="H11" i="7" s="1"/>
  <c r="H12" i="7" s="1"/>
  <c r="H13" i="7" s="1"/>
  <c r="H14" i="7" s="1"/>
  <c r="G6" i="7"/>
  <c r="G7" i="7" s="1"/>
  <c r="G8" i="7" s="1"/>
  <c r="G9" i="7" s="1"/>
  <c r="G10" i="7" s="1"/>
  <c r="G11" i="7" s="1"/>
  <c r="G12" i="7" s="1"/>
  <c r="G13" i="7" s="1"/>
  <c r="G14" i="7" s="1"/>
  <c r="BH35" i="2"/>
  <c r="E5" i="7" s="1"/>
  <c r="AN34" i="2"/>
  <c r="AN35" i="2" s="1"/>
  <c r="B5" i="7" s="1"/>
  <c r="AA101" i="1"/>
  <c r="AC93" i="1"/>
  <c r="AC106" i="1" s="1"/>
  <c r="AA106" i="1"/>
  <c r="H19" i="7" l="1"/>
  <c r="I22" i="8" s="1"/>
  <c r="I26" i="8" s="1"/>
  <c r="H15" i="7"/>
  <c r="H17" i="7" s="1"/>
  <c r="G15" i="7"/>
  <c r="G17" i="7" s="1"/>
  <c r="E6" i="7"/>
  <c r="E7" i="7" s="1"/>
  <c r="E8" i="7" s="1"/>
  <c r="E9" i="7" s="1"/>
  <c r="E10" i="7" s="1"/>
  <c r="E11" i="7" s="1"/>
  <c r="E12" i="7" s="1"/>
  <c r="E13" i="7" s="1"/>
  <c r="E14" i="7" s="1"/>
  <c r="B6" i="7"/>
  <c r="B7" i="7" s="1"/>
  <c r="B8" i="7" s="1"/>
  <c r="B9" i="7" s="1"/>
  <c r="B10" i="7" s="1"/>
  <c r="B11" i="7" s="1"/>
  <c r="B12" i="7" s="1"/>
  <c r="B13" i="7" s="1"/>
  <c r="B14" i="7" s="1"/>
  <c r="G19" i="7"/>
  <c r="F15" i="7"/>
  <c r="F17" i="7" s="1"/>
  <c r="F19" i="7"/>
  <c r="D15" i="7"/>
  <c r="D17" i="7" s="1"/>
  <c r="D19" i="7"/>
  <c r="EF34" i="2"/>
  <c r="EF35" i="2" s="1"/>
  <c r="AC101" i="1"/>
  <c r="B15" i="7" l="1"/>
  <c r="H22" i="8"/>
  <c r="H26" i="8" s="1"/>
  <c r="B19" i="7"/>
  <c r="C19" i="7"/>
  <c r="E19" i="7"/>
  <c r="C15" i="7"/>
  <c r="C17" i="7" s="1"/>
  <c r="G22" i="8"/>
  <c r="G26" i="8" s="1"/>
  <c r="D22" i="8" l="1"/>
  <c r="D26" i="8" s="1"/>
  <c r="E15" i="7"/>
  <c r="E17" i="7" s="1"/>
  <c r="F22" i="8"/>
  <c r="F26" i="8" s="1"/>
  <c r="B17" i="7"/>
  <c r="C22" i="8" l="1"/>
  <c r="C26" i="8" s="1"/>
  <c r="C10" i="8" s="1"/>
  <c r="C1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Rouse</author>
  </authors>
  <commentList>
    <comment ref="B5" authorId="0" shapeId="0" xr:uid="{CE99A2D2-69FF-4884-B839-652590FCE7A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15B14B69-8474-467E-81B8-F6C6275E16ED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6D0FEE1F-3E46-47F4-8A0D-509712BE86B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7E10C46A-03B3-4CE4-9CAB-9D52D1AE27B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0CA5973F-CC50-4658-B3F7-CD4949FAC2D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5522E1F4-7345-4ECB-A0AA-9EFC430ABC2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1" authorId="0" shapeId="0" xr:uid="{F7493F31-718F-4946-81F5-CCF17731E0E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AF676CCA-51E4-4EC0-B4D5-E4CDF4C413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3" authorId="0" shapeId="0" xr:uid="{AC79BB36-2AFD-4743-8B52-53347CB4705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4" authorId="0" shapeId="0" xr:uid="{A9C15F41-17EC-4833-8FA2-A590849E41B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8E7167F1-F5F5-4130-8CE5-014115216ED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E5C18D76-BD16-4796-8307-04EE3D379F2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7" authorId="0" shapeId="0" xr:uid="{9550AD3F-A9BE-4BA9-A0D0-BE3F31651FF8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8" authorId="0" shapeId="0" xr:uid="{CC2C61B5-38A5-41B0-B0FB-C5E26188D29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9" authorId="0" shapeId="0" xr:uid="{D33A74C4-7C52-4CFD-8A99-F1A83E3E12F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Rouse</author>
  </authors>
  <commentList>
    <comment ref="B5" authorId="0" shapeId="0" xr:uid="{4E633D0C-5882-4B1A-8C6D-43A1D2D23C4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DA0FDDAD-A80E-433A-AC0C-497AC5AA3D5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56FF41DE-1156-4362-883C-E1D1BDC7DA1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F865D7B7-B6B9-450C-B2ED-6A6B4A33FC2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FC3519AE-A222-4211-8090-CE165419C7DB}">
      <text>
        <r>
          <rPr>
            <sz val="9"/>
            <color indexed="81"/>
            <rFont val="Tahoma"/>
            <family val="2"/>
          </rPr>
          <t>Solver found a solution. All constraints and optimality conditions are satisfied.</t>
        </r>
      </text>
    </comment>
    <comment ref="B10" authorId="0" shapeId="0" xr:uid="{DA9134A6-6BE5-4DD2-B5A5-3CD2ACD42170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1" authorId="0" shapeId="0" xr:uid="{BC577E2B-CF60-48E8-AF02-6F14BFDC62E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4494E0EF-420E-4558-B462-54DDC803CC9A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3" authorId="0" shapeId="0" xr:uid="{C45FDE34-7A19-46E3-9279-1C0623D1BCA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Rachel Rouse</author>
  </authors>
  <commentList>
    <comment ref="B5" authorId="0" shapeId="0" xr:uid="{39E2F7AD-9256-4D71-AFB0-6AA05185206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6" authorId="0" shapeId="0" xr:uid="{79F669CF-0F95-486C-B8CD-A3C65ACA0A7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7" authorId="0" shapeId="0" xr:uid="{E197417B-EB78-4AFA-83EF-FA63B57908B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8" authorId="0" shapeId="0" xr:uid="{DCD2C5B9-9137-4003-AC53-B5DE0B593D1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9" authorId="0" shapeId="0" xr:uid="{6FFEEDE8-0E3A-4F06-B1F5-373E4E838EB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0" authorId="0" shapeId="0" xr:uid="{6C4AFB05-72C6-40D1-8B85-428463C39944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1" authorId="0" shapeId="0" xr:uid="{7FC2183B-9528-4E1B-B4B9-695BC3F07C01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2" authorId="0" shapeId="0" xr:uid="{09C76C01-166F-4890-B977-CF48A240C3C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3" authorId="0" shapeId="0" xr:uid="{636E0E1A-F5CE-4A4E-87A5-111F420445D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4" authorId="0" shapeId="0" xr:uid="{2BCFE094-2ED4-45AC-B8F4-B99F73BD091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5" authorId="0" shapeId="0" xr:uid="{1A382E7F-6DA5-42F6-AD83-B66181B73C45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6" authorId="0" shapeId="0" xr:uid="{64F98807-1DF5-4B03-BFF7-9C39C08EFF5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7" authorId="0" shapeId="0" xr:uid="{B4D0A278-BEC6-4930-BD6F-42B6AEBD4DE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8" authorId="0" shapeId="0" xr:uid="{288CFC1B-DF12-4DFB-94CD-299173B3753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19" authorId="0" shapeId="0" xr:uid="{50527FF5-D3DD-4092-B64A-1872693A2423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0" authorId="0" shapeId="0" xr:uid="{4C82286F-2410-46EC-8388-978D05B11E48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1" authorId="0" shapeId="0" xr:uid="{FBA89A7E-83E8-460A-9E72-BE8E90F418AB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2" authorId="0" shapeId="0" xr:uid="{13850A78-1B77-4D56-BE3D-161CF96DC632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3" authorId="0" shapeId="0" xr:uid="{F9096257-6AC3-45AC-9C60-4570F97BCDFF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4" authorId="0" shapeId="0" xr:uid="{0DB1F93B-4280-4838-B5D0-D1E06704F336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5" authorId="0" shapeId="0" xr:uid="{BDE2B821-9D9E-4690-AE9E-C13558261847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6" authorId="0" shapeId="0" xr:uid="{0EAE0905-8B6F-4FF7-85E5-94031E948FF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7" authorId="0" shapeId="0" xr:uid="{E4363CF9-6692-4D22-85CB-0AE7C5040FEE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8" authorId="0" shapeId="0" xr:uid="{300959A8-4B2B-4807-9EA1-AF010017500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  <comment ref="B29" authorId="0" shapeId="0" xr:uid="{5C770C8C-639F-4CB9-9931-B2B3028B3E09}">
      <text>
        <r>
          <rPr>
            <sz val="9"/>
            <color indexed="81"/>
            <rFont val="Tahoma"/>
            <family val="2"/>
          </rPr>
          <t>Solver found an integer solution within tolerance. All constraints are satisfied.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tc={AA3C1971-B471-44FE-A504-606FA6FCBF3A}</author>
    <author>tc={9F419AA7-35B3-4B66-8BBD-62BADDB274D0}</author>
    <author>tc={DB64AED0-5D62-4F71-961A-1D3901C615DD}</author>
    <author>tc={C53D27B9-35C0-4CF3-8446-96C639FACC5E}</author>
    <author>Victor Rouse</author>
  </authors>
  <commentList>
    <comment ref="B19" authorId="0" shapeId="0" xr:uid="{AA3C1971-B471-44FE-A504-606FA6FCBF3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Shared driveway/shared backyard </t>
      </text>
    </comment>
    <comment ref="O86" authorId="1" shapeId="0" xr:uid="{9F419AA7-35B3-4B66-8BBD-62BADDB274D0}">
      <text>
        <t>[Threaded comment]
Your version of Excel allows you to read this threaded comment; however, any edits to it will get removed if the file is opened in a newer version of Excel. Learn more: https://go.microsoft.com/fwlink/?linkid=870924
Comment:
    314, 316, 318 &amp; 320 N Fisher are all listed together.</t>
      </text>
    </comment>
    <comment ref="O89" authorId="2" shapeId="0" xr:uid="{DB64AED0-5D62-4F71-961A-1D3901C615DD}">
      <text>
        <t>[Threaded comment]
Your version of Excel allows you to read this threaded comment; however, any edits to it will get removed if the file is opened in a newer version of Excel. Learn more: https://go.microsoft.com/fwlink/?linkid=870924
Comment:
    221 Willow St &amp; 1412 Cedar Ave are the same property with front doors facing different streets.</t>
      </text>
    </comment>
    <comment ref="N90" authorId="3" shapeId="0" xr:uid="{C53D27B9-35C0-4CF3-8446-96C639FACC5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sales price =  basis</t>
      </text>
    </comment>
    <comment ref="N91" authorId="4" shapeId="0" xr:uid="{E1E12A42-546D-4374-9F5D-6ADAAEE3B42A}">
      <text>
        <r>
          <rPr>
            <b/>
            <sz val="9"/>
            <color indexed="81"/>
            <rFont val="Tahoma"/>
            <family val="2"/>
          </rPr>
          <t>Victor Rouse:</t>
        </r>
        <r>
          <rPr>
            <sz val="9"/>
            <color indexed="81"/>
            <rFont val="Tahoma"/>
            <family val="2"/>
          </rPr>
          <t xml:space="preserve">
assumed sales price = basis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<sst xmlns="http://schemas.openxmlformats.org/spreadsheetml/2006/main" count="1276" uniqueCount="720">
  <si>
    <t xml:space="preserve">As Is </t>
  </si>
  <si>
    <t>Updated, Move in Ready</t>
  </si>
  <si>
    <t>ARV</t>
  </si>
  <si>
    <t>MOW</t>
  </si>
  <si>
    <t>UPDATES</t>
  </si>
  <si>
    <t>Address</t>
  </si>
  <si>
    <t>Bedroom</t>
  </si>
  <si>
    <t>Bathroom</t>
  </si>
  <si>
    <t>Square Footage</t>
  </si>
  <si>
    <t>Style</t>
  </si>
  <si>
    <t>Year Built</t>
  </si>
  <si>
    <t>Land Size</t>
  </si>
  <si>
    <t>Rental Income</t>
  </si>
  <si>
    <t>Resale Price Low</t>
  </si>
  <si>
    <t>Resale Price High</t>
  </si>
  <si>
    <t>506 Flanner</t>
  </si>
  <si>
    <t>One Story</t>
  </si>
  <si>
    <t>Replacement Windows/Central HVAC/Original Hardwoods/Tile Ceiling/Fenced in Back yard</t>
  </si>
  <si>
    <t>805 N Mebane-Duplex</t>
  </si>
  <si>
    <t>Duplex</t>
  </si>
  <si>
    <t>Right side updated-Replacement Windows, Central HVAC, Carpet and Laminate Share back porch for Washer, Left side does not have replacement windows, Does have a Gas Heater NO AC, New Counter Tops</t>
  </si>
  <si>
    <t>801 N Mebane</t>
  </si>
  <si>
    <t>Colonial</t>
  </si>
  <si>
    <t>Central HVAC, New Roof COMING SOON, Alum Siding, Hardwoods, GROUP HOME</t>
  </si>
  <si>
    <t xml:space="preserve">607 Spence </t>
  </si>
  <si>
    <t>Contemporary</t>
  </si>
  <si>
    <t>Newer HVAC Unit, LVP, Replacement Windows</t>
  </si>
  <si>
    <t>611 Spence</t>
  </si>
  <si>
    <t>Hardwoods thru out, carpet over hardwoods in LR, LVP in Kitchen, Redone Bathroom with New Shower/Toilet, wood siding, green roof</t>
  </si>
  <si>
    <t>1725 Whitsett ST Unit A/B</t>
  </si>
  <si>
    <t>THEY MOW</t>
  </si>
  <si>
    <t>Unit A-Vinyl in Kitchen Downstairs Unit B-Long Term Tenant pay both of them for water?</t>
  </si>
  <si>
    <t>913 Lindsey St Reidsville</t>
  </si>
  <si>
    <t xml:space="preserve">Long Term Tenant </t>
  </si>
  <si>
    <t>604 Wentworth Unit 1-4 Reidsville</t>
  </si>
  <si>
    <t>Quad</t>
  </si>
  <si>
    <t xml:space="preserve">Hardwoods Upstairs in those 2 units, 3/1 has a Fireplace, Upstairs right above Non Functional Fireplaces, #2 Carpet, #1 Hardwoods Thru it 3/4 have Hardwoods Thru out as well, Units 3/4 Electricity paid for in rent/3/4 Water as well </t>
  </si>
  <si>
    <t>Gilmer St Lot Burlington</t>
  </si>
  <si>
    <t xml:space="preserve">If Buildable </t>
  </si>
  <si>
    <t>Spence St Lot Burlington</t>
  </si>
  <si>
    <t>510 Piedmont St Unit 1-4 Reidsville</t>
  </si>
  <si>
    <t xml:space="preserve">Hardwoods thru out New Roof Coming </t>
  </si>
  <si>
    <t>518, 520, 522 Scales St Reidsville</t>
  </si>
  <si>
    <t xml:space="preserve">Downstairs Fully Remodeled (Replacement Windows, LVP, New Cabinets, New Bathroom), pay water bill </t>
  </si>
  <si>
    <t>337 N Branch Reidsville</t>
  </si>
  <si>
    <t>FULL UNFINISHED BASEMENT</t>
  </si>
  <si>
    <t>One Level</t>
  </si>
  <si>
    <t xml:space="preserve">Wooden Windows, New Carpet-Upstairs </t>
  </si>
  <si>
    <t xml:space="preserve">206 Lambert St Reidsville </t>
  </si>
  <si>
    <t xml:space="preserve">Wooden Windows, (may update) </t>
  </si>
  <si>
    <t>919/921 S Main St Burlington</t>
  </si>
  <si>
    <t>Hardwoods Floors, Gas Stove Heat, Replacement Windows, New Roofs</t>
  </si>
  <si>
    <t>923 S Main St Burlington Unit 1-2</t>
  </si>
  <si>
    <t xml:space="preserve">1/1 upstairs </t>
  </si>
  <si>
    <t xml:space="preserve">4/2 downstairs </t>
  </si>
  <si>
    <t xml:space="preserve">Hardwoods Floors, Gas Stove Heat, Replacement Windows, New Roofs, Hardwoods Up and Down, Downstairs has central </t>
  </si>
  <si>
    <t>413 Gillmer Circle Reidsville Unit 1-2</t>
  </si>
  <si>
    <t>Replacement Windows, New Roof, Hardwoods, Both Central HVAC</t>
  </si>
  <si>
    <t xml:space="preserve">216 Guthrie St Graham </t>
  </si>
  <si>
    <t xml:space="preserve">Currently Being Remodeled, HVAC, Vinyl Siding, LVP or New Carpet </t>
  </si>
  <si>
    <t>946 Graham St Burlington</t>
  </si>
  <si>
    <t xml:space="preserve">One Level </t>
  </si>
  <si>
    <t xml:space="preserve">Central HVAC, LVP in Kitchen and Bathroom, Hardwoods Thru out </t>
  </si>
  <si>
    <t>510 Washington Ave-Reidsville</t>
  </si>
  <si>
    <t>New HVAC, LVP in Kitchen, Hardwoods, Full Unfinished Basement</t>
  </si>
  <si>
    <t xml:space="preserve">Washington Avenue LOT </t>
  </si>
  <si>
    <t>2210 Smith St Reidsville</t>
  </si>
  <si>
    <t xml:space="preserve">Vinyl Siding, LVP, Replacement Windows, </t>
  </si>
  <si>
    <t>2211 Smith St Reidsville</t>
  </si>
  <si>
    <t xml:space="preserve">2212 Smith St Reidsville </t>
  </si>
  <si>
    <t xml:space="preserve">2213 Smith St Reidsville </t>
  </si>
  <si>
    <t xml:space="preserve">2214 Smith St Reidsville </t>
  </si>
  <si>
    <t xml:space="preserve">2215 Smith St Reidsville </t>
  </si>
  <si>
    <t xml:space="preserve">2216 Smith St Reidsville </t>
  </si>
  <si>
    <t xml:space="preserve">2224 Smith St Reidsville </t>
  </si>
  <si>
    <t>Hardwoods, Vinyl in Kitchen, New Cabinets and Counters</t>
  </si>
  <si>
    <t xml:space="preserve">2207 Smith St Reidsville </t>
  </si>
  <si>
    <t xml:space="preserve">Carpet </t>
  </si>
  <si>
    <t>335 Mulberry St Reidsville</t>
  </si>
  <si>
    <t xml:space="preserve">Unfinished Basement </t>
  </si>
  <si>
    <t xml:space="preserve">Carpet, Unfinished Basement </t>
  </si>
  <si>
    <t xml:space="preserve">403 Thomas Reidsville </t>
  </si>
  <si>
    <t>New HVAC</t>
  </si>
  <si>
    <t>1116 Queen Ann St Unit 1, 2, 3</t>
  </si>
  <si>
    <t>Triplex</t>
  </si>
  <si>
    <t xml:space="preserve">Replacment Windows, Vinyl, Upstairs LVP, #3 LVP Downstairs in the Back </t>
  </si>
  <si>
    <t>217 Courtland Terrace</t>
  </si>
  <si>
    <t>Ranch</t>
  </si>
  <si>
    <t xml:space="preserve">Longterm Tenant, Vinyl Siding </t>
  </si>
  <si>
    <t>1307 Lewis St Eden Unit 1-4</t>
  </si>
  <si>
    <t>QUAD</t>
  </si>
  <si>
    <t>Vinyl Siding, Replacement Windows, Pay for Water, Upstairs Hardwood on the Left</t>
  </si>
  <si>
    <t>434 Logan St Burlington</t>
  </si>
  <si>
    <t>Long Term Tenant, Vinyl Siding</t>
  </si>
  <si>
    <t>137 Ridge St Reidsville</t>
  </si>
  <si>
    <t>Carpet and Hardwoods</t>
  </si>
  <si>
    <t>619 N Mebane</t>
  </si>
  <si>
    <t xml:space="preserve">Central HVAC Hardwoods New Roof Old Windows-going to be putting in Replacement </t>
  </si>
  <si>
    <t>625 N Mebane-GROUP HOME</t>
  </si>
  <si>
    <t xml:space="preserve">New HVAC Unit GROUP HOME Maintains everything but roof and hvac </t>
  </si>
  <si>
    <t xml:space="preserve">1001 E Morehead St </t>
  </si>
  <si>
    <t xml:space="preserve">Going to be updated </t>
  </si>
  <si>
    <t>401 S Joyner St</t>
  </si>
  <si>
    <t>New HVAC, Hardwoods, New Vinyl Floors, New Kitchen and Counter Tops 4 years ago long term tenant</t>
  </si>
  <si>
    <t>1005 Ava St</t>
  </si>
  <si>
    <t xml:space="preserve">New Roof Vinyl Siding Updated Windows </t>
  </si>
  <si>
    <t>2312 Moran St</t>
  </si>
  <si>
    <t>New Roof, NEw LVP in Kitchen and Bathrooms, Hardwoods thru out there set of the house, Central Heating and Air ?</t>
  </si>
  <si>
    <t>1928-1930 Durham St</t>
  </si>
  <si>
    <t xml:space="preserve">LVP, Central HVAC, Replacement Windows, Kitchens Updated-Modular </t>
  </si>
  <si>
    <t>120 1st St Haw River</t>
  </si>
  <si>
    <t>Conventional</t>
  </si>
  <si>
    <t>Building Storage, Detached Garage 20x20 Power?, could be convereted to central HVAC has enough crawl space</t>
  </si>
  <si>
    <t>616 N Mebane (1-4)</t>
  </si>
  <si>
    <t xml:space="preserve">New Roof, 1/2 Hardwoods 3/4 Carpet, All New Plumbing In the entire complex, No Central HVAC, Original Windows </t>
  </si>
  <si>
    <t xml:space="preserve">120 Everett </t>
  </si>
  <si>
    <t xml:space="preserve">New Roof, Wood replaced, Some Windows replaced, Hardwoods, NO central heat, Square Wall Heaters, Updated Plumbing </t>
  </si>
  <si>
    <t>702 E Parker</t>
  </si>
  <si>
    <t>703 Larry</t>
  </si>
  <si>
    <t xml:space="preserve">All New Plumbing, Electrical, No HVAC, New Foundation, Carpet </t>
  </si>
  <si>
    <t>1726 Amos-Reidsville</t>
  </si>
  <si>
    <t xml:space="preserve">*strange concrete floors </t>
  </si>
  <si>
    <t xml:space="preserve">New Windows, Tin Roof-Painted Green, Brand New Electrical and Plumbing, Cinder Block Concerete Floors, LVP in Kitchen and Bathrooms </t>
  </si>
  <si>
    <t>401 W Main</t>
  </si>
  <si>
    <t xml:space="preserve">Older Home, Vinyl In kitchen, Carpet thru out </t>
  </si>
  <si>
    <t>803 Cameron St</t>
  </si>
  <si>
    <t xml:space="preserve">Central Heat, New Roof, Vinyl Siding, Hardwoods, Vinyl in Kitchen </t>
  </si>
  <si>
    <t>805 Camerson</t>
  </si>
  <si>
    <t xml:space="preserve">Central HVAC, Hardwoods Floors, Updated Bathroom a year ago </t>
  </si>
  <si>
    <t>408 St John</t>
  </si>
  <si>
    <t xml:space="preserve">Ranch </t>
  </si>
  <si>
    <t xml:space="preserve">New Roof, Vinyl Siding, Central Heating and Air, Bedrooms-Carpet, LVP in The Kitchen </t>
  </si>
  <si>
    <t>1538 Webb</t>
  </si>
  <si>
    <t xml:space="preserve">Old Tin Siding, New Roof, Replacement Windows, Hardwoods Floors, Central Heating and Air </t>
  </si>
  <si>
    <t>102 S Main Reidsville (1-4)</t>
  </si>
  <si>
    <t xml:space="preserve">All Utilities are Included </t>
  </si>
  <si>
    <t>Mow</t>
  </si>
  <si>
    <t xml:space="preserve">New Roof Coming, Vinyl Siding, Replacement Windows, LVP in Every Unit </t>
  </si>
  <si>
    <t xml:space="preserve">125 Scott St </t>
  </si>
  <si>
    <t>Shared Driveway recorded, Vinyl Siding, replacement Windows, Hardwoods, Updated Kitched</t>
  </si>
  <si>
    <t xml:space="preserve">127 Scott </t>
  </si>
  <si>
    <t xml:space="preserve">117 Ridge St </t>
  </si>
  <si>
    <t>Vinyl Siding, hardwoods Floors, 2 Level Kitchen, Living Room Downstiars, Upstairs is bedroooms</t>
  </si>
  <si>
    <t xml:space="preserve">650 Montgomery </t>
  </si>
  <si>
    <t>Replacmenet windows, New vinyl Siding, new Plumbing, New Carpet , New Kitchen Counter Tops</t>
  </si>
  <si>
    <t>1015 Ava</t>
  </si>
  <si>
    <t xml:space="preserve">New Roof, Rock Front, Masonite/Hardiplank?, LVP, not central heating and Air </t>
  </si>
  <si>
    <t xml:space="preserve">514/516 Mebane </t>
  </si>
  <si>
    <t xml:space="preserve">New Roof, Vinyl siding, both sides are central heating and air, right side has a new HVAC Unit, Left side ? Left side also LVP </t>
  </si>
  <si>
    <t>1109 N Park</t>
  </si>
  <si>
    <t>Vinyl Siding, Replacement Windows, LVP, New Kitchen Cabinets and coutner tops</t>
  </si>
  <si>
    <t>1119 N Park</t>
  </si>
  <si>
    <t>New Roof, Vinyl Replacmenet Windows, LVP, Central HVAC</t>
  </si>
  <si>
    <t>1306 Cloverdale</t>
  </si>
  <si>
    <t>New Roof, Tin Siding, New Windows, Updated Flooring</t>
  </si>
  <si>
    <t>Smith Street Lot</t>
  </si>
  <si>
    <t>IF BUILDABLE</t>
  </si>
  <si>
    <t>116/118/120/122 Carolina Ave</t>
  </si>
  <si>
    <t xml:space="preserve">MiniSplits </t>
  </si>
  <si>
    <t xml:space="preserve">Replacement windows, majority carpet, 122-has LVP rented to ViaHealth, Minisplits, Brick </t>
  </si>
  <si>
    <t xml:space="preserve">Pole Shed people can park under </t>
  </si>
  <si>
    <t>1108 S Main St ABCD</t>
  </si>
  <si>
    <t>w/Dining Rooms</t>
  </si>
  <si>
    <t>DUPLEX</t>
  </si>
  <si>
    <t xml:space="preserve">replacement windows, Brick, Hardwoods, All Central Heating and Air </t>
  </si>
  <si>
    <t xml:space="preserve">1118/1120 S Main </t>
  </si>
  <si>
    <t>replacement windows, all brick, newer roofs not brand new, Central HVAC</t>
  </si>
  <si>
    <t xml:space="preserve">Parking Lot out back </t>
  </si>
  <si>
    <t xml:space="preserve">1122/1124 S Main </t>
  </si>
  <si>
    <t>Building out back/garage behind 1102</t>
  </si>
  <si>
    <t xml:space="preserve">1102/1104 S Main </t>
  </si>
  <si>
    <t>1/1 and a 2/1</t>
  </si>
  <si>
    <t>replacement windows, all brick, newer roofs not brand new, Central HVAC 1104 has a MiniSplit</t>
  </si>
  <si>
    <t xml:space="preserve">1112 Behind south Main-Garage and garage door  with a cook pit </t>
  </si>
  <si>
    <t>1112 S Main/Serenity House</t>
  </si>
  <si>
    <t>w/unfinished basement</t>
  </si>
  <si>
    <t>Vinyl Siding, Replacement Windows, Hardwoods, One Room has old Cedar Walls, Unfinished Basement, Central HAC</t>
  </si>
  <si>
    <t>114 A/B 116 A/B Summitt</t>
  </si>
  <si>
    <t>Parking Lot out back shared</t>
  </si>
  <si>
    <t>804 North St</t>
  </si>
  <si>
    <t>RANCH</t>
  </si>
  <si>
    <t xml:space="preserve">Replacement Windows Brick Rock on Front Hardwoods Inside New Central HVAC Unit One bedroom carpet, Kitchen Laminate Long term tenant- under house storage </t>
  </si>
  <si>
    <t>608 Fix St</t>
  </si>
  <si>
    <t xml:space="preserve">*trying to remove tenant, Paitned and Replaced Rotted Wood last 5 years </t>
  </si>
  <si>
    <t>347 Foster</t>
  </si>
  <si>
    <t>Fully Updated</t>
  </si>
  <si>
    <t>Vinyl Siding, Carpet, LVP in the Kitchen and Bathroom, Fully Rewired, replumbing, new kitchen counters, new cabinets, minisplit</t>
  </si>
  <si>
    <t>355 Foster</t>
  </si>
  <si>
    <t xml:space="preserve">Vinyl Siding, replacement Windows, Partial Carpet/LVP </t>
  </si>
  <si>
    <t>437 Fulton</t>
  </si>
  <si>
    <t xml:space="preserve">Replacement Windows, Vinyl Siding, Central Heating and Air, New Carpet, LVP in Kitchen and bathroom, new kitchen coutner tops, new electirc and new plumbing </t>
  </si>
  <si>
    <t>314 N Fisher</t>
  </si>
  <si>
    <t>mow</t>
  </si>
  <si>
    <t>New Roofs, Vinyl siding, replacement windows, ktichen adn bathrooms fully remodeled LVP and or Carpet , MIni split</t>
  </si>
  <si>
    <t>316 N Fisher</t>
  </si>
  <si>
    <t>New Roofs, Vinyl siding, replacement windows, ktichen adn bathrooms fully remodeled LVP and or Carpet , Mni split</t>
  </si>
  <si>
    <t>318 N Fisher</t>
  </si>
  <si>
    <t>New Roofs, Vinyl siding, replacement windows, ktichen adn bathrooms fully remodeled LVP and or Carpet , Mini Split</t>
  </si>
  <si>
    <t>320 N Fisher</t>
  </si>
  <si>
    <t>New Roofs, Vinyl siding, replacement windows, ktichen adn bathrooms fully remodeled LVP and or Carpet , Central HVAC</t>
  </si>
  <si>
    <t>1321 Durham St</t>
  </si>
  <si>
    <t>Fully Updated LVP/New HVAC</t>
  </si>
  <si>
    <t xml:space="preserve">Newer Roof, Masonite Siding has been painted, LVP thru out the house </t>
  </si>
  <si>
    <t xml:space="preserve">221 Willow St Unit A </t>
  </si>
  <si>
    <t xml:space="preserve">Brick, Wooden Windows, Hardwoods Floors, no Central HVAC </t>
  </si>
  <si>
    <t>221 Willow St Unit B</t>
  </si>
  <si>
    <t>TOTALS</t>
  </si>
  <si>
    <t>GROSS ANNUAL INCOME</t>
  </si>
  <si>
    <t>Estimate Annual Expenses</t>
  </si>
  <si>
    <t>NET ANNUAL INCOME</t>
  </si>
  <si>
    <t xml:space="preserve">GROUP PRICING </t>
  </si>
  <si>
    <t>Cap Rate</t>
  </si>
  <si>
    <t>Income tax basis 12/31/21</t>
  </si>
  <si>
    <t>Unrealized gain</t>
  </si>
  <si>
    <t>Title</t>
  </si>
  <si>
    <t>Triad</t>
  </si>
  <si>
    <t>200 Goodson Ave</t>
  </si>
  <si>
    <t>614 Maple</t>
  </si>
  <si>
    <t>1012 South Main St</t>
  </si>
  <si>
    <t>Rentals</t>
  </si>
  <si>
    <t>414 Stadium St</t>
  </si>
  <si>
    <t>504 Silver Street</t>
  </si>
  <si>
    <t>511 Cameron</t>
  </si>
  <si>
    <t>512 Maple</t>
  </si>
  <si>
    <t>603 Davis St</t>
  </si>
  <si>
    <t>636 Tucker St</t>
  </si>
  <si>
    <t>819 Moore St</t>
  </si>
  <si>
    <t>Carolinas</t>
  </si>
  <si>
    <t>504 W. Webb Ave</t>
  </si>
  <si>
    <t>Appraised Value</t>
  </si>
  <si>
    <t>Colleteral Value</t>
  </si>
  <si>
    <t>A</t>
  </si>
  <si>
    <t>B</t>
  </si>
  <si>
    <t>Cash Available(required) From Sale</t>
  </si>
  <si>
    <t>C</t>
  </si>
  <si>
    <t>Projected Tax Obligation on Sale</t>
  </si>
  <si>
    <t>After Tax Cash Available</t>
  </si>
  <si>
    <t>D</t>
  </si>
  <si>
    <t>E</t>
  </si>
  <si>
    <t>A-C</t>
  </si>
  <si>
    <t>D-E</t>
  </si>
  <si>
    <t>B * 22%</t>
  </si>
  <si>
    <t>Potential Debt Reduction</t>
  </si>
  <si>
    <t>renovated - plan to keep</t>
  </si>
  <si>
    <t>Triad debt reduction</t>
  </si>
  <si>
    <t>Carolinas debt reduction</t>
  </si>
  <si>
    <t>total sales price</t>
  </si>
  <si>
    <t xml:space="preserve">owe approx </t>
  </si>
  <si>
    <t>Down payment</t>
  </si>
  <si>
    <t>Possible group of 5 sales</t>
  </si>
  <si>
    <t xml:space="preserve">proceeds </t>
  </si>
  <si>
    <t>Address Id</t>
  </si>
  <si>
    <t>1</t>
  </si>
  <si>
    <t>10</t>
  </si>
  <si>
    <t>11</t>
  </si>
  <si>
    <t>12</t>
  </si>
  <si>
    <t>13</t>
  </si>
  <si>
    <t>14</t>
  </si>
  <si>
    <t>15</t>
  </si>
  <si>
    <t>16</t>
  </si>
  <si>
    <t>2</t>
  </si>
  <si>
    <t>3</t>
  </si>
  <si>
    <t>4</t>
  </si>
  <si>
    <t>5</t>
  </si>
  <si>
    <t>6</t>
  </si>
  <si>
    <t>7</t>
  </si>
  <si>
    <t>8</t>
  </si>
  <si>
    <t>9</t>
  </si>
  <si>
    <t>1012 S Main St - Other</t>
  </si>
  <si>
    <t>do not key</t>
  </si>
  <si>
    <t>511 Cameron St - Other</t>
  </si>
  <si>
    <t>512 Maple - Other</t>
  </si>
  <si>
    <t>603 W Davis St - Other</t>
  </si>
  <si>
    <t>636 Tucker St - Other</t>
  </si>
  <si>
    <t>(1012 S Main St)</t>
  </si>
  <si>
    <t>Total 1012 S Main St</t>
  </si>
  <si>
    <t>312 Stokes St</t>
  </si>
  <si>
    <t>504 Silver</t>
  </si>
  <si>
    <t>(511 Cameron St)</t>
  </si>
  <si>
    <t>Total 511 Cameron St</t>
  </si>
  <si>
    <t>(512 Maple)</t>
  </si>
  <si>
    <t>Total 512 Maple</t>
  </si>
  <si>
    <t>(603 W Davis St)</t>
  </si>
  <si>
    <t>Total 603 W Davis St</t>
  </si>
  <si>
    <t>614 Maple Ave</t>
  </si>
  <si>
    <t>(636 Tucker St)</t>
  </si>
  <si>
    <t>Total 636 Tucker St</t>
  </si>
  <si>
    <t>All Rent</t>
  </si>
  <si>
    <t>Office</t>
  </si>
  <si>
    <t>Personal</t>
  </si>
  <si>
    <t>Unclassified</t>
  </si>
  <si>
    <t>TOTAL</t>
  </si>
  <si>
    <t>Ordinary Income/Expense</t>
  </si>
  <si>
    <t>Income</t>
  </si>
  <si>
    <t>Miscellaneous Income</t>
  </si>
  <si>
    <t>Service Repair Income</t>
  </si>
  <si>
    <t>Total Income</t>
  </si>
  <si>
    <t>Expense</t>
  </si>
  <si>
    <t>Automobile Expense</t>
  </si>
  <si>
    <t>Fuel</t>
  </si>
  <si>
    <t>Automobile Expense - Other</t>
  </si>
  <si>
    <t>Total Automobile Expense</t>
  </si>
  <si>
    <t>Bank Service Charges</t>
  </si>
  <si>
    <t>Cleaning</t>
  </si>
  <si>
    <t>Computer and Internet Expenses</t>
  </si>
  <si>
    <t>Contracted Services</t>
  </si>
  <si>
    <t>Depreciation Expense</t>
  </si>
  <si>
    <t>Insurance Expense</t>
  </si>
  <si>
    <t>Interest Expense</t>
  </si>
  <si>
    <t>Licenses &amp; Permits</t>
  </si>
  <si>
    <t>Meals and Entertainment</t>
  </si>
  <si>
    <t>Miscellaneous Expense</t>
  </si>
  <si>
    <t>Office Supplies</t>
  </si>
  <si>
    <t>Payroll Expenses</t>
  </si>
  <si>
    <t>Professional Fees</t>
  </si>
  <si>
    <t>Repairs and Maintenance</t>
  </si>
  <si>
    <t>Supplies</t>
  </si>
  <si>
    <t>Taxes - Property</t>
  </si>
  <si>
    <t>Telephone Expense</t>
  </si>
  <si>
    <t>Utilities</t>
  </si>
  <si>
    <t>Waste Management</t>
  </si>
  <si>
    <t>Total Expense</t>
  </si>
  <si>
    <t>Net Ordinary Income</t>
  </si>
  <si>
    <t>Adjust Net Ordinary Income (without depreciation or interest)</t>
  </si>
  <si>
    <t>102 S Main St Unit A Room 1</t>
  </si>
  <si>
    <t>102 S Main St Unit A Room 2</t>
  </si>
  <si>
    <t>102 S Main St Unit A Room 3</t>
  </si>
  <si>
    <t>Total 102 S Main St Unit A</t>
  </si>
  <si>
    <t>102 S Main St Unit B Room 1</t>
  </si>
  <si>
    <t>102 S Main St Unit B Room 2</t>
  </si>
  <si>
    <t>102 S Main St Unit B Room 3</t>
  </si>
  <si>
    <t>Total 102 S Main St Unit B</t>
  </si>
  <si>
    <t>102 S Main St Unit C Room 1</t>
  </si>
  <si>
    <t>102 S Main St Unit C Room 2</t>
  </si>
  <si>
    <t>102 S Main St Unit C Room 3</t>
  </si>
  <si>
    <t>102 S Main St Unit C - Other</t>
  </si>
  <si>
    <t>Total 102 S Main St Unit C</t>
  </si>
  <si>
    <t>102 S Main St Unit D Room 1</t>
  </si>
  <si>
    <t>102 S Main St Unit D Room 2</t>
  </si>
  <si>
    <t>102 S Main St Unit D Room 3</t>
  </si>
  <si>
    <t>Total 102 S Main St Unit D</t>
  </si>
  <si>
    <t>102 S Main St - Other</t>
  </si>
  <si>
    <t>1108 S Main Unit A</t>
  </si>
  <si>
    <t>1108 S Main Unit B</t>
  </si>
  <si>
    <t>1108 S Main Unit C</t>
  </si>
  <si>
    <t>1108 S Main Unit D</t>
  </si>
  <si>
    <t>1108 S Main - Other</t>
  </si>
  <si>
    <t>1112 S Main St Room 1</t>
  </si>
  <si>
    <t>1112 S Main St - Other</t>
  </si>
  <si>
    <t>114-A Summit Ave</t>
  </si>
  <si>
    <t>114-B Summit Ave</t>
  </si>
  <si>
    <t>114 Summit Ave - Other</t>
  </si>
  <si>
    <t>116-A Summit Ave</t>
  </si>
  <si>
    <t>116-B Summit Ave</t>
  </si>
  <si>
    <t>116 Summit Ave - Other</t>
  </si>
  <si>
    <t>504 W Webb Ave Unit 1</t>
  </si>
  <si>
    <t>504 W Webb Ave Unit 2</t>
  </si>
  <si>
    <t>504 W Webb Ave Unit 3</t>
  </si>
  <si>
    <t>504 W Webb Ave Unit 4</t>
  </si>
  <si>
    <t>504 W Webb Ave Unit 5</t>
  </si>
  <si>
    <t>504 W Webb Ave Unit 6</t>
  </si>
  <si>
    <t>504 W Webb Ave Unit 7</t>
  </si>
  <si>
    <t>504 W Webb Ave Unit 8</t>
  </si>
  <si>
    <t>504 W Webb Ave Unit 9</t>
  </si>
  <si>
    <t>504 W Webb Ave - Other</t>
  </si>
  <si>
    <t>608 Fix St Room 4</t>
  </si>
  <si>
    <t>608 Fix St - Other</t>
  </si>
  <si>
    <t>616 N Mebane St Unit 1 Room 1</t>
  </si>
  <si>
    <t>616 N Mebane St Unit 1 Room 2</t>
  </si>
  <si>
    <t>616 N Mebane St Unit 1 Room 3</t>
  </si>
  <si>
    <t>616 N Mebane St Unit 1 - Other</t>
  </si>
  <si>
    <t>Total 616 N Mebane St Unit 1</t>
  </si>
  <si>
    <t>616 N Mebane St Unit 2</t>
  </si>
  <si>
    <t>616 N Mebane St Unit 3</t>
  </si>
  <si>
    <t>616 N Mebane St Unit 4</t>
  </si>
  <si>
    <t>616 N Mebane St - Other</t>
  </si>
  <si>
    <t>619 N Mebane St Unit Room 1</t>
  </si>
  <si>
    <t>619 N Mebane St Unit Room 2</t>
  </si>
  <si>
    <t>619 N Mebane St Unit Room 3</t>
  </si>
  <si>
    <t>619 N Mebane St Unit Room 4</t>
  </si>
  <si>
    <t>619 N Mebane St Unit Room 5</t>
  </si>
  <si>
    <t>619 N Mebane St Unit Room 6</t>
  </si>
  <si>
    <t>619 N Mebane St - Other</t>
  </si>
  <si>
    <t>805 Cameron Room 1</t>
  </si>
  <si>
    <t>805 Cameron Room 2</t>
  </si>
  <si>
    <t>805 Cameron Room 3</t>
  </si>
  <si>
    <t>805 Cameron Room 4</t>
  </si>
  <si>
    <t>805 Cameron - Other</t>
  </si>
  <si>
    <t>116 Carolina Ave</t>
  </si>
  <si>
    <t>118 Carolina Ave</t>
  </si>
  <si>
    <t>120 Carolina Ave</t>
  </si>
  <si>
    <t>122 Carolina Ave</t>
  </si>
  <si>
    <t>1928 Durham St</t>
  </si>
  <si>
    <t>1930 Durham St</t>
  </si>
  <si>
    <t>314 Fisher</t>
  </si>
  <si>
    <t>316 Fisher</t>
  </si>
  <si>
    <t>318 Fisher</t>
  </si>
  <si>
    <t>320 Fisher</t>
  </si>
  <si>
    <t>Smith St Lot</t>
  </si>
  <si>
    <t>Summit Ave Lot</t>
  </si>
  <si>
    <t>Personal - Other</t>
  </si>
  <si>
    <t>1001 Morehead</t>
  </si>
  <si>
    <t>1005 Ava</t>
  </si>
  <si>
    <t>(102 S Main St Unit A)</t>
  </si>
  <si>
    <t>(102 S Main St)</t>
  </si>
  <si>
    <t>(102 S Main St Unit B)</t>
  </si>
  <si>
    <t>(102 S Main St Unit C)</t>
  </si>
  <si>
    <t>(102 S Main St Unit D)</t>
  </si>
  <si>
    <t>Total 102 S Main St</t>
  </si>
  <si>
    <t>1102 S Main St</t>
  </si>
  <si>
    <t>1104 S Main St</t>
  </si>
  <si>
    <t>(1108 S Main)</t>
  </si>
  <si>
    <t>Total 1108 S Main</t>
  </si>
  <si>
    <t>1109 N Park Ave</t>
  </si>
  <si>
    <t>(1112 S Main St)</t>
  </si>
  <si>
    <t>Total 1112 S Main St</t>
  </si>
  <si>
    <t>1118 S Main St</t>
  </si>
  <si>
    <t>1119 N Park Ave</t>
  </si>
  <si>
    <t>1120 S Main St</t>
  </si>
  <si>
    <t>1122 S Main St</t>
  </si>
  <si>
    <t>1124 S Main St</t>
  </si>
  <si>
    <t>(114 Summit Ave)</t>
  </si>
  <si>
    <t>Total 114 Summit Ave</t>
  </si>
  <si>
    <t>(116 Summit Ave)</t>
  </si>
  <si>
    <t>Total 116 Summit Ave</t>
  </si>
  <si>
    <t>117 Ridge St</t>
  </si>
  <si>
    <t>120 1st St</t>
  </si>
  <si>
    <t>120 Everett</t>
  </si>
  <si>
    <t>125 Scott St</t>
  </si>
  <si>
    <t>127 Scott St</t>
  </si>
  <si>
    <t>1306 Cloverdale St</t>
  </si>
  <si>
    <t>1412 Cedar Ave</t>
  </si>
  <si>
    <t>1538 W Webb Ave</t>
  </si>
  <si>
    <t>1726 Amos</t>
  </si>
  <si>
    <t>221 Willow St</t>
  </si>
  <si>
    <t>347 Foster St</t>
  </si>
  <si>
    <t>355 Foster St</t>
  </si>
  <si>
    <t>401 S Joyner</t>
  </si>
  <si>
    <t>437 Fulton St</t>
  </si>
  <si>
    <t>(504 W Webb Ave)</t>
  </si>
  <si>
    <t>Total 504 W Webb Ave</t>
  </si>
  <si>
    <t>514 Mebane St</t>
  </si>
  <si>
    <t>516 Mebane St</t>
  </si>
  <si>
    <t>(608 Fix St)</t>
  </si>
  <si>
    <t>Total 608 Fix St</t>
  </si>
  <si>
    <t>(616 N Mebane St Unit 1)</t>
  </si>
  <si>
    <t>(616 N Mebane St)</t>
  </si>
  <si>
    <t>Total 616 N Mebane St</t>
  </si>
  <si>
    <t>(619 N Mebane St)</t>
  </si>
  <si>
    <t>Total 619 N Mebane St</t>
  </si>
  <si>
    <t>625 N Mebane St</t>
  </si>
  <si>
    <t>650 Montgomery St</t>
  </si>
  <si>
    <t>702 Parker</t>
  </si>
  <si>
    <t>803 Cameron</t>
  </si>
  <si>
    <t>(805 Cameron)</t>
  </si>
  <si>
    <t>Total 805 Cameron</t>
  </si>
  <si>
    <t>All Rental</t>
  </si>
  <si>
    <t>And. Prop &amp; Rentals</t>
  </si>
  <si>
    <t>(Carolina Ave)</t>
  </si>
  <si>
    <t>Total Carolina Ave</t>
  </si>
  <si>
    <t>(Durham Street)</t>
  </si>
  <si>
    <t>Total Durham Street</t>
  </si>
  <si>
    <t>(Fisher St)</t>
  </si>
  <si>
    <t>Total Fisher St</t>
  </si>
  <si>
    <t>Office (Sch. C)</t>
  </si>
  <si>
    <t>(Personal)</t>
  </si>
  <si>
    <t>Total Personal</t>
  </si>
  <si>
    <t>Commission</t>
  </si>
  <si>
    <t>Application Income</t>
  </si>
  <si>
    <t>Square Income</t>
  </si>
  <si>
    <t>Miscellaneous Income - Other</t>
  </si>
  <si>
    <t>Total Miscellaneous Income</t>
  </si>
  <si>
    <t>Gross Profit</t>
  </si>
  <si>
    <t>Advertising and Promotion</t>
  </si>
  <si>
    <t>Insurance</t>
  </si>
  <si>
    <t>Dues and Subscriptions</t>
  </si>
  <si>
    <t>Non Mortgage</t>
  </si>
  <si>
    <t>Interest Expense - Other</t>
  </si>
  <si>
    <t>Total Interest Expense</t>
  </si>
  <si>
    <t>License, Tags and Permits</t>
  </si>
  <si>
    <t>Appraisal Fees</t>
  </si>
  <si>
    <t>Professional Fees - Other</t>
  </si>
  <si>
    <t>Total Professional Fees</t>
  </si>
  <si>
    <t>Rent Expense</t>
  </si>
  <si>
    <t>Contract Labor</t>
  </si>
  <si>
    <t>Repairs and Maintenance - Other</t>
  </si>
  <si>
    <t>Total Repairs and Maintenance</t>
  </si>
  <si>
    <t>Supplies - Other</t>
  </si>
  <si>
    <t>Total Supplies</t>
  </si>
  <si>
    <t>Taxes</t>
  </si>
  <si>
    <t>Payroll Taxes</t>
  </si>
  <si>
    <t>Property Taxes</t>
  </si>
  <si>
    <t>Total Taxes</t>
  </si>
  <si>
    <t>Security</t>
  </si>
  <si>
    <t>Utilities - Other</t>
  </si>
  <si>
    <t>Total Utilities</t>
  </si>
  <si>
    <t>Other Income/Expense</t>
  </si>
  <si>
    <t>Other Income</t>
  </si>
  <si>
    <t>Gain/Loss on Disposals</t>
  </si>
  <si>
    <t>Interest Income</t>
  </si>
  <si>
    <t>Total Other Income</t>
  </si>
  <si>
    <t>Net Other Income</t>
  </si>
  <si>
    <t>Net Income</t>
  </si>
  <si>
    <t>xx</t>
  </si>
  <si>
    <t>zz</t>
  </si>
  <si>
    <t>yy</t>
  </si>
  <si>
    <t>aa</t>
  </si>
  <si>
    <t>bb</t>
  </si>
  <si>
    <t>cc</t>
  </si>
  <si>
    <t>dd</t>
  </si>
  <si>
    <t>use 1928 and 1930</t>
  </si>
  <si>
    <t>loss on disp</t>
  </si>
  <si>
    <t>loss on disp per tr</t>
  </si>
  <si>
    <t>sum of bb</t>
  </si>
  <si>
    <t>sum of cc</t>
  </si>
  <si>
    <t>sum of dd</t>
  </si>
  <si>
    <t>sum of zz</t>
  </si>
  <si>
    <t>sum of yy =</t>
  </si>
  <si>
    <t>sum of aa</t>
  </si>
  <si>
    <t>agrees to sch E</t>
  </si>
  <si>
    <t>agrees to sch e</t>
  </si>
  <si>
    <t>QBI</t>
  </si>
  <si>
    <t>Net income per Sch C.</t>
  </si>
  <si>
    <t>Sch C Loss per Book</t>
  </si>
  <si>
    <t>Rental Income/Loss per QB</t>
  </si>
  <si>
    <t>Net income per Sch E p. 1 totals</t>
  </si>
  <si>
    <t>Loss on Refi</t>
  </si>
  <si>
    <t>Sch C income/loss per qb</t>
  </si>
  <si>
    <t>Loss per 4797</t>
  </si>
  <si>
    <t>Personal Auto Exp (5986 book -5329 tax)</t>
  </si>
  <si>
    <t>Personal per qb</t>
  </si>
  <si>
    <t>Andrews P&amp;R</t>
  </si>
  <si>
    <t>ok</t>
  </si>
  <si>
    <t>Net income/(loss)</t>
  </si>
  <si>
    <t>Maximum Potential QBI</t>
  </si>
  <si>
    <t>agrees to F8995-A  SchC detail</t>
  </si>
  <si>
    <t>STD/ITMZ Deduction</t>
  </si>
  <si>
    <t>1012</t>
  </si>
  <si>
    <t>Andrews Prop and Rentals - Other</t>
  </si>
  <si>
    <t>Total Andrews Prop and Rentals</t>
  </si>
  <si>
    <t>1116-1 Queen Ann St, Burlington</t>
  </si>
  <si>
    <t>1116-2 Queen Ann St, Burlington</t>
  </si>
  <si>
    <t>1116-3 Queen Ann St, Burlington</t>
  </si>
  <si>
    <t>1116 Queen Ann St - Other</t>
  </si>
  <si>
    <t>Total 1116 Queen Ann St</t>
  </si>
  <si>
    <t>1307 Lewis St</t>
  </si>
  <si>
    <t>137 Ridge St</t>
  </si>
  <si>
    <t>1725-A Whitsett St, Burlington</t>
  </si>
  <si>
    <t>1725-B Whitsett St, Burlington</t>
  </si>
  <si>
    <t>1725 Whitsett - Other</t>
  </si>
  <si>
    <t>Total 1725 Whitsett</t>
  </si>
  <si>
    <t>200 Goodson</t>
  </si>
  <si>
    <t>206 Lamberth St, Reidsville</t>
  </si>
  <si>
    <t>215 Burlington Ave</t>
  </si>
  <si>
    <t>216 Guthrie St, Graham</t>
  </si>
  <si>
    <t>217 Courtland Terrace, Burlingt</t>
  </si>
  <si>
    <t>2207 Smith St, Reidsville</t>
  </si>
  <si>
    <t>2210 Smith St, Reidsville</t>
  </si>
  <si>
    <t>2211 Smith St, Reidsville</t>
  </si>
  <si>
    <t>2212 Smith St, Reidsville</t>
  </si>
  <si>
    <t>2213 Smith St, Reidsville</t>
  </si>
  <si>
    <t>2214 Smith St, Reidsville</t>
  </si>
  <si>
    <t>2215 Smith St, Reidsville</t>
  </si>
  <si>
    <t>2216 Smith St, Reidsville</t>
  </si>
  <si>
    <t>2224 Smith St, Reidsville</t>
  </si>
  <si>
    <t>335 Mulberry St, Reidsville</t>
  </si>
  <si>
    <t>337 S Branch St, Reidsville</t>
  </si>
  <si>
    <t>403 Thomas Ave, Reidsville</t>
  </si>
  <si>
    <t>434 N Logan St</t>
  </si>
  <si>
    <t>506 Flanner St, Burlington</t>
  </si>
  <si>
    <t>510-1 Piedmont St, Reidsville</t>
  </si>
  <si>
    <t>510-2 Piedmont St, Reidsville</t>
  </si>
  <si>
    <t>510-3 Piedmont St, Reidsville</t>
  </si>
  <si>
    <t>510-4 Piedmont St, Reidsville</t>
  </si>
  <si>
    <t>510 Piedmont St - Other</t>
  </si>
  <si>
    <t>Total 510 Piedmont St</t>
  </si>
  <si>
    <t>510 Washington Ave, Reidsville</t>
  </si>
  <si>
    <t>604-1 Wentworth St, Reidsville</t>
  </si>
  <si>
    <t>604-2 Wentworth St, Reidsville</t>
  </si>
  <si>
    <t>604-3 Wentworth St, Reidsville</t>
  </si>
  <si>
    <t>604-4 Wentworth St, Reidsville</t>
  </si>
  <si>
    <t>604 Wentworth - Other</t>
  </si>
  <si>
    <t>Total 604 Wentworth</t>
  </si>
  <si>
    <t>607 Spence St, Burlington</t>
  </si>
  <si>
    <t>611 Spence St, Burlington</t>
  </si>
  <si>
    <t>614-A Maple Ave, Burlington</t>
  </si>
  <si>
    <t>614-B Maple Ave, Burlington</t>
  </si>
  <si>
    <t>614-C Maple Ave, Burlington</t>
  </si>
  <si>
    <t>614-D Maple Ave, Burlington</t>
  </si>
  <si>
    <t>614-E Maple Ave, Burlington</t>
  </si>
  <si>
    <t>614-F Maple Ave, Burlington</t>
  </si>
  <si>
    <t>614-G Maple Ave, Burlington</t>
  </si>
  <si>
    <t>614-H Maple Ave, Burlington</t>
  </si>
  <si>
    <t>614 Maple - Other</t>
  </si>
  <si>
    <t>Total 614 Maple</t>
  </si>
  <si>
    <t>801 N Mebane St, Burlington</t>
  </si>
  <si>
    <t>805-A N Mebane St, Burlington</t>
  </si>
  <si>
    <t>805-B N Mebane St, Burlington</t>
  </si>
  <si>
    <t>805 N Mebane St - Other</t>
  </si>
  <si>
    <t>Total 805 N Mebane St</t>
  </si>
  <si>
    <t>913 Lindsey St, Reidsville</t>
  </si>
  <si>
    <t>919 S Main St, Burlington</t>
  </si>
  <si>
    <t>921 S Main St, Burlington</t>
  </si>
  <si>
    <t>919/921 S Main St - Other</t>
  </si>
  <si>
    <t>Total 919/921 S Main St</t>
  </si>
  <si>
    <t>923-1 S Main St, Burlington</t>
  </si>
  <si>
    <t>923-2 S Main St, Burlington</t>
  </si>
  <si>
    <t>923 S Main St - Other</t>
  </si>
  <si>
    <t>Total 923 S Main St</t>
  </si>
  <si>
    <t>946 Graham St, Burlington</t>
  </si>
  <si>
    <t>413 Gilmer Cirle, Reidsville</t>
  </si>
  <si>
    <t>415 Gilmer Circle, Reidsville</t>
  </si>
  <si>
    <t>Gilmer Circle - Other</t>
  </si>
  <si>
    <t>Total Gilmer Circle</t>
  </si>
  <si>
    <t>518 N Scales St, Reidsville</t>
  </si>
  <si>
    <t>520 N Scales St, Reidsville</t>
  </si>
  <si>
    <t>522 N Scales St, Reidsville</t>
  </si>
  <si>
    <t>Scales St - Other</t>
  </si>
  <si>
    <t>Total Scales St</t>
  </si>
  <si>
    <t>Rental Properties - Other</t>
  </si>
  <si>
    <t>6822</t>
  </si>
  <si>
    <t>All Rents</t>
  </si>
  <si>
    <t>G&amp;A</t>
  </si>
  <si>
    <t>(Andrews Prop and Rentals)</t>
  </si>
  <si>
    <t>(1116 Queen Ann St)</t>
  </si>
  <si>
    <t>(Rental Properties)</t>
  </si>
  <si>
    <t>(1725 Whitsett)</t>
  </si>
  <si>
    <t>(510 Piedmont St)</t>
  </si>
  <si>
    <t>(604 Wentworth)</t>
  </si>
  <si>
    <t>(614 Maple)</t>
  </si>
  <si>
    <t>(805 N Mebane St)</t>
  </si>
  <si>
    <t>(919/921 S Main St)</t>
  </si>
  <si>
    <t>(923 S Main St)</t>
  </si>
  <si>
    <t>(Gilmer Circle)</t>
  </si>
  <si>
    <t>(Scales St)</t>
  </si>
  <si>
    <t>Total Rental Properties</t>
  </si>
  <si>
    <t>Service Income</t>
  </si>
  <si>
    <t>Auto Insurance</t>
  </si>
  <si>
    <t>Diesel</t>
  </si>
  <si>
    <t>Gas</t>
  </si>
  <si>
    <t>Licenses &amp; Tags</t>
  </si>
  <si>
    <t>Loan Fee</t>
  </si>
  <si>
    <t>Wire Fee</t>
  </si>
  <si>
    <t>Bank Service Charges - Other</t>
  </si>
  <si>
    <t>Total Bank Service Charges</t>
  </si>
  <si>
    <t>Flood Fee</t>
  </si>
  <si>
    <t>Non-Mortgage</t>
  </si>
  <si>
    <t>Appraisal Fee</t>
  </si>
  <si>
    <t>Legal &amp; Accounting Fees</t>
  </si>
  <si>
    <t>Small Tools and Equipment</t>
  </si>
  <si>
    <t>Tranfer</t>
  </si>
  <si>
    <t>Travel Expense</t>
  </si>
  <si>
    <t>Uniforms</t>
  </si>
  <si>
    <t>Gain/Loss on Disposal</t>
  </si>
  <si>
    <t>Interest Earned</t>
  </si>
  <si>
    <t>pg1</t>
  </si>
  <si>
    <t>Book Loss Per GL</t>
  </si>
  <si>
    <t>Admin Loss per GL Class blue</t>
  </si>
  <si>
    <t>loss on Disp (see 4797)</t>
  </si>
  <si>
    <t>Pg 1 tax loss</t>
  </si>
  <si>
    <t>OK</t>
  </si>
  <si>
    <t>F8825 rental income</t>
  </si>
  <si>
    <t>Rental Income Per GL (sum of Green)</t>
  </si>
  <si>
    <t>1231 Loss</t>
  </si>
  <si>
    <t>Loss on Disp reported on F8825 (see 4797)</t>
  </si>
  <si>
    <t>Rental Income Per F 8825 and Sch K</t>
  </si>
  <si>
    <t>Tax Loss</t>
  </si>
  <si>
    <t>Sec 1231 Loss (see F4797 and Sch K)</t>
  </si>
  <si>
    <t>No Sch M adjustments</t>
  </si>
  <si>
    <t>Constraints</t>
  </si>
  <si>
    <t>Prop Kept</t>
  </si>
  <si>
    <t>&gt;=</t>
  </si>
  <si>
    <t>Debt Reduction</t>
  </si>
  <si>
    <t>Property Selection to Deleverage while Maximizing 10 yr Returns + Equity</t>
  </si>
  <si>
    <t>BIA 650 Final Project</t>
  </si>
  <si>
    <t>Group 7</t>
  </si>
  <si>
    <t>Rates</t>
  </si>
  <si>
    <t>Discount Rate</t>
  </si>
  <si>
    <t>Binary - 1 to keep, 0 to sell</t>
  </si>
  <si>
    <t>Goal</t>
  </si>
  <si>
    <t>Minimum Debt Reduced</t>
  </si>
  <si>
    <t>10 Yr Appreciation Rate -  Real Estate</t>
  </si>
  <si>
    <t>Annual Inflation Rate</t>
  </si>
  <si>
    <t>NPV of 10 Yr EBITDA + 10 yr Residual Value</t>
  </si>
  <si>
    <t>EBITDA Year 1</t>
  </si>
  <si>
    <t>Debt Reduced (if any)</t>
  </si>
  <si>
    <t>NPV of 10 Yr EBITDA + 10 yr Residual Value (if any)</t>
  </si>
  <si>
    <t>Resale Value * Real Estate Inflation</t>
  </si>
  <si>
    <t>Resale Price High (Updated, Move in Ready)</t>
  </si>
  <si>
    <t xml:space="preserve">NPV of 10 Yr EBITDA + 10 yr Residual Value </t>
  </si>
  <si>
    <t>Maximize NPV of 10 Yr EBITDA + 10 yr Residual Value</t>
  </si>
  <si>
    <t>EBITDA Stands for:</t>
  </si>
  <si>
    <t>Earnings Before Interest, (Income) Taxes, Depreciation, and Amoritization</t>
  </si>
  <si>
    <t>Total Rental Cash Flows (10 yrs)</t>
  </si>
  <si>
    <t>Total Cash Flows + Residual</t>
  </si>
  <si>
    <r>
      <t>Prop</t>
    </r>
    <r>
      <rPr>
        <sz val="11"/>
        <color theme="1"/>
        <rFont val="Calibri"/>
        <family val="2"/>
        <scheme val="minor"/>
      </rPr>
      <t>erty</t>
    </r>
  </si>
  <si>
    <t>Properties to keep:</t>
  </si>
  <si>
    <t>Properties to sell:</t>
  </si>
  <si>
    <t>Property</t>
  </si>
  <si>
    <t>221 Willow St + 1212 Cedar Ave</t>
  </si>
  <si>
    <t>703 Larry Ave</t>
  </si>
  <si>
    <t>1300/month</t>
  </si>
  <si>
    <t>950/month</t>
  </si>
  <si>
    <t>935/month</t>
  </si>
  <si>
    <t>650 or 675 / month</t>
  </si>
  <si>
    <t>Projected EBITDA - based on 2022 expected gross</t>
  </si>
  <si>
    <t>Combined analysis properties of Andrews Properties of the Carolinas LLC,  Andrews Properties of the Triad LLC, and Andrews Properties and Rentals LLC</t>
  </si>
  <si>
    <t>(name error)</t>
  </si>
  <si>
    <t>Input</t>
  </si>
  <si>
    <t>Oneway analysis for Solver model in Combined Model 3 worksheet</t>
  </si>
  <si>
    <t>Input (cell $C$31) values along side, output cell(s) along top</t>
  </si>
  <si>
    <t>Data for chart</t>
  </si>
  <si>
    <t>$C$10:$C$11</t>
  </si>
  <si>
    <t>Inflation Rate</t>
  </si>
  <si>
    <t>NPV</t>
  </si>
  <si>
    <t>Input (cell $D$31) values along side, output cell(s) along top</t>
  </si>
  <si>
    <t>Real Estate Appreciation Rate</t>
  </si>
  <si>
    <t>$E$31</t>
  </si>
  <si>
    <t>Input (cell $E$31) values along side, output cell(s) along top</t>
  </si>
  <si>
    <t>Solver LP Simplex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</si>
</sst>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#,##0.00;\-#,##0.00"/>
    <numFmt numFmtId="167" formatCode="#,##0.0_);\(#,##0.0\)"/>
    <numFmt numFmtId="168" formatCode="0.0%"/>
    <numFmt numFmtId="169" formatCode="&quot;$&quot;#,##0.00"/>
    <numFmt numFmtId="170" formatCode="&quot;$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323232"/>
      <name val="Arial"/>
      <family val="2"/>
    </font>
    <font>
      <b/>
      <sz val="8"/>
      <color rgb="FFFF0000"/>
      <name val="Arial"/>
      <family val="2"/>
    </font>
    <font>
      <sz val="8"/>
      <color rgb="FF323232"/>
      <name val="Arial"/>
      <family val="2"/>
    </font>
    <font>
      <sz val="8"/>
      <color rgb="FFFF0000"/>
      <name val="Arial"/>
      <family val="2"/>
    </font>
    <font>
      <u val="doubleAccounting"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1">
    <xf numFmtId="0" fontId="0" fillId="0" borderId="0" xfId="0"/>
    <xf numFmtId="6" fontId="0" fillId="0" borderId="0" xfId="0" applyNumberFormat="1"/>
    <xf numFmtId="16" fontId="0" fillId="0" borderId="0" xfId="0" applyNumberFormat="1"/>
    <xf numFmtId="14" fontId="0" fillId="0" borderId="0" xfId="0" applyNumberFormat="1"/>
    <xf numFmtId="3" fontId="0" fillId="0" borderId="0" xfId="0" applyNumberFormat="1"/>
    <xf numFmtId="8" fontId="0" fillId="0" borderId="0" xfId="0" applyNumberFormat="1"/>
    <xf numFmtId="9" fontId="0" fillId="0" borderId="0" xfId="0" applyNumberFormat="1"/>
    <xf numFmtId="6" fontId="0" fillId="2" borderId="0" xfId="0" applyNumberFormat="1" applyFill="1"/>
    <xf numFmtId="0" fontId="2" fillId="0" borderId="0" xfId="0" applyFont="1" applyAlignment="1">
      <alignment horizontal="center"/>
    </xf>
    <xf numFmtId="43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6" fontId="0" fillId="4" borderId="0" xfId="0" applyNumberFormat="1" applyFill="1"/>
    <xf numFmtId="6" fontId="0" fillId="5" borderId="0" xfId="0" applyNumberFormat="1" applyFill="1"/>
    <xf numFmtId="0" fontId="0" fillId="4" borderId="0" xfId="0" applyFill="1"/>
    <xf numFmtId="43" fontId="0" fillId="4" borderId="0" xfId="0" applyNumberFormat="1" applyFill="1"/>
    <xf numFmtId="0" fontId="0" fillId="5" borderId="0" xfId="0" applyFill="1"/>
    <xf numFmtId="43" fontId="0" fillId="5" borderId="0" xfId="0" applyNumberFormat="1" applyFill="1"/>
    <xf numFmtId="6" fontId="5" fillId="4" borderId="0" xfId="0" applyNumberFormat="1" applyFont="1" applyFill="1"/>
    <xf numFmtId="6" fontId="0" fillId="3" borderId="0" xfId="0" applyNumberFormat="1" applyFill="1"/>
    <xf numFmtId="0" fontId="0" fillId="6" borderId="0" xfId="0" applyFill="1"/>
    <xf numFmtId="0" fontId="0" fillId="7" borderId="0" xfId="0" applyFill="1"/>
    <xf numFmtId="43" fontId="0" fillId="0" borderId="0" xfId="1" applyFont="1"/>
    <xf numFmtId="165" fontId="0" fillId="0" borderId="0" xfId="1" applyNumberFormat="1" applyFont="1"/>
    <xf numFmtId="0" fontId="0" fillId="8" borderId="0" xfId="0" applyFill="1"/>
    <xf numFmtId="9" fontId="0" fillId="0" borderId="0" xfId="2" applyFont="1"/>
    <xf numFmtId="49" fontId="7" fillId="0" borderId="0" xfId="0" applyNumberFormat="1" applyFont="1" applyAlignment="1">
      <alignment horizontal="center"/>
    </xf>
    <xf numFmtId="49" fontId="7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9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0" xfId="0" applyNumberFormat="1" applyFont="1"/>
    <xf numFmtId="166" fontId="9" fillId="9" borderId="0" xfId="0" applyNumberFormat="1" applyFont="1" applyFill="1"/>
    <xf numFmtId="49" fontId="9" fillId="9" borderId="0" xfId="0" applyNumberFormat="1" applyFont="1" applyFill="1"/>
    <xf numFmtId="49" fontId="9" fillId="0" borderId="0" xfId="0" applyNumberFormat="1" applyFont="1"/>
    <xf numFmtId="166" fontId="9" fillId="2" borderId="0" xfId="0" applyNumberFormat="1" applyFont="1" applyFill="1"/>
    <xf numFmtId="166" fontId="10" fillId="0" borderId="0" xfId="0" applyNumberFormat="1" applyFont="1"/>
    <xf numFmtId="166" fontId="9" fillId="0" borderId="0" xfId="0" applyNumberFormat="1" applyFont="1"/>
    <xf numFmtId="166" fontId="9" fillId="9" borderId="2" xfId="0" applyNumberFormat="1" applyFont="1" applyFill="1" applyBorder="1"/>
    <xf numFmtId="166" fontId="9" fillId="2" borderId="2" xfId="0" applyNumberFormat="1" applyFont="1" applyFill="1" applyBorder="1"/>
    <xf numFmtId="166" fontId="10" fillId="0" borderId="2" xfId="0" applyNumberFormat="1" applyFont="1" applyBorder="1"/>
    <xf numFmtId="166" fontId="9" fillId="0" borderId="2" xfId="0" applyNumberFormat="1" applyFont="1" applyBorder="1"/>
    <xf numFmtId="166" fontId="9" fillId="9" borderId="3" xfId="0" applyNumberFormat="1" applyFont="1" applyFill="1" applyBorder="1"/>
    <xf numFmtId="166" fontId="9" fillId="2" borderId="3" xfId="0" applyNumberFormat="1" applyFont="1" applyFill="1" applyBorder="1"/>
    <xf numFmtId="166" fontId="10" fillId="0" borderId="3" xfId="0" applyNumberFormat="1" applyFont="1" applyBorder="1"/>
    <xf numFmtId="166" fontId="9" fillId="0" borderId="3" xfId="0" applyNumberFormat="1" applyFont="1" applyBorder="1"/>
    <xf numFmtId="49" fontId="7" fillId="10" borderId="0" xfId="0" applyNumberFormat="1" applyFont="1" applyFill="1"/>
    <xf numFmtId="166" fontId="9" fillId="10" borderId="0" xfId="0" applyNumberFormat="1" applyFont="1" applyFill="1"/>
    <xf numFmtId="49" fontId="9" fillId="10" borderId="0" xfId="0" applyNumberFormat="1" applyFont="1" applyFill="1"/>
    <xf numFmtId="166" fontId="10" fillId="10" borderId="0" xfId="0" applyNumberFormat="1" applyFont="1" applyFill="1"/>
    <xf numFmtId="49" fontId="7" fillId="10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166" fontId="9" fillId="0" borderId="4" xfId="0" applyNumberFormat="1" applyFont="1" applyBorder="1"/>
    <xf numFmtId="43" fontId="7" fillId="0" borderId="5" xfId="1" applyFont="1" applyBorder="1"/>
    <xf numFmtId="43" fontId="7" fillId="2" borderId="6" xfId="1" applyFont="1" applyFill="1" applyBorder="1"/>
    <xf numFmtId="43" fontId="0" fillId="11" borderId="5" xfId="1" applyFont="1" applyFill="1" applyBorder="1"/>
    <xf numFmtId="43" fontId="0" fillId="12" borderId="5" xfId="1" applyFont="1" applyFill="1" applyBorder="1"/>
    <xf numFmtId="43" fontId="0" fillId="0" borderId="5" xfId="1" applyFont="1" applyBorder="1"/>
    <xf numFmtId="43" fontId="0" fillId="2" borderId="5" xfId="1" applyFont="1" applyFill="1" applyBorder="1"/>
    <xf numFmtId="43" fontId="0" fillId="13" borderId="5" xfId="1" applyFont="1" applyFill="1" applyBorder="1"/>
    <xf numFmtId="43" fontId="0" fillId="14" borderId="5" xfId="1" applyFont="1" applyFill="1" applyBorder="1"/>
    <xf numFmtId="43" fontId="0" fillId="4" borderId="5" xfId="1" applyFont="1" applyFill="1" applyBorder="1"/>
    <xf numFmtId="43" fontId="7" fillId="15" borderId="6" xfId="1" applyFont="1" applyFill="1" applyBorder="1"/>
    <xf numFmtId="43" fontId="7" fillId="0" borderId="6" xfId="1" applyFont="1" applyBorder="1"/>
    <xf numFmtId="0" fontId="7" fillId="0" borderId="0" xfId="0" applyFont="1"/>
    <xf numFmtId="167" fontId="0" fillId="0" borderId="0" xfId="0" applyNumberFormat="1"/>
    <xf numFmtId="43" fontId="0" fillId="2" borderId="0" xfId="0" applyNumberFormat="1" applyFill="1"/>
    <xf numFmtId="166" fontId="0" fillId="0" borderId="0" xfId="0" applyNumberFormat="1"/>
    <xf numFmtId="0" fontId="0" fillId="0" borderId="7" xfId="0" applyBorder="1"/>
    <xf numFmtId="43" fontId="0" fillId="15" borderId="7" xfId="0" applyNumberFormat="1" applyFill="1" applyBorder="1"/>
    <xf numFmtId="164" fontId="0" fillId="16" borderId="0" xfId="1" applyNumberFormat="1" applyFont="1" applyFill="1"/>
    <xf numFmtId="43" fontId="11" fillId="0" borderId="0" xfId="0" applyNumberFormat="1" applyFont="1"/>
    <xf numFmtId="43" fontId="0" fillId="16" borderId="7" xfId="0" applyNumberFormat="1" applyFill="1" applyBorder="1"/>
    <xf numFmtId="166" fontId="7" fillId="0" borderId="6" xfId="0" applyNumberFormat="1" applyFont="1" applyBorder="1"/>
    <xf numFmtId="166" fontId="7" fillId="17" borderId="6" xfId="0" applyNumberFormat="1" applyFont="1" applyFill="1" applyBorder="1"/>
    <xf numFmtId="166" fontId="7" fillId="5" borderId="6" xfId="0" applyNumberFormat="1" applyFont="1" applyFill="1" applyBorder="1"/>
    <xf numFmtId="49" fontId="7" fillId="5" borderId="0" xfId="0" applyNumberFormat="1" applyFont="1" applyFill="1"/>
    <xf numFmtId="166" fontId="7" fillId="3" borderId="6" xfId="0" applyNumberFormat="1" applyFont="1" applyFill="1" applyBorder="1"/>
    <xf numFmtId="0" fontId="0" fillId="3" borderId="0" xfId="0" applyFill="1"/>
    <xf numFmtId="43" fontId="0" fillId="7" borderId="0" xfId="1" applyFont="1" applyFill="1"/>
    <xf numFmtId="43" fontId="0" fillId="3" borderId="0" xfId="1" applyFont="1" applyFill="1"/>
    <xf numFmtId="39" fontId="0" fillId="0" borderId="0" xfId="0" applyNumberFormat="1"/>
    <xf numFmtId="0" fontId="2" fillId="0" borderId="0" xfId="0" applyFont="1"/>
    <xf numFmtId="0" fontId="0" fillId="18" borderId="0" xfId="0" applyFill="1"/>
    <xf numFmtId="168" fontId="0" fillId="18" borderId="0" xfId="2" applyNumberFormat="1" applyFont="1" applyFill="1"/>
    <xf numFmtId="8" fontId="0" fillId="10" borderId="0" xfId="0" applyNumberFormat="1" applyFill="1"/>
    <xf numFmtId="49" fontId="0" fillId="0" borderId="0" xfId="0" applyNumberFormat="1"/>
    <xf numFmtId="0" fontId="0" fillId="2" borderId="0" xfId="0" applyFill="1"/>
    <xf numFmtId="164" fontId="0" fillId="0" borderId="0" xfId="1" applyNumberFormat="1" applyFont="1" applyFill="1"/>
    <xf numFmtId="17" fontId="0" fillId="0" borderId="0" xfId="0" applyNumberFormat="1"/>
    <xf numFmtId="169" fontId="0" fillId="0" borderId="0" xfId="0" applyNumberFormat="1"/>
    <xf numFmtId="49" fontId="7" fillId="2" borderId="0" xfId="0" applyNumberFormat="1" applyFont="1" applyFill="1" applyAlignment="1">
      <alignment horizontal="center"/>
    </xf>
    <xf numFmtId="166" fontId="9" fillId="2" borderId="4" xfId="0" applyNumberFormat="1" applyFont="1" applyFill="1" applyBorder="1"/>
    <xf numFmtId="166" fontId="7" fillId="2" borderId="6" xfId="0" applyNumberFormat="1" applyFont="1" applyFill="1" applyBorder="1"/>
    <xf numFmtId="166" fontId="0" fillId="2" borderId="0" xfId="0" applyNumberFormat="1" applyFill="1"/>
    <xf numFmtId="39" fontId="0" fillId="2" borderId="0" xfId="0" applyNumberFormat="1" applyFill="1"/>
    <xf numFmtId="43" fontId="0" fillId="0" borderId="5" xfId="1" applyFont="1" applyFill="1" applyBorder="1"/>
    <xf numFmtId="49" fontId="7" fillId="0" borderId="0" xfId="0" applyNumberFormat="1" applyFont="1" applyAlignment="1">
      <alignment wrapText="1"/>
    </xf>
    <xf numFmtId="49" fontId="7" fillId="19" borderId="0" xfId="0" applyNumberFormat="1" applyFont="1" applyFill="1" applyAlignment="1">
      <alignment horizontal="center"/>
    </xf>
    <xf numFmtId="49" fontId="7" fillId="19" borderId="1" xfId="0" applyNumberFormat="1" applyFont="1" applyFill="1" applyBorder="1" applyAlignment="1">
      <alignment horizontal="center"/>
    </xf>
    <xf numFmtId="166" fontId="9" fillId="19" borderId="0" xfId="0" applyNumberFormat="1" applyFont="1" applyFill="1"/>
    <xf numFmtId="166" fontId="9" fillId="19" borderId="2" xfId="0" applyNumberFormat="1" applyFont="1" applyFill="1" applyBorder="1"/>
    <xf numFmtId="166" fontId="9" fillId="19" borderId="4" xfId="0" applyNumberFormat="1" applyFont="1" applyFill="1" applyBorder="1"/>
    <xf numFmtId="166" fontId="9" fillId="19" borderId="3" xfId="0" applyNumberFormat="1" applyFont="1" applyFill="1" applyBorder="1"/>
    <xf numFmtId="166" fontId="7" fillId="19" borderId="6" xfId="0" applyNumberFormat="1" applyFont="1" applyFill="1" applyBorder="1"/>
    <xf numFmtId="0" fontId="0" fillId="19" borderId="0" xfId="0" applyFill="1"/>
    <xf numFmtId="49" fontId="0" fillId="19" borderId="0" xfId="0" applyNumberFormat="1" applyFill="1" applyAlignment="1">
      <alignment horizontal="center"/>
    </xf>
    <xf numFmtId="43" fontId="0" fillId="19" borderId="5" xfId="1" applyFont="1" applyFill="1" applyBorder="1"/>
    <xf numFmtId="44" fontId="0" fillId="18" borderId="0" xfId="3" applyFont="1" applyFill="1"/>
    <xf numFmtId="49" fontId="0" fillId="19" borderId="0" xfId="0" applyNumberFormat="1" applyFill="1"/>
    <xf numFmtId="0" fontId="0" fillId="19" borderId="0" xfId="0" applyFill="1" applyAlignment="1">
      <alignment wrapText="1"/>
    </xf>
    <xf numFmtId="44" fontId="0" fillId="0" borderId="0" xfId="0" applyNumberFormat="1"/>
    <xf numFmtId="44" fontId="0" fillId="0" borderId="0" xfId="3" applyFont="1"/>
    <xf numFmtId="168" fontId="0" fillId="0" borderId="0" xfId="0" applyNumberFormat="1"/>
    <xf numFmtId="0" fontId="0" fillId="0" borderId="0" xfId="0" applyAlignment="1">
      <alignment horizontal="right" textRotation="90"/>
    </xf>
    <xf numFmtId="0" fontId="0" fillId="6" borderId="0" xfId="0" applyFill="1" applyAlignment="1">
      <alignment horizontal="right" textRotation="90"/>
    </xf>
    <xf numFmtId="0" fontId="12" fillId="0" borderId="0" xfId="0" applyFont="1"/>
    <xf numFmtId="8" fontId="0" fillId="0" borderId="8" xfId="0" applyNumberFormat="1" applyBorder="1"/>
    <xf numFmtId="44" fontId="0" fillId="0" borderId="9" xfId="0" applyNumberFormat="1" applyBorder="1"/>
    <xf numFmtId="8" fontId="0" fillId="0" borderId="10" xfId="0" applyNumberFormat="1" applyBorder="1"/>
    <xf numFmtId="44" fontId="0" fillId="0" borderId="11" xfId="0" applyNumberFormat="1" applyBorder="1"/>
    <xf numFmtId="8" fontId="0" fillId="0" borderId="12" xfId="0" applyNumberFormat="1" applyBorder="1"/>
    <xf numFmtId="44" fontId="0" fillId="0" borderId="13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70" fontId="0" fillId="0" borderId="0" xfId="0" applyNumberFormat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Sensitivity of Debt Reduction to Inflation</a:t>
            </a:r>
            <a:r>
              <a:rPr lang="en-US" baseline="0"/>
              <a:t> Rate</a:t>
            </a:r>
            <a:endParaRPr lang="en-US"/>
          </a:p>
        </c:rich>
      </c:tx>
      <c:layout>
        <c:manualLayout>
          <c:xMode val="edge"/>
          <c:yMode val="edge"/>
          <c:x val="0.3148185633635418"/>
          <c:y val="4.803418803418803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'Inflation Rate STS'!$A$5:$A$19</c:f>
              <c:numCache>
                <c:formatCode>0.0%</c:formatCode>
                <c:ptCount val="15"/>
                <c:pt idx="0">
                  <c:v>9.9999997764825821E-3</c:v>
                </c:pt>
                <c:pt idx="1">
                  <c:v>1.9999999552965164E-2</c:v>
                </c:pt>
                <c:pt idx="2">
                  <c:v>2.9999999329447746E-2</c:v>
                </c:pt>
                <c:pt idx="3">
                  <c:v>3.9999999105930328E-2</c:v>
                </c:pt>
                <c:pt idx="4">
                  <c:v>4.9999997019767761E-2</c:v>
                </c:pt>
                <c:pt idx="5">
                  <c:v>5.9999998658895493E-2</c:v>
                </c:pt>
                <c:pt idx="6">
                  <c:v>7.0000000298023224E-2</c:v>
                </c:pt>
                <c:pt idx="7">
                  <c:v>7.9999998211860657E-2</c:v>
                </c:pt>
                <c:pt idx="8">
                  <c:v>8.999999612569809E-2</c:v>
                </c:pt>
                <c:pt idx="9">
                  <c:v>9.9999994039535522E-2</c:v>
                </c:pt>
                <c:pt idx="10">
                  <c:v>0.10999999940395355</c:v>
                </c:pt>
                <c:pt idx="11">
                  <c:v>0.11999999731779099</c:v>
                </c:pt>
                <c:pt idx="12">
                  <c:v>0.12999999523162842</c:v>
                </c:pt>
                <c:pt idx="13">
                  <c:v>0.14000000059604645</c:v>
                </c:pt>
                <c:pt idx="14">
                  <c:v>0.14999999105930328</c:v>
                </c:pt>
              </c:numCache>
            </c:numRef>
          </c:cat>
          <c:val>
            <c:numRef>
              <c:f>'Inflation Rate STS'!$K$5:$K$19</c:f>
              <c:numCache>
                <c:formatCode>"$"#,##0</c:formatCode>
                <c:ptCount val="15"/>
                <c:pt idx="0">
                  <c:v>7554741.7400000002</c:v>
                </c:pt>
                <c:pt idx="1">
                  <c:v>7501163.4699999997</c:v>
                </c:pt>
                <c:pt idx="2">
                  <c:v>7546740.9400000004</c:v>
                </c:pt>
                <c:pt idx="3">
                  <c:v>7515283.8200000003</c:v>
                </c:pt>
                <c:pt idx="4">
                  <c:v>7508024.4199999999</c:v>
                </c:pt>
                <c:pt idx="5">
                  <c:v>7501163.4699999997</c:v>
                </c:pt>
                <c:pt idx="6">
                  <c:v>7523284.6200000001</c:v>
                </c:pt>
                <c:pt idx="7">
                  <c:v>7537667.04</c:v>
                </c:pt>
                <c:pt idx="8">
                  <c:v>7510603.7400000002</c:v>
                </c:pt>
                <c:pt idx="9">
                  <c:v>7510603.7400000002</c:v>
                </c:pt>
                <c:pt idx="10">
                  <c:v>7523284.6200000001</c:v>
                </c:pt>
                <c:pt idx="11">
                  <c:v>7506209.9199999999</c:v>
                </c:pt>
                <c:pt idx="12">
                  <c:v>7501163.4699999997</c:v>
                </c:pt>
                <c:pt idx="13">
                  <c:v>7506209.9199999999</c:v>
                </c:pt>
                <c:pt idx="14">
                  <c:v>7508024.4199999999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A4-461F-8EC1-9EFDEF79F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690511"/>
        <c:axId val="1521691343"/>
      </c:lineChart>
      <c:catAx>
        <c:axId val="1521690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Inflation</a:t>
                </a:r>
                <a:r>
                  <a:rPr lang="en-US" baseline="0"/>
                  <a:t> Rate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521691343"/>
        <c:crosses val="autoZero"/>
        <c:auto val="1"/>
        <c:lblAlgn val="ctr"/>
        <c:lblOffset val="100"/>
        <c:noMultiLvlLbl val="0"/>
      </c:catAx>
      <c:valAx>
        <c:axId val="1521691343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52169051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'RE Appr STS'!$K$1</c:f>
          <c:strCache>
            <c:ptCount val="1"/>
            <c:pt idx="0">
              <c:v>Sensitivity of NPV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'RE Appr STS'!$A$5:$A$13</c:f>
              <c:numCache>
                <c:formatCode>0.0%</c:formatCode>
                <c:ptCount val="9"/>
                <c:pt idx="0">
                  <c:v>0.10000000149011612</c:v>
                </c:pt>
                <c:pt idx="1">
                  <c:v>0.15000000596046448</c:v>
                </c:pt>
                <c:pt idx="2">
                  <c:v>0.20000000298023224</c:v>
                </c:pt>
                <c:pt idx="3">
                  <c:v>0.25</c:v>
                </c:pt>
                <c:pt idx="4">
                  <c:v>0.30000001192092896</c:v>
                </c:pt>
                <c:pt idx="5">
                  <c:v>0.34999999403953552</c:v>
                </c:pt>
                <c:pt idx="6">
                  <c:v>0.40000000596046448</c:v>
                </c:pt>
                <c:pt idx="7">
                  <c:v>0.45000001788139343</c:v>
                </c:pt>
                <c:pt idx="8">
                  <c:v>0.5</c:v>
                </c:pt>
              </c:numCache>
            </c:numRef>
          </c:cat>
          <c:val>
            <c:numRef>
              <c:f>'RE Appr STS'!$K$5:$K$13</c:f>
              <c:numCache>
                <c:formatCode>General</c:formatCode>
                <c:ptCount val="9"/>
                <c:pt idx="0">
                  <c:v>5871152.7599999998</c:v>
                </c:pt>
                <c:pt idx="1">
                  <c:v>5955323.8300000001</c:v>
                </c:pt>
                <c:pt idx="2">
                  <c:v>6054530.0099999998</c:v>
                </c:pt>
                <c:pt idx="3">
                  <c:v>6176405.0300000003</c:v>
                </c:pt>
                <c:pt idx="4">
                  <c:v>6260764.0099999998</c:v>
                </c:pt>
                <c:pt idx="5">
                  <c:v>6340002.6699999999</c:v>
                </c:pt>
                <c:pt idx="6">
                  <c:v>6376961.9400000004</c:v>
                </c:pt>
                <c:pt idx="7">
                  <c:v>6460357.0499999998</c:v>
                </c:pt>
                <c:pt idx="8">
                  <c:v>6598199.7999999998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76-43F7-AC27-D55809EB8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114431"/>
        <c:axId val="1175132319"/>
      </c:lineChart>
      <c:catAx>
        <c:axId val="1175114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($D$31)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175132319"/>
        <c:crosses val="autoZero"/>
        <c:auto val="1"/>
        <c:lblAlgn val="ctr"/>
        <c:lblOffset val="100"/>
        <c:noMultiLvlLbl val="0"/>
      </c:catAx>
      <c:valAx>
        <c:axId val="117513231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7511443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'Disct STS'!$K$1</c:f>
          <c:strCache>
            <c:ptCount val="1"/>
            <c:pt idx="0">
              <c:v>Sensitivity of NPV to Input</c:v>
            </c:pt>
          </c:strCache>
        </c:strRef>
      </c:tx>
      <c:overlay val="0"/>
      <c:txPr>
        <a:bodyPr/>
        <a:lstStyle/>
        <a:p>
          <a:pPr>
            <a:defRPr sz="120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'Disct STS'!$A$5:$A$29</c:f>
              <c:numCache>
                <c:formatCode>0.0%</c:formatCode>
                <c:ptCount val="25"/>
                <c:pt idx="0">
                  <c:v>9.9999997764825821E-3</c:v>
                </c:pt>
                <c:pt idx="1">
                  <c:v>1.9999999552965164E-2</c:v>
                </c:pt>
                <c:pt idx="2">
                  <c:v>2.9999999329447746E-2</c:v>
                </c:pt>
                <c:pt idx="3">
                  <c:v>3.9999999105930328E-2</c:v>
                </c:pt>
                <c:pt idx="4">
                  <c:v>4.9999997019767761E-2</c:v>
                </c:pt>
                <c:pt idx="5">
                  <c:v>5.9999998658895493E-2</c:v>
                </c:pt>
                <c:pt idx="6">
                  <c:v>7.0000000298023224E-2</c:v>
                </c:pt>
                <c:pt idx="7">
                  <c:v>7.9999998211860657E-2</c:v>
                </c:pt>
                <c:pt idx="8">
                  <c:v>8.999999612569809E-2</c:v>
                </c:pt>
                <c:pt idx="9">
                  <c:v>9.9999994039535522E-2</c:v>
                </c:pt>
                <c:pt idx="10">
                  <c:v>0.10999999940395355</c:v>
                </c:pt>
                <c:pt idx="11">
                  <c:v>0.11999999731779099</c:v>
                </c:pt>
                <c:pt idx="12">
                  <c:v>0.12999999523162842</c:v>
                </c:pt>
                <c:pt idx="13">
                  <c:v>0.14000000059604645</c:v>
                </c:pt>
                <c:pt idx="14">
                  <c:v>0.14999999105930328</c:v>
                </c:pt>
                <c:pt idx="15">
                  <c:v>0.15999999642372131</c:v>
                </c:pt>
                <c:pt idx="16">
                  <c:v>0.17000000178813934</c:v>
                </c:pt>
                <c:pt idx="17">
                  <c:v>0.17999999225139618</c:v>
                </c:pt>
                <c:pt idx="18">
                  <c:v>0.18999999761581421</c:v>
                </c:pt>
                <c:pt idx="19">
                  <c:v>0.19999998807907104</c:v>
                </c:pt>
                <c:pt idx="20">
                  <c:v>0.20999999344348907</c:v>
                </c:pt>
                <c:pt idx="21">
                  <c:v>0.2199999988079071</c:v>
                </c:pt>
                <c:pt idx="22">
                  <c:v>0.22999998927116394</c:v>
                </c:pt>
                <c:pt idx="23">
                  <c:v>0.23999999463558197</c:v>
                </c:pt>
                <c:pt idx="24">
                  <c:v>0.25</c:v>
                </c:pt>
              </c:numCache>
            </c:numRef>
          </c:cat>
          <c:val>
            <c:numRef>
              <c:f>'Disct STS'!$K$5:$K$29</c:f>
              <c:numCache>
                <c:formatCode>General</c:formatCode>
                <c:ptCount val="25"/>
                <c:pt idx="0">
                  <c:v>12453460.42</c:v>
                </c:pt>
                <c:pt idx="1">
                  <c:v>11483698.720000001</c:v>
                </c:pt>
                <c:pt idx="2">
                  <c:v>10609457.529999999</c:v>
                </c:pt>
                <c:pt idx="3">
                  <c:v>9820103.9299999997</c:v>
                </c:pt>
                <c:pt idx="4">
                  <c:v>9067512.1400000006</c:v>
                </c:pt>
                <c:pt idx="5">
                  <c:v>8424178.5999999996</c:v>
                </c:pt>
                <c:pt idx="6">
                  <c:v>7814525.0800000001</c:v>
                </c:pt>
                <c:pt idx="7">
                  <c:v>7286148.5199999996</c:v>
                </c:pt>
                <c:pt idx="8">
                  <c:v>6815534.5599999996</c:v>
                </c:pt>
                <c:pt idx="9">
                  <c:v>6376962.1900000004</c:v>
                </c:pt>
                <c:pt idx="10">
                  <c:v>6020803.54</c:v>
                </c:pt>
                <c:pt idx="11">
                  <c:v>5656593.4199999999</c:v>
                </c:pt>
                <c:pt idx="12">
                  <c:v>5286218.08</c:v>
                </c:pt>
                <c:pt idx="13">
                  <c:v>4965611.8899999997</c:v>
                </c:pt>
                <c:pt idx="14">
                  <c:v>4681259.2</c:v>
                </c:pt>
                <c:pt idx="15">
                  <c:v>4437946.3</c:v>
                </c:pt>
                <c:pt idx="16">
                  <c:v>4224550.2</c:v>
                </c:pt>
                <c:pt idx="17">
                  <c:v>3979805.21</c:v>
                </c:pt>
                <c:pt idx="18">
                  <c:v>3781365.45</c:v>
                </c:pt>
                <c:pt idx="19">
                  <c:v>3590125.5</c:v>
                </c:pt>
                <c:pt idx="20">
                  <c:v>3436069.57</c:v>
                </c:pt>
                <c:pt idx="21">
                  <c:v>3274412.76</c:v>
                </c:pt>
                <c:pt idx="22">
                  <c:v>3110606.44</c:v>
                </c:pt>
                <c:pt idx="23">
                  <c:v>2972121.74</c:v>
                </c:pt>
                <c:pt idx="24">
                  <c:v>2843323.29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4-4DE2-B3B5-B3A4AEA15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1667215"/>
        <c:axId val="1521668879"/>
      </c:lineChart>
      <c:catAx>
        <c:axId val="1521667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($E$31)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521668879"/>
        <c:crosses val="autoZero"/>
        <c:auto val="1"/>
        <c:lblAlgn val="ctr"/>
        <c:lblOffset val="100"/>
        <c:noMultiLvlLbl val="0"/>
      </c:catAx>
      <c:valAx>
        <c:axId val="1521668879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1667215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15875" cap="flat" cmpd="sng" algn="ctr">
      <a:solidFill>
        <a:schemeClr val="accent1">
          <a:lumMod val="100000"/>
        </a:schemeClr>
      </a:solidFill>
      <a:prstDash val="solid"/>
      <a:round/>
      <a:headEnd type="none" w="med" len="med"/>
      <a:tailEnd type="none" w="med" len="me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134620</xdr:colOff>
      <xdr:row>4</xdr:row>
      <xdr:rowOff>45720</xdr:rowOff>
    </xdr:from>
    <xdr:to>
      <xdr:col>19</xdr:col>
      <xdr:colOff>134620</xdr:colOff>
      <xdr:row>19</xdr:row>
      <xdr:rowOff>160020</xdr:rowOff>
    </xdr:to>
    <xdr:graphicFrame macro="">
      <xdr:nvGraphicFramePr>
        <xdr:cNvPr id="2" name="STS_2_Chart">
          <a:extLst>
            <a:ext uri="{FF2B5EF4-FFF2-40B4-BE49-F238E27FC236}">
              <a16:creationId xmlns:a16="http://schemas.microsoft.com/office/drawing/2014/main" id="{ADA89528-1E15-A5C5-0603-20143548A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411480</xdr:colOff>
      <xdr:row>3</xdr:row>
      <xdr:rowOff>10160</xdr:rowOff>
    </xdr:from>
    <xdr:to>
      <xdr:col>15</xdr:col>
      <xdr:colOff>411480</xdr:colOff>
      <xdr:row>3</xdr:row>
      <xdr:rowOff>772160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8230D3-68D3-90FD-E8A9-C3461B9BA86A}"/>
            </a:ext>
          </a:extLst>
        </xdr:cNvPr>
        <xdr:cNvSpPr txBox="1"/>
      </xdr:nvSpPr>
      <xdr:spPr>
        <a:xfrm>
          <a:off x="8615680" y="581660"/>
          <a:ext cx="2692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441960</xdr:colOff>
      <xdr:row>14</xdr:row>
      <xdr:rowOff>0</xdr:rowOff>
    </xdr:from>
    <xdr:to>
      <xdr:col>14</xdr:col>
      <xdr:colOff>441960</xdr:colOff>
      <xdr:row>29</xdr:row>
      <xdr:rowOff>114300</xdr:rowOff>
    </xdr:to>
    <xdr:graphicFrame macro="">
      <xdr:nvGraphicFramePr>
        <xdr:cNvPr id="2" name="STS_1_Chart">
          <a:extLst>
            <a:ext uri="{FF2B5EF4-FFF2-40B4-BE49-F238E27FC236}">
              <a16:creationId xmlns:a16="http://schemas.microsoft.com/office/drawing/2014/main" id="{6B7E6755-AA75-9707-7ECA-D7435A936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12</xdr:col>
      <xdr:colOff>38100</xdr:colOff>
      <xdr:row>2</xdr:row>
      <xdr:rowOff>106680</xdr:rowOff>
    </xdr:from>
    <xdr:to>
      <xdr:col>16</xdr:col>
      <xdr:colOff>38100</xdr:colOff>
      <xdr:row>3</xdr:row>
      <xdr:rowOff>685800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4E8DDD2-19DA-D5EF-EC2B-9602567E8254}"/>
            </a:ext>
          </a:extLst>
        </xdr:cNvPr>
        <xdr:cNvSpPr txBox="1"/>
      </xdr:nvSpPr>
      <xdr:spPr>
        <a:xfrm>
          <a:off x="8336280" y="47244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533400</xdr:colOff>
      <xdr:row>4</xdr:row>
      <xdr:rowOff>144780</xdr:rowOff>
    </xdr:from>
    <xdr:to>
      <xdr:col>19</xdr:col>
      <xdr:colOff>533400</xdr:colOff>
      <xdr:row>20</xdr:row>
      <xdr:rowOff>76200</xdr:rowOff>
    </xdr:to>
    <xdr:graphicFrame macro="">
      <xdr:nvGraphicFramePr>
        <xdr:cNvPr id="2" name="STS_3_Chart">
          <a:extLst>
            <a:ext uri="{FF2B5EF4-FFF2-40B4-BE49-F238E27FC236}">
              <a16:creationId xmlns:a16="http://schemas.microsoft.com/office/drawing/2014/main" id="{C127DD9E-B734-7B37-17C2-9DC14FFC3B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533400</xdr:colOff>
      <xdr:row>3</xdr:row>
      <xdr:rowOff>22860</xdr:rowOff>
    </xdr:from>
    <xdr:to>
      <xdr:col>14</xdr:col>
      <xdr:colOff>533400</xdr:colOff>
      <xdr:row>3</xdr:row>
      <xdr:rowOff>784860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E084BE-0013-7FFC-46BD-8943CC39FA62}"/>
            </a:ext>
          </a:extLst>
        </xdr:cNvPr>
        <xdr:cNvSpPr txBox="1"/>
      </xdr:nvSpPr>
      <xdr:spPr>
        <a:xfrm>
          <a:off x="7315200" y="571500"/>
          <a:ext cx="2438400" cy="762000"/>
        </a:xfrm>
        <a:prstGeom prst="rect">
          <a:avLst/>
        </a:prstGeom>
        <a:solidFill>
          <a:schemeClr val="lt1"/>
        </a:solidFill>
        <a:ln w="15875" cap="flat" cmpd="sng" algn="ctr">
          <a:solidFill>
            <a:schemeClr val="accent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When you select an output from the dropdown list in cell $K$4, the chart will adapt to that output.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c Rouse" id="{1714FEC8-DA4D-4EAF-B7A2-643BF8983DF8}" userId="Vic Rouse" providerId="None"/>
  <person displayName="Taylor Scott" id="{069BCA54-BA15-402C-B6EC-9624BB059072}" userId="Taylor Scot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2-08-31T18:50:33.17" personId="{1714FEC8-DA4D-4EAF-B7A2-643BF8983DF8}" id="{AA3C1971-B471-44FE-A504-606FA6FCBF3A}">
    <text xml:space="preserve">Shared driveway/shared backyard </text>
  </threadedComment>
  <threadedComment ref="O86" dT="2022-08-19T20:26:20.73" personId="{069BCA54-BA15-402C-B6EC-9624BB059072}" id="{9F419AA7-35B3-4B66-8BBD-62BADDB274D0}">
    <text>314, 316, 318 &amp; 320 N Fisher are all listed together.</text>
  </threadedComment>
  <threadedComment ref="O89" dT="2022-08-19T20:27:38.65" personId="{069BCA54-BA15-402C-B6EC-9624BB059072}" id="{DB64AED0-5D62-4F71-961A-1D3901C615DD}">
    <text>221 Willow St &amp; 1412 Cedar Ave are the same property with front doors facing different streets.</text>
  </threadedComment>
  <threadedComment ref="N90" dT="2022-08-31T19:00:12.17" personId="{1714FEC8-DA4D-4EAF-B7A2-643BF8983DF8}" id="{C53D27B9-35C0-4CF3-8446-96C639FACC5E}">
    <text>Assumed sales price =  basis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500F-9549-4589-99BF-86689B7EE90A}">
  <dimension ref="A1:EL34"/>
  <sheetViews>
    <sheetView workbookViewId="0">
      <pane xSplit="2" topLeftCell="C1" activePane="topRight" state="frozen"/>
      <selection activeCell="A9" sqref="A9"/>
      <selection pane="topRight" activeCell="D29" sqref="D29"/>
    </sheetView>
  </sheetViews>
  <sheetFormatPr baseColWidth="10" defaultColWidth="8.83203125" defaultRowHeight="15" x14ac:dyDescent="0.2"/>
  <cols>
    <col min="1" max="1" width="21.1640625" customWidth="1"/>
    <col min="2" max="2" width="44.1640625" customWidth="1"/>
    <col min="3" max="3" width="18.5" customWidth="1"/>
    <col min="4" max="4" width="28.1640625" customWidth="1"/>
    <col min="5" max="5" width="20" customWidth="1"/>
    <col min="6" max="6" width="19.83203125" customWidth="1"/>
    <col min="7" max="7" width="16.33203125" customWidth="1"/>
    <col min="8" max="8" width="18.6640625" customWidth="1"/>
    <col min="9" max="9" width="17.83203125" customWidth="1"/>
    <col min="10" max="10" width="12.5" customWidth="1"/>
    <col min="11" max="11" width="22.33203125" customWidth="1"/>
    <col min="12" max="12" width="11.83203125" customWidth="1"/>
    <col min="13" max="13" width="11.5" customWidth="1"/>
    <col min="14" max="14" width="18.5" customWidth="1"/>
    <col min="15" max="15" width="12.5" customWidth="1"/>
    <col min="16" max="16" width="22.5" customWidth="1"/>
    <col min="17" max="17" width="20.83203125" customWidth="1"/>
    <col min="18" max="18" width="28" customWidth="1"/>
    <col min="19" max="32" width="11.1640625" bestFit="1" customWidth="1"/>
    <col min="33" max="36" width="12.1640625" bestFit="1" customWidth="1"/>
    <col min="37" max="37" width="11.1640625" bestFit="1" customWidth="1"/>
    <col min="38" max="38" width="12.1640625" bestFit="1" customWidth="1"/>
    <col min="39" max="39" width="11.1640625" bestFit="1" customWidth="1"/>
    <col min="40" max="40" width="12.1640625" bestFit="1" customWidth="1"/>
    <col min="41" max="41" width="11.1640625" bestFit="1" customWidth="1"/>
    <col min="42" max="43" width="12.1640625" bestFit="1" customWidth="1"/>
    <col min="44" max="44" width="11.1640625" bestFit="1" customWidth="1"/>
    <col min="45" max="45" width="12.1640625" bestFit="1" customWidth="1"/>
    <col min="46" max="46" width="14" customWidth="1"/>
    <col min="47" max="47" width="12.1640625" bestFit="1" customWidth="1"/>
    <col min="48" max="48" width="12" customWidth="1"/>
    <col min="49" max="49" width="10.83203125" customWidth="1"/>
    <col min="50" max="52" width="12.1640625" bestFit="1" customWidth="1"/>
    <col min="53" max="53" width="11.1640625" bestFit="1" customWidth="1"/>
    <col min="54" max="59" width="12.1640625" bestFit="1" customWidth="1"/>
    <col min="60" max="60" width="11.1640625" bestFit="1" customWidth="1"/>
    <col min="61" max="61" width="12.1640625" bestFit="1" customWidth="1"/>
    <col min="62" max="62" width="11.1640625" bestFit="1" customWidth="1"/>
    <col min="63" max="69" width="12.1640625" bestFit="1" customWidth="1"/>
    <col min="70" max="71" width="11.1640625" bestFit="1" customWidth="1"/>
    <col min="72" max="83" width="12.1640625" bestFit="1" customWidth="1"/>
    <col min="84" max="84" width="11.1640625" bestFit="1" customWidth="1"/>
    <col min="85" max="93" width="12.1640625" bestFit="1" customWidth="1"/>
  </cols>
  <sheetData>
    <row r="1" spans="1:6" x14ac:dyDescent="0.2">
      <c r="A1" t="s">
        <v>674</v>
      </c>
    </row>
    <row r="2" spans="1:6" x14ac:dyDescent="0.2">
      <c r="A2" t="s">
        <v>675</v>
      </c>
    </row>
    <row r="3" spans="1:6" x14ac:dyDescent="0.2">
      <c r="A3" t="s">
        <v>673</v>
      </c>
    </row>
    <row r="4" spans="1:6" x14ac:dyDescent="0.2">
      <c r="A4" t="s">
        <v>706</v>
      </c>
    </row>
    <row r="7" spans="1:6" x14ac:dyDescent="0.2">
      <c r="A7" t="s">
        <v>719</v>
      </c>
    </row>
    <row r="9" spans="1:6" x14ac:dyDescent="0.2">
      <c r="B9" s="87" t="s">
        <v>679</v>
      </c>
      <c r="C9" s="5"/>
    </row>
    <row r="10" spans="1:6" x14ac:dyDescent="0.2">
      <c r="B10" t="s">
        <v>690</v>
      </c>
      <c r="C10" s="90">
        <f>SUM(C26:CO26)</f>
        <v>6376961.875653767</v>
      </c>
    </row>
    <row r="11" spans="1:6" x14ac:dyDescent="0.2">
      <c r="B11" t="s">
        <v>672</v>
      </c>
      <c r="C11" s="117">
        <f>SUM(C25:CO25)</f>
        <v>7546740.9382000007</v>
      </c>
    </row>
    <row r="12" spans="1:6" x14ac:dyDescent="0.2">
      <c r="C12" s="56" t="s">
        <v>671</v>
      </c>
    </row>
    <row r="13" spans="1:6" x14ac:dyDescent="0.2">
      <c r="B13" t="s">
        <v>680</v>
      </c>
      <c r="C13" s="116">
        <f>E16</f>
        <v>7500000</v>
      </c>
    </row>
    <row r="15" spans="1:6" x14ac:dyDescent="0.2">
      <c r="B15" s="87" t="s">
        <v>669</v>
      </c>
    </row>
    <row r="16" spans="1:6" x14ac:dyDescent="0.2">
      <c r="B16" t="s">
        <v>672</v>
      </c>
      <c r="C16" s="117">
        <f>C11</f>
        <v>7546740.9382000007</v>
      </c>
      <c r="D16" t="s">
        <v>671</v>
      </c>
      <c r="E16" s="113">
        <v>7500000</v>
      </c>
      <c r="F16" s="87"/>
    </row>
    <row r="17" spans="2:142" x14ac:dyDescent="0.2">
      <c r="B17" t="s">
        <v>670</v>
      </c>
      <c r="C17">
        <f>SUM(C23:CO23)</f>
        <v>38</v>
      </c>
      <c r="D17" t="s">
        <v>671</v>
      </c>
      <c r="E17" s="88">
        <v>1</v>
      </c>
    </row>
    <row r="20" spans="2:142" x14ac:dyDescent="0.2">
      <c r="B20" t="s">
        <v>695</v>
      </c>
      <c r="C20" s="91" t="str">
        <f>'Rentals - Simple'!B3</f>
        <v>Total 1012 S Main St</v>
      </c>
      <c r="D20" s="91" t="str">
        <f>'Rentals - Simple'!C3</f>
        <v>414 Stadium St</v>
      </c>
      <c r="E20" s="91" t="str">
        <f>'Rentals - Simple'!D3</f>
        <v>504 Silver</v>
      </c>
      <c r="F20" s="91" t="str">
        <f>'Rentals - Simple'!E3</f>
        <v>Total 511 Cameron St</v>
      </c>
      <c r="G20" s="91" t="str">
        <f>'Rentals - Simple'!F3</f>
        <v>Total 512 Maple</v>
      </c>
      <c r="H20" s="91" t="str">
        <f>'Rentals - Simple'!G3</f>
        <v>Total 603 W Davis St</v>
      </c>
      <c r="I20" s="91" t="str">
        <f>'Rentals - Simple'!H3</f>
        <v>Total 636 Tucker St</v>
      </c>
      <c r="J20" s="91" t="str">
        <f>'Rentals - Simple'!I3</f>
        <v>819 Moore St</v>
      </c>
      <c r="K20" s="91" t="str">
        <f>'Triad - Simple'!B3</f>
        <v>Total 1116 Queen Ann St</v>
      </c>
      <c r="L20" s="91" t="str">
        <f>'Triad - Simple'!C3</f>
        <v>1307 Lewis St</v>
      </c>
      <c r="M20" s="91" t="str">
        <f>'Triad - Simple'!D3</f>
        <v>137 Ridge St</v>
      </c>
      <c r="N20" s="91" t="str">
        <f>'Triad - Simple'!E3</f>
        <v>Total 1725 Whitsett</v>
      </c>
      <c r="O20" s="91" t="str">
        <f>'Triad - Simple'!F3</f>
        <v>200 Goodson</v>
      </c>
      <c r="P20" s="91" t="str">
        <f>'Triad - Simple'!G3</f>
        <v>206 Lamberth St, Reidsville</v>
      </c>
      <c r="Q20" s="91" t="str">
        <f>'Triad - Simple'!H3</f>
        <v>216 Guthrie St, Graham</v>
      </c>
      <c r="R20" s="91" t="str">
        <f>'Triad - Simple'!I3</f>
        <v>217 Courtland Terrace, Burlingt</v>
      </c>
      <c r="S20" s="91" t="str">
        <f>'Triad - Simple'!J3</f>
        <v>2207 Smith St, Reidsville</v>
      </c>
      <c r="T20" s="91" t="str">
        <f>'Triad - Simple'!K3</f>
        <v>2210 Smith St, Reidsville</v>
      </c>
      <c r="U20" s="91" t="str">
        <f>'Triad - Simple'!L3</f>
        <v>2211 Smith St, Reidsville</v>
      </c>
      <c r="V20" s="91" t="str">
        <f>'Triad - Simple'!M3</f>
        <v>2212 Smith St, Reidsville</v>
      </c>
      <c r="W20" s="91" t="str">
        <f>'Triad - Simple'!N3</f>
        <v>2213 Smith St, Reidsville</v>
      </c>
      <c r="X20" s="91" t="str">
        <f>'Triad - Simple'!O3</f>
        <v>2214 Smith St, Reidsville</v>
      </c>
      <c r="Y20" s="91" t="str">
        <f>'Triad - Simple'!P3</f>
        <v>2215 Smith St, Reidsville</v>
      </c>
      <c r="Z20" s="91" t="str">
        <f>'Triad - Simple'!Q3</f>
        <v>2216 Smith St, Reidsville</v>
      </c>
      <c r="AA20" s="91" t="str">
        <f>'Triad - Simple'!R3</f>
        <v>2224 Smith St, Reidsville</v>
      </c>
      <c r="AB20" s="91" t="str">
        <f>'Triad - Simple'!S3</f>
        <v>335 Mulberry St, Reidsville</v>
      </c>
      <c r="AC20" s="91" t="str">
        <f>'Triad - Simple'!T3</f>
        <v>337 S Branch St, Reidsville</v>
      </c>
      <c r="AD20" s="91" t="str">
        <f>'Triad - Simple'!U3</f>
        <v>403 Thomas Ave, Reidsville</v>
      </c>
      <c r="AE20" s="91" t="str">
        <f>'Triad - Simple'!V3</f>
        <v>434 N Logan St</v>
      </c>
      <c r="AF20" s="91" t="str">
        <f>'Triad - Simple'!W3</f>
        <v>506 Flanner St, Burlington</v>
      </c>
      <c r="AG20" s="91" t="str">
        <f>'Triad - Simple'!X3</f>
        <v>Total 510 Piedmont St</v>
      </c>
      <c r="AH20" s="91" t="str">
        <f>'Triad - Simple'!Y3</f>
        <v>510 Washington Ave, Reidsville</v>
      </c>
      <c r="AI20" s="91" t="str">
        <f>'Triad - Simple'!Z3</f>
        <v>Total 604 Wentworth</v>
      </c>
      <c r="AJ20" s="91" t="str">
        <f>'Triad - Simple'!AA3</f>
        <v>607 Spence St, Burlington</v>
      </c>
      <c r="AK20" s="91" t="str">
        <f>'Triad - Simple'!AB3</f>
        <v>611 Spence St, Burlington</v>
      </c>
      <c r="AL20" s="91" t="str">
        <f>'Triad - Simple'!AC3</f>
        <v>Total 614 Maple</v>
      </c>
      <c r="AM20" s="91" t="str">
        <f>'Triad - Simple'!AD3</f>
        <v>801 N Mebane St, Burlington</v>
      </c>
      <c r="AN20" s="91" t="str">
        <f>'Triad - Simple'!AE3</f>
        <v>Total 805 N Mebane St</v>
      </c>
      <c r="AO20" s="91" t="str">
        <f>'Triad - Simple'!AF3</f>
        <v>913 Lindsey St, Reidsville</v>
      </c>
      <c r="AP20" s="91" t="str">
        <f>'Triad - Simple'!AG3</f>
        <v>Total 919/921 S Main St</v>
      </c>
      <c r="AQ20" s="91" t="str">
        <f>'Triad - Simple'!AH3</f>
        <v>Total 923 S Main St</v>
      </c>
      <c r="AR20" s="91" t="str">
        <f>'Triad - Simple'!AI3</f>
        <v>946 Graham St, Burlington</v>
      </c>
      <c r="AS20" s="91" t="str">
        <f>'Triad - Simple'!AJ3</f>
        <v>Total Gilmer Circle</v>
      </c>
      <c r="AT20" s="91" t="str">
        <f>'Triad - Simple'!AK3</f>
        <v>Total Scales St</v>
      </c>
      <c r="AU20" s="91" t="str">
        <f>'Carolinas - Simple'!B3</f>
        <v>1001 Morehead</v>
      </c>
      <c r="AV20" s="91" t="str">
        <f>'Carolinas - Simple'!C3</f>
        <v>1005 Ava</v>
      </c>
      <c r="AW20" s="91" t="str">
        <f>'Carolinas - Simple'!D3</f>
        <v>1015 Ava</v>
      </c>
      <c r="AX20" s="91" t="str">
        <f>'Carolinas - Simple'!E3</f>
        <v>Total 102 S Main St</v>
      </c>
      <c r="AY20" s="91" t="str">
        <f>'Carolinas - Simple'!F3</f>
        <v xml:space="preserve">1102/1104 S Main </v>
      </c>
      <c r="AZ20" s="91" t="str">
        <f>'Carolinas - Simple'!G3</f>
        <v>Total 1108 S Main</v>
      </c>
      <c r="BA20" s="91" t="str">
        <f>'Carolinas - Simple'!H3</f>
        <v>1109 N Park Ave</v>
      </c>
      <c r="BB20" s="91" t="str">
        <f>'Carolinas - Simple'!I3</f>
        <v>Total 1112 S Main St</v>
      </c>
      <c r="BC20" s="91" t="str">
        <f>'Carolinas - Simple'!J3</f>
        <v xml:space="preserve">1118/1120 S Main </v>
      </c>
      <c r="BD20" s="91" t="str">
        <f>'Carolinas - Simple'!K3</f>
        <v>1119 N Park Ave</v>
      </c>
      <c r="BE20" s="91" t="str">
        <f>'Carolinas - Simple'!L3</f>
        <v xml:space="preserve">1122/1124 S Main </v>
      </c>
      <c r="BF20" s="91" t="str">
        <f>'Carolinas - Simple'!M3</f>
        <v>114 A/B 116 A/B Summitt</v>
      </c>
      <c r="BG20" s="91" t="str">
        <f>'Carolinas - Simple'!N3</f>
        <v>117 Ridge St</v>
      </c>
      <c r="BH20" s="91" t="str">
        <f>'Carolinas - Simple'!O3</f>
        <v>120 1st St</v>
      </c>
      <c r="BI20" s="91" t="str">
        <f>'Carolinas - Simple'!P3</f>
        <v>120 Everett</v>
      </c>
      <c r="BJ20" s="91" t="str">
        <f>'Carolinas - Simple'!Q3</f>
        <v>125 Scott St</v>
      </c>
      <c r="BK20" s="91" t="str">
        <f>'Carolinas - Simple'!R3</f>
        <v>127 Scott St</v>
      </c>
      <c r="BL20" s="91" t="str">
        <f>'Carolinas - Simple'!S3</f>
        <v>1306 Cloverdale St</v>
      </c>
      <c r="BM20" s="91" t="str">
        <f>'Carolinas - Simple'!T3</f>
        <v>1321 Durham St</v>
      </c>
      <c r="BN20" s="91" t="str">
        <f>'Carolinas - Simple'!U3</f>
        <v>221 Willow St + 1212 Cedar Ave</v>
      </c>
      <c r="BO20" s="91" t="str">
        <f>'Carolinas - Simple'!V3</f>
        <v>1538 W Webb Ave</v>
      </c>
      <c r="BP20" s="91" t="str">
        <f>'Carolinas - Simple'!W3</f>
        <v>1726 Amos</v>
      </c>
      <c r="BQ20" s="91" t="str">
        <f>'Carolinas - Simple'!X3</f>
        <v>2312 Moran St</v>
      </c>
      <c r="BR20" s="91" t="str">
        <f>'Carolinas - Simple'!Y3</f>
        <v>347 Foster St</v>
      </c>
      <c r="BS20" s="91" t="str">
        <f>'Carolinas - Simple'!Z3</f>
        <v>355 Foster St</v>
      </c>
      <c r="BT20" s="91" t="str">
        <f>'Carolinas - Simple'!AA3</f>
        <v>401 S Joyner</v>
      </c>
      <c r="BU20" s="91" t="str">
        <f>'Carolinas - Simple'!AB3</f>
        <v>401 W Main</v>
      </c>
      <c r="BV20" s="91" t="str">
        <f>'Carolinas - Simple'!AC3</f>
        <v>408 St John</v>
      </c>
      <c r="BW20" s="91" t="str">
        <f>'Carolinas - Simple'!AD3</f>
        <v>437 Fulton St</v>
      </c>
      <c r="BX20" s="91" t="str">
        <f>'Carolinas - Simple'!AE3</f>
        <v>Total 504 W Webb Ave</v>
      </c>
      <c r="BY20" s="91" t="str">
        <f>'Carolinas - Simple'!AF3</f>
        <v xml:space="preserve">514/516 Mebane </v>
      </c>
      <c r="BZ20" s="91" t="str">
        <f>'Carolinas - Simple'!AG3</f>
        <v>Total 608 Fix St</v>
      </c>
      <c r="CA20" s="91" t="str">
        <f>'Carolinas - Simple'!AH3</f>
        <v>Total 616 N Mebane St</v>
      </c>
      <c r="CB20" s="91" t="str">
        <f>'Carolinas - Simple'!AI3</f>
        <v>Total 619 N Mebane St</v>
      </c>
      <c r="CC20" s="91" t="str">
        <f>'Carolinas - Simple'!AJ3</f>
        <v>625 N Mebane St</v>
      </c>
      <c r="CD20" s="91" t="str">
        <f>'Carolinas - Simple'!AK3</f>
        <v>650 Montgomery St</v>
      </c>
      <c r="CE20" s="91" t="str">
        <f>'Carolinas - Simple'!AL3</f>
        <v>703 Larry Ave</v>
      </c>
      <c r="CF20" s="91" t="str">
        <f>'Carolinas - Simple'!AM3</f>
        <v>702 Parker</v>
      </c>
      <c r="CG20" s="91" t="str">
        <f>'Carolinas - Simple'!AN3</f>
        <v>803 Cameron</v>
      </c>
      <c r="CH20" s="91" t="str">
        <f>'Carolinas - Simple'!AO3</f>
        <v>804 North St</v>
      </c>
      <c r="CI20" s="91" t="str">
        <f>'Carolinas - Simple'!AP3</f>
        <v>Total 805 Cameron</v>
      </c>
      <c r="CJ20" s="91" t="str">
        <f>'Carolinas - Simple'!AQ3</f>
        <v>Total Carolina Ave</v>
      </c>
      <c r="CK20" s="91" t="str">
        <f>'Carolinas - Simple'!AR3</f>
        <v>Total Durham Street</v>
      </c>
      <c r="CL20" s="91" t="str">
        <f>'Carolinas - Simple'!AS3</f>
        <v>314 Fisher</v>
      </c>
      <c r="CM20" s="91" t="str">
        <f>'Carolinas - Simple'!AT3</f>
        <v>316 Fisher</v>
      </c>
      <c r="CN20" s="91" t="str">
        <f>'Carolinas - Simple'!AU3</f>
        <v>318 Fisher</v>
      </c>
      <c r="CO20" s="91" t="str">
        <f>'Carolinas - Simple'!AV3</f>
        <v>320 Fisher</v>
      </c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</row>
    <row r="21" spans="2:142" x14ac:dyDescent="0.2">
      <c r="B21" t="s">
        <v>672</v>
      </c>
      <c r="C21" s="117">
        <f>'Rentals - Simple'!B22</f>
        <v>589377.20059999998</v>
      </c>
      <c r="D21" s="117">
        <f>'Rentals - Simple'!C22</f>
        <v>22860.86</v>
      </c>
      <c r="E21" s="117">
        <f>'Rentals - Simple'!D22</f>
        <v>31457.119999999999</v>
      </c>
      <c r="F21" s="117">
        <f>'Rentals - Simple'!E22</f>
        <v>165687.33900000001</v>
      </c>
      <c r="G21" s="117">
        <f>'Rentals - Simple'!F22</f>
        <v>266077.25959999999</v>
      </c>
      <c r="H21" s="117">
        <f>'Rentals - Simple'!G22</f>
        <v>390084.75959999999</v>
      </c>
      <c r="I21" s="117">
        <f>'Rentals - Simple'!H22</f>
        <v>232472.3798</v>
      </c>
      <c r="J21" s="117">
        <f>'Rentals - Simple'!I22</f>
        <v>22860.86</v>
      </c>
      <c r="K21" s="117">
        <f>'Triad - Simple'!B22</f>
        <v>214902.3</v>
      </c>
      <c r="L21" s="117">
        <f>'Triad - Simple'!C22</f>
        <v>275634.46059999999</v>
      </c>
      <c r="M21" s="117">
        <f>'Triad - Simple'!D22</f>
        <v>89700</v>
      </c>
      <c r="N21" s="117">
        <f>'Triad - Simple'!E22</f>
        <v>161270.9276</v>
      </c>
      <c r="O21" s="117">
        <f>'Triad - Simple'!F22</f>
        <v>173038.48079999999</v>
      </c>
      <c r="P21" s="117">
        <f>'Triad - Simple'!G22</f>
        <v>79286.579200000007</v>
      </c>
      <c r="Q21" s="117">
        <f>'Triad - Simple'!H22</f>
        <v>123590.584</v>
      </c>
      <c r="R21" s="117">
        <f>'Triad - Simple'!I22</f>
        <v>60127.499400000001</v>
      </c>
      <c r="S21" s="117">
        <f>'Triad - Simple'!J22</f>
        <v>71813.459600000002</v>
      </c>
      <c r="T21" s="117">
        <f>'Triad - Simple'!K22</f>
        <v>73192.6198</v>
      </c>
      <c r="U21" s="117">
        <f>'Triad - Simple'!L22</f>
        <v>72198.409</v>
      </c>
      <c r="V21" s="117">
        <f>'Triad - Simple'!M22</f>
        <v>64512.368999999999</v>
      </c>
      <c r="W21" s="117">
        <f>'Triad - Simple'!N22</f>
        <v>64512.368999999999</v>
      </c>
      <c r="X21" s="117">
        <f>'Triad - Simple'!O22</f>
        <v>64512.368999999999</v>
      </c>
      <c r="Y21" s="117">
        <f>'Triad - Simple'!P22</f>
        <v>64398.409</v>
      </c>
      <c r="Z21" s="117">
        <f>'Triad - Simple'!Q22</f>
        <v>84012.369000000006</v>
      </c>
      <c r="AA21" s="117">
        <f>'Triad - Simple'!R22</f>
        <v>72312.369000000006</v>
      </c>
      <c r="AB21" s="117">
        <f>'Triad - Simple'!S22</f>
        <v>71993.149000000005</v>
      </c>
      <c r="AC21" s="117">
        <f>'Triad - Simple'!T22</f>
        <v>71294.459799999997</v>
      </c>
      <c r="AD21" s="117">
        <f>'Triad - Simple'!U22</f>
        <v>56532.340799999998</v>
      </c>
      <c r="AE21" s="117">
        <f>'Triad - Simple'!V22</f>
        <v>87561.048200000005</v>
      </c>
      <c r="AF21" s="117">
        <f>'Triad - Simple'!W22</f>
        <v>66355.16</v>
      </c>
      <c r="AG21" s="117">
        <f>'Triad - Simple'!X22</f>
        <v>226986.70060000001</v>
      </c>
      <c r="AH21" s="117">
        <f>'Triad - Simple'!Y22</f>
        <v>78160.999799999991</v>
      </c>
      <c r="AI21" s="117">
        <f>'Triad - Simple'!Z22</f>
        <v>262437.533</v>
      </c>
      <c r="AJ21" s="117">
        <f>'Triad - Simple'!AA22</f>
        <v>153432.16039999999</v>
      </c>
      <c r="AK21" s="117">
        <f>'Triad - Simple'!AB22</f>
        <v>85800</v>
      </c>
      <c r="AL21" s="117">
        <f>'Triad - Simple'!AC22</f>
        <v>123747.27899999999</v>
      </c>
      <c r="AM21" s="117">
        <f>'Triad - Simple'!AD22</f>
        <v>81004.020199999999</v>
      </c>
      <c r="AN21" s="117">
        <f>'Triad - Simple'!AE22</f>
        <v>132569.459</v>
      </c>
      <c r="AO21" s="117">
        <f>'Triad - Simple'!AF22</f>
        <v>69940.740399999995</v>
      </c>
      <c r="AP21" s="117">
        <f>'Triad - Simple'!AG22</f>
        <v>117581.72500000001</v>
      </c>
      <c r="AQ21" s="117">
        <f>'Triad - Simple'!AH22</f>
        <v>180640.7322</v>
      </c>
      <c r="AR21" s="117">
        <f>'Triad - Simple'!AI22</f>
        <v>72797.7</v>
      </c>
      <c r="AS21" s="117">
        <f>'Triad - Simple'!AJ22</f>
        <v>119753.73940000001</v>
      </c>
      <c r="AT21" s="117">
        <f>'Triad - Simple'!AK22</f>
        <v>182767.27539999998</v>
      </c>
      <c r="AU21" s="117">
        <f>'Carolinas - Simple'!B22</f>
        <v>105071.68060000001</v>
      </c>
      <c r="AV21" s="117">
        <f>'Carolinas - Simple'!C22</f>
        <v>106692.29519999999</v>
      </c>
      <c r="AW21" s="117">
        <f>'Carolinas - Simple'!D22</f>
        <v>59494.207999999999</v>
      </c>
      <c r="AX21" s="117">
        <f>'Carolinas - Simple'!E22</f>
        <v>358391.1398</v>
      </c>
      <c r="AY21" s="117">
        <f>'Carolinas - Simple'!F22</f>
        <v>117248.36</v>
      </c>
      <c r="AZ21" s="117">
        <f>'Carolinas - Simple'!G22</f>
        <v>380496.3394</v>
      </c>
      <c r="BA21" s="117">
        <f>'Carolinas - Simple'!H22</f>
        <v>82618.059599999993</v>
      </c>
      <c r="BB21" s="117">
        <f>'Carolinas - Simple'!I22</f>
        <v>178091.3792</v>
      </c>
      <c r="BC21" s="117">
        <f>'Carolinas - Simple'!J22</f>
        <v>123096.3394</v>
      </c>
      <c r="BD21" s="117">
        <f>'Carolinas - Simple'!K22</f>
        <v>82618.059599999993</v>
      </c>
      <c r="BE21" s="117">
        <f>'Carolinas - Simple'!L22</f>
        <v>106921.01979999999</v>
      </c>
      <c r="BF21" s="117">
        <f>'Carolinas - Simple'!M22</f>
        <v>308348.36</v>
      </c>
      <c r="BG21" s="117">
        <f>'Carolinas - Simple'!N22</f>
        <v>87996.979399999997</v>
      </c>
      <c r="BH21" s="117">
        <f>'Carolinas - Simple'!O22</f>
        <v>63587.768400000001</v>
      </c>
      <c r="BI21" s="117">
        <f>'Carolinas - Simple'!P22</f>
        <v>121014.00779999999</v>
      </c>
      <c r="BJ21" s="117">
        <f>'Carolinas - Simple'!Q22</f>
        <v>88202.661800000002</v>
      </c>
      <c r="BK21" s="117">
        <f>'Carolinas - Simple'!R22</f>
        <v>87455.099600000001</v>
      </c>
      <c r="BL21" s="117">
        <f>'Carolinas - Simple'!S22</f>
        <v>84393.611399999994</v>
      </c>
      <c r="BM21" s="117">
        <f>'Carolinas - Simple'!T22</f>
        <v>69317.587599999999</v>
      </c>
      <c r="BN21" s="117">
        <f>'Carolinas - Simple'!U22</f>
        <v>127987.4996</v>
      </c>
      <c r="BO21" s="117">
        <f>'Carolinas - Simple'!V22</f>
        <v>112997.03</v>
      </c>
      <c r="BP21" s="117">
        <f>'Carolinas - Simple'!W22</f>
        <v>76470.148000000001</v>
      </c>
      <c r="BQ21" s="117">
        <f>'Carolinas - Simple'!X22</f>
        <v>116448.1244</v>
      </c>
      <c r="BR21" s="117">
        <f>'Carolinas - Simple'!Y22</f>
        <v>73986.000799999994</v>
      </c>
      <c r="BS21" s="117">
        <f>'Carolinas - Simple'!Z22</f>
        <v>72785.020799999998</v>
      </c>
      <c r="BT21" s="117">
        <f>'Carolinas - Simple'!AA22</f>
        <v>82742.462400000004</v>
      </c>
      <c r="BU21" s="117">
        <f>'Carolinas - Simple'!AB22</f>
        <v>60467.114600000001</v>
      </c>
      <c r="BV21" s="117">
        <f>'Carolinas - Simple'!AC22</f>
        <v>95997.785999999993</v>
      </c>
      <c r="BW21" s="117">
        <f>'Carolinas - Simple'!AD22</f>
        <v>131436.5606</v>
      </c>
      <c r="BX21" s="117">
        <f>'Carolinas - Simple'!AE22</f>
        <v>112997.03</v>
      </c>
      <c r="BY21" s="117">
        <f>'Carolinas - Simple'!AF22</f>
        <v>160618.05960000001</v>
      </c>
      <c r="BZ21" s="117">
        <f>'Carolinas - Simple'!AG22</f>
        <v>63317.328999999998</v>
      </c>
      <c r="CA21" s="117">
        <f>'Carolinas - Simple'!AH22</f>
        <v>233784.39480000001</v>
      </c>
      <c r="CB21" s="117">
        <f>'Carolinas - Simple'!AI22</f>
        <v>104693.99559999999</v>
      </c>
      <c r="CC21" s="117">
        <f>'Carolinas - Simple'!AJ22</f>
        <v>105188.1222</v>
      </c>
      <c r="CD21" s="117">
        <f>'Carolinas - Simple'!AK22</f>
        <v>67134.840599999996</v>
      </c>
      <c r="CE21" s="117">
        <f>'Carolinas - Simple'!AL22</f>
        <v>64460.040399999998</v>
      </c>
      <c r="CF21" s="117">
        <f>'Carolinas - Simple'!AM22</f>
        <v>53083.411800000002</v>
      </c>
      <c r="CG21" s="117">
        <f>'Carolinas - Simple'!AN22</f>
        <v>69190.879199999996</v>
      </c>
      <c r="CH21" s="117">
        <f>'Carolinas - Simple'!AO22</f>
        <v>61151.090199999999</v>
      </c>
      <c r="CI21" s="117">
        <f>'Carolinas - Simple'!AP22</f>
        <v>70268.879199999996</v>
      </c>
      <c r="CJ21" s="117">
        <f>'Carolinas - Simple'!AQ22</f>
        <v>312915.86</v>
      </c>
      <c r="CK21" s="117">
        <f>'Carolinas - Simple'!AR22</f>
        <v>233929.53320000001</v>
      </c>
      <c r="CL21" s="117">
        <f>'Carolinas - Simple'!AS22</f>
        <v>234000</v>
      </c>
      <c r="CM21" s="117">
        <f>'Carolinas - Simple'!AT22</f>
        <v>78000</v>
      </c>
      <c r="CN21" s="117">
        <f>'Carolinas - Simple'!AU22</f>
        <v>97500</v>
      </c>
      <c r="CO21" s="117">
        <f>'Carolinas - Simple'!AV22</f>
        <v>132540.02480000001</v>
      </c>
    </row>
    <row r="22" spans="2:142" x14ac:dyDescent="0.2">
      <c r="B22" t="s">
        <v>689</v>
      </c>
      <c r="C22" s="117">
        <f>'Rentals - Simple'!B19</f>
        <v>669124.36818013259</v>
      </c>
      <c r="D22" s="117">
        <f>'Rentals - Simple'!C19</f>
        <v>48871.827772264049</v>
      </c>
      <c r="E22" s="117">
        <v>0</v>
      </c>
      <c r="F22" s="117">
        <f>'Rentals - Simple'!E19</f>
        <v>179645.7435364004</v>
      </c>
      <c r="G22" s="117">
        <f>'Rentals - Simple'!F19</f>
        <v>345226.59190802986</v>
      </c>
      <c r="H22" s="117">
        <f>'Rentals - Simple'!G19</f>
        <v>270717.41853191733</v>
      </c>
      <c r="I22" s="117">
        <f>'Rentals - Simple'!H19</f>
        <v>297288.48532272887</v>
      </c>
      <c r="J22" s="117">
        <f>'Rentals - Simple'!I19</f>
        <v>50487.862640316373</v>
      </c>
      <c r="K22" s="117">
        <f>'Triad - Simple'!B19</f>
        <v>177752.42047270059</v>
      </c>
      <c r="L22" s="117">
        <f>'Triad - Simple'!C19</f>
        <v>184701.92850026223</v>
      </c>
      <c r="M22" s="117">
        <f>'Triad - Simple'!D19</f>
        <v>63984.655522243134</v>
      </c>
      <c r="N22" s="117">
        <f>'Triad - Simple'!E19</f>
        <v>164006.70807331798</v>
      </c>
      <c r="O22" s="117">
        <f>'Triad - Simple'!F19</f>
        <v>656230.5590652643</v>
      </c>
      <c r="P22" s="117">
        <f>'Triad - Simple'!G19</f>
        <v>62445.689122753094</v>
      </c>
      <c r="Q22" s="117">
        <f>'Triad - Simple'!H19</f>
        <v>114387.38386477569</v>
      </c>
      <c r="R22" s="117">
        <f>'Triad - Simple'!I19</f>
        <v>57995.989745834151</v>
      </c>
      <c r="S22" s="117">
        <f>'Triad - Simple'!J19</f>
        <v>67131.235868892341</v>
      </c>
      <c r="T22" s="117">
        <f>'Triad - Simple'!K19</f>
        <v>77423.745200749501</v>
      </c>
      <c r="U22" s="117">
        <f>'Triad - Simple'!L19</f>
        <v>61393.331848322639</v>
      </c>
      <c r="V22" s="117">
        <f>'Triad - Simple'!M19</f>
        <v>66438.418805741589</v>
      </c>
      <c r="W22" s="117">
        <f>'Triad - Simple'!N19</f>
        <v>61709.588536351446</v>
      </c>
      <c r="X22" s="117">
        <f>'Triad - Simple'!O19</f>
        <v>68897.602300603801</v>
      </c>
      <c r="Y22" s="117">
        <f>'Triad - Simple'!P19</f>
        <v>81751.898244333133</v>
      </c>
      <c r="Z22" s="117">
        <f>'Triad - Simple'!Q19</f>
        <v>77658.924402588978</v>
      </c>
      <c r="AA22" s="117">
        <f>'Triad - Simple'!R19</f>
        <v>58073.398355113248</v>
      </c>
      <c r="AB22" s="117">
        <f>'Triad - Simple'!S19</f>
        <v>81491.593883711437</v>
      </c>
      <c r="AC22" s="117">
        <f>'Triad - Simple'!T19</f>
        <v>52306.015614733151</v>
      </c>
      <c r="AD22" s="117">
        <f>'Triad - Simple'!U19</f>
        <v>60336.185107092759</v>
      </c>
      <c r="AE22" s="117">
        <f>'Triad - Simple'!V19</f>
        <v>97390.920499362721</v>
      </c>
      <c r="AF22" s="117">
        <f>'Triad - Simple'!W19</f>
        <v>80490.679067025441</v>
      </c>
      <c r="AG22" s="117">
        <f>'Triad - Simple'!X19</f>
        <v>233302.83888966206</v>
      </c>
      <c r="AH22" s="117">
        <f>'Triad - Simple'!Y19</f>
        <v>106026.97125020662</v>
      </c>
      <c r="AI22" s="117">
        <f>'Triad - Simple'!Z19</f>
        <v>283687.88770634017</v>
      </c>
      <c r="AJ22" s="117">
        <f>'Triad - Simple'!AA19</f>
        <v>146468.65854340373</v>
      </c>
      <c r="AK22" s="117">
        <f>'Triad - Simple'!AB19</f>
        <v>66138.321476723271</v>
      </c>
      <c r="AL22" s="117">
        <f>'Triad - Simple'!AC19</f>
        <v>226533.59246073628</v>
      </c>
      <c r="AM22" s="117">
        <f>'Triad - Simple'!AD19</f>
        <v>93949.353713132179</v>
      </c>
      <c r="AN22" s="117">
        <f>'Triad - Simple'!AE19</f>
        <v>134055.33584725528</v>
      </c>
      <c r="AO22" s="117">
        <f>'Triad - Simple'!AF19</f>
        <v>72523.695085470346</v>
      </c>
      <c r="AP22" s="117">
        <f>'Triad - Simple'!AG19</f>
        <v>135517.90634824819</v>
      </c>
      <c r="AQ22" s="117">
        <f>'Triad - Simple'!AH19</f>
        <v>193447.27837066143</v>
      </c>
      <c r="AR22" s="117">
        <f>'Triad - Simple'!AI19</f>
        <v>81848.486734231425</v>
      </c>
      <c r="AS22" s="117">
        <f>'Triad - Simple'!AJ19</f>
        <v>95749.107714542377</v>
      </c>
      <c r="AT22" s="117">
        <f>'Triad - Simple'!AK19</f>
        <v>182377.22762597544</v>
      </c>
      <c r="AU22" s="117">
        <f>'Carolinas - Simple'!B19</f>
        <v>127715.13908945209</v>
      </c>
      <c r="AV22" s="117">
        <f>'Carolinas - Simple'!C19</f>
        <v>152961.30144745792</v>
      </c>
      <c r="AW22" s="117">
        <f>'Carolinas - Simple'!D19</f>
        <v>75195.174897168312</v>
      </c>
      <c r="AX22" s="117">
        <f>'Carolinas - Simple'!E19</f>
        <v>409481.82993746974</v>
      </c>
      <c r="AY22" s="117">
        <f>'Carolinas - Simple'!F19</f>
        <v>191069.62807983908</v>
      </c>
      <c r="AZ22" s="117">
        <f>'Carolinas - Simple'!G19</f>
        <v>377853.16698905965</v>
      </c>
      <c r="BA22" s="117">
        <f>'Carolinas - Simple'!H19</f>
        <v>95122.472885715077</v>
      </c>
      <c r="BB22" s="117">
        <f>'Carolinas - Simple'!I19</f>
        <v>200368.77390570307</v>
      </c>
      <c r="BC22" s="117">
        <f>'Carolinas - Simple'!J19</f>
        <v>186778.33224138708</v>
      </c>
      <c r="BD22" s="117">
        <f>'Carolinas - Simple'!K19</f>
        <v>110457.64925648295</v>
      </c>
      <c r="BE22" s="117">
        <f>'Carolinas - Simple'!L19</f>
        <v>182273.95523424257</v>
      </c>
      <c r="BF22" s="117">
        <f>'Carolinas - Simple'!M19</f>
        <v>409873.81545061478</v>
      </c>
      <c r="BG22" s="117">
        <f>'Carolinas - Simple'!N19</f>
        <v>106368.25953330535</v>
      </c>
      <c r="BH22" s="117">
        <f>'Carolinas - Simple'!O19</f>
        <v>94355.982821128113</v>
      </c>
      <c r="BI22" s="117">
        <f>'Carolinas - Simple'!P19</f>
        <v>152967.15756459293</v>
      </c>
      <c r="BJ22" s="117">
        <f>'Carolinas - Simple'!Q19</f>
        <v>92454.303782799485</v>
      </c>
      <c r="BK22" s="117">
        <f>'Carolinas - Simple'!R19</f>
        <v>126034.35781225048</v>
      </c>
      <c r="BL22" s="117">
        <f>'Carolinas - Simple'!S19</f>
        <v>118337.48278249912</v>
      </c>
      <c r="BM22" s="117">
        <f>'Carolinas - Simple'!T19</f>
        <v>109831.7361179163</v>
      </c>
      <c r="BN22" s="117">
        <f>'Carolinas - Simple'!U19</f>
        <v>194461.67546080827</v>
      </c>
      <c r="BO22" s="117">
        <f>'Carolinas - Simple'!V19</f>
        <v>111410.09465634612</v>
      </c>
      <c r="BP22" s="117">
        <f>'Carolinas - Simple'!W19</f>
        <v>118753.19217340049</v>
      </c>
      <c r="BQ22" s="117">
        <f>'Carolinas - Simple'!X19</f>
        <v>91464.392301501954</v>
      </c>
      <c r="BR22" s="117">
        <f>'Carolinas - Simple'!Y19</f>
        <v>85675.713990568634</v>
      </c>
      <c r="BS22" s="117">
        <f>'Carolinas - Simple'!Z19</f>
        <v>86727.431715066166</v>
      </c>
      <c r="BT22" s="117">
        <f>'Carolinas - Simple'!AA19</f>
        <v>125969.96915455521</v>
      </c>
      <c r="BU22" s="117">
        <f>'Carolinas - Simple'!AB19</f>
        <v>111703.49392663683</v>
      </c>
      <c r="BV22" s="117">
        <f>'Carolinas - Simple'!AC19</f>
        <v>115865.69983242932</v>
      </c>
      <c r="BW22" s="117">
        <f>'Carolinas - Simple'!AD19</f>
        <v>155412.88960478437</v>
      </c>
      <c r="BX22" s="117">
        <f>'Carolinas - Simple'!AE19</f>
        <v>224658.32083123797</v>
      </c>
      <c r="BY22" s="117">
        <f>'Carolinas - Simple'!AF19</f>
        <v>229240.10329747928</v>
      </c>
      <c r="BZ22" s="117">
        <f>'Carolinas - Simple'!AG19</f>
        <v>132459.44623507693</v>
      </c>
      <c r="CA22" s="117">
        <f>'Carolinas - Simple'!AH19</f>
        <v>255934.48207147469</v>
      </c>
      <c r="CB22" s="117">
        <f>'Carolinas - Simple'!AI19</f>
        <v>165810.2311193771</v>
      </c>
      <c r="CC22" s="117">
        <f>'Carolinas - Simple'!AJ19</f>
        <v>120055.32270765185</v>
      </c>
      <c r="CD22" s="117">
        <f>'Carolinas - Simple'!AK19</f>
        <v>108541.82527399699</v>
      </c>
      <c r="CE22" s="117">
        <f>'Carolinas - Simple'!AL19</f>
        <v>116807.96102139493</v>
      </c>
      <c r="CF22" s="117">
        <f>'Carolinas - Simple'!AM19</f>
        <v>95217.166523904409</v>
      </c>
      <c r="CG22" s="117">
        <f>'Carolinas - Simple'!AN19</f>
        <v>100672.29498985629</v>
      </c>
      <c r="CH22" s="117">
        <f>'Carolinas - Simple'!AO19</f>
        <v>106483.9717629271</v>
      </c>
      <c r="CI22" s="117">
        <f>'Carolinas - Simple'!AP19</f>
        <v>106735.89593415638</v>
      </c>
      <c r="CJ22" s="117">
        <f>'Carolinas - Simple'!AQ19</f>
        <v>395807.51812428096</v>
      </c>
      <c r="CK22" s="117">
        <f>'Carolinas - Simple'!AR19</f>
        <v>261902.42027697258</v>
      </c>
      <c r="CL22" s="117">
        <f>'Carolinas - Simple'!AS19</f>
        <v>214641.00948570203</v>
      </c>
      <c r="CM22" s="117">
        <f>'Carolinas - Simple'!AT19</f>
        <v>124728.06855576401</v>
      </c>
      <c r="CN22" s="117">
        <f>'Carolinas - Simple'!AU19</f>
        <v>102718.83034692664</v>
      </c>
      <c r="CO22" s="117">
        <f>'Carolinas - Simple'!AV19</f>
        <v>112590.05156654204</v>
      </c>
    </row>
    <row r="23" spans="2:142" x14ac:dyDescent="0.2">
      <c r="B23" t="s">
        <v>678</v>
      </c>
      <c r="C23" s="14">
        <v>0</v>
      </c>
      <c r="D23" s="14">
        <v>1</v>
      </c>
      <c r="E23" s="14">
        <v>0</v>
      </c>
      <c r="F23" s="14">
        <v>0</v>
      </c>
      <c r="G23" s="14">
        <v>1</v>
      </c>
      <c r="H23" s="14">
        <v>0</v>
      </c>
      <c r="I23" s="14">
        <v>1</v>
      </c>
      <c r="J23" s="14">
        <v>1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1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1</v>
      </c>
      <c r="AG23" s="14">
        <v>0</v>
      </c>
      <c r="AH23" s="14">
        <v>1</v>
      </c>
      <c r="AI23" s="14">
        <v>0</v>
      </c>
      <c r="AJ23" s="14">
        <v>0</v>
      </c>
      <c r="AK23" s="14">
        <v>0</v>
      </c>
      <c r="AL23" s="14">
        <v>1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1</v>
      </c>
      <c r="AW23" s="14">
        <v>1</v>
      </c>
      <c r="AX23" s="14">
        <v>0</v>
      </c>
      <c r="AY23" s="14">
        <v>1</v>
      </c>
      <c r="AZ23" s="14">
        <v>0</v>
      </c>
      <c r="BA23" s="14">
        <v>0</v>
      </c>
      <c r="BB23" s="14">
        <v>0</v>
      </c>
      <c r="BC23" s="14">
        <v>1</v>
      </c>
      <c r="BD23" s="14">
        <v>1</v>
      </c>
      <c r="BE23" s="14">
        <v>1</v>
      </c>
      <c r="BF23" s="14">
        <v>1</v>
      </c>
      <c r="BG23" s="14">
        <v>0</v>
      </c>
      <c r="BH23" s="14">
        <v>1</v>
      </c>
      <c r="BI23" s="14">
        <v>1</v>
      </c>
      <c r="BJ23" s="14">
        <v>0</v>
      </c>
      <c r="BK23" s="14">
        <v>1</v>
      </c>
      <c r="BL23" s="14">
        <v>1</v>
      </c>
      <c r="BM23" s="14">
        <v>1</v>
      </c>
      <c r="BN23" s="14">
        <v>1</v>
      </c>
      <c r="BO23" s="14">
        <v>0</v>
      </c>
      <c r="BP23" s="14">
        <v>1</v>
      </c>
      <c r="BQ23" s="14">
        <v>0</v>
      </c>
      <c r="BR23" s="14">
        <v>0</v>
      </c>
      <c r="BS23" s="14">
        <v>0</v>
      </c>
      <c r="BT23" s="14">
        <v>1</v>
      </c>
      <c r="BU23" s="14">
        <v>1</v>
      </c>
      <c r="BV23" s="14">
        <v>1</v>
      </c>
      <c r="BW23" s="14">
        <v>0</v>
      </c>
      <c r="BX23" s="14">
        <v>1</v>
      </c>
      <c r="BY23" s="14">
        <v>1</v>
      </c>
      <c r="BZ23" s="14">
        <v>1</v>
      </c>
      <c r="CA23" s="14">
        <v>0</v>
      </c>
      <c r="CB23" s="14">
        <v>1</v>
      </c>
      <c r="CC23" s="14">
        <v>0</v>
      </c>
      <c r="CD23" s="14">
        <v>1</v>
      </c>
      <c r="CE23" s="14">
        <v>1</v>
      </c>
      <c r="CF23" s="14">
        <v>1</v>
      </c>
      <c r="CG23" s="14">
        <v>1</v>
      </c>
      <c r="CH23" s="14">
        <v>1</v>
      </c>
      <c r="CI23" s="14">
        <v>1</v>
      </c>
      <c r="CJ23" s="14">
        <v>1</v>
      </c>
      <c r="CK23" s="14">
        <v>0</v>
      </c>
      <c r="CL23" s="14">
        <v>0</v>
      </c>
      <c r="CM23" s="14">
        <v>1</v>
      </c>
      <c r="CN23" s="14">
        <v>0</v>
      </c>
      <c r="CO23" s="14">
        <v>0</v>
      </c>
    </row>
    <row r="25" spans="2:142" x14ac:dyDescent="0.2">
      <c r="B25" t="s">
        <v>685</v>
      </c>
      <c r="C25" s="117">
        <f>C21-C23*C21</f>
        <v>589377.20059999998</v>
      </c>
      <c r="D25" s="117">
        <f t="shared" ref="D25:BO25" si="0">D21-D23*D21</f>
        <v>0</v>
      </c>
      <c r="E25" s="117">
        <f t="shared" si="0"/>
        <v>31457.119999999999</v>
      </c>
      <c r="F25" s="117">
        <f t="shared" si="0"/>
        <v>165687.33900000001</v>
      </c>
      <c r="G25" s="117">
        <f t="shared" si="0"/>
        <v>0</v>
      </c>
      <c r="H25" s="117">
        <f t="shared" si="0"/>
        <v>390084.75959999999</v>
      </c>
      <c r="I25" s="117">
        <f t="shared" si="0"/>
        <v>0</v>
      </c>
      <c r="J25" s="117">
        <f t="shared" si="0"/>
        <v>0</v>
      </c>
      <c r="K25" s="117">
        <f t="shared" si="0"/>
        <v>214902.3</v>
      </c>
      <c r="L25" s="117">
        <f t="shared" si="0"/>
        <v>275634.46059999999</v>
      </c>
      <c r="M25" s="117">
        <f t="shared" si="0"/>
        <v>89700</v>
      </c>
      <c r="N25" s="117">
        <f t="shared" si="0"/>
        <v>161270.9276</v>
      </c>
      <c r="O25" s="117">
        <f t="shared" si="0"/>
        <v>0</v>
      </c>
      <c r="P25" s="117">
        <f t="shared" si="0"/>
        <v>79286.579200000007</v>
      </c>
      <c r="Q25" s="117">
        <f t="shared" si="0"/>
        <v>123590.584</v>
      </c>
      <c r="R25" s="117">
        <f t="shared" si="0"/>
        <v>60127.499400000001</v>
      </c>
      <c r="S25" s="117">
        <f t="shared" si="0"/>
        <v>71813.459600000002</v>
      </c>
      <c r="T25" s="117">
        <f t="shared" si="0"/>
        <v>73192.6198</v>
      </c>
      <c r="U25" s="117">
        <f t="shared" si="0"/>
        <v>72198.409</v>
      </c>
      <c r="V25" s="117">
        <f t="shared" si="0"/>
        <v>64512.368999999999</v>
      </c>
      <c r="W25" s="117">
        <f t="shared" si="0"/>
        <v>64512.368999999999</v>
      </c>
      <c r="X25" s="117">
        <f t="shared" si="0"/>
        <v>64512.368999999999</v>
      </c>
      <c r="Y25" s="117">
        <f t="shared" si="0"/>
        <v>0</v>
      </c>
      <c r="Z25" s="117">
        <f t="shared" si="0"/>
        <v>84012.369000000006</v>
      </c>
      <c r="AA25" s="117">
        <f t="shared" si="0"/>
        <v>72312.369000000006</v>
      </c>
      <c r="AB25" s="117">
        <f t="shared" si="0"/>
        <v>71993.149000000005</v>
      </c>
      <c r="AC25" s="117">
        <f t="shared" si="0"/>
        <v>71294.459799999997</v>
      </c>
      <c r="AD25" s="117">
        <f t="shared" si="0"/>
        <v>56532.340799999998</v>
      </c>
      <c r="AE25" s="117">
        <f t="shared" si="0"/>
        <v>87561.048200000005</v>
      </c>
      <c r="AF25" s="117">
        <f t="shared" si="0"/>
        <v>0</v>
      </c>
      <c r="AG25" s="117">
        <f t="shared" si="0"/>
        <v>226986.70060000001</v>
      </c>
      <c r="AH25" s="117">
        <f t="shared" si="0"/>
        <v>0</v>
      </c>
      <c r="AI25" s="117">
        <f t="shared" si="0"/>
        <v>262437.533</v>
      </c>
      <c r="AJ25" s="117">
        <f t="shared" si="0"/>
        <v>153432.16039999999</v>
      </c>
      <c r="AK25" s="117">
        <f t="shared" si="0"/>
        <v>85800</v>
      </c>
      <c r="AL25" s="117">
        <f t="shared" si="0"/>
        <v>0</v>
      </c>
      <c r="AM25" s="117">
        <f t="shared" si="0"/>
        <v>81004.020199999999</v>
      </c>
      <c r="AN25" s="117">
        <f t="shared" si="0"/>
        <v>132569.459</v>
      </c>
      <c r="AO25" s="117">
        <f t="shared" si="0"/>
        <v>69940.740399999995</v>
      </c>
      <c r="AP25" s="117">
        <f t="shared" si="0"/>
        <v>117581.72500000001</v>
      </c>
      <c r="AQ25" s="117">
        <f t="shared" si="0"/>
        <v>180640.7322</v>
      </c>
      <c r="AR25" s="117">
        <f t="shared" si="0"/>
        <v>72797.7</v>
      </c>
      <c r="AS25" s="117">
        <f t="shared" si="0"/>
        <v>119753.73940000001</v>
      </c>
      <c r="AT25" s="117">
        <f t="shared" si="0"/>
        <v>182767.27539999998</v>
      </c>
      <c r="AU25" s="117">
        <f t="shared" si="0"/>
        <v>105071.68060000001</v>
      </c>
      <c r="AV25" s="117">
        <f t="shared" si="0"/>
        <v>0</v>
      </c>
      <c r="AW25" s="117">
        <f t="shared" si="0"/>
        <v>0</v>
      </c>
      <c r="AX25" s="117">
        <f t="shared" si="0"/>
        <v>358391.1398</v>
      </c>
      <c r="AY25" s="117">
        <f t="shared" si="0"/>
        <v>0</v>
      </c>
      <c r="AZ25" s="117">
        <f t="shared" si="0"/>
        <v>380496.3394</v>
      </c>
      <c r="BA25" s="117">
        <f t="shared" si="0"/>
        <v>82618.059599999993</v>
      </c>
      <c r="BB25" s="117">
        <f t="shared" si="0"/>
        <v>178091.3792</v>
      </c>
      <c r="BC25" s="117">
        <f t="shared" si="0"/>
        <v>0</v>
      </c>
      <c r="BD25" s="117">
        <f t="shared" si="0"/>
        <v>0</v>
      </c>
      <c r="BE25" s="117">
        <f t="shared" si="0"/>
        <v>0</v>
      </c>
      <c r="BF25" s="117">
        <f t="shared" si="0"/>
        <v>0</v>
      </c>
      <c r="BG25" s="117">
        <f t="shared" si="0"/>
        <v>87996.979399999997</v>
      </c>
      <c r="BH25" s="117">
        <f t="shared" si="0"/>
        <v>0</v>
      </c>
      <c r="BI25" s="117">
        <f t="shared" si="0"/>
        <v>0</v>
      </c>
      <c r="BJ25" s="117">
        <f t="shared" si="0"/>
        <v>88202.661800000002</v>
      </c>
      <c r="BK25" s="117">
        <f t="shared" si="0"/>
        <v>0</v>
      </c>
      <c r="BL25" s="117">
        <f t="shared" si="0"/>
        <v>0</v>
      </c>
      <c r="BM25" s="117">
        <f t="shared" si="0"/>
        <v>0</v>
      </c>
      <c r="BN25" s="117">
        <f t="shared" si="0"/>
        <v>0</v>
      </c>
      <c r="BO25" s="117">
        <f t="shared" si="0"/>
        <v>112997.03</v>
      </c>
      <c r="BP25" s="117">
        <f t="shared" ref="BP25:CO25" si="1">BP21-BP23*BP21</f>
        <v>0</v>
      </c>
      <c r="BQ25" s="117">
        <f t="shared" si="1"/>
        <v>116448.1244</v>
      </c>
      <c r="BR25" s="117">
        <f t="shared" si="1"/>
        <v>73986.000799999994</v>
      </c>
      <c r="BS25" s="117">
        <f t="shared" si="1"/>
        <v>72785.020799999998</v>
      </c>
      <c r="BT25" s="117">
        <f t="shared" si="1"/>
        <v>0</v>
      </c>
      <c r="BU25" s="117">
        <f t="shared" si="1"/>
        <v>0</v>
      </c>
      <c r="BV25" s="117">
        <f t="shared" si="1"/>
        <v>0</v>
      </c>
      <c r="BW25" s="117">
        <f t="shared" si="1"/>
        <v>131436.5606</v>
      </c>
      <c r="BX25" s="117">
        <f t="shared" si="1"/>
        <v>0</v>
      </c>
      <c r="BY25" s="117">
        <f t="shared" si="1"/>
        <v>0</v>
      </c>
      <c r="BZ25" s="117">
        <f t="shared" si="1"/>
        <v>0</v>
      </c>
      <c r="CA25" s="117">
        <f t="shared" si="1"/>
        <v>233784.39480000001</v>
      </c>
      <c r="CB25" s="117">
        <f t="shared" si="1"/>
        <v>0</v>
      </c>
      <c r="CC25" s="117">
        <f t="shared" si="1"/>
        <v>105188.1222</v>
      </c>
      <c r="CD25" s="117">
        <f t="shared" si="1"/>
        <v>0</v>
      </c>
      <c r="CE25" s="117">
        <f t="shared" si="1"/>
        <v>0</v>
      </c>
      <c r="CF25" s="117">
        <f t="shared" si="1"/>
        <v>0</v>
      </c>
      <c r="CG25" s="117">
        <f t="shared" si="1"/>
        <v>0</v>
      </c>
      <c r="CH25" s="117">
        <f t="shared" si="1"/>
        <v>0</v>
      </c>
      <c r="CI25" s="117">
        <f t="shared" si="1"/>
        <v>0</v>
      </c>
      <c r="CJ25" s="117">
        <f t="shared" si="1"/>
        <v>0</v>
      </c>
      <c r="CK25" s="117">
        <f t="shared" si="1"/>
        <v>233929.53320000001</v>
      </c>
      <c r="CL25" s="117">
        <f t="shared" si="1"/>
        <v>234000</v>
      </c>
      <c r="CM25" s="117">
        <f t="shared" si="1"/>
        <v>0</v>
      </c>
      <c r="CN25" s="117">
        <f t="shared" si="1"/>
        <v>97500</v>
      </c>
      <c r="CO25" s="117">
        <f t="shared" si="1"/>
        <v>132540.02480000001</v>
      </c>
    </row>
    <row r="26" spans="2:142" x14ac:dyDescent="0.2">
      <c r="B26" t="s">
        <v>686</v>
      </c>
      <c r="C26" s="117">
        <f>C22*C23</f>
        <v>0</v>
      </c>
      <c r="D26" s="117">
        <f t="shared" ref="D26:BO26" si="2">D22*D23</f>
        <v>48871.827772264049</v>
      </c>
      <c r="E26" s="117">
        <f t="shared" si="2"/>
        <v>0</v>
      </c>
      <c r="F26" s="117">
        <f t="shared" si="2"/>
        <v>0</v>
      </c>
      <c r="G26" s="117">
        <f t="shared" si="2"/>
        <v>345226.59190802986</v>
      </c>
      <c r="H26" s="117">
        <f t="shared" si="2"/>
        <v>0</v>
      </c>
      <c r="I26" s="117">
        <f t="shared" si="2"/>
        <v>297288.48532272887</v>
      </c>
      <c r="J26" s="117">
        <f t="shared" si="2"/>
        <v>50487.862640316373</v>
      </c>
      <c r="K26" s="117">
        <f t="shared" si="2"/>
        <v>0</v>
      </c>
      <c r="L26" s="117">
        <f t="shared" si="2"/>
        <v>0</v>
      </c>
      <c r="M26" s="117">
        <f t="shared" si="2"/>
        <v>0</v>
      </c>
      <c r="N26" s="117">
        <f t="shared" si="2"/>
        <v>0</v>
      </c>
      <c r="O26" s="117">
        <f t="shared" si="2"/>
        <v>656230.5590652643</v>
      </c>
      <c r="P26" s="117">
        <f t="shared" si="2"/>
        <v>0</v>
      </c>
      <c r="Q26" s="117">
        <f t="shared" si="2"/>
        <v>0</v>
      </c>
      <c r="R26" s="117">
        <f t="shared" si="2"/>
        <v>0</v>
      </c>
      <c r="S26" s="117">
        <f t="shared" si="2"/>
        <v>0</v>
      </c>
      <c r="T26" s="117">
        <f t="shared" si="2"/>
        <v>0</v>
      </c>
      <c r="U26" s="117">
        <f t="shared" si="2"/>
        <v>0</v>
      </c>
      <c r="V26" s="117">
        <f t="shared" si="2"/>
        <v>0</v>
      </c>
      <c r="W26" s="117">
        <f t="shared" si="2"/>
        <v>0</v>
      </c>
      <c r="X26" s="117">
        <f t="shared" si="2"/>
        <v>0</v>
      </c>
      <c r="Y26" s="117">
        <f t="shared" si="2"/>
        <v>81751.898244333133</v>
      </c>
      <c r="Z26" s="117">
        <f t="shared" si="2"/>
        <v>0</v>
      </c>
      <c r="AA26" s="117">
        <f t="shared" si="2"/>
        <v>0</v>
      </c>
      <c r="AB26" s="117">
        <f t="shared" si="2"/>
        <v>0</v>
      </c>
      <c r="AC26" s="117">
        <f t="shared" si="2"/>
        <v>0</v>
      </c>
      <c r="AD26" s="117">
        <f t="shared" si="2"/>
        <v>0</v>
      </c>
      <c r="AE26" s="117">
        <f t="shared" si="2"/>
        <v>0</v>
      </c>
      <c r="AF26" s="117">
        <f t="shared" si="2"/>
        <v>80490.679067025441</v>
      </c>
      <c r="AG26" s="117">
        <f t="shared" si="2"/>
        <v>0</v>
      </c>
      <c r="AH26" s="117">
        <f t="shared" si="2"/>
        <v>106026.97125020662</v>
      </c>
      <c r="AI26" s="117">
        <f t="shared" si="2"/>
        <v>0</v>
      </c>
      <c r="AJ26" s="117">
        <f t="shared" si="2"/>
        <v>0</v>
      </c>
      <c r="AK26" s="117">
        <f t="shared" si="2"/>
        <v>0</v>
      </c>
      <c r="AL26" s="117">
        <f t="shared" si="2"/>
        <v>226533.59246073628</v>
      </c>
      <c r="AM26" s="117">
        <f t="shared" si="2"/>
        <v>0</v>
      </c>
      <c r="AN26" s="117">
        <f t="shared" si="2"/>
        <v>0</v>
      </c>
      <c r="AO26" s="117">
        <f t="shared" si="2"/>
        <v>0</v>
      </c>
      <c r="AP26" s="117">
        <f t="shared" si="2"/>
        <v>0</v>
      </c>
      <c r="AQ26" s="117">
        <f t="shared" si="2"/>
        <v>0</v>
      </c>
      <c r="AR26" s="117">
        <f t="shared" si="2"/>
        <v>0</v>
      </c>
      <c r="AS26" s="117">
        <f t="shared" si="2"/>
        <v>0</v>
      </c>
      <c r="AT26" s="117">
        <f t="shared" si="2"/>
        <v>0</v>
      </c>
      <c r="AU26" s="117">
        <f t="shared" si="2"/>
        <v>0</v>
      </c>
      <c r="AV26" s="117">
        <f t="shared" si="2"/>
        <v>152961.30144745792</v>
      </c>
      <c r="AW26" s="117">
        <f t="shared" si="2"/>
        <v>75195.174897168312</v>
      </c>
      <c r="AX26" s="117">
        <f t="shared" si="2"/>
        <v>0</v>
      </c>
      <c r="AY26" s="117">
        <f t="shared" si="2"/>
        <v>191069.62807983908</v>
      </c>
      <c r="AZ26" s="117">
        <f t="shared" si="2"/>
        <v>0</v>
      </c>
      <c r="BA26" s="117">
        <f t="shared" si="2"/>
        <v>0</v>
      </c>
      <c r="BB26" s="117">
        <f t="shared" si="2"/>
        <v>0</v>
      </c>
      <c r="BC26" s="117">
        <f t="shared" si="2"/>
        <v>186778.33224138708</v>
      </c>
      <c r="BD26" s="117">
        <f t="shared" si="2"/>
        <v>110457.64925648295</v>
      </c>
      <c r="BE26" s="117">
        <f t="shared" si="2"/>
        <v>182273.95523424257</v>
      </c>
      <c r="BF26" s="117">
        <f t="shared" si="2"/>
        <v>409873.81545061478</v>
      </c>
      <c r="BG26" s="117">
        <f t="shared" si="2"/>
        <v>0</v>
      </c>
      <c r="BH26" s="117">
        <f t="shared" si="2"/>
        <v>94355.982821128113</v>
      </c>
      <c r="BI26" s="117">
        <f t="shared" si="2"/>
        <v>152967.15756459293</v>
      </c>
      <c r="BJ26" s="117">
        <f t="shared" si="2"/>
        <v>0</v>
      </c>
      <c r="BK26" s="117">
        <f t="shared" si="2"/>
        <v>126034.35781225048</v>
      </c>
      <c r="BL26" s="117">
        <f t="shared" si="2"/>
        <v>118337.48278249912</v>
      </c>
      <c r="BM26" s="117">
        <f t="shared" si="2"/>
        <v>109831.7361179163</v>
      </c>
      <c r="BN26" s="117">
        <f t="shared" si="2"/>
        <v>194461.67546080827</v>
      </c>
      <c r="BO26" s="117">
        <f t="shared" si="2"/>
        <v>0</v>
      </c>
      <c r="BP26" s="117">
        <f t="shared" ref="BP26:CO26" si="3">BP22*BP23</f>
        <v>118753.19217340049</v>
      </c>
      <c r="BQ26" s="117">
        <f t="shared" si="3"/>
        <v>0</v>
      </c>
      <c r="BR26" s="117">
        <f t="shared" si="3"/>
        <v>0</v>
      </c>
      <c r="BS26" s="117">
        <f t="shared" si="3"/>
        <v>0</v>
      </c>
      <c r="BT26" s="117">
        <f t="shared" si="3"/>
        <v>125969.96915455521</v>
      </c>
      <c r="BU26" s="117">
        <f t="shared" si="3"/>
        <v>111703.49392663683</v>
      </c>
      <c r="BV26" s="117">
        <f t="shared" si="3"/>
        <v>115865.69983242932</v>
      </c>
      <c r="BW26" s="117">
        <f t="shared" si="3"/>
        <v>0</v>
      </c>
      <c r="BX26" s="117">
        <f t="shared" si="3"/>
        <v>224658.32083123797</v>
      </c>
      <c r="BY26" s="117">
        <f t="shared" si="3"/>
        <v>229240.10329747928</v>
      </c>
      <c r="BZ26" s="117">
        <f t="shared" si="3"/>
        <v>132459.44623507693</v>
      </c>
      <c r="CA26" s="117">
        <f t="shared" si="3"/>
        <v>0</v>
      </c>
      <c r="CB26" s="117">
        <f t="shared" si="3"/>
        <v>165810.2311193771</v>
      </c>
      <c r="CC26" s="117">
        <f t="shared" si="3"/>
        <v>0</v>
      </c>
      <c r="CD26" s="117">
        <f t="shared" si="3"/>
        <v>108541.82527399699</v>
      </c>
      <c r="CE26" s="117">
        <f t="shared" si="3"/>
        <v>116807.96102139493</v>
      </c>
      <c r="CF26" s="117">
        <f t="shared" si="3"/>
        <v>95217.166523904409</v>
      </c>
      <c r="CG26" s="117">
        <f t="shared" si="3"/>
        <v>100672.29498985629</v>
      </c>
      <c r="CH26" s="117">
        <f t="shared" si="3"/>
        <v>106483.9717629271</v>
      </c>
      <c r="CI26" s="117">
        <f t="shared" si="3"/>
        <v>106735.89593415638</v>
      </c>
      <c r="CJ26" s="117">
        <f t="shared" si="3"/>
        <v>395807.51812428096</v>
      </c>
      <c r="CK26" s="117">
        <f t="shared" si="3"/>
        <v>0</v>
      </c>
      <c r="CL26" s="117">
        <f t="shared" si="3"/>
        <v>0</v>
      </c>
      <c r="CM26" s="117">
        <f t="shared" si="3"/>
        <v>124728.06855576401</v>
      </c>
      <c r="CN26" s="117">
        <f t="shared" si="3"/>
        <v>0</v>
      </c>
      <c r="CO26" s="117">
        <f t="shared" si="3"/>
        <v>0</v>
      </c>
    </row>
    <row r="28" spans="2:142" x14ac:dyDescent="0.2">
      <c r="F28" s="5"/>
    </row>
    <row r="30" spans="2:142" x14ac:dyDescent="0.2">
      <c r="B30" s="87" t="s">
        <v>676</v>
      </c>
      <c r="C30" t="s">
        <v>682</v>
      </c>
      <c r="D30" t="s">
        <v>681</v>
      </c>
      <c r="E30" t="s">
        <v>677</v>
      </c>
    </row>
    <row r="31" spans="2:142" x14ac:dyDescent="0.2">
      <c r="C31" s="89">
        <v>3.9999999105930328E-2</v>
      </c>
      <c r="D31" s="89">
        <v>0.40000000596046448</v>
      </c>
      <c r="E31" s="89">
        <v>0.10000000149011612</v>
      </c>
    </row>
    <row r="33" spans="2:93" x14ac:dyDescent="0.2">
      <c r="B33" s="87" t="s">
        <v>696</v>
      </c>
      <c r="C33" t="str" cm="1">
        <f t="array" ref="C33:CO33">IF(C23:CO23=1,C20:CO20,"-")</f>
        <v>-</v>
      </c>
      <c r="D33" t="str">
        <v>414 Stadium St</v>
      </c>
      <c r="E33" t="str">
        <v>-</v>
      </c>
      <c r="F33" t="str">
        <v>-</v>
      </c>
      <c r="G33" t="str">
        <v>Total 512 Maple</v>
      </c>
      <c r="H33" t="str">
        <v>-</v>
      </c>
      <c r="I33" t="str">
        <v>Total 636 Tucker St</v>
      </c>
      <c r="J33" t="str">
        <v>819 Moore St</v>
      </c>
      <c r="K33" t="str">
        <v>-</v>
      </c>
      <c r="L33" t="str">
        <v>-</v>
      </c>
      <c r="M33" t="str">
        <v>-</v>
      </c>
      <c r="N33" t="str">
        <v>-</v>
      </c>
      <c r="O33" t="str">
        <v>200 Goodson</v>
      </c>
      <c r="P33" t="str">
        <v>-</v>
      </c>
      <c r="Q33" t="str">
        <v>-</v>
      </c>
      <c r="R33" t="str">
        <v>-</v>
      </c>
      <c r="S33" t="str">
        <v>-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2215 Smith St, Reidsville</v>
      </c>
      <c r="Z33" t="str">
        <v>-</v>
      </c>
      <c r="AA33" t="str">
        <v>-</v>
      </c>
      <c r="AB33" t="str">
        <v>-</v>
      </c>
      <c r="AC33" t="str">
        <v>-</v>
      </c>
      <c r="AD33" t="str">
        <v>-</v>
      </c>
      <c r="AE33" t="str">
        <v>-</v>
      </c>
      <c r="AF33" t="str">
        <v>506 Flanner St, Burlington</v>
      </c>
      <c r="AG33" t="str">
        <v>-</v>
      </c>
      <c r="AH33" t="str">
        <v>510 Washington Ave, Reidsville</v>
      </c>
      <c r="AI33" t="str">
        <v>-</v>
      </c>
      <c r="AJ33" t="str">
        <v>-</v>
      </c>
      <c r="AK33" t="str">
        <v>-</v>
      </c>
      <c r="AL33" t="str">
        <v>Total 614 Maple</v>
      </c>
      <c r="AM33" t="str">
        <v>-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1005 Ava</v>
      </c>
      <c r="AW33" t="str">
        <v>1015 Ava</v>
      </c>
      <c r="AX33" t="str">
        <v>-</v>
      </c>
      <c r="AY33" t="str">
        <v xml:space="preserve">1102/1104 S Main </v>
      </c>
      <c r="AZ33" t="str">
        <v>-</v>
      </c>
      <c r="BA33" t="str">
        <v>-</v>
      </c>
      <c r="BB33" t="str">
        <v>-</v>
      </c>
      <c r="BC33" t="str">
        <v xml:space="preserve">1118/1120 S Main </v>
      </c>
      <c r="BD33" t="str">
        <v>1119 N Park Ave</v>
      </c>
      <c r="BE33" t="str">
        <v xml:space="preserve">1122/1124 S Main </v>
      </c>
      <c r="BF33" t="str">
        <v>114 A/B 116 A/B Summitt</v>
      </c>
      <c r="BG33" t="str">
        <v>-</v>
      </c>
      <c r="BH33" t="str">
        <v>120 1st St</v>
      </c>
      <c r="BI33" t="str">
        <v>120 Everett</v>
      </c>
      <c r="BJ33" t="str">
        <v>-</v>
      </c>
      <c r="BK33" t="str">
        <v>127 Scott St</v>
      </c>
      <c r="BL33" t="str">
        <v>1306 Cloverdale St</v>
      </c>
      <c r="BM33" t="str">
        <v>1321 Durham St</v>
      </c>
      <c r="BN33" t="str">
        <v>221 Willow St + 1212 Cedar Ave</v>
      </c>
      <c r="BO33" t="str">
        <v>-</v>
      </c>
      <c r="BP33" t="str">
        <v>1726 Amos</v>
      </c>
      <c r="BQ33" t="str">
        <v>-</v>
      </c>
      <c r="BR33" t="str">
        <v>-</v>
      </c>
      <c r="BS33" t="str">
        <v>-</v>
      </c>
      <c r="BT33" t="str">
        <v>401 S Joyner</v>
      </c>
      <c r="BU33" t="str">
        <v>401 W Main</v>
      </c>
      <c r="BV33" t="str">
        <v>408 St John</v>
      </c>
      <c r="BW33" t="str">
        <v>-</v>
      </c>
      <c r="BX33" t="str">
        <v>Total 504 W Webb Ave</v>
      </c>
      <c r="BY33" t="str">
        <v xml:space="preserve">514/516 Mebane </v>
      </c>
      <c r="BZ33" t="str">
        <v>Total 608 Fix St</v>
      </c>
      <c r="CA33" t="str">
        <v>-</v>
      </c>
      <c r="CB33" t="str">
        <v>Total 619 N Mebane St</v>
      </c>
      <c r="CC33" t="str">
        <v>-</v>
      </c>
      <c r="CD33" t="str">
        <v>650 Montgomery St</v>
      </c>
      <c r="CE33" t="str">
        <v>703 Larry Ave</v>
      </c>
      <c r="CF33" t="str">
        <v>702 Parker</v>
      </c>
      <c r="CG33" t="str">
        <v>803 Cameron</v>
      </c>
      <c r="CH33" t="str">
        <v>804 North St</v>
      </c>
      <c r="CI33" t="str">
        <v>Total 805 Cameron</v>
      </c>
      <c r="CJ33" t="str">
        <v>Total Carolina Ave</v>
      </c>
      <c r="CK33" t="str">
        <v>-</v>
      </c>
      <c r="CL33" t="str">
        <v>-</v>
      </c>
      <c r="CM33" t="str">
        <v>316 Fisher</v>
      </c>
      <c r="CN33" t="str">
        <v>-</v>
      </c>
      <c r="CO33" t="str">
        <v>-</v>
      </c>
    </row>
    <row r="34" spans="2:93" x14ac:dyDescent="0.2">
      <c r="B34" s="87" t="s">
        <v>697</v>
      </c>
      <c r="C34" t="str" cm="1">
        <f t="array" ref="C34:CO34">IF(C23:CO23=0,C20:CO20,"-")</f>
        <v>Total 1012 S Main St</v>
      </c>
      <c r="D34" t="str">
        <v>-</v>
      </c>
      <c r="E34" t="str">
        <v>504 Silver</v>
      </c>
      <c r="F34" t="str">
        <v>Total 511 Cameron St</v>
      </c>
      <c r="G34" t="str">
        <v>-</v>
      </c>
      <c r="H34" t="str">
        <v>Total 603 W Davis St</v>
      </c>
      <c r="I34" t="str">
        <v>-</v>
      </c>
      <c r="J34" t="str">
        <v>-</v>
      </c>
      <c r="K34" t="str">
        <v>Total 1116 Queen Ann St</v>
      </c>
      <c r="L34" t="str">
        <v>1307 Lewis St</v>
      </c>
      <c r="M34" t="str">
        <v>137 Ridge St</v>
      </c>
      <c r="N34" t="str">
        <v>Total 1725 Whitsett</v>
      </c>
      <c r="O34" t="str">
        <v>-</v>
      </c>
      <c r="P34" t="str">
        <v>206 Lamberth St, Reidsville</v>
      </c>
      <c r="Q34" t="str">
        <v>216 Guthrie St, Graham</v>
      </c>
      <c r="R34" t="str">
        <v>217 Courtland Terrace, Burlingt</v>
      </c>
      <c r="S34" t="str">
        <v>2207 Smith St, Reidsville</v>
      </c>
      <c r="T34" t="str">
        <v>2210 Smith St, Reidsville</v>
      </c>
      <c r="U34" t="str">
        <v>2211 Smith St, Reidsville</v>
      </c>
      <c r="V34" t="str">
        <v>2212 Smith St, Reidsville</v>
      </c>
      <c r="W34" t="str">
        <v>2213 Smith St, Reidsville</v>
      </c>
      <c r="X34" t="str">
        <v>2214 Smith St, Reidsville</v>
      </c>
      <c r="Y34" t="str">
        <v>-</v>
      </c>
      <c r="Z34" t="str">
        <v>2216 Smith St, Reidsville</v>
      </c>
      <c r="AA34" t="str">
        <v>2224 Smith St, Reidsville</v>
      </c>
      <c r="AB34" t="str">
        <v>335 Mulberry St, Reidsville</v>
      </c>
      <c r="AC34" t="str">
        <v>337 S Branch St, Reidsville</v>
      </c>
      <c r="AD34" t="str">
        <v>403 Thomas Ave, Reidsville</v>
      </c>
      <c r="AE34" t="str">
        <v>434 N Logan St</v>
      </c>
      <c r="AF34" t="str">
        <v>-</v>
      </c>
      <c r="AG34" t="str">
        <v>Total 510 Piedmont St</v>
      </c>
      <c r="AH34" t="str">
        <v>-</v>
      </c>
      <c r="AI34" t="str">
        <v>Total 604 Wentworth</v>
      </c>
      <c r="AJ34" t="str">
        <v>607 Spence St, Burlington</v>
      </c>
      <c r="AK34" t="str">
        <v>611 Spence St, Burlington</v>
      </c>
      <c r="AL34" t="str">
        <v>-</v>
      </c>
      <c r="AM34" t="str">
        <v>801 N Mebane St, Burlington</v>
      </c>
      <c r="AN34" t="str">
        <v>Total 805 N Mebane St</v>
      </c>
      <c r="AO34" t="str">
        <v>913 Lindsey St, Reidsville</v>
      </c>
      <c r="AP34" t="str">
        <v>Total 919/921 S Main St</v>
      </c>
      <c r="AQ34" t="str">
        <v>Total 923 S Main St</v>
      </c>
      <c r="AR34" t="str">
        <v>946 Graham St, Burlington</v>
      </c>
      <c r="AS34" t="str">
        <v>Total Gilmer Circle</v>
      </c>
      <c r="AT34" t="str">
        <v>Total Scales St</v>
      </c>
      <c r="AU34" t="str">
        <v>1001 Morehead</v>
      </c>
      <c r="AV34" t="str">
        <v>-</v>
      </c>
      <c r="AW34" t="str">
        <v>-</v>
      </c>
      <c r="AX34" t="str">
        <v>Total 102 S Main St</v>
      </c>
      <c r="AY34" t="str">
        <v>-</v>
      </c>
      <c r="AZ34" t="str">
        <v>Total 1108 S Main</v>
      </c>
      <c r="BA34" t="str">
        <v>1109 N Park Ave</v>
      </c>
      <c r="BB34" t="str">
        <v>Total 1112 S Main St</v>
      </c>
      <c r="BC34" t="str">
        <v>-</v>
      </c>
      <c r="BD34" t="str">
        <v>-</v>
      </c>
      <c r="BE34" t="str">
        <v>-</v>
      </c>
      <c r="BF34" t="str">
        <v>-</v>
      </c>
      <c r="BG34" t="str">
        <v>117 Ridge St</v>
      </c>
      <c r="BH34" t="str">
        <v>-</v>
      </c>
      <c r="BI34" t="str">
        <v>-</v>
      </c>
      <c r="BJ34" t="str">
        <v>125 Scott St</v>
      </c>
      <c r="BK34" t="str">
        <v>-</v>
      </c>
      <c r="BL34" t="str">
        <v>-</v>
      </c>
      <c r="BM34" t="str">
        <v>-</v>
      </c>
      <c r="BN34" t="str">
        <v>-</v>
      </c>
      <c r="BO34" t="str">
        <v>1538 W Webb Ave</v>
      </c>
      <c r="BP34" t="str">
        <v>-</v>
      </c>
      <c r="BQ34" t="str">
        <v>2312 Moran St</v>
      </c>
      <c r="BR34" t="str">
        <v>347 Foster St</v>
      </c>
      <c r="BS34" t="str">
        <v>355 Foster St</v>
      </c>
      <c r="BT34" t="str">
        <v>-</v>
      </c>
      <c r="BU34" t="str">
        <v>-</v>
      </c>
      <c r="BV34" t="str">
        <v>-</v>
      </c>
      <c r="BW34" t="str">
        <v>437 Fulton St</v>
      </c>
      <c r="BX34" t="str">
        <v>-</v>
      </c>
      <c r="BY34" t="str">
        <v>-</v>
      </c>
      <c r="BZ34" t="str">
        <v>-</v>
      </c>
      <c r="CA34" t="str">
        <v>Total 616 N Mebane St</v>
      </c>
      <c r="CB34" t="str">
        <v>-</v>
      </c>
      <c r="CC34" t="str">
        <v>625 N Mebane St</v>
      </c>
      <c r="CD34" t="str">
        <v>-</v>
      </c>
      <c r="CE34" t="str">
        <v>-</v>
      </c>
      <c r="CF34" t="str">
        <v>-</v>
      </c>
      <c r="CG34" t="str">
        <v>-</v>
      </c>
      <c r="CH34" t="str">
        <v>-</v>
      </c>
      <c r="CI34" t="str">
        <v>-</v>
      </c>
      <c r="CJ34" t="str">
        <v>-</v>
      </c>
      <c r="CK34" t="str">
        <v>Total Durham Street</v>
      </c>
      <c r="CL34" t="str">
        <v>314 Fisher</v>
      </c>
      <c r="CM34" t="str">
        <v>-</v>
      </c>
      <c r="CN34" t="str">
        <v>318 Fisher</v>
      </c>
      <c r="CO34" t="str">
        <v>320 Fisher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CA93-C8FE-437D-A7D9-FDC7778D38CE}">
  <dimension ref="A1:K19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2" max="2" width="13.1640625" bestFit="1" customWidth="1"/>
    <col min="3" max="3" width="13.6640625" bestFit="1" customWidth="1"/>
    <col min="11" max="11" width="10.1640625" bestFit="1" customWidth="1"/>
  </cols>
  <sheetData>
    <row r="1" spans="1:11" x14ac:dyDescent="0.2">
      <c r="A1" s="87" t="s">
        <v>709</v>
      </c>
      <c r="K1" s="121" t="str">
        <f>CONCATENATE("Sensitivity of ",$K$4," to ","Input")</f>
        <v>Sensitivity of Debt Reduction to Input</v>
      </c>
    </row>
    <row r="3" spans="1:11" x14ac:dyDescent="0.2">
      <c r="A3" t="s">
        <v>710</v>
      </c>
      <c r="K3" t="s">
        <v>711</v>
      </c>
    </row>
    <row r="4" spans="1:11" ht="78" x14ac:dyDescent="0.2">
      <c r="A4" s="128" t="s">
        <v>713</v>
      </c>
      <c r="B4" s="119" t="s">
        <v>714</v>
      </c>
      <c r="C4" s="119" t="s">
        <v>672</v>
      </c>
      <c r="J4" s="121">
        <f>MATCH($K$4,OutputAddresses,0)</f>
        <v>2</v>
      </c>
      <c r="K4" s="120" t="s">
        <v>672</v>
      </c>
    </row>
    <row r="5" spans="1:11" x14ac:dyDescent="0.2">
      <c r="A5" s="118">
        <v>9.9999997764825821E-3</v>
      </c>
      <c r="B5" s="122">
        <v>5929911.9500000002</v>
      </c>
      <c r="C5" s="123">
        <v>7554741.7400000002</v>
      </c>
      <c r="K5" s="130">
        <f>INDEX(OutputValues,1,$J$4)</f>
        <v>7554741.7400000002</v>
      </c>
    </row>
    <row r="6" spans="1:11" x14ac:dyDescent="0.2">
      <c r="A6" s="118">
        <v>1.9999999552965164E-2</v>
      </c>
      <c r="B6" s="124">
        <v>6128352.1600000001</v>
      </c>
      <c r="C6" s="125">
        <v>7501163.4699999997</v>
      </c>
      <c r="K6" s="130">
        <f>INDEX(OutputValues,2,$J$4)</f>
        <v>7501163.4699999997</v>
      </c>
    </row>
    <row r="7" spans="1:11" x14ac:dyDescent="0.2">
      <c r="A7" s="118">
        <v>2.9999999329447746E-2</v>
      </c>
      <c r="B7" s="124">
        <v>6223711.8899999997</v>
      </c>
      <c r="C7" s="125">
        <v>7546740.9400000004</v>
      </c>
      <c r="K7" s="130">
        <f>INDEX(OutputValues,3,$J$4)</f>
        <v>7546740.9400000004</v>
      </c>
    </row>
    <row r="8" spans="1:11" x14ac:dyDescent="0.2">
      <c r="A8" s="118">
        <v>3.9999999105930328E-2</v>
      </c>
      <c r="B8" s="124">
        <v>6376961.9299999997</v>
      </c>
      <c r="C8" s="125">
        <v>7515283.8200000003</v>
      </c>
      <c r="K8" s="130">
        <f>INDEX(OutputValues,4,$J$4)</f>
        <v>7515283.8200000003</v>
      </c>
    </row>
    <row r="9" spans="1:11" x14ac:dyDescent="0.2">
      <c r="A9" s="118">
        <v>4.9999997019767761E-2</v>
      </c>
      <c r="B9" s="124">
        <v>6586061.9500000002</v>
      </c>
      <c r="C9" s="125">
        <v>7508024.4199999999</v>
      </c>
      <c r="K9" s="130">
        <f>INDEX(OutputValues,5,$J$4)</f>
        <v>7508024.4199999999</v>
      </c>
    </row>
    <row r="10" spans="1:11" x14ac:dyDescent="0.2">
      <c r="A10" s="118">
        <v>5.9999998658895493E-2</v>
      </c>
      <c r="B10" s="124">
        <v>6761320.4199999999</v>
      </c>
      <c r="C10" s="125">
        <v>7501163.4699999997</v>
      </c>
      <c r="K10" s="130">
        <f>INDEX(OutputValues,6,$J$4)</f>
        <v>7501163.4699999997</v>
      </c>
    </row>
    <row r="11" spans="1:11" x14ac:dyDescent="0.2">
      <c r="A11" s="118">
        <v>7.0000000298023224E-2</v>
      </c>
      <c r="B11" s="124">
        <v>6873621.4699999997</v>
      </c>
      <c r="C11" s="125">
        <v>7523284.6200000001</v>
      </c>
      <c r="K11" s="130">
        <f>INDEX(OutputValues,7,$J$4)</f>
        <v>7523284.6200000001</v>
      </c>
    </row>
    <row r="12" spans="1:11" x14ac:dyDescent="0.2">
      <c r="A12" s="118">
        <v>7.9999998211860657E-2</v>
      </c>
      <c r="B12" s="124">
        <v>7083148.7300000004</v>
      </c>
      <c r="C12" s="125">
        <v>7537667.04</v>
      </c>
      <c r="K12" s="130">
        <f>INDEX(OutputValues,8,$J$4)</f>
        <v>7537667.04</v>
      </c>
    </row>
    <row r="13" spans="1:11" x14ac:dyDescent="0.2">
      <c r="A13" s="118">
        <v>8.999999612569809E-2</v>
      </c>
      <c r="B13" s="124">
        <v>7259740.6299999999</v>
      </c>
      <c r="C13" s="125">
        <v>7510603.7400000002</v>
      </c>
      <c r="K13" s="130">
        <f>INDEX(OutputValues,9,$J$4)</f>
        <v>7510603.7400000002</v>
      </c>
    </row>
    <row r="14" spans="1:11" x14ac:dyDescent="0.2">
      <c r="A14" s="118">
        <v>9.9999994039535522E-2</v>
      </c>
      <c r="B14" s="124">
        <v>7463673.5899999999</v>
      </c>
      <c r="C14" s="125">
        <v>7510603.7400000002</v>
      </c>
      <c r="K14" s="130">
        <f>INDEX(OutputValues,10,$J$4)</f>
        <v>7510603.7400000002</v>
      </c>
    </row>
    <row r="15" spans="1:11" x14ac:dyDescent="0.2">
      <c r="A15" s="118">
        <v>0.10999999940395355</v>
      </c>
      <c r="B15" s="124">
        <v>7674031.3399999999</v>
      </c>
      <c r="C15" s="125">
        <v>7523284.6200000001</v>
      </c>
      <c r="K15" s="130">
        <f>INDEX(OutputValues,11,$J$4)</f>
        <v>7523284.6200000001</v>
      </c>
    </row>
    <row r="16" spans="1:11" x14ac:dyDescent="0.2">
      <c r="A16" s="118">
        <v>0.11999999731779099</v>
      </c>
      <c r="B16" s="124">
        <v>7926243.1399999997</v>
      </c>
      <c r="C16" s="125">
        <v>7506209.9199999999</v>
      </c>
      <c r="K16" s="130">
        <f>INDEX(OutputValues,12,$J$4)</f>
        <v>7506209.9199999999</v>
      </c>
    </row>
    <row r="17" spans="1:11" x14ac:dyDescent="0.2">
      <c r="A17" s="118">
        <v>0.12999999523162842</v>
      </c>
      <c r="B17" s="124">
        <v>8212622.0300000003</v>
      </c>
      <c r="C17" s="125">
        <v>7501163.4699999997</v>
      </c>
      <c r="K17" s="130">
        <f>INDEX(OutputValues,13,$J$4)</f>
        <v>7501163.4699999997</v>
      </c>
    </row>
    <row r="18" spans="1:11" x14ac:dyDescent="0.2">
      <c r="A18" s="118">
        <v>0.14000000059604645</v>
      </c>
      <c r="B18" s="124">
        <v>8413126.9199999999</v>
      </c>
      <c r="C18" s="125">
        <v>7506209.9199999999</v>
      </c>
      <c r="K18" s="130">
        <f>INDEX(OutputValues,14,$J$4)</f>
        <v>7506209.9199999999</v>
      </c>
    </row>
    <row r="19" spans="1:11" x14ac:dyDescent="0.2">
      <c r="A19" s="118">
        <v>0.14999999105930328</v>
      </c>
      <c r="B19" s="126">
        <v>8720435.0999999996</v>
      </c>
      <c r="C19" s="127">
        <v>7508024.4199999999</v>
      </c>
      <c r="K19" s="130">
        <f>INDEX(OutputValues,15,$J$4)</f>
        <v>7508024.4199999999</v>
      </c>
    </row>
  </sheetData>
  <dataValidations count="1">
    <dataValidation type="list" allowBlank="1" showInputMessage="1" showErrorMessage="1" sqref="K4" xr:uid="{20741D56-8C38-4BD2-899E-F94D718353D4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3354-4B53-4266-95ED-5FBF77D60DAE}">
  <dimension ref="A1:K13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14.1640625" customWidth="1"/>
    <col min="2" max="2" width="13.1640625" bestFit="1" customWidth="1"/>
    <col min="3" max="3" width="13.6640625" bestFit="1" customWidth="1"/>
  </cols>
  <sheetData>
    <row r="1" spans="1:11" x14ac:dyDescent="0.2">
      <c r="A1" s="87" t="s">
        <v>709</v>
      </c>
      <c r="K1" s="121" t="str">
        <f>CONCATENATE("Sensitivity of ",$K$4," to ","Input")</f>
        <v>Sensitivity of NPV to Input</v>
      </c>
    </row>
    <row r="3" spans="1:11" x14ac:dyDescent="0.2">
      <c r="A3" t="s">
        <v>715</v>
      </c>
      <c r="K3" t="s">
        <v>711</v>
      </c>
    </row>
    <row r="4" spans="1:11" ht="78" x14ac:dyDescent="0.2">
      <c r="A4" s="128" t="s">
        <v>716</v>
      </c>
      <c r="B4" s="119" t="s">
        <v>714</v>
      </c>
      <c r="C4" s="119" t="s">
        <v>672</v>
      </c>
      <c r="J4" s="121">
        <f>MATCH($K$4,OutputAddresses,0)</f>
        <v>1</v>
      </c>
      <c r="K4" s="120" t="s">
        <v>714</v>
      </c>
    </row>
    <row r="5" spans="1:11" x14ac:dyDescent="0.2">
      <c r="A5" s="118">
        <v>0.10000000149011612</v>
      </c>
      <c r="B5" s="122">
        <v>5871152.7599999998</v>
      </c>
      <c r="C5" s="123">
        <v>7510603.7400000002</v>
      </c>
      <c r="K5">
        <f>INDEX(OutputValues,1,$J$4)</f>
        <v>5871152.7599999998</v>
      </c>
    </row>
    <row r="6" spans="1:11" x14ac:dyDescent="0.2">
      <c r="A6" s="118">
        <v>0.15000000596046448</v>
      </c>
      <c r="B6" s="124">
        <v>5955323.8300000001</v>
      </c>
      <c r="C6" s="125">
        <v>7510603.7400000002</v>
      </c>
      <c r="K6">
        <f>INDEX(OutputValues,2,$J$4)</f>
        <v>5955323.8300000001</v>
      </c>
    </row>
    <row r="7" spans="1:11" x14ac:dyDescent="0.2">
      <c r="A7" s="118">
        <v>0.20000000298023224</v>
      </c>
      <c r="B7" s="124">
        <v>6054530.0099999998</v>
      </c>
      <c r="C7" s="125">
        <v>7506209.9199999999</v>
      </c>
      <c r="K7">
        <f>INDEX(OutputValues,3,$J$4)</f>
        <v>6054530.0099999998</v>
      </c>
    </row>
    <row r="8" spans="1:11" x14ac:dyDescent="0.2">
      <c r="A8" s="118">
        <v>0.25</v>
      </c>
      <c r="B8" s="124">
        <v>6176405.0300000003</v>
      </c>
      <c r="C8" s="125">
        <v>7501163.4699999997</v>
      </c>
      <c r="K8">
        <f>INDEX(OutputValues,4,$J$4)</f>
        <v>6176405.0300000003</v>
      </c>
    </row>
    <row r="9" spans="1:11" x14ac:dyDescent="0.2">
      <c r="A9" s="118">
        <v>0.30000001192092896</v>
      </c>
      <c r="B9" s="124">
        <v>6260764.0099999998</v>
      </c>
      <c r="C9" s="125">
        <v>7501163.4699999997</v>
      </c>
      <c r="K9">
        <f>INDEX(OutputValues,5,$J$4)</f>
        <v>6260764.0099999998</v>
      </c>
    </row>
    <row r="10" spans="1:11" x14ac:dyDescent="0.2">
      <c r="A10" s="118">
        <v>0.34999999403953552</v>
      </c>
      <c r="B10" s="124">
        <v>6340002.6699999999</v>
      </c>
      <c r="C10" s="125">
        <v>7508024.4199999999</v>
      </c>
      <c r="K10">
        <f>INDEX(OutputValues,6,$J$4)</f>
        <v>6340002.6699999999</v>
      </c>
    </row>
    <row r="11" spans="1:11" x14ac:dyDescent="0.2">
      <c r="A11" s="118">
        <v>0.40000000596046448</v>
      </c>
      <c r="B11" s="124">
        <v>6376961.9400000004</v>
      </c>
      <c r="C11" s="125">
        <v>7546740.9400000004</v>
      </c>
      <c r="K11">
        <f>INDEX(OutputValues,7,$J$4)</f>
        <v>6376961.9400000004</v>
      </c>
    </row>
    <row r="12" spans="1:11" x14ac:dyDescent="0.2">
      <c r="A12" s="118">
        <v>0.45000001788139343</v>
      </c>
      <c r="B12" s="124">
        <v>6460357.0499999998</v>
      </c>
      <c r="C12" s="125">
        <v>7515283.8200000003</v>
      </c>
      <c r="K12">
        <f>INDEX(OutputValues,8,$J$4)</f>
        <v>6460357.0499999998</v>
      </c>
    </row>
    <row r="13" spans="1:11" x14ac:dyDescent="0.2">
      <c r="A13" s="118">
        <v>0.5</v>
      </c>
      <c r="B13" s="126">
        <v>6598199.7999999998</v>
      </c>
      <c r="C13" s="127">
        <v>7501163.4699999997</v>
      </c>
      <c r="K13">
        <f>INDEX(OutputValues,9,$J$4)</f>
        <v>6598199.7999999998</v>
      </c>
    </row>
  </sheetData>
  <dataValidations count="1">
    <dataValidation type="list" allowBlank="1" showInputMessage="1" showErrorMessage="1" sqref="K4" xr:uid="{F519C7F3-FEE9-4604-868C-DD4F1F6F564B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0942-90A1-460A-9917-BF95B6512A74}">
  <dimension ref="A1:K29"/>
  <sheetViews>
    <sheetView workbookViewId="0">
      <selection activeCell="F14" sqref="F14"/>
    </sheetView>
  </sheetViews>
  <sheetFormatPr baseColWidth="10" defaultColWidth="8.83203125" defaultRowHeight="15" x14ac:dyDescent="0.2"/>
  <cols>
    <col min="2" max="2" width="14.1640625" bestFit="1" customWidth="1"/>
    <col min="3" max="3" width="13.6640625" bestFit="1" customWidth="1"/>
  </cols>
  <sheetData>
    <row r="1" spans="1:11" x14ac:dyDescent="0.2">
      <c r="A1" s="87" t="s">
        <v>709</v>
      </c>
      <c r="K1" s="121" t="str">
        <f>CONCATENATE("Sensitivity of ",$K$4," to ","Input")</f>
        <v>Sensitivity of NPV to Input</v>
      </c>
    </row>
    <row r="3" spans="1:11" x14ac:dyDescent="0.2">
      <c r="A3" t="s">
        <v>718</v>
      </c>
      <c r="K3" t="s">
        <v>711</v>
      </c>
    </row>
    <row r="4" spans="1:11" ht="78" x14ac:dyDescent="0.2">
      <c r="A4" s="128" t="s">
        <v>677</v>
      </c>
      <c r="B4" s="119" t="s">
        <v>714</v>
      </c>
      <c r="C4" s="119" t="s">
        <v>672</v>
      </c>
      <c r="J4" s="121">
        <f>MATCH($K$4,OutputAddresses,0)</f>
        <v>1</v>
      </c>
      <c r="K4" s="120" t="s">
        <v>714</v>
      </c>
    </row>
    <row r="5" spans="1:11" x14ac:dyDescent="0.2">
      <c r="A5" s="118">
        <v>9.9999997764825821E-3</v>
      </c>
      <c r="B5" s="122">
        <v>12453460.42</v>
      </c>
      <c r="C5" s="123">
        <v>7516025.2199999997</v>
      </c>
      <c r="K5">
        <f>INDEX(OutputValues,1,$J$4)</f>
        <v>12453460.42</v>
      </c>
    </row>
    <row r="6" spans="1:11" x14ac:dyDescent="0.2">
      <c r="A6" s="118">
        <v>1.9999999552965164E-2</v>
      </c>
      <c r="B6" s="124">
        <v>11483698.720000001</v>
      </c>
      <c r="C6" s="125">
        <v>7516025.2199999997</v>
      </c>
      <c r="K6">
        <f>INDEX(OutputValues,2,$J$4)</f>
        <v>11483698.720000001</v>
      </c>
    </row>
    <row r="7" spans="1:11" x14ac:dyDescent="0.2">
      <c r="A7" s="118">
        <v>2.9999999329447746E-2</v>
      </c>
      <c r="B7" s="124">
        <v>10609457.529999999</v>
      </c>
      <c r="C7" s="125">
        <v>7516025.2199999997</v>
      </c>
      <c r="K7">
        <f>INDEX(OutputValues,3,$J$4)</f>
        <v>10609457.529999999</v>
      </c>
    </row>
    <row r="8" spans="1:11" x14ac:dyDescent="0.2">
      <c r="A8" s="118">
        <v>3.9999999105930328E-2</v>
      </c>
      <c r="B8" s="124">
        <v>9820103.9299999997</v>
      </c>
      <c r="C8" s="125">
        <v>7516025.2199999997</v>
      </c>
      <c r="K8">
        <f>INDEX(OutputValues,4,$J$4)</f>
        <v>9820103.9299999997</v>
      </c>
    </row>
    <row r="9" spans="1:11" x14ac:dyDescent="0.2">
      <c r="A9" s="118">
        <v>4.9999997019767761E-2</v>
      </c>
      <c r="B9" s="124">
        <v>9067512.1400000006</v>
      </c>
      <c r="C9" s="125">
        <v>7506209.9199999999</v>
      </c>
      <c r="K9">
        <f>INDEX(OutputValues,5,$J$4)</f>
        <v>9067512.1400000006</v>
      </c>
    </row>
    <row r="10" spans="1:11" x14ac:dyDescent="0.2">
      <c r="A10" s="118">
        <v>5.9999998658895493E-2</v>
      </c>
      <c r="B10" s="124">
        <v>8424178.5999999996</v>
      </c>
      <c r="C10" s="125">
        <v>7537667.04</v>
      </c>
      <c r="K10">
        <f>INDEX(OutputValues,6,$J$4)</f>
        <v>8424178.5999999996</v>
      </c>
    </row>
    <row r="11" spans="1:11" x14ac:dyDescent="0.2">
      <c r="A11" s="118">
        <v>7.0000000298023224E-2</v>
      </c>
      <c r="B11" s="124">
        <v>7814525.0800000001</v>
      </c>
      <c r="C11" s="125">
        <v>7554741.7400000002</v>
      </c>
      <c r="K11">
        <f>INDEX(OutputValues,7,$J$4)</f>
        <v>7814525.0800000001</v>
      </c>
    </row>
    <row r="12" spans="1:11" x14ac:dyDescent="0.2">
      <c r="A12" s="118">
        <v>7.9999998211860657E-2</v>
      </c>
      <c r="B12" s="124">
        <v>7286148.5199999996</v>
      </c>
      <c r="C12" s="125">
        <v>7554741.7400000002</v>
      </c>
      <c r="K12">
        <f>INDEX(OutputValues,8,$J$4)</f>
        <v>7286148.5199999996</v>
      </c>
    </row>
    <row r="13" spans="1:11" x14ac:dyDescent="0.2">
      <c r="A13" s="118">
        <v>8.999999612569809E-2</v>
      </c>
      <c r="B13" s="124">
        <v>6815534.5599999996</v>
      </c>
      <c r="C13" s="125">
        <v>7515283.8200000003</v>
      </c>
      <c r="K13">
        <f>INDEX(OutputValues,9,$J$4)</f>
        <v>6815534.5599999996</v>
      </c>
    </row>
    <row r="14" spans="1:11" x14ac:dyDescent="0.2">
      <c r="A14" s="118">
        <v>9.9999994039535522E-2</v>
      </c>
      <c r="B14" s="124">
        <v>6376962.1900000004</v>
      </c>
      <c r="C14" s="125">
        <v>7515283.8200000003</v>
      </c>
      <c r="K14">
        <f>INDEX(OutputValues,10,$J$4)</f>
        <v>6376962.1900000004</v>
      </c>
    </row>
    <row r="15" spans="1:11" x14ac:dyDescent="0.2">
      <c r="A15" s="118">
        <v>0.10999999940395355</v>
      </c>
      <c r="B15" s="124">
        <v>6020803.54</v>
      </c>
      <c r="C15" s="125">
        <v>7508024.4199999999</v>
      </c>
      <c r="K15">
        <f>INDEX(OutputValues,11,$J$4)</f>
        <v>6020803.54</v>
      </c>
    </row>
    <row r="16" spans="1:11" x14ac:dyDescent="0.2">
      <c r="A16" s="118">
        <v>0.11999999731779099</v>
      </c>
      <c r="B16" s="124">
        <v>5656593.4199999999</v>
      </c>
      <c r="C16" s="125">
        <v>7501163.4699999997</v>
      </c>
      <c r="K16">
        <f>INDEX(OutputValues,12,$J$4)</f>
        <v>5656593.4199999999</v>
      </c>
    </row>
    <row r="17" spans="1:11" x14ac:dyDescent="0.2">
      <c r="A17" s="118">
        <v>0.12999999523162842</v>
      </c>
      <c r="B17" s="124">
        <v>5286218.08</v>
      </c>
      <c r="C17" s="125">
        <v>7506209.9199999999</v>
      </c>
      <c r="K17">
        <f>INDEX(OutputValues,13,$J$4)</f>
        <v>5286218.08</v>
      </c>
    </row>
    <row r="18" spans="1:11" x14ac:dyDescent="0.2">
      <c r="A18" s="118">
        <v>0.14000000059604645</v>
      </c>
      <c r="B18" s="124">
        <v>4965611.8899999997</v>
      </c>
      <c r="C18" s="125">
        <v>7510603.7400000002</v>
      </c>
      <c r="K18">
        <f>INDEX(OutputValues,14,$J$4)</f>
        <v>4965611.8899999997</v>
      </c>
    </row>
    <row r="19" spans="1:11" x14ac:dyDescent="0.2">
      <c r="A19" s="118">
        <v>0.14999999105930328</v>
      </c>
      <c r="B19" s="124">
        <v>4681259.2</v>
      </c>
      <c r="C19" s="125">
        <v>7523284.6200000001</v>
      </c>
      <c r="K19">
        <f>INDEX(OutputValues,15,$J$4)</f>
        <v>4681259.2</v>
      </c>
    </row>
    <row r="20" spans="1:11" x14ac:dyDescent="0.2">
      <c r="A20" s="118">
        <v>0.15999999642372131</v>
      </c>
      <c r="B20" s="124">
        <v>4437946.3</v>
      </c>
      <c r="C20" s="125">
        <v>7506209.9199999999</v>
      </c>
      <c r="K20">
        <f>INDEX(OutputValues,16,$J$4)</f>
        <v>4437946.3</v>
      </c>
    </row>
    <row r="21" spans="1:11" x14ac:dyDescent="0.2">
      <c r="A21" s="118">
        <v>0.17000000178813934</v>
      </c>
      <c r="B21" s="124">
        <v>4224550.2</v>
      </c>
      <c r="C21" s="125">
        <v>7501163.4699999997</v>
      </c>
      <c r="K21">
        <f>INDEX(OutputValues,17,$J$4)</f>
        <v>4224550.2</v>
      </c>
    </row>
    <row r="22" spans="1:11" x14ac:dyDescent="0.2">
      <c r="A22" s="118">
        <v>0.17999999225139618</v>
      </c>
      <c r="B22" s="124">
        <v>3979805.21</v>
      </c>
      <c r="C22" s="125">
        <v>7506209.9199999999</v>
      </c>
      <c r="K22">
        <f>INDEX(OutputValues,18,$J$4)</f>
        <v>3979805.21</v>
      </c>
    </row>
    <row r="23" spans="1:11" x14ac:dyDescent="0.2">
      <c r="A23" s="118">
        <v>0.18999999761581421</v>
      </c>
      <c r="B23" s="124">
        <v>3781365.45</v>
      </c>
      <c r="C23" s="125">
        <v>7531237.1799999997</v>
      </c>
      <c r="K23">
        <f>INDEX(OutputValues,19,$J$4)</f>
        <v>3781365.45</v>
      </c>
    </row>
    <row r="24" spans="1:11" x14ac:dyDescent="0.2">
      <c r="A24" s="118">
        <v>0.19999998807907104</v>
      </c>
      <c r="B24" s="124">
        <v>3590125.5</v>
      </c>
      <c r="C24" s="125">
        <v>7510196.5</v>
      </c>
      <c r="K24">
        <f>INDEX(OutputValues,20,$J$4)</f>
        <v>3590125.5</v>
      </c>
    </row>
    <row r="25" spans="1:11" x14ac:dyDescent="0.2">
      <c r="A25" s="118">
        <v>0.20999999344348907</v>
      </c>
      <c r="B25" s="124">
        <v>3436069.57</v>
      </c>
      <c r="C25" s="125">
        <v>7501163.4699999997</v>
      </c>
      <c r="K25">
        <f>INDEX(OutputValues,21,$J$4)</f>
        <v>3436069.57</v>
      </c>
    </row>
    <row r="26" spans="1:11" x14ac:dyDescent="0.2">
      <c r="A26" s="118">
        <v>0.2199999988079071</v>
      </c>
      <c r="B26" s="124">
        <v>3274412.76</v>
      </c>
      <c r="C26" s="125">
        <v>7501163.4699999997</v>
      </c>
      <c r="K26">
        <f>INDEX(OutputValues,22,$J$4)</f>
        <v>3274412.76</v>
      </c>
    </row>
    <row r="27" spans="1:11" x14ac:dyDescent="0.2">
      <c r="A27" s="118">
        <v>0.22999998927116394</v>
      </c>
      <c r="B27" s="124">
        <v>3110606.44</v>
      </c>
      <c r="C27" s="125">
        <v>7531237.1799999997</v>
      </c>
      <c r="K27">
        <f>INDEX(OutputValues,23,$J$4)</f>
        <v>3110606.44</v>
      </c>
    </row>
    <row r="28" spans="1:11" x14ac:dyDescent="0.2">
      <c r="A28" s="118">
        <v>0.23999999463558197</v>
      </c>
      <c r="B28" s="124">
        <v>2972121.74</v>
      </c>
      <c r="C28" s="125">
        <v>7531237.1799999997</v>
      </c>
      <c r="K28">
        <f>INDEX(OutputValues,24,$J$4)</f>
        <v>2972121.74</v>
      </c>
    </row>
    <row r="29" spans="1:11" x14ac:dyDescent="0.2">
      <c r="A29" s="118">
        <v>0.25</v>
      </c>
      <c r="B29" s="126">
        <v>2843323.29</v>
      </c>
      <c r="C29" s="127">
        <v>7531237.1799999997</v>
      </c>
      <c r="K29">
        <f>INDEX(OutputValues,25,$J$4)</f>
        <v>2843323.29</v>
      </c>
    </row>
  </sheetData>
  <dataValidations count="1">
    <dataValidation type="list" allowBlank="1" showInputMessage="1" showErrorMessage="1" sqref="K4" xr:uid="{8F86F87A-84F0-4FBC-88D9-1698AB9C6E19}">
      <formula1>OutputAddresses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CA2B2-47E2-452D-B765-2C3DBB4050CE}">
  <sheetPr>
    <pageSetUpPr fitToPage="1"/>
  </sheetPr>
  <dimension ref="A1:AM117"/>
  <sheetViews>
    <sheetView workbookViewId="0">
      <pane xSplit="13" ySplit="4" topLeftCell="N5" activePane="bottomRight" state="frozen"/>
      <selection activeCell="F42" sqref="F42"/>
      <selection pane="topRight" activeCell="F42" sqref="F42"/>
      <selection pane="bottomLeft" activeCell="F42" sqref="F42"/>
      <selection pane="bottomRight" activeCell="A2" sqref="A2"/>
    </sheetView>
  </sheetViews>
  <sheetFormatPr baseColWidth="10" defaultColWidth="8.83203125" defaultRowHeight="15" x14ac:dyDescent="0.2"/>
  <cols>
    <col min="1" max="1" width="10.6640625" customWidth="1"/>
    <col min="2" max="2" width="32.6640625" bestFit="1" customWidth="1"/>
    <col min="3" max="3" width="9.6640625" customWidth="1"/>
    <col min="4" max="11" width="8.83203125" hidden="1" customWidth="1"/>
    <col min="12" max="12" width="13.5" hidden="1" customWidth="1"/>
    <col min="13" max="13" width="15.5" hidden="1" customWidth="1"/>
    <col min="14" max="14" width="22.33203125" customWidth="1"/>
    <col min="15" max="15" width="23.33203125" hidden="1" customWidth="1"/>
    <col min="16" max="18" width="22.33203125" hidden="1" customWidth="1"/>
    <col min="19" max="19" width="3.5" hidden="1" customWidth="1"/>
    <col min="20" max="20" width="14.1640625" hidden="1" customWidth="1"/>
    <col min="21" max="21" width="10.5" hidden="1" customWidth="1"/>
    <col min="22" max="24" width="8.83203125" hidden="1" customWidth="1"/>
    <col min="25" max="25" width="21.5" hidden="1" customWidth="1"/>
    <col min="26" max="26" width="17.6640625" hidden="1" customWidth="1"/>
    <col min="27" max="27" width="14" hidden="1" customWidth="1"/>
    <col min="28" max="28" width="11.1640625" hidden="1" customWidth="1"/>
    <col min="29" max="29" width="21.6640625" bestFit="1" customWidth="1"/>
    <col min="30" max="30" width="11.1640625" bestFit="1" customWidth="1"/>
    <col min="31" max="31" width="14.5" customWidth="1"/>
    <col min="33" max="33" width="12.5" bestFit="1" customWidth="1"/>
    <col min="34" max="34" width="11.1640625" bestFit="1" customWidth="1"/>
    <col min="35" max="35" width="12.5" bestFit="1" customWidth="1"/>
    <col min="36" max="36" width="10.5" bestFit="1" customWidth="1"/>
    <col min="37" max="38" width="11.1640625" bestFit="1" customWidth="1"/>
  </cols>
  <sheetData>
    <row r="1" spans="1:39" x14ac:dyDescent="0.2">
      <c r="A1" s="87"/>
      <c r="N1" s="94">
        <v>44835</v>
      </c>
      <c r="Y1" s="8" t="s">
        <v>237</v>
      </c>
      <c r="Z1" s="8" t="s">
        <v>238</v>
      </c>
    </row>
    <row r="2" spans="1:39" x14ac:dyDescent="0.2">
      <c r="N2" s="8" t="s">
        <v>231</v>
      </c>
      <c r="P2" s="8" t="s">
        <v>232</v>
      </c>
      <c r="R2" s="8" t="s">
        <v>234</v>
      </c>
      <c r="Y2" s="8" t="s">
        <v>239</v>
      </c>
      <c r="Z2" s="8" t="s">
        <v>241</v>
      </c>
      <c r="AA2" s="8" t="s">
        <v>240</v>
      </c>
    </row>
    <row r="3" spans="1:39" x14ac:dyDescent="0.2">
      <c r="M3" t="s">
        <v>0</v>
      </c>
      <c r="N3" t="s">
        <v>1</v>
      </c>
      <c r="T3" t="s">
        <v>2</v>
      </c>
      <c r="U3" t="s">
        <v>3</v>
      </c>
      <c r="V3" t="s">
        <v>4</v>
      </c>
      <c r="Y3" s="129" t="s">
        <v>233</v>
      </c>
      <c r="Z3" s="129" t="s">
        <v>235</v>
      </c>
      <c r="AA3" s="129" t="s">
        <v>236</v>
      </c>
    </row>
    <row r="4" spans="1:39" x14ac:dyDescent="0.2">
      <c r="A4" t="s">
        <v>251</v>
      </c>
      <c r="B4" t="s">
        <v>5</v>
      </c>
      <c r="C4" t="s">
        <v>214</v>
      </c>
      <c r="D4" t="s">
        <v>6</v>
      </c>
      <c r="E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212</v>
      </c>
      <c r="P4" t="s">
        <v>213</v>
      </c>
      <c r="Q4" t="s">
        <v>229</v>
      </c>
      <c r="R4" t="s">
        <v>230</v>
      </c>
      <c r="Y4" s="129"/>
      <c r="Z4" s="129"/>
      <c r="AA4" s="129"/>
      <c r="AC4" t="s">
        <v>242</v>
      </c>
    </row>
    <row r="5" spans="1:39" x14ac:dyDescent="0.2">
      <c r="A5">
        <v>1</v>
      </c>
      <c r="B5" t="s">
        <v>15</v>
      </c>
      <c r="C5" t="s">
        <v>215</v>
      </c>
      <c r="D5">
        <v>3</v>
      </c>
      <c r="E5">
        <v>1</v>
      </c>
      <c r="H5">
        <v>976</v>
      </c>
      <c r="I5" t="s">
        <v>16</v>
      </c>
      <c r="J5">
        <v>1900</v>
      </c>
      <c r="K5">
        <v>0.08</v>
      </c>
      <c r="L5" s="1">
        <v>850</v>
      </c>
      <c r="M5" s="1">
        <v>75000</v>
      </c>
      <c r="N5" s="1">
        <v>80000</v>
      </c>
      <c r="O5" s="7">
        <v>17978</v>
      </c>
      <c r="P5" s="1">
        <f t="shared" ref="P5:P36" si="0">+N5-O5</f>
        <v>62022</v>
      </c>
      <c r="Q5" s="1">
        <v>105000</v>
      </c>
      <c r="R5" s="1">
        <v>89250</v>
      </c>
      <c r="S5" s="1"/>
      <c r="T5" s="1">
        <v>95000</v>
      </c>
      <c r="V5" t="s">
        <v>17</v>
      </c>
      <c r="Y5" s="1">
        <f>+N5-R5</f>
        <v>-9250</v>
      </c>
      <c r="Z5" s="10">
        <f>+P5*0.22</f>
        <v>13644.84</v>
      </c>
      <c r="AA5" s="15">
        <f>+Y5-Z5</f>
        <v>-22894.84</v>
      </c>
      <c r="AB5" s="5"/>
      <c r="AC5" s="9">
        <f>+R5+AA5</f>
        <v>66355.16</v>
      </c>
      <c r="AH5" t="s">
        <v>246</v>
      </c>
    </row>
    <row r="6" spans="1:39" x14ac:dyDescent="0.2">
      <c r="A6">
        <v>2</v>
      </c>
      <c r="B6" t="s">
        <v>18</v>
      </c>
      <c r="C6" t="s">
        <v>215</v>
      </c>
      <c r="D6">
        <v>4</v>
      </c>
      <c r="E6">
        <v>2</v>
      </c>
      <c r="H6">
        <v>1335</v>
      </c>
      <c r="I6" t="s">
        <v>19</v>
      </c>
      <c r="J6">
        <v>1910</v>
      </c>
      <c r="K6">
        <v>0.46</v>
      </c>
      <c r="L6" s="1">
        <v>1300</v>
      </c>
      <c r="M6" s="1">
        <v>135000</v>
      </c>
      <c r="N6" s="1">
        <v>165000</v>
      </c>
      <c r="O6" s="7">
        <v>17588.45</v>
      </c>
      <c r="P6" s="1">
        <f t="shared" si="0"/>
        <v>147411.54999999999</v>
      </c>
      <c r="Q6" s="1">
        <v>72000</v>
      </c>
      <c r="R6" s="1">
        <v>61200</v>
      </c>
      <c r="S6" s="1"/>
      <c r="T6" s="1">
        <v>165000</v>
      </c>
      <c r="V6" t="s">
        <v>20</v>
      </c>
      <c r="Y6" s="1">
        <f t="shared" ref="Y6:Y69" si="1">+N6-R6</f>
        <v>103800</v>
      </c>
      <c r="Z6" s="10">
        <f t="shared" ref="Z6:Z69" si="2">+P6*0.22</f>
        <v>32430.540999999997</v>
      </c>
      <c r="AA6" s="9">
        <f t="shared" ref="AA6:AA69" si="3">+Y6-Z6</f>
        <v>71369.459000000003</v>
      </c>
      <c r="AB6" s="5"/>
      <c r="AC6" s="9">
        <f t="shared" ref="AC6:AC69" si="4">+R6+AA6</f>
        <v>132569.459</v>
      </c>
      <c r="AE6" t="s">
        <v>244</v>
      </c>
      <c r="AG6" s="9">
        <f>SUM(AC5:AC12,AC15:AC24,AC35,AC35:AC41,)</f>
        <v>3194114.4430000004</v>
      </c>
      <c r="AH6" s="1">
        <f>SUM(N5:N12,N15:N24,N35,N35:N41,)</f>
        <v>3820000</v>
      </c>
      <c r="AJ6" s="1">
        <f>SUM(P5:P12,P15:P24,P35,P35:P41,)</f>
        <v>2844934.3499999992</v>
      </c>
      <c r="AK6" s="22">
        <f>+AJ6*0.3</f>
        <v>853480.3049999997</v>
      </c>
      <c r="AL6" s="11">
        <f>SUM(Z5:Z12,Z15:Z24,Z35,Z35:Z41,)</f>
        <v>625885.55700000015</v>
      </c>
      <c r="AM6" s="1"/>
    </row>
    <row r="7" spans="1:39" x14ac:dyDescent="0.2">
      <c r="A7">
        <v>3</v>
      </c>
      <c r="B7" t="s">
        <v>21</v>
      </c>
      <c r="C7" t="s">
        <v>215</v>
      </c>
      <c r="D7">
        <v>5</v>
      </c>
      <c r="E7">
        <v>2</v>
      </c>
      <c r="H7">
        <v>2280</v>
      </c>
      <c r="I7" t="s">
        <v>22</v>
      </c>
      <c r="J7">
        <v>1920</v>
      </c>
      <c r="K7">
        <v>0.5</v>
      </c>
      <c r="L7" s="1">
        <v>875</v>
      </c>
      <c r="M7" s="1">
        <v>75000</v>
      </c>
      <c r="N7" s="1">
        <v>95000</v>
      </c>
      <c r="O7" s="7">
        <v>31381.91</v>
      </c>
      <c r="P7" s="1">
        <f t="shared" si="0"/>
        <v>63618.09</v>
      </c>
      <c r="Q7" s="1">
        <v>165000</v>
      </c>
      <c r="R7" s="1">
        <v>140250</v>
      </c>
      <c r="S7" s="1"/>
      <c r="T7" s="1">
        <v>100000</v>
      </c>
      <c r="V7" t="s">
        <v>23</v>
      </c>
      <c r="Y7" s="1">
        <f t="shared" si="1"/>
        <v>-45250</v>
      </c>
      <c r="Z7" s="10">
        <f t="shared" si="2"/>
        <v>13995.979799999999</v>
      </c>
      <c r="AA7" s="15">
        <f t="shared" si="3"/>
        <v>-59245.979800000001</v>
      </c>
      <c r="AB7" s="5"/>
      <c r="AC7" s="9">
        <f t="shared" si="4"/>
        <v>81004.020199999999</v>
      </c>
      <c r="AE7" t="s">
        <v>247</v>
      </c>
      <c r="AG7" s="10">
        <v>2800000</v>
      </c>
      <c r="AH7" s="23">
        <f>+AH6*0.06</f>
        <v>229200</v>
      </c>
      <c r="AI7" s="9">
        <f>+AG6-AH7-AG7</f>
        <v>164914.44300000044</v>
      </c>
      <c r="AL7" s="11">
        <f>+AK6-AL6</f>
        <v>227594.74799999956</v>
      </c>
    </row>
    <row r="8" spans="1:39" x14ac:dyDescent="0.2">
      <c r="A8">
        <v>4</v>
      </c>
      <c r="B8" t="s">
        <v>24</v>
      </c>
      <c r="C8" t="s">
        <v>215</v>
      </c>
      <c r="D8">
        <v>3</v>
      </c>
      <c r="E8">
        <v>1</v>
      </c>
      <c r="H8">
        <v>1008</v>
      </c>
      <c r="I8" t="s">
        <v>25</v>
      </c>
      <c r="J8">
        <v>1950</v>
      </c>
      <c r="K8">
        <v>0.4</v>
      </c>
      <c r="L8" s="1">
        <v>1180</v>
      </c>
      <c r="M8" s="1">
        <v>110000</v>
      </c>
      <c r="N8" s="1">
        <v>185000</v>
      </c>
      <c r="O8" s="7">
        <v>41509.82</v>
      </c>
      <c r="P8" s="1">
        <f t="shared" si="0"/>
        <v>143490.18</v>
      </c>
      <c r="Q8" s="1">
        <v>100000</v>
      </c>
      <c r="R8" s="1">
        <v>85000</v>
      </c>
      <c r="S8" s="1"/>
      <c r="T8" s="1">
        <v>185000</v>
      </c>
      <c r="V8" t="s">
        <v>26</v>
      </c>
      <c r="Y8" s="1">
        <f t="shared" si="1"/>
        <v>100000</v>
      </c>
      <c r="Z8" s="10">
        <f t="shared" si="2"/>
        <v>31567.839599999999</v>
      </c>
      <c r="AA8" s="9">
        <f t="shared" si="3"/>
        <v>68432.160399999993</v>
      </c>
      <c r="AB8" s="5"/>
      <c r="AC8" s="9">
        <f t="shared" si="4"/>
        <v>153432.16039999999</v>
      </c>
      <c r="AE8" t="s">
        <v>245</v>
      </c>
      <c r="AG8" s="9">
        <f>SUM(AC42:AC69,AC78,AC78:AC89)</f>
        <v>4216892.2537999991</v>
      </c>
      <c r="AH8" s="1">
        <f>SUM(N42:N69,N78,N78:N89)</f>
        <v>5065000</v>
      </c>
      <c r="AJ8" s="1">
        <f>SUM(P7:P14,P17:P26,P37,P37:P43,)</f>
        <v>2504117.0599999996</v>
      </c>
      <c r="AK8" s="22">
        <f>+AJ8*0.3</f>
        <v>751235.1179999999</v>
      </c>
      <c r="AL8" s="11">
        <f>SUM(Z7:Z14,Z17:Z26,Z37,Z37:Z43,)</f>
        <v>550905.75320000004</v>
      </c>
    </row>
    <row r="9" spans="1:39" x14ac:dyDescent="0.2">
      <c r="A9">
        <v>5</v>
      </c>
      <c r="B9" t="s">
        <v>27</v>
      </c>
      <c r="C9" t="s">
        <v>215</v>
      </c>
      <c r="D9">
        <v>2</v>
      </c>
      <c r="E9">
        <v>1</v>
      </c>
      <c r="H9">
        <v>784</v>
      </c>
      <c r="I9" t="s">
        <v>25</v>
      </c>
      <c r="J9">
        <v>1950</v>
      </c>
      <c r="K9">
        <v>0.41</v>
      </c>
      <c r="L9" s="1">
        <v>900</v>
      </c>
      <c r="M9" s="1">
        <v>90000</v>
      </c>
      <c r="N9" s="1">
        <v>110000</v>
      </c>
      <c r="O9" s="12"/>
      <c r="P9" s="1">
        <f t="shared" si="0"/>
        <v>110000</v>
      </c>
      <c r="Q9" s="1">
        <v>70000</v>
      </c>
      <c r="R9" s="1">
        <v>59500</v>
      </c>
      <c r="S9" s="1"/>
      <c r="T9" s="1">
        <v>110000</v>
      </c>
      <c r="V9" t="s">
        <v>28</v>
      </c>
      <c r="Y9" s="1">
        <f t="shared" si="1"/>
        <v>50500</v>
      </c>
      <c r="Z9" s="10">
        <f t="shared" si="2"/>
        <v>24200</v>
      </c>
      <c r="AA9" s="15">
        <f t="shared" si="3"/>
        <v>26300</v>
      </c>
      <c r="AB9" s="5"/>
      <c r="AC9" s="9">
        <f t="shared" si="4"/>
        <v>85800</v>
      </c>
      <c r="AE9" t="s">
        <v>247</v>
      </c>
      <c r="AG9" s="10">
        <v>3500000</v>
      </c>
      <c r="AH9" s="10">
        <f>+AH8*0.06</f>
        <v>303900</v>
      </c>
      <c r="AI9" s="9">
        <f>+AG8-AG9-AH9</f>
        <v>412992.25379999913</v>
      </c>
      <c r="AL9" s="9">
        <f>+AK8-AL8</f>
        <v>200329.36479999986</v>
      </c>
    </row>
    <row r="10" spans="1:39" x14ac:dyDescent="0.2">
      <c r="A10">
        <v>6</v>
      </c>
      <c r="B10" t="s">
        <v>29</v>
      </c>
      <c r="C10" t="s">
        <v>215</v>
      </c>
      <c r="D10" s="2">
        <v>44621</v>
      </c>
      <c r="E10" s="2">
        <v>44562</v>
      </c>
      <c r="H10">
        <v>1767</v>
      </c>
      <c r="I10" t="s">
        <v>19</v>
      </c>
      <c r="J10">
        <v>1927</v>
      </c>
      <c r="K10">
        <v>0.31</v>
      </c>
      <c r="L10" s="1">
        <v>1675</v>
      </c>
      <c r="M10" s="1">
        <v>165000</v>
      </c>
      <c r="N10" s="1">
        <v>185000</v>
      </c>
      <c r="O10" s="7">
        <v>77140.58</v>
      </c>
      <c r="P10" s="1">
        <f t="shared" si="0"/>
        <v>107859.42</v>
      </c>
      <c r="Q10" s="1">
        <v>180000</v>
      </c>
      <c r="R10" s="1">
        <v>153000</v>
      </c>
      <c r="S10" s="1"/>
      <c r="T10" s="1">
        <v>185000</v>
      </c>
      <c r="U10" t="s">
        <v>30</v>
      </c>
      <c r="V10" t="s">
        <v>31</v>
      </c>
      <c r="Y10" s="1">
        <f t="shared" si="1"/>
        <v>32000</v>
      </c>
      <c r="Z10" s="10">
        <f t="shared" si="2"/>
        <v>23729.072400000001</v>
      </c>
      <c r="AA10" s="9">
        <f t="shared" si="3"/>
        <v>8270.9275999999991</v>
      </c>
      <c r="AB10" s="5"/>
      <c r="AC10" s="9">
        <f t="shared" si="4"/>
        <v>161270.9276</v>
      </c>
    </row>
    <row r="11" spans="1:39" x14ac:dyDescent="0.2">
      <c r="A11">
        <v>7</v>
      </c>
      <c r="B11" t="s">
        <v>32</v>
      </c>
      <c r="C11" t="s">
        <v>215</v>
      </c>
      <c r="D11">
        <v>3</v>
      </c>
      <c r="E11">
        <v>1</v>
      </c>
      <c r="H11">
        <v>972</v>
      </c>
      <c r="J11">
        <v>1927</v>
      </c>
      <c r="K11">
        <v>0.17</v>
      </c>
      <c r="L11" s="1">
        <v>425</v>
      </c>
      <c r="M11" s="1">
        <v>65000</v>
      </c>
      <c r="N11" s="1">
        <v>85000</v>
      </c>
      <c r="O11" s="7">
        <v>16548.82</v>
      </c>
      <c r="P11" s="1">
        <f t="shared" si="0"/>
        <v>68451.179999999993</v>
      </c>
      <c r="Q11" s="1">
        <v>87500</v>
      </c>
      <c r="R11" s="1">
        <v>74375</v>
      </c>
      <c r="S11" s="1"/>
      <c r="T11" s="1">
        <v>85000</v>
      </c>
      <c r="V11" t="s">
        <v>33</v>
      </c>
      <c r="Y11" s="1">
        <f t="shared" si="1"/>
        <v>10625</v>
      </c>
      <c r="Z11" s="10">
        <f t="shared" si="2"/>
        <v>15059.259599999999</v>
      </c>
      <c r="AA11" s="15">
        <f t="shared" si="3"/>
        <v>-4434.2595999999994</v>
      </c>
      <c r="AB11" s="5"/>
      <c r="AC11" s="9">
        <f t="shared" si="4"/>
        <v>69940.740399999995</v>
      </c>
    </row>
    <row r="12" spans="1:39" x14ac:dyDescent="0.2">
      <c r="A12">
        <v>8</v>
      </c>
      <c r="B12" t="s">
        <v>34</v>
      </c>
      <c r="C12" t="s">
        <v>215</v>
      </c>
      <c r="D12" s="3">
        <v>36951</v>
      </c>
      <c r="E12" s="3">
        <v>36894</v>
      </c>
      <c r="H12">
        <v>3827</v>
      </c>
      <c r="I12" t="s">
        <v>35</v>
      </c>
      <c r="J12">
        <v>1937</v>
      </c>
      <c r="K12">
        <v>0.23</v>
      </c>
      <c r="L12" s="1">
        <v>2600</v>
      </c>
      <c r="M12" s="1">
        <v>300000</v>
      </c>
      <c r="N12" s="1">
        <v>325000</v>
      </c>
      <c r="O12" s="7">
        <v>40625.15</v>
      </c>
      <c r="P12" s="1">
        <f t="shared" si="0"/>
        <v>284374.84999999998</v>
      </c>
      <c r="Q12" s="1">
        <v>154000</v>
      </c>
      <c r="R12" s="1">
        <v>130900</v>
      </c>
      <c r="S12" s="1"/>
      <c r="T12" s="1">
        <v>325000</v>
      </c>
      <c r="U12" t="s">
        <v>30</v>
      </c>
      <c r="V12" t="s">
        <v>36</v>
      </c>
      <c r="Y12" s="1">
        <f t="shared" si="1"/>
        <v>194100</v>
      </c>
      <c r="Z12" s="10">
        <f t="shared" si="2"/>
        <v>62562.466999999997</v>
      </c>
      <c r="AA12" s="9">
        <f t="shared" si="3"/>
        <v>131537.533</v>
      </c>
      <c r="AB12" s="5"/>
      <c r="AC12" s="9">
        <f t="shared" si="4"/>
        <v>262437.533</v>
      </c>
    </row>
    <row r="13" spans="1:39" x14ac:dyDescent="0.2">
      <c r="A13">
        <v>9</v>
      </c>
      <c r="B13" t="s">
        <v>37</v>
      </c>
      <c r="K13" t="s">
        <v>38</v>
      </c>
      <c r="M13" s="1">
        <v>15000</v>
      </c>
      <c r="N13" s="1">
        <v>20000</v>
      </c>
      <c r="O13" s="18"/>
      <c r="P13" s="1">
        <f t="shared" si="0"/>
        <v>20000</v>
      </c>
      <c r="Q13" s="1"/>
      <c r="R13" s="1"/>
      <c r="S13" s="1"/>
      <c r="Y13" s="1">
        <f t="shared" si="1"/>
        <v>20000</v>
      </c>
      <c r="Z13" s="10">
        <f t="shared" si="2"/>
        <v>4400</v>
      </c>
      <c r="AA13" s="15">
        <f t="shared" si="3"/>
        <v>15600</v>
      </c>
      <c r="AB13" s="5"/>
      <c r="AC13" s="9">
        <f t="shared" si="4"/>
        <v>15600</v>
      </c>
    </row>
    <row r="14" spans="1:39" x14ac:dyDescent="0.2">
      <c r="A14">
        <v>10</v>
      </c>
      <c r="B14" t="s">
        <v>39</v>
      </c>
      <c r="K14" t="s">
        <v>38</v>
      </c>
      <c r="M14" s="1">
        <v>15000</v>
      </c>
      <c r="N14" s="1">
        <v>20000</v>
      </c>
      <c r="O14" s="18"/>
      <c r="P14" s="1">
        <f t="shared" si="0"/>
        <v>20000</v>
      </c>
      <c r="Q14" s="1"/>
      <c r="R14" s="1"/>
      <c r="S14" s="1"/>
      <c r="Y14" s="1">
        <f t="shared" si="1"/>
        <v>20000</v>
      </c>
      <c r="Z14" s="10">
        <f t="shared" si="2"/>
        <v>4400</v>
      </c>
      <c r="AA14" s="15">
        <f t="shared" si="3"/>
        <v>15600</v>
      </c>
      <c r="AB14" s="5"/>
      <c r="AC14" s="9">
        <f t="shared" si="4"/>
        <v>15600</v>
      </c>
    </row>
    <row r="15" spans="1:39" x14ac:dyDescent="0.2">
      <c r="A15">
        <v>11</v>
      </c>
      <c r="B15" t="s">
        <v>40</v>
      </c>
      <c r="C15" t="s">
        <v>215</v>
      </c>
      <c r="D15" s="3">
        <v>36982</v>
      </c>
      <c r="H15">
        <v>3136</v>
      </c>
      <c r="I15" t="s">
        <v>35</v>
      </c>
      <c r="J15">
        <v>1937</v>
      </c>
      <c r="L15" s="1">
        <v>2100</v>
      </c>
      <c r="M15" s="1">
        <v>250000</v>
      </c>
      <c r="N15" s="1">
        <v>275000</v>
      </c>
      <c r="O15" s="7">
        <v>56757.73</v>
      </c>
      <c r="P15" s="1">
        <f t="shared" si="0"/>
        <v>218242.27</v>
      </c>
      <c r="Q15" s="1">
        <v>77000</v>
      </c>
      <c r="R15" s="1">
        <v>65450</v>
      </c>
      <c r="S15" s="1"/>
      <c r="T15" s="1">
        <v>280000</v>
      </c>
      <c r="U15" t="s">
        <v>30</v>
      </c>
      <c r="V15" t="s">
        <v>41</v>
      </c>
      <c r="Y15" s="1">
        <f t="shared" si="1"/>
        <v>209550</v>
      </c>
      <c r="Z15" s="10">
        <f t="shared" si="2"/>
        <v>48013.299399999996</v>
      </c>
      <c r="AA15" s="9">
        <f t="shared" si="3"/>
        <v>161536.70060000001</v>
      </c>
      <c r="AB15" s="5"/>
      <c r="AC15" s="9">
        <f t="shared" si="4"/>
        <v>226986.70060000001</v>
      </c>
    </row>
    <row r="16" spans="1:39" x14ac:dyDescent="0.2">
      <c r="A16">
        <v>12</v>
      </c>
      <c r="B16" t="s">
        <v>42</v>
      </c>
      <c r="C16" t="s">
        <v>215</v>
      </c>
      <c r="D16" s="3">
        <v>36923</v>
      </c>
      <c r="E16" s="3">
        <v>36893</v>
      </c>
      <c r="H16">
        <v>2838</v>
      </c>
      <c r="J16">
        <v>1927</v>
      </c>
      <c r="K16">
        <v>0.19</v>
      </c>
      <c r="L16" s="1">
        <v>1950</v>
      </c>
      <c r="M16" s="1">
        <v>200000</v>
      </c>
      <c r="N16" s="1">
        <v>225000</v>
      </c>
      <c r="O16" s="7">
        <v>33033.07</v>
      </c>
      <c r="P16" s="1">
        <f t="shared" si="0"/>
        <v>191966.93</v>
      </c>
      <c r="Q16" s="1">
        <v>58000</v>
      </c>
      <c r="R16" s="1">
        <v>49300</v>
      </c>
      <c r="S16" s="1"/>
      <c r="T16" s="1">
        <v>250000</v>
      </c>
      <c r="U16" t="s">
        <v>30</v>
      </c>
      <c r="V16" t="s">
        <v>43</v>
      </c>
      <c r="Y16" s="1">
        <f t="shared" si="1"/>
        <v>175700</v>
      </c>
      <c r="Z16" s="10">
        <f t="shared" si="2"/>
        <v>42232.724600000001</v>
      </c>
      <c r="AA16" s="9">
        <f t="shared" si="3"/>
        <v>133467.27539999998</v>
      </c>
      <c r="AB16" s="5"/>
      <c r="AC16" s="9">
        <f t="shared" si="4"/>
        <v>182767.27539999998</v>
      </c>
    </row>
    <row r="17" spans="1:29" x14ac:dyDescent="0.2">
      <c r="A17">
        <v>13</v>
      </c>
      <c r="B17" t="s">
        <v>44</v>
      </c>
      <c r="C17" t="s">
        <v>215</v>
      </c>
      <c r="D17">
        <v>3</v>
      </c>
      <c r="E17">
        <v>1</v>
      </c>
      <c r="F17" t="s">
        <v>45</v>
      </c>
      <c r="H17">
        <v>1052</v>
      </c>
      <c r="I17" t="s">
        <v>46</v>
      </c>
      <c r="J17">
        <v>1975</v>
      </c>
      <c r="L17" s="1">
        <v>785</v>
      </c>
      <c r="M17" s="1">
        <v>75000</v>
      </c>
      <c r="N17" s="1">
        <v>85000</v>
      </c>
      <c r="O17" s="7">
        <v>22702.09</v>
      </c>
      <c r="P17" s="1">
        <f t="shared" si="0"/>
        <v>62297.91</v>
      </c>
      <c r="Q17" s="1">
        <v>50000</v>
      </c>
      <c r="R17" s="1">
        <v>42500</v>
      </c>
      <c r="S17" s="1"/>
      <c r="T17" s="1">
        <v>85000</v>
      </c>
      <c r="V17" t="s">
        <v>47</v>
      </c>
      <c r="Y17" s="1">
        <f t="shared" si="1"/>
        <v>42500</v>
      </c>
      <c r="Z17" s="10">
        <f t="shared" si="2"/>
        <v>13705.540200000001</v>
      </c>
      <c r="AA17" s="9">
        <f t="shared" si="3"/>
        <v>28794.459799999997</v>
      </c>
      <c r="AB17" s="5"/>
      <c r="AC17" s="9">
        <f t="shared" si="4"/>
        <v>71294.459799999997</v>
      </c>
    </row>
    <row r="18" spans="1:29" x14ac:dyDescent="0.2">
      <c r="A18">
        <v>14</v>
      </c>
      <c r="B18" t="s">
        <v>48</v>
      </c>
      <c r="C18" t="s">
        <v>215</v>
      </c>
      <c r="D18">
        <v>3</v>
      </c>
      <c r="E18">
        <v>1</v>
      </c>
      <c r="H18">
        <v>950</v>
      </c>
      <c r="I18" t="s">
        <v>46</v>
      </c>
      <c r="J18">
        <v>1974</v>
      </c>
      <c r="K18">
        <v>0.12</v>
      </c>
      <c r="L18" s="1">
        <v>850</v>
      </c>
      <c r="M18" s="1">
        <v>85000</v>
      </c>
      <c r="N18" s="1">
        <v>95000</v>
      </c>
      <c r="O18" s="7">
        <v>23575.360000000001</v>
      </c>
      <c r="P18" s="1">
        <f t="shared" si="0"/>
        <v>71424.639999999999</v>
      </c>
      <c r="Q18" s="1">
        <v>47000</v>
      </c>
      <c r="R18" s="1">
        <v>39950</v>
      </c>
      <c r="S18" s="1"/>
      <c r="T18" s="1">
        <v>95000</v>
      </c>
      <c r="V18" t="s">
        <v>49</v>
      </c>
      <c r="Y18" s="1">
        <f t="shared" si="1"/>
        <v>55050</v>
      </c>
      <c r="Z18" s="10">
        <f t="shared" si="2"/>
        <v>15713.4208</v>
      </c>
      <c r="AA18" s="9">
        <f t="shared" si="3"/>
        <v>39336.5792</v>
      </c>
      <c r="AB18" s="5"/>
      <c r="AC18" s="9">
        <f t="shared" si="4"/>
        <v>79286.579200000007</v>
      </c>
    </row>
    <row r="19" spans="1:29" x14ac:dyDescent="0.2">
      <c r="A19">
        <v>15</v>
      </c>
      <c r="B19" t="s">
        <v>50</v>
      </c>
      <c r="C19" t="s">
        <v>215</v>
      </c>
      <c r="D19" s="3">
        <v>36923</v>
      </c>
      <c r="I19" t="s">
        <v>19</v>
      </c>
      <c r="L19" s="1">
        <v>1025</v>
      </c>
      <c r="M19" s="1">
        <v>125000</v>
      </c>
      <c r="N19" s="1">
        <v>140000</v>
      </c>
      <c r="O19" s="7">
        <v>38098.75</v>
      </c>
      <c r="P19" s="1">
        <f t="shared" si="0"/>
        <v>101901.25</v>
      </c>
      <c r="Q19" s="1">
        <v>170000</v>
      </c>
      <c r="R19" s="1">
        <v>144500</v>
      </c>
      <c r="S19" s="1"/>
      <c r="T19" s="1">
        <v>150000</v>
      </c>
      <c r="U19" t="s">
        <v>30</v>
      </c>
      <c r="V19" t="s">
        <v>51</v>
      </c>
      <c r="Y19" s="1">
        <f t="shared" si="1"/>
        <v>-4500</v>
      </c>
      <c r="Z19" s="10">
        <f t="shared" si="2"/>
        <v>22418.275000000001</v>
      </c>
      <c r="AA19" s="15">
        <f t="shared" si="3"/>
        <v>-26918.275000000001</v>
      </c>
      <c r="AB19" s="5"/>
      <c r="AC19" s="9">
        <f t="shared" si="4"/>
        <v>117581.72500000001</v>
      </c>
    </row>
    <row r="20" spans="1:29" x14ac:dyDescent="0.2">
      <c r="A20">
        <v>16</v>
      </c>
      <c r="B20" t="s">
        <v>52</v>
      </c>
      <c r="C20" t="s">
        <v>215</v>
      </c>
      <c r="D20" t="s">
        <v>53</v>
      </c>
      <c r="E20" t="s">
        <v>54</v>
      </c>
      <c r="H20">
        <v>4002</v>
      </c>
      <c r="I20" t="s">
        <v>19</v>
      </c>
      <c r="J20">
        <v>1940</v>
      </c>
      <c r="K20">
        <v>0.39</v>
      </c>
      <c r="L20" s="1">
        <v>1725</v>
      </c>
      <c r="M20" s="4">
        <v>175000</v>
      </c>
      <c r="N20" s="1">
        <v>215000</v>
      </c>
      <c r="O20" s="7">
        <v>58821.51</v>
      </c>
      <c r="P20" s="1">
        <f t="shared" si="0"/>
        <v>156178.49</v>
      </c>
      <c r="Q20" s="1">
        <v>185000</v>
      </c>
      <c r="R20" s="1">
        <v>157250</v>
      </c>
      <c r="S20" s="1"/>
      <c r="T20" s="1">
        <v>220000</v>
      </c>
      <c r="U20" t="s">
        <v>30</v>
      </c>
      <c r="V20" t="s">
        <v>55</v>
      </c>
      <c r="Y20" s="1">
        <f t="shared" si="1"/>
        <v>57750</v>
      </c>
      <c r="Z20" s="10">
        <f t="shared" si="2"/>
        <v>34359.267800000001</v>
      </c>
      <c r="AA20" s="9">
        <f t="shared" si="3"/>
        <v>23390.732199999999</v>
      </c>
      <c r="AB20" s="5"/>
      <c r="AC20" s="9">
        <f t="shared" si="4"/>
        <v>180640.7322</v>
      </c>
    </row>
    <row r="21" spans="1:29" x14ac:dyDescent="0.2">
      <c r="A21">
        <v>17</v>
      </c>
      <c r="B21" t="s">
        <v>56</v>
      </c>
      <c r="C21" t="s">
        <v>215</v>
      </c>
      <c r="D21" s="3">
        <v>36924</v>
      </c>
      <c r="H21">
        <v>1496</v>
      </c>
      <c r="I21" t="s">
        <v>19</v>
      </c>
      <c r="J21">
        <v>1947</v>
      </c>
      <c r="L21" s="1">
        <v>1200</v>
      </c>
      <c r="M21" s="1">
        <v>130000</v>
      </c>
      <c r="N21" s="1">
        <v>145000</v>
      </c>
      <c r="O21" s="7">
        <v>30244.27</v>
      </c>
      <c r="P21" s="1">
        <f t="shared" si="0"/>
        <v>114755.73</v>
      </c>
      <c r="Q21" s="1">
        <v>0</v>
      </c>
      <c r="R21" s="1">
        <v>0</v>
      </c>
      <c r="S21" s="1"/>
      <c r="T21" s="1">
        <v>150000</v>
      </c>
      <c r="V21" t="s">
        <v>57</v>
      </c>
      <c r="Y21" s="1">
        <f t="shared" si="1"/>
        <v>145000</v>
      </c>
      <c r="Z21" s="10">
        <f t="shared" si="2"/>
        <v>25246.260599999998</v>
      </c>
      <c r="AA21" s="9">
        <f t="shared" si="3"/>
        <v>119753.73940000001</v>
      </c>
      <c r="AB21" s="5"/>
      <c r="AC21" s="9">
        <f t="shared" si="4"/>
        <v>119753.73940000001</v>
      </c>
    </row>
    <row r="22" spans="1:29" x14ac:dyDescent="0.2">
      <c r="A22">
        <v>18</v>
      </c>
      <c r="B22" t="s">
        <v>58</v>
      </c>
      <c r="C22" t="s">
        <v>215</v>
      </c>
      <c r="D22">
        <v>2</v>
      </c>
      <c r="E22">
        <v>1</v>
      </c>
      <c r="H22">
        <v>1210</v>
      </c>
      <c r="I22" t="s">
        <v>46</v>
      </c>
      <c r="J22">
        <v>1950</v>
      </c>
      <c r="K22">
        <v>0.27</v>
      </c>
      <c r="L22" s="1">
        <v>850</v>
      </c>
      <c r="M22" s="1">
        <v>135000</v>
      </c>
      <c r="N22" s="1">
        <v>150000</v>
      </c>
      <c r="O22" s="7">
        <v>29957.200000000001</v>
      </c>
      <c r="P22" s="1">
        <f t="shared" si="0"/>
        <v>120042.8</v>
      </c>
      <c r="Q22" s="1">
        <v>125000</v>
      </c>
      <c r="R22" s="1">
        <v>106250</v>
      </c>
      <c r="S22" s="1"/>
      <c r="T22" s="1">
        <v>165000</v>
      </c>
      <c r="V22" t="s">
        <v>59</v>
      </c>
      <c r="Y22" s="1">
        <f t="shared" si="1"/>
        <v>43750</v>
      </c>
      <c r="Z22" s="10">
        <f t="shared" si="2"/>
        <v>26409.416000000001</v>
      </c>
      <c r="AA22" s="9">
        <f t="shared" si="3"/>
        <v>17340.583999999999</v>
      </c>
      <c r="AB22" s="5"/>
      <c r="AC22" s="9">
        <f t="shared" si="4"/>
        <v>123590.584</v>
      </c>
    </row>
    <row r="23" spans="1:29" x14ac:dyDescent="0.2">
      <c r="A23">
        <v>19</v>
      </c>
      <c r="B23" t="s">
        <v>60</v>
      </c>
      <c r="C23" t="s">
        <v>215</v>
      </c>
      <c r="D23">
        <v>2</v>
      </c>
      <c r="E23">
        <v>1</v>
      </c>
      <c r="H23">
        <v>780</v>
      </c>
      <c r="I23" t="s">
        <v>61</v>
      </c>
      <c r="J23">
        <v>1951</v>
      </c>
      <c r="K23">
        <v>0.16</v>
      </c>
      <c r="L23" s="1">
        <v>800</v>
      </c>
      <c r="M23" s="1">
        <v>65000</v>
      </c>
      <c r="N23" s="1">
        <v>85000</v>
      </c>
      <c r="O23" s="7">
        <v>29535</v>
      </c>
      <c r="P23" s="1">
        <f t="shared" si="0"/>
        <v>55465</v>
      </c>
      <c r="Q23" s="1">
        <v>105000</v>
      </c>
      <c r="R23" s="1">
        <v>89250</v>
      </c>
      <c r="S23" s="1"/>
      <c r="T23" s="1">
        <v>115000</v>
      </c>
      <c r="V23" t="s">
        <v>62</v>
      </c>
      <c r="Y23" s="1">
        <f t="shared" si="1"/>
        <v>-4250</v>
      </c>
      <c r="Z23" s="10">
        <f t="shared" si="2"/>
        <v>12202.3</v>
      </c>
      <c r="AA23" s="15">
        <f t="shared" si="3"/>
        <v>-16452.3</v>
      </c>
      <c r="AB23" s="5"/>
      <c r="AC23" s="9">
        <f t="shared" si="4"/>
        <v>72797.7</v>
      </c>
    </row>
    <row r="24" spans="1:29" x14ac:dyDescent="0.2">
      <c r="A24">
        <v>20</v>
      </c>
      <c r="B24" t="s">
        <v>63</v>
      </c>
      <c r="C24" t="s">
        <v>215</v>
      </c>
      <c r="D24">
        <v>3</v>
      </c>
      <c r="E24">
        <v>1</v>
      </c>
      <c r="H24">
        <v>864</v>
      </c>
      <c r="I24" t="s">
        <v>46</v>
      </c>
      <c r="J24">
        <v>1950</v>
      </c>
      <c r="K24">
        <v>0.17</v>
      </c>
      <c r="L24" s="1">
        <v>785</v>
      </c>
      <c r="M24" s="1">
        <v>80000</v>
      </c>
      <c r="N24" s="1">
        <v>95000</v>
      </c>
      <c r="O24" s="7">
        <v>18459.09</v>
      </c>
      <c r="P24" s="1">
        <f t="shared" si="0"/>
        <v>76540.91</v>
      </c>
      <c r="Q24" s="1">
        <v>0</v>
      </c>
      <c r="R24" s="1">
        <v>0</v>
      </c>
      <c r="S24" s="1"/>
      <c r="T24" s="1">
        <v>100000</v>
      </c>
      <c r="V24" t="s">
        <v>64</v>
      </c>
      <c r="Y24" s="1">
        <f t="shared" si="1"/>
        <v>95000</v>
      </c>
      <c r="Z24" s="10">
        <f t="shared" si="2"/>
        <v>16839.000200000002</v>
      </c>
      <c r="AA24" s="9">
        <f t="shared" si="3"/>
        <v>78160.999799999991</v>
      </c>
      <c r="AB24" s="5"/>
      <c r="AC24" s="9">
        <f t="shared" si="4"/>
        <v>78160.999799999991</v>
      </c>
    </row>
    <row r="25" spans="1:29" x14ac:dyDescent="0.2">
      <c r="A25">
        <v>21</v>
      </c>
      <c r="B25" t="s">
        <v>65</v>
      </c>
      <c r="O25" s="14"/>
      <c r="P25" s="1">
        <f t="shared" si="0"/>
        <v>0</v>
      </c>
      <c r="Y25" s="1">
        <f t="shared" si="1"/>
        <v>0</v>
      </c>
      <c r="Z25" s="10">
        <f t="shared" si="2"/>
        <v>0</v>
      </c>
      <c r="AA25" s="9">
        <f t="shared" si="3"/>
        <v>0</v>
      </c>
      <c r="AB25" s="5"/>
      <c r="AC25" s="9">
        <f t="shared" si="4"/>
        <v>0</v>
      </c>
    </row>
    <row r="26" spans="1:29" x14ac:dyDescent="0.2">
      <c r="A26">
        <v>22</v>
      </c>
      <c r="B26" s="20" t="s">
        <v>66</v>
      </c>
      <c r="C26" t="s">
        <v>215</v>
      </c>
      <c r="D26">
        <v>2</v>
      </c>
      <c r="E26">
        <v>1</v>
      </c>
      <c r="L26" s="1">
        <v>700</v>
      </c>
      <c r="M26" s="1">
        <v>75000</v>
      </c>
      <c r="N26" s="1">
        <v>85000</v>
      </c>
      <c r="O26" s="7">
        <v>31330.09</v>
      </c>
      <c r="P26" s="1">
        <f t="shared" si="0"/>
        <v>53669.91</v>
      </c>
      <c r="Q26" s="1">
        <v>80375</v>
      </c>
      <c r="R26" s="1">
        <v>68318.75</v>
      </c>
      <c r="S26" s="1"/>
      <c r="T26" s="1">
        <v>100000</v>
      </c>
      <c r="V26" t="s">
        <v>67</v>
      </c>
      <c r="Y26" s="1">
        <f t="shared" si="1"/>
        <v>16681.25</v>
      </c>
      <c r="Z26" s="10">
        <f t="shared" si="2"/>
        <v>11807.380200000001</v>
      </c>
      <c r="AA26" s="9">
        <f t="shared" si="3"/>
        <v>4873.8697999999986</v>
      </c>
      <c r="AB26" s="5"/>
      <c r="AC26" s="9">
        <f t="shared" si="4"/>
        <v>73192.6198</v>
      </c>
    </row>
    <row r="27" spans="1:29" x14ac:dyDescent="0.2">
      <c r="A27">
        <v>23</v>
      </c>
      <c r="B27" s="20" t="s">
        <v>68</v>
      </c>
      <c r="C27" t="s">
        <v>215</v>
      </c>
      <c r="D27">
        <v>2</v>
      </c>
      <c r="E27">
        <v>1</v>
      </c>
      <c r="L27" s="1">
        <v>700</v>
      </c>
      <c r="M27" s="1">
        <v>75000</v>
      </c>
      <c r="N27" s="1">
        <v>85000</v>
      </c>
      <c r="O27" s="7">
        <v>26810.95</v>
      </c>
      <c r="P27" s="1">
        <f t="shared" si="0"/>
        <v>58189.05</v>
      </c>
      <c r="Q27" s="1">
        <v>77800</v>
      </c>
      <c r="R27" s="1">
        <v>66130</v>
      </c>
      <c r="S27" s="1"/>
      <c r="T27" s="1">
        <v>100000</v>
      </c>
      <c r="Y27" s="1">
        <f t="shared" si="1"/>
        <v>18870</v>
      </c>
      <c r="Z27" s="10">
        <f t="shared" si="2"/>
        <v>12801.591</v>
      </c>
      <c r="AA27" s="9">
        <f t="shared" si="3"/>
        <v>6068.4089999999997</v>
      </c>
      <c r="AB27" s="5"/>
      <c r="AC27" s="9">
        <f t="shared" si="4"/>
        <v>72198.409</v>
      </c>
    </row>
    <row r="28" spans="1:29" x14ac:dyDescent="0.2">
      <c r="A28">
        <v>24</v>
      </c>
      <c r="B28" s="20" t="s">
        <v>69</v>
      </c>
      <c r="C28" t="s">
        <v>215</v>
      </c>
      <c r="D28">
        <v>2</v>
      </c>
      <c r="E28">
        <v>1</v>
      </c>
      <c r="L28" s="1">
        <v>600</v>
      </c>
      <c r="M28" s="1">
        <v>65000</v>
      </c>
      <c r="N28" s="1">
        <v>75000</v>
      </c>
      <c r="O28" s="7">
        <v>27328.95</v>
      </c>
      <c r="P28" s="1">
        <f t="shared" si="0"/>
        <v>47671.05</v>
      </c>
      <c r="Q28" s="1">
        <v>79000</v>
      </c>
      <c r="R28" s="1">
        <v>67150</v>
      </c>
      <c r="S28" s="1"/>
      <c r="T28" s="1">
        <v>90000</v>
      </c>
      <c r="Y28" s="1">
        <f t="shared" si="1"/>
        <v>7850</v>
      </c>
      <c r="Z28" s="10">
        <f t="shared" si="2"/>
        <v>10487.631000000001</v>
      </c>
      <c r="AA28" s="15">
        <f t="shared" si="3"/>
        <v>-2637.6310000000012</v>
      </c>
      <c r="AB28" s="5"/>
      <c r="AC28" s="9">
        <f t="shared" si="4"/>
        <v>64512.368999999999</v>
      </c>
    </row>
    <row r="29" spans="1:29" x14ac:dyDescent="0.2">
      <c r="A29">
        <v>25</v>
      </c>
      <c r="B29" s="20" t="s">
        <v>70</v>
      </c>
      <c r="C29" t="s">
        <v>215</v>
      </c>
      <c r="D29">
        <v>2</v>
      </c>
      <c r="E29">
        <v>1</v>
      </c>
      <c r="L29" s="1">
        <v>650</v>
      </c>
      <c r="M29" s="1">
        <v>65000</v>
      </c>
      <c r="N29" s="1">
        <v>75000</v>
      </c>
      <c r="O29" s="7">
        <v>27328.95</v>
      </c>
      <c r="P29" s="1">
        <f t="shared" si="0"/>
        <v>47671.05</v>
      </c>
      <c r="Q29" s="1">
        <v>79000</v>
      </c>
      <c r="R29" s="1">
        <v>67150</v>
      </c>
      <c r="S29" s="1"/>
      <c r="T29" s="1">
        <v>90000</v>
      </c>
      <c r="Y29" s="1">
        <f t="shared" si="1"/>
        <v>7850</v>
      </c>
      <c r="Z29" s="10">
        <f t="shared" si="2"/>
        <v>10487.631000000001</v>
      </c>
      <c r="AA29" s="15">
        <f t="shared" si="3"/>
        <v>-2637.6310000000012</v>
      </c>
      <c r="AB29" s="5"/>
      <c r="AC29" s="9">
        <f t="shared" si="4"/>
        <v>64512.368999999999</v>
      </c>
    </row>
    <row r="30" spans="1:29" x14ac:dyDescent="0.2">
      <c r="A30">
        <v>26</v>
      </c>
      <c r="B30" s="20" t="s">
        <v>71</v>
      </c>
      <c r="C30" t="s">
        <v>215</v>
      </c>
      <c r="D30">
        <v>2</v>
      </c>
      <c r="E30">
        <v>1</v>
      </c>
      <c r="L30" s="1">
        <v>650</v>
      </c>
      <c r="M30" s="1">
        <v>65000</v>
      </c>
      <c r="N30" s="1">
        <v>75000</v>
      </c>
      <c r="O30" s="7">
        <v>27328.95</v>
      </c>
      <c r="P30" s="1">
        <f t="shared" si="0"/>
        <v>47671.05</v>
      </c>
      <c r="Q30" s="1">
        <v>78950</v>
      </c>
      <c r="R30" s="1">
        <v>67107.5</v>
      </c>
      <c r="S30" s="1"/>
      <c r="T30" s="1">
        <v>90000</v>
      </c>
      <c r="Y30" s="1">
        <f t="shared" si="1"/>
        <v>7892.5</v>
      </c>
      <c r="Z30" s="10">
        <f t="shared" si="2"/>
        <v>10487.631000000001</v>
      </c>
      <c r="AA30" s="15">
        <f t="shared" si="3"/>
        <v>-2595.1310000000012</v>
      </c>
      <c r="AB30" s="5"/>
      <c r="AC30" s="9">
        <f t="shared" si="4"/>
        <v>64512.368999999999</v>
      </c>
    </row>
    <row r="31" spans="1:29" x14ac:dyDescent="0.2">
      <c r="A31">
        <v>27</v>
      </c>
      <c r="B31" s="20" t="s">
        <v>72</v>
      </c>
      <c r="C31" t="s">
        <v>215</v>
      </c>
      <c r="D31">
        <v>2</v>
      </c>
      <c r="E31">
        <v>1</v>
      </c>
      <c r="L31" s="1">
        <v>675</v>
      </c>
      <c r="M31" s="1">
        <v>65000</v>
      </c>
      <c r="N31" s="1">
        <v>75000</v>
      </c>
      <c r="O31" s="7">
        <v>26810.95</v>
      </c>
      <c r="P31" s="1">
        <f t="shared" si="0"/>
        <v>48189.05</v>
      </c>
      <c r="Q31" s="1">
        <v>81500</v>
      </c>
      <c r="R31" s="1">
        <v>69275</v>
      </c>
      <c r="S31" s="1"/>
      <c r="T31" s="1">
        <v>90000</v>
      </c>
      <c r="Y31" s="1">
        <f t="shared" si="1"/>
        <v>5725</v>
      </c>
      <c r="Z31" s="10">
        <f t="shared" si="2"/>
        <v>10601.591</v>
      </c>
      <c r="AA31" s="15">
        <f t="shared" si="3"/>
        <v>-4876.5910000000003</v>
      </c>
      <c r="AB31" s="5"/>
      <c r="AC31" s="9">
        <f t="shared" si="4"/>
        <v>64398.409</v>
      </c>
    </row>
    <row r="32" spans="1:29" x14ac:dyDescent="0.2">
      <c r="A32">
        <v>28</v>
      </c>
      <c r="B32" s="20" t="s">
        <v>73</v>
      </c>
      <c r="C32" t="s">
        <v>215</v>
      </c>
      <c r="D32">
        <v>2</v>
      </c>
      <c r="E32">
        <v>1</v>
      </c>
      <c r="L32" s="1">
        <v>840</v>
      </c>
      <c r="M32" s="1">
        <v>90000</v>
      </c>
      <c r="N32" s="1">
        <v>100000</v>
      </c>
      <c r="O32" s="7">
        <v>27328.95</v>
      </c>
      <c r="P32" s="1">
        <f t="shared" si="0"/>
        <v>72671.05</v>
      </c>
      <c r="Q32" s="1">
        <v>78950</v>
      </c>
      <c r="R32" s="1">
        <v>67107.5</v>
      </c>
      <c r="S32" s="1"/>
      <c r="T32" s="1">
        <v>110000</v>
      </c>
      <c r="Y32" s="1">
        <f t="shared" si="1"/>
        <v>32892.5</v>
      </c>
      <c r="Z32" s="10">
        <f t="shared" si="2"/>
        <v>15987.631000000001</v>
      </c>
      <c r="AA32" s="9">
        <f t="shared" si="3"/>
        <v>16904.868999999999</v>
      </c>
      <c r="AB32" s="5"/>
      <c r="AC32" s="9">
        <f t="shared" si="4"/>
        <v>84012.369000000006</v>
      </c>
    </row>
    <row r="33" spans="1:29" x14ac:dyDescent="0.2">
      <c r="A33">
        <v>29</v>
      </c>
      <c r="B33" s="20" t="s">
        <v>74</v>
      </c>
      <c r="C33" t="s">
        <v>215</v>
      </c>
      <c r="D33">
        <v>2</v>
      </c>
      <c r="E33">
        <v>1</v>
      </c>
      <c r="L33" s="1">
        <v>700</v>
      </c>
      <c r="M33" s="1">
        <v>70000</v>
      </c>
      <c r="N33" s="1">
        <v>85000</v>
      </c>
      <c r="O33" s="7">
        <v>27328.95</v>
      </c>
      <c r="P33" s="1">
        <f t="shared" si="0"/>
        <v>57671.05</v>
      </c>
      <c r="Q33" s="1">
        <v>81500</v>
      </c>
      <c r="R33" s="1">
        <v>69275</v>
      </c>
      <c r="S33" s="1"/>
      <c r="T33" s="1">
        <v>100000</v>
      </c>
      <c r="V33" t="s">
        <v>75</v>
      </c>
      <c r="Y33" s="1">
        <f t="shared" si="1"/>
        <v>15725</v>
      </c>
      <c r="Z33" s="10">
        <f t="shared" si="2"/>
        <v>12687.631000000001</v>
      </c>
      <c r="AA33" s="9">
        <f t="shared" si="3"/>
        <v>3037.3689999999988</v>
      </c>
      <c r="AB33" s="5"/>
      <c r="AC33" s="9">
        <f t="shared" si="4"/>
        <v>72312.369000000006</v>
      </c>
    </row>
    <row r="34" spans="1:29" x14ac:dyDescent="0.2">
      <c r="A34">
        <v>30</v>
      </c>
      <c r="B34" s="20" t="s">
        <v>76</v>
      </c>
      <c r="C34" t="s">
        <v>215</v>
      </c>
      <c r="D34">
        <v>2</v>
      </c>
      <c r="E34">
        <v>1</v>
      </c>
      <c r="L34" s="1">
        <v>700</v>
      </c>
      <c r="M34" s="1">
        <v>70000</v>
      </c>
      <c r="N34" s="1">
        <v>85000</v>
      </c>
      <c r="O34" s="7">
        <v>25061.18</v>
      </c>
      <c r="P34" s="1">
        <f t="shared" si="0"/>
        <v>59938.82</v>
      </c>
      <c r="Q34" s="1">
        <v>81250</v>
      </c>
      <c r="R34" s="1">
        <v>69062.5</v>
      </c>
      <c r="S34" s="1"/>
      <c r="T34" s="1">
        <v>100000</v>
      </c>
      <c r="V34" t="s">
        <v>77</v>
      </c>
      <c r="Y34" s="1">
        <f t="shared" si="1"/>
        <v>15937.5</v>
      </c>
      <c r="Z34" s="10">
        <f t="shared" si="2"/>
        <v>13186.5404</v>
      </c>
      <c r="AA34" s="9">
        <f t="shared" si="3"/>
        <v>2750.9596000000001</v>
      </c>
      <c r="AC34" s="9">
        <f t="shared" si="4"/>
        <v>71813.459600000002</v>
      </c>
    </row>
    <row r="35" spans="1:29" x14ac:dyDescent="0.2">
      <c r="A35">
        <v>31</v>
      </c>
      <c r="B35" t="s">
        <v>78</v>
      </c>
      <c r="C35" t="s">
        <v>215</v>
      </c>
      <c r="D35">
        <v>3</v>
      </c>
      <c r="E35">
        <v>1</v>
      </c>
      <c r="F35" t="s">
        <v>79</v>
      </c>
      <c r="L35" s="1">
        <v>700</v>
      </c>
      <c r="M35" s="1">
        <v>70000</v>
      </c>
      <c r="N35" s="1">
        <v>85000</v>
      </c>
      <c r="O35" s="7">
        <v>25877.95</v>
      </c>
      <c r="P35" s="1">
        <f t="shared" si="0"/>
        <v>59122.05</v>
      </c>
      <c r="Q35" s="1">
        <v>92900</v>
      </c>
      <c r="R35" s="1">
        <v>78965</v>
      </c>
      <c r="S35" s="1"/>
      <c r="T35" s="1">
        <v>100000</v>
      </c>
      <c r="V35" t="s">
        <v>80</v>
      </c>
      <c r="Y35" s="1">
        <f t="shared" si="1"/>
        <v>6035</v>
      </c>
      <c r="Z35" s="10">
        <f t="shared" si="2"/>
        <v>13006.851000000001</v>
      </c>
      <c r="AA35" s="15">
        <f t="shared" si="3"/>
        <v>-6971.8510000000006</v>
      </c>
      <c r="AC35" s="9">
        <f t="shared" si="4"/>
        <v>71993.149000000005</v>
      </c>
    </row>
    <row r="36" spans="1:29" x14ac:dyDescent="0.2">
      <c r="A36">
        <v>32</v>
      </c>
      <c r="B36" t="s">
        <v>81</v>
      </c>
      <c r="C36" t="s">
        <v>215</v>
      </c>
      <c r="D36">
        <v>2</v>
      </c>
      <c r="E36">
        <v>1</v>
      </c>
      <c r="L36" s="1">
        <v>525</v>
      </c>
      <c r="M36" s="1">
        <v>55000</v>
      </c>
      <c r="N36" s="1">
        <v>65000</v>
      </c>
      <c r="O36" s="7">
        <v>26510.639999999999</v>
      </c>
      <c r="P36" s="1">
        <f t="shared" si="0"/>
        <v>38489.360000000001</v>
      </c>
      <c r="Q36" s="1">
        <v>83500</v>
      </c>
      <c r="R36" s="1">
        <v>70975</v>
      </c>
      <c r="S36" s="1"/>
      <c r="T36" s="1">
        <v>100000</v>
      </c>
      <c r="V36" t="s">
        <v>82</v>
      </c>
      <c r="Y36" s="1">
        <f t="shared" si="1"/>
        <v>-5975</v>
      </c>
      <c r="Z36" s="10">
        <f t="shared" si="2"/>
        <v>8467.6592000000001</v>
      </c>
      <c r="AA36" s="15">
        <f t="shared" si="3"/>
        <v>-14442.6592</v>
      </c>
      <c r="AC36" s="9">
        <f t="shared" si="4"/>
        <v>56532.340799999998</v>
      </c>
    </row>
    <row r="37" spans="1:29" x14ac:dyDescent="0.2">
      <c r="A37">
        <v>33</v>
      </c>
      <c r="B37" t="s">
        <v>83</v>
      </c>
      <c r="C37" t="s">
        <v>215</v>
      </c>
      <c r="D37" s="3">
        <v>36923</v>
      </c>
      <c r="E37" s="3">
        <v>36893</v>
      </c>
      <c r="H37">
        <v>2600</v>
      </c>
      <c r="I37" t="s">
        <v>84</v>
      </c>
      <c r="J37">
        <v>1920</v>
      </c>
      <c r="K37">
        <v>0.45</v>
      </c>
      <c r="L37" s="1">
        <v>2300</v>
      </c>
      <c r="M37" s="1">
        <v>230000</v>
      </c>
      <c r="N37" s="1">
        <v>250000</v>
      </c>
      <c r="O37" s="7">
        <v>90465</v>
      </c>
      <c r="P37" s="1">
        <f>+N37-O37</f>
        <v>159535</v>
      </c>
      <c r="Q37" s="1">
        <v>220000</v>
      </c>
      <c r="R37" s="1">
        <v>187000</v>
      </c>
      <c r="S37" s="1"/>
      <c r="T37" s="1">
        <v>250000</v>
      </c>
      <c r="U37" t="s">
        <v>30</v>
      </c>
      <c r="V37" t="s">
        <v>85</v>
      </c>
      <c r="Y37" s="1">
        <f t="shared" si="1"/>
        <v>63000</v>
      </c>
      <c r="Z37" s="10">
        <f t="shared" si="2"/>
        <v>35097.699999999997</v>
      </c>
      <c r="AA37" s="9">
        <f t="shared" si="3"/>
        <v>27902.300000000003</v>
      </c>
      <c r="AC37" s="9">
        <f t="shared" si="4"/>
        <v>214902.3</v>
      </c>
    </row>
    <row r="38" spans="1:29" x14ac:dyDescent="0.2">
      <c r="A38">
        <v>34</v>
      </c>
      <c r="B38" t="s">
        <v>86</v>
      </c>
      <c r="C38" t="s">
        <v>215</v>
      </c>
      <c r="D38">
        <v>2</v>
      </c>
      <c r="E38">
        <v>1</v>
      </c>
      <c r="H38">
        <v>912</v>
      </c>
      <c r="I38" t="s">
        <v>87</v>
      </c>
      <c r="J38">
        <v>1941</v>
      </c>
      <c r="K38">
        <v>0.3</v>
      </c>
      <c r="L38" s="1">
        <v>550</v>
      </c>
      <c r="M38" s="1">
        <v>55000</v>
      </c>
      <c r="N38" s="1">
        <v>65000</v>
      </c>
      <c r="O38" s="7">
        <v>42852.27</v>
      </c>
      <c r="P38" s="1">
        <f t="shared" ref="P38:P100" si="5">+N38-O38</f>
        <v>22147.730000000003</v>
      </c>
      <c r="Q38" s="1">
        <v>120000</v>
      </c>
      <c r="R38" s="1">
        <v>102000</v>
      </c>
      <c r="S38" s="1"/>
      <c r="T38" s="1">
        <v>65000</v>
      </c>
      <c r="V38" t="s">
        <v>88</v>
      </c>
      <c r="Y38" s="1">
        <f t="shared" si="1"/>
        <v>-37000</v>
      </c>
      <c r="Z38" s="10">
        <f t="shared" si="2"/>
        <v>4872.5006000000003</v>
      </c>
      <c r="AA38" s="15">
        <f t="shared" si="3"/>
        <v>-41872.500599999999</v>
      </c>
      <c r="AC38" s="9">
        <f t="shared" si="4"/>
        <v>60127.499400000001</v>
      </c>
    </row>
    <row r="39" spans="1:29" x14ac:dyDescent="0.2">
      <c r="A39">
        <v>35</v>
      </c>
      <c r="B39" t="s">
        <v>89</v>
      </c>
      <c r="C39" t="s">
        <v>215</v>
      </c>
      <c r="D39" s="3">
        <v>36983</v>
      </c>
      <c r="I39" t="s">
        <v>90</v>
      </c>
      <c r="L39" s="1">
        <v>3100</v>
      </c>
      <c r="M39" s="1">
        <v>295000</v>
      </c>
      <c r="N39" s="1">
        <v>315000</v>
      </c>
      <c r="O39" s="7">
        <v>136065.73000000001</v>
      </c>
      <c r="P39" s="1">
        <f t="shared" si="5"/>
        <v>178934.27</v>
      </c>
      <c r="Q39" s="1">
        <v>170000</v>
      </c>
      <c r="R39" s="1">
        <v>144500</v>
      </c>
      <c r="S39" s="1"/>
      <c r="T39" s="1">
        <v>315000</v>
      </c>
      <c r="U39" t="s">
        <v>30</v>
      </c>
      <c r="V39" t="s">
        <v>91</v>
      </c>
      <c r="Y39" s="1">
        <f t="shared" si="1"/>
        <v>170500</v>
      </c>
      <c r="Z39" s="10">
        <f t="shared" si="2"/>
        <v>39365.539400000001</v>
      </c>
      <c r="AA39" s="9">
        <f t="shared" si="3"/>
        <v>131134.46059999999</v>
      </c>
      <c r="AC39" s="9">
        <f t="shared" si="4"/>
        <v>275634.46059999999</v>
      </c>
    </row>
    <row r="40" spans="1:29" x14ac:dyDescent="0.2">
      <c r="A40">
        <v>36</v>
      </c>
      <c r="B40" t="s">
        <v>92</v>
      </c>
      <c r="C40" t="s">
        <v>215</v>
      </c>
      <c r="D40">
        <v>2</v>
      </c>
      <c r="E40">
        <v>1</v>
      </c>
      <c r="H40">
        <v>868</v>
      </c>
      <c r="I40" t="s">
        <v>87</v>
      </c>
      <c r="J40">
        <v>1937</v>
      </c>
      <c r="K40">
        <v>0.28000000000000003</v>
      </c>
      <c r="L40" s="1">
        <v>700</v>
      </c>
      <c r="M40" s="1">
        <v>85000</v>
      </c>
      <c r="N40" s="1">
        <v>100000</v>
      </c>
      <c r="O40" s="7">
        <v>43459.31</v>
      </c>
      <c r="P40" s="1">
        <f t="shared" si="5"/>
        <v>56540.69</v>
      </c>
      <c r="Q40" s="1">
        <v>95000</v>
      </c>
      <c r="R40" s="1">
        <v>80750</v>
      </c>
      <c r="S40" s="1"/>
      <c r="T40" s="1">
        <v>100000</v>
      </c>
      <c r="V40" t="s">
        <v>93</v>
      </c>
      <c r="Y40" s="1">
        <f t="shared" si="1"/>
        <v>19250</v>
      </c>
      <c r="Z40" s="10">
        <f t="shared" si="2"/>
        <v>12438.951800000001</v>
      </c>
      <c r="AA40" s="9">
        <f t="shared" si="3"/>
        <v>6811.0481999999993</v>
      </c>
      <c r="AC40" s="9">
        <f t="shared" si="4"/>
        <v>87561.048200000005</v>
      </c>
    </row>
    <row r="41" spans="1:29" x14ac:dyDescent="0.2">
      <c r="A41">
        <v>37</v>
      </c>
      <c r="B41" t="s">
        <v>94</v>
      </c>
      <c r="C41" t="s">
        <v>215</v>
      </c>
      <c r="D41">
        <v>3</v>
      </c>
      <c r="E41">
        <v>1</v>
      </c>
      <c r="L41" s="1">
        <v>900</v>
      </c>
      <c r="M41" s="1">
        <v>100000</v>
      </c>
      <c r="N41" s="1">
        <v>115000</v>
      </c>
      <c r="O41" s="13"/>
      <c r="P41" s="1">
        <f t="shared" si="5"/>
        <v>115000</v>
      </c>
      <c r="Q41" s="1">
        <v>94000</v>
      </c>
      <c r="R41" s="1">
        <v>79900</v>
      </c>
      <c r="S41" s="1"/>
      <c r="T41" s="1">
        <v>115000</v>
      </c>
      <c r="V41" t="s">
        <v>95</v>
      </c>
      <c r="Y41" s="1">
        <f t="shared" si="1"/>
        <v>35100</v>
      </c>
      <c r="Z41" s="10">
        <f t="shared" si="2"/>
        <v>25300</v>
      </c>
      <c r="AA41" s="9">
        <f t="shared" si="3"/>
        <v>9800</v>
      </c>
      <c r="AC41" s="9">
        <f t="shared" si="4"/>
        <v>89700</v>
      </c>
    </row>
    <row r="42" spans="1:29" x14ac:dyDescent="0.2">
      <c r="A42">
        <v>38</v>
      </c>
      <c r="B42" t="s">
        <v>96</v>
      </c>
      <c r="C42" t="s">
        <v>227</v>
      </c>
      <c r="D42">
        <v>3</v>
      </c>
      <c r="E42">
        <v>1</v>
      </c>
      <c r="H42">
        <v>1184</v>
      </c>
      <c r="I42" t="s">
        <v>87</v>
      </c>
      <c r="J42">
        <v>1941</v>
      </c>
      <c r="K42">
        <v>0.22</v>
      </c>
      <c r="L42" s="1">
        <v>1200</v>
      </c>
      <c r="M42" s="1">
        <v>115000</v>
      </c>
      <c r="N42" s="1">
        <v>125000</v>
      </c>
      <c r="O42" s="7">
        <v>32699.98</v>
      </c>
      <c r="P42" s="1">
        <f t="shared" si="5"/>
        <v>92300.02</v>
      </c>
      <c r="Q42" s="1">
        <v>0</v>
      </c>
      <c r="R42" s="1">
        <v>0</v>
      </c>
      <c r="S42" s="1"/>
      <c r="T42" s="1">
        <v>150000</v>
      </c>
      <c r="V42" t="s">
        <v>97</v>
      </c>
      <c r="Y42" s="1">
        <f t="shared" si="1"/>
        <v>125000</v>
      </c>
      <c r="Z42" s="10">
        <f t="shared" si="2"/>
        <v>20306.004400000002</v>
      </c>
      <c r="AA42" s="9">
        <f t="shared" si="3"/>
        <v>104693.99559999999</v>
      </c>
      <c r="AC42" s="9">
        <f t="shared" si="4"/>
        <v>104693.99559999999</v>
      </c>
    </row>
    <row r="43" spans="1:29" x14ac:dyDescent="0.2">
      <c r="A43">
        <v>39</v>
      </c>
      <c r="B43" t="s">
        <v>98</v>
      </c>
      <c r="C43" t="s">
        <v>227</v>
      </c>
      <c r="D43">
        <v>5</v>
      </c>
      <c r="E43">
        <v>2</v>
      </c>
      <c r="H43">
        <v>1344</v>
      </c>
      <c r="I43" t="s">
        <v>87</v>
      </c>
      <c r="J43">
        <v>1925</v>
      </c>
      <c r="K43">
        <v>0.22</v>
      </c>
      <c r="L43" s="1">
        <v>775</v>
      </c>
      <c r="M43" s="1">
        <v>115000</v>
      </c>
      <c r="N43" s="1">
        <v>125000</v>
      </c>
      <c r="O43" s="7">
        <v>34946.01</v>
      </c>
      <c r="P43" s="1">
        <f t="shared" si="5"/>
        <v>90053.989999999991</v>
      </c>
      <c r="Q43" s="1">
        <v>115000</v>
      </c>
      <c r="R43" s="1">
        <v>75900</v>
      </c>
      <c r="S43" s="1"/>
      <c r="T43" s="1">
        <v>135000</v>
      </c>
      <c r="V43" t="s">
        <v>99</v>
      </c>
      <c r="Y43" s="1">
        <f t="shared" si="1"/>
        <v>49100</v>
      </c>
      <c r="Z43" s="10">
        <f t="shared" si="2"/>
        <v>19811.877799999998</v>
      </c>
      <c r="AA43" s="9">
        <f t="shared" si="3"/>
        <v>29288.122200000002</v>
      </c>
      <c r="AC43" s="9">
        <f t="shared" si="4"/>
        <v>105188.1222</v>
      </c>
    </row>
    <row r="44" spans="1:29" x14ac:dyDescent="0.2">
      <c r="A44">
        <v>40</v>
      </c>
      <c r="B44" t="s">
        <v>100</v>
      </c>
      <c r="C44" t="s">
        <v>227</v>
      </c>
      <c r="D44">
        <v>3</v>
      </c>
      <c r="E44">
        <v>1</v>
      </c>
      <c r="H44">
        <v>1120</v>
      </c>
      <c r="I44" t="s">
        <v>87</v>
      </c>
      <c r="J44">
        <v>1935</v>
      </c>
      <c r="K44">
        <v>0.11</v>
      </c>
      <c r="L44" s="1">
        <v>625</v>
      </c>
      <c r="M44" s="1">
        <v>115000</v>
      </c>
      <c r="N44" s="1">
        <v>125000</v>
      </c>
      <c r="O44" s="7">
        <v>34416.730000000003</v>
      </c>
      <c r="P44" s="1">
        <f t="shared" si="5"/>
        <v>90583.26999999999</v>
      </c>
      <c r="Q44" s="1">
        <v>120000</v>
      </c>
      <c r="R44" s="1">
        <v>79200</v>
      </c>
      <c r="S44" s="1"/>
      <c r="T44" s="1">
        <v>150000</v>
      </c>
      <c r="V44" t="s">
        <v>101</v>
      </c>
      <c r="Y44" s="1">
        <f t="shared" si="1"/>
        <v>45800</v>
      </c>
      <c r="Z44" s="10">
        <f t="shared" si="2"/>
        <v>19928.319399999997</v>
      </c>
      <c r="AA44" s="9">
        <f t="shared" si="3"/>
        <v>25871.680600000003</v>
      </c>
      <c r="AC44" s="9">
        <f t="shared" si="4"/>
        <v>105071.68060000001</v>
      </c>
    </row>
    <row r="45" spans="1:29" x14ac:dyDescent="0.2">
      <c r="A45">
        <v>41</v>
      </c>
      <c r="B45" t="s">
        <v>102</v>
      </c>
      <c r="C45" t="s">
        <v>227</v>
      </c>
      <c r="D45">
        <v>3</v>
      </c>
      <c r="E45">
        <v>1</v>
      </c>
      <c r="H45">
        <v>1375</v>
      </c>
      <c r="I45" t="s">
        <v>87</v>
      </c>
      <c r="J45">
        <v>1900</v>
      </c>
      <c r="K45">
        <v>0.19</v>
      </c>
      <c r="L45" s="1">
        <v>775</v>
      </c>
      <c r="M45" s="1">
        <v>80000</v>
      </c>
      <c r="N45" s="1">
        <v>95000</v>
      </c>
      <c r="O45" s="7">
        <v>39283.919999999998</v>
      </c>
      <c r="P45" s="1">
        <f t="shared" si="5"/>
        <v>55716.08</v>
      </c>
      <c r="Q45" s="1">
        <v>140000</v>
      </c>
      <c r="R45" s="1">
        <v>92400</v>
      </c>
      <c r="S45" s="1"/>
      <c r="T45" s="1">
        <v>200000</v>
      </c>
      <c r="V45" t="s">
        <v>103</v>
      </c>
      <c r="Y45" s="1">
        <f t="shared" si="1"/>
        <v>2600</v>
      </c>
      <c r="Z45" s="10">
        <f t="shared" si="2"/>
        <v>12257.5376</v>
      </c>
      <c r="AA45" s="15">
        <f t="shared" si="3"/>
        <v>-9657.5375999999997</v>
      </c>
      <c r="AC45" s="9">
        <f t="shared" si="4"/>
        <v>82742.462400000004</v>
      </c>
    </row>
    <row r="46" spans="1:29" x14ac:dyDescent="0.2">
      <c r="A46">
        <v>42</v>
      </c>
      <c r="B46" t="s">
        <v>104</v>
      </c>
      <c r="C46" t="s">
        <v>227</v>
      </c>
      <c r="D46">
        <v>2</v>
      </c>
      <c r="E46">
        <v>1</v>
      </c>
      <c r="H46">
        <v>884</v>
      </c>
      <c r="I46" t="s">
        <v>87</v>
      </c>
      <c r="J46">
        <v>1922</v>
      </c>
      <c r="K46">
        <v>0.31</v>
      </c>
      <c r="L46" s="1">
        <v>575</v>
      </c>
      <c r="M46" s="1">
        <v>115000</v>
      </c>
      <c r="N46" s="1">
        <v>125000</v>
      </c>
      <c r="O46" s="7">
        <v>41783.160000000003</v>
      </c>
      <c r="P46" s="1">
        <f t="shared" si="5"/>
        <v>83216.84</v>
      </c>
      <c r="Q46" s="1">
        <v>57000</v>
      </c>
      <c r="R46" s="1">
        <v>48450</v>
      </c>
      <c r="S46" s="1"/>
      <c r="T46" s="1">
        <v>150000</v>
      </c>
      <c r="V46" t="s">
        <v>105</v>
      </c>
      <c r="Y46" s="1">
        <f t="shared" si="1"/>
        <v>76550</v>
      </c>
      <c r="Z46" s="10">
        <f t="shared" si="2"/>
        <v>18307.7048</v>
      </c>
      <c r="AA46" s="9">
        <f t="shared" si="3"/>
        <v>58242.2952</v>
      </c>
      <c r="AC46" s="9">
        <f t="shared" si="4"/>
        <v>106692.29519999999</v>
      </c>
    </row>
    <row r="47" spans="1:29" x14ac:dyDescent="0.2">
      <c r="A47">
        <v>43</v>
      </c>
      <c r="B47" t="s">
        <v>106</v>
      </c>
      <c r="C47" t="s">
        <v>227</v>
      </c>
      <c r="D47">
        <v>2</v>
      </c>
      <c r="E47">
        <v>1</v>
      </c>
      <c r="H47">
        <v>825</v>
      </c>
      <c r="I47" t="s">
        <v>25</v>
      </c>
      <c r="J47">
        <v>1975</v>
      </c>
      <c r="K47">
        <v>0.21</v>
      </c>
      <c r="L47" s="1">
        <v>800</v>
      </c>
      <c r="M47" s="1">
        <v>125000</v>
      </c>
      <c r="N47" s="1">
        <v>140000</v>
      </c>
      <c r="O47" s="7">
        <v>32946.019999999997</v>
      </c>
      <c r="P47" s="1">
        <f t="shared" si="5"/>
        <v>107053.98000000001</v>
      </c>
      <c r="Q47" s="1">
        <v>100000</v>
      </c>
      <c r="R47" s="1">
        <v>66000</v>
      </c>
      <c r="S47" s="1"/>
      <c r="T47" s="1">
        <v>150000</v>
      </c>
      <c r="V47" t="s">
        <v>107</v>
      </c>
      <c r="Y47" s="1">
        <f t="shared" si="1"/>
        <v>74000</v>
      </c>
      <c r="Z47" s="10">
        <f t="shared" si="2"/>
        <v>23551.875600000003</v>
      </c>
      <c r="AA47" s="9">
        <f t="shared" si="3"/>
        <v>50448.124400000001</v>
      </c>
      <c r="AC47" s="9">
        <f t="shared" si="4"/>
        <v>116448.1244</v>
      </c>
    </row>
    <row r="48" spans="1:29" x14ac:dyDescent="0.2">
      <c r="A48">
        <v>44</v>
      </c>
      <c r="B48" t="s">
        <v>108</v>
      </c>
      <c r="C48" t="s">
        <v>227</v>
      </c>
      <c r="D48" s="3">
        <v>37290</v>
      </c>
      <c r="H48">
        <v>2016</v>
      </c>
      <c r="I48" t="s">
        <v>19</v>
      </c>
      <c r="J48">
        <v>2001</v>
      </c>
      <c r="K48">
        <v>0.54</v>
      </c>
      <c r="L48" s="1">
        <v>2080</v>
      </c>
      <c r="M48" s="1">
        <v>250000</v>
      </c>
      <c r="N48" s="1">
        <v>275000</v>
      </c>
      <c r="O48" s="7">
        <f>46920.82+41395.24</f>
        <v>88316.06</v>
      </c>
      <c r="P48" s="1">
        <f t="shared" si="5"/>
        <v>186683.94</v>
      </c>
      <c r="Q48" s="1">
        <v>180000</v>
      </c>
      <c r="R48" s="1">
        <v>118800</v>
      </c>
      <c r="S48" s="1"/>
      <c r="T48" s="1">
        <v>275000</v>
      </c>
      <c r="V48" t="s">
        <v>109</v>
      </c>
      <c r="Y48" s="1">
        <f t="shared" si="1"/>
        <v>156200</v>
      </c>
      <c r="Z48" s="10">
        <f t="shared" si="2"/>
        <v>41070.466800000002</v>
      </c>
      <c r="AA48" s="9">
        <f t="shared" si="3"/>
        <v>115129.53320000001</v>
      </c>
      <c r="AC48" s="9">
        <f t="shared" si="4"/>
        <v>233929.53320000001</v>
      </c>
    </row>
    <row r="49" spans="1:29" x14ac:dyDescent="0.2">
      <c r="A49">
        <v>45</v>
      </c>
      <c r="B49" t="s">
        <v>110</v>
      </c>
      <c r="C49" t="s">
        <v>227</v>
      </c>
      <c r="D49">
        <v>2</v>
      </c>
      <c r="E49">
        <v>1</v>
      </c>
      <c r="H49">
        <v>600</v>
      </c>
      <c r="I49" t="s">
        <v>111</v>
      </c>
      <c r="J49">
        <v>1960</v>
      </c>
      <c r="K49">
        <v>0.47</v>
      </c>
      <c r="L49" s="1">
        <v>750</v>
      </c>
      <c r="M49" s="1">
        <v>65000</v>
      </c>
      <c r="N49" s="1">
        <v>75000</v>
      </c>
      <c r="O49" s="7">
        <v>23126.22</v>
      </c>
      <c r="P49" s="1">
        <f t="shared" si="5"/>
        <v>51873.78</v>
      </c>
      <c r="Q49" s="1">
        <v>90000</v>
      </c>
      <c r="R49" s="1">
        <v>59400</v>
      </c>
      <c r="S49" s="1"/>
      <c r="T49" s="1">
        <v>100000</v>
      </c>
      <c r="V49" t="s">
        <v>112</v>
      </c>
      <c r="Y49" s="1">
        <f t="shared" si="1"/>
        <v>15600</v>
      </c>
      <c r="Z49" s="10">
        <f t="shared" si="2"/>
        <v>11412.231599999999</v>
      </c>
      <c r="AA49" s="9">
        <f t="shared" si="3"/>
        <v>4187.7684000000008</v>
      </c>
      <c r="AC49" s="9">
        <f t="shared" si="4"/>
        <v>63587.768400000001</v>
      </c>
    </row>
    <row r="50" spans="1:29" x14ac:dyDescent="0.2">
      <c r="A50">
        <v>46</v>
      </c>
      <c r="B50" t="s">
        <v>113</v>
      </c>
      <c r="C50" t="s">
        <v>227</v>
      </c>
      <c r="D50" s="3">
        <v>36923</v>
      </c>
      <c r="E50" s="3">
        <v>36925</v>
      </c>
      <c r="H50">
        <v>3276</v>
      </c>
      <c r="I50" t="s">
        <v>35</v>
      </c>
      <c r="J50">
        <v>1950</v>
      </c>
      <c r="K50">
        <v>0.3</v>
      </c>
      <c r="L50" s="1">
        <v>2035</v>
      </c>
      <c r="M50" s="1">
        <v>250000</v>
      </c>
      <c r="N50" s="1">
        <v>275000</v>
      </c>
      <c r="O50" s="7">
        <v>87656.34</v>
      </c>
      <c r="P50" s="1">
        <f t="shared" si="5"/>
        <v>187343.66</v>
      </c>
      <c r="Q50" s="1">
        <v>165000</v>
      </c>
      <c r="R50" s="1">
        <v>140250</v>
      </c>
      <c r="S50" s="1"/>
      <c r="T50" s="1">
        <v>275000</v>
      </c>
      <c r="V50" t="s">
        <v>114</v>
      </c>
      <c r="Y50" s="1">
        <f t="shared" si="1"/>
        <v>134750</v>
      </c>
      <c r="Z50" s="10">
        <f t="shared" si="2"/>
        <v>41215.605199999998</v>
      </c>
      <c r="AA50" s="9">
        <f t="shared" si="3"/>
        <v>93534.394800000009</v>
      </c>
      <c r="AC50" s="9">
        <f t="shared" si="4"/>
        <v>233784.39480000001</v>
      </c>
    </row>
    <row r="51" spans="1:29" x14ac:dyDescent="0.2">
      <c r="A51">
        <v>47</v>
      </c>
      <c r="B51" t="s">
        <v>115</v>
      </c>
      <c r="C51" t="s">
        <v>227</v>
      </c>
      <c r="D51">
        <v>3</v>
      </c>
      <c r="E51">
        <v>1</v>
      </c>
      <c r="H51">
        <v>1220</v>
      </c>
      <c r="I51" t="s">
        <v>87</v>
      </c>
      <c r="J51">
        <v>1950</v>
      </c>
      <c r="K51">
        <v>0.18</v>
      </c>
      <c r="L51" s="1">
        <v>900</v>
      </c>
      <c r="M51" s="1">
        <v>125000</v>
      </c>
      <c r="N51" s="1">
        <v>150000</v>
      </c>
      <c r="O51" s="7">
        <v>18245.490000000002</v>
      </c>
      <c r="P51" s="1">
        <f t="shared" si="5"/>
        <v>131754.51</v>
      </c>
      <c r="Q51" s="1">
        <v>108000</v>
      </c>
      <c r="R51" s="1">
        <v>71280</v>
      </c>
      <c r="S51" s="1"/>
      <c r="T51" s="1">
        <v>160000</v>
      </c>
      <c r="V51" t="s">
        <v>116</v>
      </c>
      <c r="Y51" s="1">
        <f t="shared" si="1"/>
        <v>78720</v>
      </c>
      <c r="Z51" s="10">
        <f t="shared" si="2"/>
        <v>28985.992200000001</v>
      </c>
      <c r="AA51" s="9">
        <f t="shared" si="3"/>
        <v>49734.007799999999</v>
      </c>
      <c r="AC51" s="9">
        <f t="shared" si="4"/>
        <v>121014.00779999999</v>
      </c>
    </row>
    <row r="52" spans="1:29" x14ac:dyDescent="0.2">
      <c r="A52">
        <v>48</v>
      </c>
      <c r="B52" t="s">
        <v>117</v>
      </c>
      <c r="C52" t="s">
        <v>227</v>
      </c>
      <c r="D52">
        <v>2</v>
      </c>
      <c r="E52">
        <v>1</v>
      </c>
      <c r="H52">
        <v>552</v>
      </c>
      <c r="I52" t="s">
        <v>87</v>
      </c>
      <c r="L52" s="1">
        <v>525</v>
      </c>
      <c r="M52" s="1">
        <v>55000</v>
      </c>
      <c r="N52" s="1">
        <v>65000</v>
      </c>
      <c r="O52" s="7">
        <v>10833.69</v>
      </c>
      <c r="P52" s="1">
        <f t="shared" si="5"/>
        <v>54166.31</v>
      </c>
      <c r="Q52" s="1">
        <v>60000</v>
      </c>
      <c r="R52" s="1">
        <v>39600</v>
      </c>
      <c r="S52" s="1"/>
      <c r="T52" s="1">
        <v>65000</v>
      </c>
      <c r="Y52" s="1">
        <f t="shared" si="1"/>
        <v>25400</v>
      </c>
      <c r="Z52" s="10">
        <f t="shared" si="2"/>
        <v>11916.5882</v>
      </c>
      <c r="AA52" s="9">
        <f t="shared" si="3"/>
        <v>13483.4118</v>
      </c>
      <c r="AC52" s="9">
        <f t="shared" si="4"/>
        <v>53083.411800000002</v>
      </c>
    </row>
    <row r="53" spans="1:29" x14ac:dyDescent="0.2">
      <c r="A53">
        <v>49</v>
      </c>
      <c r="B53" t="s">
        <v>118</v>
      </c>
      <c r="C53" t="s">
        <v>227</v>
      </c>
      <c r="D53">
        <v>3</v>
      </c>
      <c r="E53">
        <v>1</v>
      </c>
      <c r="H53">
        <v>810</v>
      </c>
      <c r="I53" t="s">
        <v>87</v>
      </c>
      <c r="J53">
        <v>1950</v>
      </c>
      <c r="L53" s="1">
        <v>800</v>
      </c>
      <c r="M53" s="1">
        <v>75000</v>
      </c>
      <c r="N53" s="1">
        <v>80000</v>
      </c>
      <c r="O53" s="7">
        <v>9363.82</v>
      </c>
      <c r="P53" s="1">
        <f t="shared" si="5"/>
        <v>70636.179999999993</v>
      </c>
      <c r="Q53" s="1">
        <v>87000</v>
      </c>
      <c r="R53" s="1">
        <v>57420</v>
      </c>
      <c r="S53" s="1"/>
      <c r="T53" s="1">
        <v>100000</v>
      </c>
      <c r="V53" t="s">
        <v>119</v>
      </c>
      <c r="Y53" s="1">
        <f t="shared" si="1"/>
        <v>22580</v>
      </c>
      <c r="Z53" s="10">
        <f t="shared" si="2"/>
        <v>15539.959599999998</v>
      </c>
      <c r="AA53" s="9">
        <f t="shared" si="3"/>
        <v>7040.0404000000017</v>
      </c>
      <c r="AC53" s="9">
        <f t="shared" si="4"/>
        <v>64460.040399999998</v>
      </c>
    </row>
    <row r="54" spans="1:29" x14ac:dyDescent="0.2">
      <c r="A54">
        <v>50</v>
      </c>
      <c r="B54" t="s">
        <v>120</v>
      </c>
      <c r="C54" t="s">
        <v>227</v>
      </c>
      <c r="D54">
        <v>3</v>
      </c>
      <c r="E54">
        <v>1</v>
      </c>
      <c r="F54" t="s">
        <v>121</v>
      </c>
      <c r="L54" s="1">
        <v>875</v>
      </c>
      <c r="M54" s="1">
        <v>85000</v>
      </c>
      <c r="N54" s="1">
        <v>95000</v>
      </c>
      <c r="O54" s="7">
        <v>10773.4</v>
      </c>
      <c r="P54" s="1">
        <f t="shared" si="5"/>
        <v>84226.6</v>
      </c>
      <c r="Q54" s="1">
        <v>93000</v>
      </c>
      <c r="R54" s="1">
        <v>61380</v>
      </c>
      <c r="S54" s="1"/>
      <c r="T54" s="1">
        <v>100000</v>
      </c>
      <c r="V54" t="s">
        <v>122</v>
      </c>
      <c r="Y54" s="1">
        <f t="shared" si="1"/>
        <v>33620</v>
      </c>
      <c r="Z54" s="10">
        <f t="shared" si="2"/>
        <v>18529.852000000003</v>
      </c>
      <c r="AA54" s="9">
        <f t="shared" si="3"/>
        <v>15090.147999999997</v>
      </c>
      <c r="AC54" s="9">
        <f t="shared" si="4"/>
        <v>76470.148000000001</v>
      </c>
    </row>
    <row r="55" spans="1:29" x14ac:dyDescent="0.2">
      <c r="A55">
        <v>51</v>
      </c>
      <c r="B55" t="s">
        <v>123</v>
      </c>
      <c r="C55" t="s">
        <v>227</v>
      </c>
      <c r="D55">
        <v>2</v>
      </c>
      <c r="E55">
        <v>1</v>
      </c>
      <c r="L55" s="1">
        <v>625</v>
      </c>
      <c r="M55" s="1">
        <v>65000</v>
      </c>
      <c r="N55" s="1">
        <v>75000</v>
      </c>
      <c r="O55" s="7">
        <v>8941.43</v>
      </c>
      <c r="P55" s="1">
        <f t="shared" si="5"/>
        <v>66058.570000000007</v>
      </c>
      <c r="Q55" s="1">
        <v>122000</v>
      </c>
      <c r="R55" s="1">
        <v>80520</v>
      </c>
      <c r="S55" s="1"/>
      <c r="T55" s="1">
        <v>75000</v>
      </c>
      <c r="V55" t="s">
        <v>124</v>
      </c>
      <c r="Y55" s="1">
        <f t="shared" si="1"/>
        <v>-5520</v>
      </c>
      <c r="Z55" s="10">
        <f t="shared" si="2"/>
        <v>14532.885400000001</v>
      </c>
      <c r="AA55" s="15">
        <f t="shared" si="3"/>
        <v>-20052.885399999999</v>
      </c>
      <c r="AC55" s="9">
        <f t="shared" si="4"/>
        <v>60467.114600000001</v>
      </c>
    </row>
    <row r="56" spans="1:29" x14ac:dyDescent="0.2">
      <c r="A56">
        <v>52</v>
      </c>
      <c r="B56" t="s">
        <v>125</v>
      </c>
      <c r="C56" t="s">
        <v>227</v>
      </c>
      <c r="D56">
        <v>2</v>
      </c>
      <c r="E56">
        <v>1</v>
      </c>
      <c r="H56">
        <v>784</v>
      </c>
      <c r="I56" t="s">
        <v>87</v>
      </c>
      <c r="J56">
        <v>1940</v>
      </c>
      <c r="L56" s="1">
        <v>600</v>
      </c>
      <c r="M56" s="1">
        <v>65000</v>
      </c>
      <c r="N56" s="1">
        <v>85000</v>
      </c>
      <c r="O56" s="7">
        <v>13140.36</v>
      </c>
      <c r="P56" s="1">
        <f t="shared" si="5"/>
        <v>71859.64</v>
      </c>
      <c r="Q56" s="1">
        <v>0</v>
      </c>
      <c r="R56" s="1">
        <v>0</v>
      </c>
      <c r="S56" s="1"/>
      <c r="T56" s="1">
        <v>95000</v>
      </c>
      <c r="V56" t="s">
        <v>126</v>
      </c>
      <c r="Y56" s="1">
        <f t="shared" si="1"/>
        <v>85000</v>
      </c>
      <c r="Z56" s="10">
        <f t="shared" si="2"/>
        <v>15809.120800000001</v>
      </c>
      <c r="AA56" s="9">
        <f t="shared" si="3"/>
        <v>69190.879199999996</v>
      </c>
      <c r="AC56" s="9">
        <f t="shared" si="4"/>
        <v>69190.879199999996</v>
      </c>
    </row>
    <row r="57" spans="1:29" x14ac:dyDescent="0.2">
      <c r="A57">
        <v>53</v>
      </c>
      <c r="B57" t="s">
        <v>127</v>
      </c>
      <c r="C57" t="s">
        <v>227</v>
      </c>
      <c r="D57">
        <v>2</v>
      </c>
      <c r="E57">
        <v>1</v>
      </c>
      <c r="H57">
        <v>784</v>
      </c>
      <c r="I57" t="s">
        <v>87</v>
      </c>
      <c r="J57">
        <v>1940</v>
      </c>
      <c r="L57" s="1">
        <v>600</v>
      </c>
      <c r="M57" s="1">
        <v>65000</v>
      </c>
      <c r="N57" s="1">
        <v>85000</v>
      </c>
      <c r="O57" s="7">
        <v>18040.36</v>
      </c>
      <c r="P57" s="1">
        <f t="shared" si="5"/>
        <v>66959.64</v>
      </c>
      <c r="Q57" s="1">
        <v>0</v>
      </c>
      <c r="R57" s="1">
        <v>0</v>
      </c>
      <c r="S57" s="1"/>
      <c r="T57" s="1">
        <v>100000</v>
      </c>
      <c r="V57" t="s">
        <v>128</v>
      </c>
      <c r="Y57" s="1">
        <f t="shared" si="1"/>
        <v>85000</v>
      </c>
      <c r="Z57" s="10">
        <f t="shared" si="2"/>
        <v>14731.120800000001</v>
      </c>
      <c r="AA57" s="9">
        <f t="shared" si="3"/>
        <v>70268.879199999996</v>
      </c>
      <c r="AC57" s="9">
        <f t="shared" si="4"/>
        <v>70268.879199999996</v>
      </c>
    </row>
    <row r="58" spans="1:29" x14ac:dyDescent="0.2">
      <c r="A58">
        <v>54</v>
      </c>
      <c r="B58" t="s">
        <v>129</v>
      </c>
      <c r="C58" t="s">
        <v>227</v>
      </c>
      <c r="D58">
        <v>2</v>
      </c>
      <c r="E58">
        <v>1</v>
      </c>
      <c r="H58">
        <v>728</v>
      </c>
      <c r="I58" t="s">
        <v>130</v>
      </c>
      <c r="J58">
        <v>1950</v>
      </c>
      <c r="L58" s="1">
        <v>1050</v>
      </c>
      <c r="M58" s="1">
        <v>95000</v>
      </c>
      <c r="N58" s="1">
        <v>115000</v>
      </c>
      <c r="O58" s="7">
        <v>28626.3</v>
      </c>
      <c r="P58" s="1">
        <f t="shared" si="5"/>
        <v>86373.7</v>
      </c>
      <c r="Q58" s="1">
        <v>71000</v>
      </c>
      <c r="R58" s="1">
        <v>60350</v>
      </c>
      <c r="S58" s="1"/>
      <c r="T58" s="1">
        <v>120000</v>
      </c>
      <c r="V58" t="s">
        <v>131</v>
      </c>
      <c r="Y58" s="1">
        <f t="shared" si="1"/>
        <v>54650</v>
      </c>
      <c r="Z58" s="10">
        <f t="shared" si="2"/>
        <v>19002.214</v>
      </c>
      <c r="AA58" s="9">
        <f t="shared" si="3"/>
        <v>35647.786</v>
      </c>
      <c r="AC58" s="9">
        <f t="shared" si="4"/>
        <v>95997.785999999993</v>
      </c>
    </row>
    <row r="59" spans="1:29" x14ac:dyDescent="0.2">
      <c r="A59">
        <v>55</v>
      </c>
      <c r="B59" t="s">
        <v>132</v>
      </c>
      <c r="C59" t="s">
        <v>227</v>
      </c>
      <c r="D59">
        <v>3</v>
      </c>
      <c r="E59">
        <v>1</v>
      </c>
      <c r="H59">
        <v>1064</v>
      </c>
      <c r="I59" t="s">
        <v>87</v>
      </c>
      <c r="J59">
        <v>1949</v>
      </c>
      <c r="L59" s="1">
        <v>935</v>
      </c>
      <c r="M59" s="1">
        <v>95000</v>
      </c>
      <c r="N59" s="1">
        <v>105000</v>
      </c>
      <c r="O59" s="7">
        <v>44575.85</v>
      </c>
      <c r="P59" s="1">
        <f t="shared" si="5"/>
        <v>60424.15</v>
      </c>
      <c r="Q59" s="1">
        <v>100000</v>
      </c>
      <c r="R59" s="1">
        <v>66000</v>
      </c>
      <c r="S59" s="1"/>
      <c r="T59" s="1">
        <v>105000</v>
      </c>
      <c r="V59" t="s">
        <v>133</v>
      </c>
      <c r="Y59" s="1">
        <f t="shared" si="1"/>
        <v>39000</v>
      </c>
      <c r="Z59" s="10">
        <f t="shared" si="2"/>
        <v>13293.313</v>
      </c>
      <c r="AA59" s="9">
        <f t="shared" si="3"/>
        <v>25706.686999999998</v>
      </c>
      <c r="AC59" s="9">
        <f t="shared" si="4"/>
        <v>91706.687000000005</v>
      </c>
    </row>
    <row r="60" spans="1:29" x14ac:dyDescent="0.2">
      <c r="A60">
        <v>56</v>
      </c>
      <c r="B60" t="s">
        <v>134</v>
      </c>
      <c r="C60" t="s">
        <v>227</v>
      </c>
      <c r="D60" s="3">
        <v>36984</v>
      </c>
      <c r="F60" t="s">
        <v>135</v>
      </c>
      <c r="I60" t="s">
        <v>35</v>
      </c>
      <c r="L60" s="1">
        <v>4000</v>
      </c>
      <c r="M60" s="1">
        <v>425000</v>
      </c>
      <c r="N60" s="1">
        <v>450000</v>
      </c>
      <c r="O60" s="7">
        <v>33596.089999999997</v>
      </c>
      <c r="P60" s="1">
        <f t="shared" si="5"/>
        <v>416403.91000000003</v>
      </c>
      <c r="Q60" s="1">
        <v>214000</v>
      </c>
      <c r="R60" s="1">
        <v>181900</v>
      </c>
      <c r="S60" s="1"/>
      <c r="T60" s="1">
        <v>450000</v>
      </c>
      <c r="U60" t="s">
        <v>136</v>
      </c>
      <c r="V60" t="s">
        <v>137</v>
      </c>
      <c r="Y60" s="1">
        <f t="shared" si="1"/>
        <v>268100</v>
      </c>
      <c r="Z60" s="10">
        <f t="shared" si="2"/>
        <v>91608.86020000001</v>
      </c>
      <c r="AA60" s="9">
        <f t="shared" si="3"/>
        <v>176491.1398</v>
      </c>
      <c r="AC60" s="9">
        <f t="shared" si="4"/>
        <v>358391.1398</v>
      </c>
    </row>
    <row r="61" spans="1:29" x14ac:dyDescent="0.2">
      <c r="A61">
        <v>57</v>
      </c>
      <c r="B61" t="s">
        <v>138</v>
      </c>
      <c r="C61" t="s">
        <v>227</v>
      </c>
      <c r="D61">
        <v>2</v>
      </c>
      <c r="E61">
        <v>1</v>
      </c>
      <c r="L61" s="1">
        <v>650</v>
      </c>
      <c r="M61" s="1">
        <v>105000</v>
      </c>
      <c r="N61" s="1">
        <v>110000</v>
      </c>
      <c r="O61" s="7">
        <v>10921.19</v>
      </c>
      <c r="P61" s="1">
        <f t="shared" si="5"/>
        <v>99078.81</v>
      </c>
      <c r="Q61" s="1">
        <v>80000</v>
      </c>
      <c r="R61" s="1">
        <v>52800</v>
      </c>
      <c r="S61" s="1"/>
      <c r="T61" s="1">
        <v>135000</v>
      </c>
      <c r="V61" t="s">
        <v>139</v>
      </c>
      <c r="Y61" s="1">
        <f t="shared" si="1"/>
        <v>57200</v>
      </c>
      <c r="Z61" s="10">
        <f t="shared" si="2"/>
        <v>21797.338199999998</v>
      </c>
      <c r="AA61" s="9">
        <f t="shared" si="3"/>
        <v>35402.661800000002</v>
      </c>
      <c r="AC61" s="9">
        <f t="shared" si="4"/>
        <v>88202.661800000002</v>
      </c>
    </row>
    <row r="62" spans="1:29" x14ac:dyDescent="0.2">
      <c r="A62">
        <v>58</v>
      </c>
      <c r="B62" t="s">
        <v>140</v>
      </c>
      <c r="C62" t="s">
        <v>227</v>
      </c>
      <c r="D62">
        <v>2</v>
      </c>
      <c r="E62">
        <v>1</v>
      </c>
      <c r="L62" s="1">
        <v>650</v>
      </c>
      <c r="M62" s="1">
        <v>105000</v>
      </c>
      <c r="N62" s="1">
        <v>110000</v>
      </c>
      <c r="O62" s="7">
        <v>7523.18</v>
      </c>
      <c r="P62" s="1">
        <f t="shared" si="5"/>
        <v>102476.82</v>
      </c>
      <c r="Q62" s="1">
        <v>80000</v>
      </c>
      <c r="R62" s="1">
        <v>52800</v>
      </c>
      <c r="S62" s="1"/>
      <c r="T62" s="1">
        <v>135000</v>
      </c>
      <c r="V62" t="s">
        <v>139</v>
      </c>
      <c r="Y62" s="1">
        <f t="shared" si="1"/>
        <v>57200</v>
      </c>
      <c r="Z62" s="10">
        <f t="shared" si="2"/>
        <v>22544.900400000002</v>
      </c>
      <c r="AA62" s="9">
        <f t="shared" si="3"/>
        <v>34655.099600000001</v>
      </c>
      <c r="AC62" s="9">
        <f t="shared" si="4"/>
        <v>87455.099600000001</v>
      </c>
    </row>
    <row r="63" spans="1:29" x14ac:dyDescent="0.2">
      <c r="A63">
        <v>59</v>
      </c>
      <c r="B63" t="s">
        <v>141</v>
      </c>
      <c r="C63" t="s">
        <v>227</v>
      </c>
      <c r="D63">
        <v>3</v>
      </c>
      <c r="E63">
        <v>1</v>
      </c>
      <c r="L63" s="1">
        <v>700</v>
      </c>
      <c r="M63" s="1">
        <v>105000</v>
      </c>
      <c r="N63" s="1">
        <v>110000</v>
      </c>
      <c r="O63" s="7">
        <v>9986.27</v>
      </c>
      <c r="P63" s="1">
        <f t="shared" si="5"/>
        <v>100013.73</v>
      </c>
      <c r="Q63" s="1">
        <v>80000</v>
      </c>
      <c r="R63" s="1">
        <v>52800</v>
      </c>
      <c r="S63" s="1"/>
      <c r="T63" s="1">
        <v>110000</v>
      </c>
      <c r="V63" t="s">
        <v>142</v>
      </c>
      <c r="Y63" s="1">
        <f t="shared" si="1"/>
        <v>57200</v>
      </c>
      <c r="Z63" s="10">
        <f t="shared" si="2"/>
        <v>22003.0206</v>
      </c>
      <c r="AA63" s="9">
        <f t="shared" si="3"/>
        <v>35196.979399999997</v>
      </c>
      <c r="AC63" s="9">
        <f t="shared" si="4"/>
        <v>87996.979399999997</v>
      </c>
    </row>
    <row r="64" spans="1:29" x14ac:dyDescent="0.2">
      <c r="A64">
        <v>60</v>
      </c>
      <c r="B64" t="s">
        <v>143</v>
      </c>
      <c r="C64" t="s">
        <v>227</v>
      </c>
      <c r="D64">
        <v>2</v>
      </c>
      <c r="E64">
        <v>1</v>
      </c>
      <c r="H64">
        <v>728</v>
      </c>
      <c r="I64" t="s">
        <v>87</v>
      </c>
      <c r="J64">
        <v>1950</v>
      </c>
      <c r="L64" s="1">
        <v>800</v>
      </c>
      <c r="M64" s="1">
        <v>75000</v>
      </c>
      <c r="N64" s="1">
        <v>85000</v>
      </c>
      <c r="O64" s="7">
        <v>3794.73</v>
      </c>
      <c r="P64" s="1">
        <f t="shared" si="5"/>
        <v>81205.27</v>
      </c>
      <c r="Q64" s="1">
        <v>100000</v>
      </c>
      <c r="R64" s="1">
        <v>66000</v>
      </c>
      <c r="S64" s="1"/>
      <c r="T64" s="1">
        <v>125000</v>
      </c>
      <c r="V64" t="s">
        <v>144</v>
      </c>
      <c r="Y64" s="1">
        <f t="shared" si="1"/>
        <v>19000</v>
      </c>
      <c r="Z64" s="10">
        <f t="shared" si="2"/>
        <v>17865.1594</v>
      </c>
      <c r="AA64" s="15">
        <f t="shared" si="3"/>
        <v>1134.8405999999995</v>
      </c>
      <c r="AC64" s="9">
        <f t="shared" si="4"/>
        <v>67134.840599999996</v>
      </c>
    </row>
    <row r="65" spans="1:29" x14ac:dyDescent="0.2">
      <c r="A65">
        <v>61</v>
      </c>
      <c r="B65" t="s">
        <v>145</v>
      </c>
      <c r="C65" t="s">
        <v>227</v>
      </c>
      <c r="D65">
        <v>2</v>
      </c>
      <c r="E65">
        <v>1</v>
      </c>
      <c r="H65">
        <v>984</v>
      </c>
      <c r="I65" t="s">
        <v>87</v>
      </c>
      <c r="J65">
        <v>1922</v>
      </c>
      <c r="L65" s="1">
        <v>735</v>
      </c>
      <c r="M65" s="1">
        <v>65000</v>
      </c>
      <c r="N65" s="1">
        <v>70000</v>
      </c>
      <c r="O65" s="7">
        <v>22246.400000000001</v>
      </c>
      <c r="P65" s="1">
        <f t="shared" si="5"/>
        <v>47753.599999999999</v>
      </c>
      <c r="Q65" s="1">
        <v>100000</v>
      </c>
      <c r="R65" s="1">
        <v>66000</v>
      </c>
      <c r="S65" s="1"/>
      <c r="T65" s="1">
        <v>100000</v>
      </c>
      <c r="V65" t="s">
        <v>146</v>
      </c>
      <c r="Y65" s="1">
        <f t="shared" si="1"/>
        <v>4000</v>
      </c>
      <c r="Z65" s="10">
        <f t="shared" si="2"/>
        <v>10505.791999999999</v>
      </c>
      <c r="AA65" s="15">
        <f t="shared" si="3"/>
        <v>-6505.7919999999995</v>
      </c>
      <c r="AC65" s="9">
        <f t="shared" si="4"/>
        <v>59494.207999999999</v>
      </c>
    </row>
    <row r="66" spans="1:29" x14ac:dyDescent="0.2">
      <c r="A66">
        <v>62</v>
      </c>
      <c r="B66" t="s">
        <v>147</v>
      </c>
      <c r="C66" t="s">
        <v>227</v>
      </c>
      <c r="D66" s="3">
        <v>36924</v>
      </c>
      <c r="H66">
        <v>2000</v>
      </c>
      <c r="I66" t="s">
        <v>19</v>
      </c>
      <c r="J66">
        <v>1920</v>
      </c>
      <c r="L66" s="1">
        <v>1350</v>
      </c>
      <c r="M66" s="1">
        <v>175000</v>
      </c>
      <c r="N66" s="1">
        <v>200000</v>
      </c>
      <c r="O66" s="7">
        <v>20991.18</v>
      </c>
      <c r="P66" s="1">
        <f t="shared" si="5"/>
        <v>179008.82</v>
      </c>
      <c r="Q66" s="1">
        <v>175000</v>
      </c>
      <c r="R66" s="1">
        <v>115500</v>
      </c>
      <c r="S66" s="1"/>
      <c r="T66" s="1">
        <v>200000</v>
      </c>
      <c r="U66" t="s">
        <v>136</v>
      </c>
      <c r="V66" t="s">
        <v>148</v>
      </c>
      <c r="Y66" s="1">
        <f t="shared" si="1"/>
        <v>84500</v>
      </c>
      <c r="Z66" s="10">
        <f t="shared" si="2"/>
        <v>39381.940399999999</v>
      </c>
      <c r="AA66" s="9">
        <f t="shared" si="3"/>
        <v>45118.059600000001</v>
      </c>
      <c r="AC66" s="9">
        <f t="shared" si="4"/>
        <v>160618.05960000001</v>
      </c>
    </row>
    <row r="67" spans="1:29" x14ac:dyDescent="0.2">
      <c r="A67">
        <v>63</v>
      </c>
      <c r="B67" t="s">
        <v>149</v>
      </c>
      <c r="C67" t="s">
        <v>227</v>
      </c>
      <c r="D67">
        <v>2</v>
      </c>
      <c r="E67">
        <v>1</v>
      </c>
      <c r="H67">
        <v>960</v>
      </c>
      <c r="I67" t="s">
        <v>87</v>
      </c>
      <c r="J67">
        <v>1940</v>
      </c>
      <c r="L67" s="1">
        <v>1050</v>
      </c>
      <c r="M67" s="1">
        <v>85000</v>
      </c>
      <c r="N67" s="1">
        <v>100000</v>
      </c>
      <c r="O67" s="7">
        <v>20991.18</v>
      </c>
      <c r="P67" s="1">
        <f t="shared" si="5"/>
        <v>79008.820000000007</v>
      </c>
      <c r="Q67" s="1">
        <v>105000</v>
      </c>
      <c r="R67" s="1">
        <v>69300</v>
      </c>
      <c r="S67" s="1"/>
      <c r="T67" s="1">
        <v>135000</v>
      </c>
      <c r="V67" t="s">
        <v>150</v>
      </c>
      <c r="Y67" s="1">
        <f t="shared" si="1"/>
        <v>30700</v>
      </c>
      <c r="Z67" s="10">
        <f t="shared" si="2"/>
        <v>17381.940400000003</v>
      </c>
      <c r="AA67" s="9">
        <f t="shared" si="3"/>
        <v>13318.059599999997</v>
      </c>
      <c r="AC67" s="9">
        <f t="shared" si="4"/>
        <v>82618.059599999993</v>
      </c>
    </row>
    <row r="68" spans="1:29" x14ac:dyDescent="0.2">
      <c r="A68">
        <v>64</v>
      </c>
      <c r="B68" t="s">
        <v>151</v>
      </c>
      <c r="C68" t="s">
        <v>227</v>
      </c>
      <c r="D68">
        <v>2</v>
      </c>
      <c r="E68">
        <v>1</v>
      </c>
      <c r="H68">
        <v>832</v>
      </c>
      <c r="I68" t="s">
        <v>87</v>
      </c>
      <c r="J68">
        <v>1940</v>
      </c>
      <c r="L68" s="1">
        <v>1050</v>
      </c>
      <c r="M68" s="1">
        <v>85000</v>
      </c>
      <c r="N68" s="1">
        <v>100000</v>
      </c>
      <c r="O68" s="7">
        <v>20991.18</v>
      </c>
      <c r="P68" s="1">
        <f t="shared" si="5"/>
        <v>79008.820000000007</v>
      </c>
      <c r="Q68" s="1">
        <v>90000</v>
      </c>
      <c r="R68" s="1">
        <v>59400</v>
      </c>
      <c r="S68" s="1"/>
      <c r="T68" s="1">
        <v>135000</v>
      </c>
      <c r="V68" t="s">
        <v>152</v>
      </c>
      <c r="Y68" s="1">
        <f t="shared" si="1"/>
        <v>40600</v>
      </c>
      <c r="Z68" s="10">
        <f t="shared" si="2"/>
        <v>17381.940400000003</v>
      </c>
      <c r="AA68" s="9">
        <f t="shared" si="3"/>
        <v>23218.059599999997</v>
      </c>
      <c r="AC68" s="9">
        <f t="shared" si="4"/>
        <v>82618.059599999993</v>
      </c>
    </row>
    <row r="69" spans="1:29" x14ac:dyDescent="0.2">
      <c r="A69">
        <v>65</v>
      </c>
      <c r="B69" t="s">
        <v>153</v>
      </c>
      <c r="C69" t="s">
        <v>227</v>
      </c>
      <c r="D69">
        <v>2</v>
      </c>
      <c r="E69">
        <v>1</v>
      </c>
      <c r="H69">
        <v>868</v>
      </c>
      <c r="I69" t="s">
        <v>87</v>
      </c>
      <c r="J69">
        <v>1926</v>
      </c>
      <c r="L69" s="1">
        <v>1050</v>
      </c>
      <c r="M69" s="1">
        <v>85000</v>
      </c>
      <c r="N69" s="1">
        <v>100000</v>
      </c>
      <c r="O69" s="7">
        <v>29061.87</v>
      </c>
      <c r="P69" s="1">
        <f t="shared" si="5"/>
        <v>70938.13</v>
      </c>
      <c r="Q69" s="1">
        <v>100000</v>
      </c>
      <c r="R69" s="1">
        <v>66000</v>
      </c>
      <c r="S69" s="1"/>
      <c r="T69" s="1">
        <v>135000</v>
      </c>
      <c r="V69" t="s">
        <v>154</v>
      </c>
      <c r="Y69" s="1">
        <f t="shared" si="1"/>
        <v>34000</v>
      </c>
      <c r="Z69" s="10">
        <f t="shared" si="2"/>
        <v>15606.3886</v>
      </c>
      <c r="AA69" s="9">
        <f t="shared" si="3"/>
        <v>18393.611400000002</v>
      </c>
      <c r="AC69" s="9">
        <f t="shared" si="4"/>
        <v>84393.611399999994</v>
      </c>
    </row>
    <row r="70" spans="1:29" x14ac:dyDescent="0.2">
      <c r="A70">
        <v>66</v>
      </c>
      <c r="B70" t="s">
        <v>155</v>
      </c>
      <c r="J70" t="s">
        <v>156</v>
      </c>
      <c r="M70" s="1">
        <v>15000</v>
      </c>
      <c r="N70" s="1">
        <v>20000</v>
      </c>
      <c r="O70" s="7"/>
      <c r="P70" s="1">
        <f t="shared" si="5"/>
        <v>20000</v>
      </c>
      <c r="S70" s="1"/>
      <c r="Y70" s="1">
        <f t="shared" ref="Y70:Y100" si="6">+N70-R70</f>
        <v>20000</v>
      </c>
      <c r="Z70" s="10">
        <f t="shared" ref="Z70:Z100" si="7">+P70*0.22</f>
        <v>4400</v>
      </c>
      <c r="AA70" s="15">
        <f t="shared" ref="AA70:AA100" si="8">+Y70-Z70</f>
        <v>15600</v>
      </c>
      <c r="AC70" s="9">
        <f t="shared" ref="AC70:AC100" si="9">+R70+AA70</f>
        <v>15600</v>
      </c>
    </row>
    <row r="71" spans="1:29" x14ac:dyDescent="0.2">
      <c r="A71">
        <v>67</v>
      </c>
      <c r="B71" s="21" t="s">
        <v>157</v>
      </c>
      <c r="C71" t="s">
        <v>227</v>
      </c>
      <c r="D71" s="3">
        <v>36982</v>
      </c>
      <c r="E71" t="s">
        <v>158</v>
      </c>
      <c r="L71" s="1">
        <v>2955</v>
      </c>
      <c r="M71" s="1">
        <v>350000</v>
      </c>
      <c r="N71" s="1">
        <v>400000</v>
      </c>
      <c r="O71" s="7">
        <v>4163</v>
      </c>
      <c r="P71" s="1">
        <f t="shared" si="5"/>
        <v>395837</v>
      </c>
      <c r="Q71" s="1">
        <v>280000</v>
      </c>
      <c r="R71" s="1">
        <v>184800</v>
      </c>
      <c r="S71" s="1"/>
      <c r="T71" s="1">
        <v>400000</v>
      </c>
      <c r="U71" t="s">
        <v>136</v>
      </c>
      <c r="V71" t="s">
        <v>159</v>
      </c>
      <c r="W71" t="s">
        <v>160</v>
      </c>
      <c r="Y71" s="1">
        <f t="shared" si="6"/>
        <v>215200</v>
      </c>
      <c r="Z71" s="10">
        <f t="shared" si="7"/>
        <v>87084.14</v>
      </c>
      <c r="AA71" s="9">
        <f t="shared" si="8"/>
        <v>128115.86</v>
      </c>
      <c r="AC71" s="9">
        <f t="shared" si="9"/>
        <v>312915.86</v>
      </c>
    </row>
    <row r="72" spans="1:29" x14ac:dyDescent="0.2">
      <c r="A72">
        <v>68</v>
      </c>
      <c r="B72" s="21" t="s">
        <v>161</v>
      </c>
      <c r="C72" t="s">
        <v>227</v>
      </c>
      <c r="D72" s="3">
        <v>36982</v>
      </c>
      <c r="E72" t="s">
        <v>162</v>
      </c>
      <c r="H72">
        <v>3264</v>
      </c>
      <c r="I72" t="s">
        <v>163</v>
      </c>
      <c r="J72">
        <v>1930</v>
      </c>
      <c r="L72" s="1">
        <v>3360</v>
      </c>
      <c r="M72" s="1">
        <v>400000</v>
      </c>
      <c r="N72" s="1">
        <v>450000</v>
      </c>
      <c r="O72" s="7">
        <v>134074.26999999999</v>
      </c>
      <c r="P72" s="1">
        <f t="shared" si="5"/>
        <v>315925.73</v>
      </c>
      <c r="Q72" s="1">
        <v>280000</v>
      </c>
      <c r="R72" s="1">
        <v>184800</v>
      </c>
      <c r="S72" s="1"/>
      <c r="T72" s="1">
        <v>450000</v>
      </c>
      <c r="U72" t="s">
        <v>136</v>
      </c>
      <c r="V72" t="s">
        <v>164</v>
      </c>
      <c r="Y72" s="1">
        <f t="shared" si="6"/>
        <v>265200</v>
      </c>
      <c r="Z72" s="10">
        <f t="shared" si="7"/>
        <v>69503.660600000003</v>
      </c>
      <c r="AA72" s="9">
        <f t="shared" si="8"/>
        <v>195696.3394</v>
      </c>
      <c r="AC72" s="9">
        <f t="shared" si="9"/>
        <v>380496.3394</v>
      </c>
    </row>
    <row r="73" spans="1:29" x14ac:dyDescent="0.2">
      <c r="A73">
        <v>69</v>
      </c>
      <c r="B73" s="21" t="s">
        <v>165</v>
      </c>
      <c r="C73" t="s">
        <v>227</v>
      </c>
      <c r="D73" s="3">
        <v>36923</v>
      </c>
      <c r="H73">
        <v>1554</v>
      </c>
      <c r="I73" t="s">
        <v>163</v>
      </c>
      <c r="J73">
        <v>1957</v>
      </c>
      <c r="L73" s="1">
        <v>1140</v>
      </c>
      <c r="M73" s="1">
        <v>110000</v>
      </c>
      <c r="N73" s="1">
        <v>120000</v>
      </c>
      <c r="O73" s="7">
        <v>134074.26999999999</v>
      </c>
      <c r="P73" s="1">
        <f t="shared" si="5"/>
        <v>-14074.26999999999</v>
      </c>
      <c r="Q73" s="1">
        <v>170000</v>
      </c>
      <c r="R73" s="1">
        <v>112200</v>
      </c>
      <c r="S73" s="1"/>
      <c r="T73" s="1">
        <v>185000</v>
      </c>
      <c r="U73" t="s">
        <v>136</v>
      </c>
      <c r="V73" t="s">
        <v>166</v>
      </c>
      <c r="W73" t="s">
        <v>167</v>
      </c>
      <c r="Y73" s="1">
        <f t="shared" si="6"/>
        <v>7800</v>
      </c>
      <c r="Z73" s="10">
        <f t="shared" si="7"/>
        <v>-3096.3393999999976</v>
      </c>
      <c r="AA73" s="9">
        <f t="shared" si="8"/>
        <v>10896.339399999997</v>
      </c>
      <c r="AC73" s="9">
        <f t="shared" si="9"/>
        <v>123096.3394</v>
      </c>
    </row>
    <row r="74" spans="1:29" x14ac:dyDescent="0.2">
      <c r="A74">
        <v>70</v>
      </c>
      <c r="B74" s="21" t="s">
        <v>168</v>
      </c>
      <c r="C74" t="s">
        <v>227</v>
      </c>
      <c r="D74" s="3">
        <v>36924</v>
      </c>
      <c r="H74">
        <v>1554</v>
      </c>
      <c r="I74" t="s">
        <v>163</v>
      </c>
      <c r="J74">
        <v>1957</v>
      </c>
      <c r="L74" s="1">
        <v>1200</v>
      </c>
      <c r="M74" s="1">
        <v>110000</v>
      </c>
      <c r="N74" s="1">
        <v>120000</v>
      </c>
      <c r="O74" s="7">
        <v>60550.09</v>
      </c>
      <c r="P74" s="1">
        <f t="shared" si="5"/>
        <v>59449.91</v>
      </c>
      <c r="Q74" s="1">
        <v>170000</v>
      </c>
      <c r="R74" s="1">
        <v>112200</v>
      </c>
      <c r="S74" s="1"/>
      <c r="T74" s="1">
        <v>185000</v>
      </c>
      <c r="U74" t="s">
        <v>136</v>
      </c>
      <c r="V74" t="s">
        <v>166</v>
      </c>
      <c r="W74" t="s">
        <v>169</v>
      </c>
      <c r="Y74" s="1">
        <f t="shared" si="6"/>
        <v>7800</v>
      </c>
      <c r="Z74" s="10">
        <f t="shared" si="7"/>
        <v>13078.9802</v>
      </c>
      <c r="AA74" s="15">
        <f t="shared" si="8"/>
        <v>-5278.9802</v>
      </c>
      <c r="AC74" s="9">
        <f t="shared" si="9"/>
        <v>106921.01979999999</v>
      </c>
    </row>
    <row r="75" spans="1:29" x14ac:dyDescent="0.2">
      <c r="A75">
        <v>71</v>
      </c>
      <c r="B75" s="21" t="s">
        <v>170</v>
      </c>
      <c r="C75" t="s">
        <v>227</v>
      </c>
      <c r="D75" t="s">
        <v>171</v>
      </c>
      <c r="H75">
        <v>1610</v>
      </c>
      <c r="I75" t="s">
        <v>163</v>
      </c>
      <c r="J75">
        <v>1936</v>
      </c>
      <c r="L75" s="1">
        <v>1300</v>
      </c>
      <c r="M75" s="1">
        <v>115000</v>
      </c>
      <c r="N75" s="1">
        <v>130000</v>
      </c>
      <c r="O75" s="7">
        <v>72038</v>
      </c>
      <c r="P75" s="1">
        <f t="shared" si="5"/>
        <v>57962</v>
      </c>
      <c r="Q75" s="1">
        <v>175000</v>
      </c>
      <c r="R75" s="1">
        <v>115500</v>
      </c>
      <c r="S75" s="1"/>
      <c r="T75" s="1">
        <v>150000</v>
      </c>
      <c r="U75" t="s">
        <v>136</v>
      </c>
      <c r="V75" t="s">
        <v>172</v>
      </c>
      <c r="W75" t="s">
        <v>173</v>
      </c>
      <c r="Y75" s="1">
        <f t="shared" si="6"/>
        <v>14500</v>
      </c>
      <c r="Z75" s="10">
        <f t="shared" si="7"/>
        <v>12751.64</v>
      </c>
      <c r="AA75" s="9">
        <f t="shared" si="8"/>
        <v>1748.3600000000006</v>
      </c>
      <c r="AC75" s="9">
        <f t="shared" si="9"/>
        <v>117248.36</v>
      </c>
    </row>
    <row r="76" spans="1:29" x14ac:dyDescent="0.2">
      <c r="A76">
        <v>72</v>
      </c>
      <c r="B76" s="21" t="s">
        <v>174</v>
      </c>
      <c r="C76" t="s">
        <v>227</v>
      </c>
      <c r="D76">
        <v>5</v>
      </c>
      <c r="E76">
        <v>2</v>
      </c>
      <c r="F76" t="s">
        <v>175</v>
      </c>
      <c r="H76">
        <v>2194</v>
      </c>
      <c r="J76">
        <v>1938</v>
      </c>
      <c r="K76">
        <v>0.32</v>
      </c>
      <c r="L76" s="1">
        <v>1300</v>
      </c>
      <c r="M76" s="1">
        <v>185000</v>
      </c>
      <c r="N76" s="1">
        <v>200000</v>
      </c>
      <c r="O76" s="7">
        <v>100415.36</v>
      </c>
      <c r="P76" s="1">
        <f t="shared" si="5"/>
        <v>99584.639999999999</v>
      </c>
      <c r="Q76" s="1">
        <v>200000</v>
      </c>
      <c r="R76" s="1">
        <v>132000</v>
      </c>
      <c r="S76" s="1"/>
      <c r="T76" s="1">
        <v>225000</v>
      </c>
      <c r="U76" t="s">
        <v>3</v>
      </c>
      <c r="V76" t="s">
        <v>176</v>
      </c>
      <c r="Y76" s="1">
        <f t="shared" si="6"/>
        <v>68000</v>
      </c>
      <c r="Z76" s="10">
        <f t="shared" si="7"/>
        <v>21908.620800000001</v>
      </c>
      <c r="AA76" s="9">
        <f t="shared" si="8"/>
        <v>46091.379199999996</v>
      </c>
      <c r="AC76" s="9">
        <f t="shared" si="9"/>
        <v>178091.3792</v>
      </c>
    </row>
    <row r="77" spans="1:29" x14ac:dyDescent="0.2">
      <c r="A77">
        <v>73</v>
      </c>
      <c r="B77" s="21" t="s">
        <v>177</v>
      </c>
      <c r="C77" t="s">
        <v>227</v>
      </c>
      <c r="D77" s="3">
        <v>36924</v>
      </c>
      <c r="L77" s="1">
        <v>3150</v>
      </c>
      <c r="M77" s="1">
        <v>350000</v>
      </c>
      <c r="N77" s="1">
        <v>375000</v>
      </c>
      <c r="O77" s="7">
        <v>72038</v>
      </c>
      <c r="P77" s="1">
        <f t="shared" si="5"/>
        <v>302962</v>
      </c>
      <c r="Q77" s="1">
        <v>320000</v>
      </c>
      <c r="R77" s="1">
        <v>211200</v>
      </c>
      <c r="S77" s="1"/>
      <c r="T77" s="1">
        <v>375000</v>
      </c>
      <c r="U77" t="s">
        <v>3</v>
      </c>
      <c r="W77" t="s">
        <v>178</v>
      </c>
      <c r="Y77" s="1">
        <f t="shared" si="6"/>
        <v>163800</v>
      </c>
      <c r="Z77" s="10">
        <f t="shared" si="7"/>
        <v>66651.64</v>
      </c>
      <c r="AA77" s="9">
        <f t="shared" si="8"/>
        <v>97148.36</v>
      </c>
      <c r="AC77" s="9">
        <f t="shared" si="9"/>
        <v>308348.36</v>
      </c>
    </row>
    <row r="78" spans="1:29" x14ac:dyDescent="0.2">
      <c r="A78">
        <v>74</v>
      </c>
      <c r="B78" t="s">
        <v>179</v>
      </c>
      <c r="C78" t="s">
        <v>227</v>
      </c>
      <c r="D78">
        <v>2</v>
      </c>
      <c r="E78">
        <v>1</v>
      </c>
      <c r="H78">
        <v>690</v>
      </c>
      <c r="I78" t="s">
        <v>180</v>
      </c>
      <c r="J78">
        <v>1954</v>
      </c>
      <c r="L78" s="1">
        <v>785</v>
      </c>
      <c r="M78" s="1">
        <v>65000</v>
      </c>
      <c r="N78" s="1">
        <v>75000</v>
      </c>
      <c r="O78" s="7">
        <v>12050.41</v>
      </c>
      <c r="P78" s="1">
        <f t="shared" si="5"/>
        <v>62949.59</v>
      </c>
      <c r="Q78" s="1">
        <v>115000</v>
      </c>
      <c r="R78" s="1">
        <v>75900</v>
      </c>
      <c r="S78" s="1"/>
      <c r="T78" s="1">
        <v>100000</v>
      </c>
      <c r="V78" t="s">
        <v>181</v>
      </c>
      <c r="Y78" s="1">
        <f t="shared" si="6"/>
        <v>-900</v>
      </c>
      <c r="Z78" s="10">
        <f t="shared" si="7"/>
        <v>13848.909799999999</v>
      </c>
      <c r="AA78" s="15">
        <f t="shared" si="8"/>
        <v>-14748.909799999999</v>
      </c>
      <c r="AC78" s="9">
        <f t="shared" si="9"/>
        <v>61151.090199999999</v>
      </c>
    </row>
    <row r="79" spans="1:29" x14ac:dyDescent="0.2">
      <c r="A79">
        <v>75</v>
      </c>
      <c r="B79" t="s">
        <v>182</v>
      </c>
      <c r="C79" t="s">
        <v>227</v>
      </c>
      <c r="D79">
        <v>2</v>
      </c>
      <c r="E79">
        <v>1</v>
      </c>
      <c r="H79">
        <v>950</v>
      </c>
      <c r="I79" t="s">
        <v>180</v>
      </c>
      <c r="J79">
        <v>1950</v>
      </c>
      <c r="L79" s="1">
        <v>750</v>
      </c>
      <c r="M79" s="1">
        <v>65000</v>
      </c>
      <c r="N79" s="1">
        <v>75000</v>
      </c>
      <c r="O79" s="7">
        <v>21896.95</v>
      </c>
      <c r="P79" s="1">
        <f t="shared" si="5"/>
        <v>53103.05</v>
      </c>
      <c r="Q79" s="1">
        <v>102000</v>
      </c>
      <c r="R79" s="1">
        <v>67320</v>
      </c>
      <c r="S79" s="1"/>
      <c r="T79" s="1">
        <v>75000</v>
      </c>
      <c r="V79" t="s">
        <v>183</v>
      </c>
      <c r="Y79" s="1">
        <f t="shared" si="6"/>
        <v>7680</v>
      </c>
      <c r="Z79" s="10">
        <f t="shared" si="7"/>
        <v>11682.671</v>
      </c>
      <c r="AA79" s="15">
        <f t="shared" si="8"/>
        <v>-4002.6710000000003</v>
      </c>
      <c r="AC79" s="9">
        <f t="shared" si="9"/>
        <v>63317.328999999998</v>
      </c>
    </row>
    <row r="80" spans="1:29" x14ac:dyDescent="0.2">
      <c r="A80">
        <v>76</v>
      </c>
      <c r="B80" t="s">
        <v>184</v>
      </c>
      <c r="C80" t="s">
        <v>227</v>
      </c>
      <c r="D80">
        <v>2</v>
      </c>
      <c r="E80">
        <v>1</v>
      </c>
      <c r="F80" t="s">
        <v>185</v>
      </c>
      <c r="H80">
        <v>848</v>
      </c>
      <c r="I80" t="s">
        <v>180</v>
      </c>
      <c r="J80">
        <v>1940</v>
      </c>
      <c r="L80" s="1">
        <v>1050</v>
      </c>
      <c r="M80" s="1">
        <v>75000</v>
      </c>
      <c r="N80" s="1">
        <v>80000</v>
      </c>
      <c r="O80" s="7">
        <v>52663.64</v>
      </c>
      <c r="P80" s="1">
        <f t="shared" si="5"/>
        <v>27336.36</v>
      </c>
      <c r="Q80" s="1">
        <v>88000</v>
      </c>
      <c r="R80" s="1">
        <v>58080</v>
      </c>
      <c r="S80" s="1"/>
      <c r="T80" s="1">
        <v>125000</v>
      </c>
      <c r="V80" t="s">
        <v>186</v>
      </c>
      <c r="Y80" s="1">
        <f t="shared" si="6"/>
        <v>21920</v>
      </c>
      <c r="Z80" s="10">
        <f t="shared" si="7"/>
        <v>6013.9992000000002</v>
      </c>
      <c r="AA80" s="9">
        <f t="shared" si="8"/>
        <v>15906.0008</v>
      </c>
      <c r="AC80" s="9">
        <f t="shared" si="9"/>
        <v>73986.000799999994</v>
      </c>
    </row>
    <row r="81" spans="1:30" x14ac:dyDescent="0.2">
      <c r="A81">
        <v>77</v>
      </c>
      <c r="B81" t="s">
        <v>187</v>
      </c>
      <c r="C81" t="s">
        <v>227</v>
      </c>
      <c r="D81">
        <v>2</v>
      </c>
      <c r="E81">
        <v>1</v>
      </c>
      <c r="F81" t="s">
        <v>185</v>
      </c>
      <c r="H81">
        <v>648</v>
      </c>
      <c r="I81" t="s">
        <v>180</v>
      </c>
      <c r="J81">
        <v>1940</v>
      </c>
      <c r="L81" s="1">
        <v>1050</v>
      </c>
      <c r="M81" s="1">
        <v>75000</v>
      </c>
      <c r="N81" s="1">
        <v>80000</v>
      </c>
      <c r="O81" s="7">
        <v>47204.639999999999</v>
      </c>
      <c r="P81" s="1">
        <f t="shared" si="5"/>
        <v>32795.360000000001</v>
      </c>
      <c r="Q81" s="1">
        <v>85000</v>
      </c>
      <c r="R81" s="1">
        <v>56100</v>
      </c>
      <c r="S81" s="1"/>
      <c r="T81" s="1">
        <v>125000</v>
      </c>
      <c r="V81" t="s">
        <v>188</v>
      </c>
      <c r="Y81" s="1">
        <f t="shared" si="6"/>
        <v>23900</v>
      </c>
      <c r="Z81" s="10">
        <f t="shared" si="7"/>
        <v>7214.9791999999998</v>
      </c>
      <c r="AA81" s="9">
        <f t="shared" si="8"/>
        <v>16685.020799999998</v>
      </c>
      <c r="AC81" s="9">
        <f t="shared" si="9"/>
        <v>72785.020799999998</v>
      </c>
    </row>
    <row r="82" spans="1:30" x14ac:dyDescent="0.2">
      <c r="A82">
        <v>78</v>
      </c>
      <c r="B82" t="s">
        <v>189</v>
      </c>
      <c r="C82" t="s">
        <v>227</v>
      </c>
      <c r="D82">
        <v>3</v>
      </c>
      <c r="E82">
        <v>1</v>
      </c>
      <c r="F82" t="s">
        <v>185</v>
      </c>
      <c r="H82">
        <v>1052</v>
      </c>
      <c r="I82" t="s">
        <v>180</v>
      </c>
      <c r="J82">
        <v>1930</v>
      </c>
      <c r="L82" s="1">
        <v>900</v>
      </c>
      <c r="M82" s="1">
        <v>100000</v>
      </c>
      <c r="N82" s="1">
        <v>150000</v>
      </c>
      <c r="O82" s="7">
        <v>65620.73</v>
      </c>
      <c r="P82" s="1">
        <f t="shared" si="5"/>
        <v>84379.27</v>
      </c>
      <c r="Q82" s="1">
        <v>135000</v>
      </c>
      <c r="R82" s="1">
        <v>89100</v>
      </c>
      <c r="S82" s="1"/>
      <c r="T82" s="1">
        <v>165000</v>
      </c>
      <c r="V82" t="s">
        <v>190</v>
      </c>
      <c r="Y82" s="1">
        <f t="shared" si="6"/>
        <v>60900</v>
      </c>
      <c r="Z82" s="10">
        <f t="shared" si="7"/>
        <v>18563.439399999999</v>
      </c>
      <c r="AA82" s="9">
        <f t="shared" si="8"/>
        <v>42336.560599999997</v>
      </c>
      <c r="AC82" s="9">
        <f t="shared" si="9"/>
        <v>131436.5606</v>
      </c>
    </row>
    <row r="83" spans="1:30" x14ac:dyDescent="0.2">
      <c r="A83">
        <v>79</v>
      </c>
      <c r="B83" s="16" t="s">
        <v>191</v>
      </c>
      <c r="C83" s="16" t="s">
        <v>227</v>
      </c>
      <c r="D83" s="3">
        <v>36924</v>
      </c>
      <c r="F83" t="s">
        <v>185</v>
      </c>
      <c r="H83">
        <v>2700</v>
      </c>
      <c r="I83" t="s">
        <v>163</v>
      </c>
      <c r="J83">
        <v>1937</v>
      </c>
      <c r="L83" s="1">
        <v>1050</v>
      </c>
      <c r="M83" s="1">
        <v>250000</v>
      </c>
      <c r="N83" s="1">
        <v>300000</v>
      </c>
      <c r="O83" s="13"/>
      <c r="P83" s="13">
        <f t="shared" si="5"/>
        <v>300000</v>
      </c>
      <c r="Q83" s="13">
        <v>165000</v>
      </c>
      <c r="R83" s="13">
        <v>108900</v>
      </c>
      <c r="S83" s="13"/>
      <c r="T83" s="13">
        <v>300000</v>
      </c>
      <c r="U83" s="16" t="s">
        <v>192</v>
      </c>
      <c r="V83" s="16" t="s">
        <v>193</v>
      </c>
      <c r="W83" s="16"/>
      <c r="X83" s="16"/>
      <c r="Y83" s="13">
        <f t="shared" si="6"/>
        <v>191100</v>
      </c>
      <c r="Z83" s="10">
        <f t="shared" si="7"/>
        <v>66000</v>
      </c>
      <c r="AA83" s="17">
        <f t="shared" si="8"/>
        <v>125100</v>
      </c>
      <c r="AC83" s="9">
        <f t="shared" si="9"/>
        <v>234000</v>
      </c>
    </row>
    <row r="84" spans="1:30" x14ac:dyDescent="0.2">
      <c r="A84">
        <v>80</v>
      </c>
      <c r="B84" s="16" t="s">
        <v>194</v>
      </c>
      <c r="C84" s="16" t="s">
        <v>227</v>
      </c>
      <c r="F84" t="s">
        <v>185</v>
      </c>
      <c r="L84" s="1">
        <v>835</v>
      </c>
      <c r="M84" s="1">
        <v>85000</v>
      </c>
      <c r="N84" s="1">
        <v>100000</v>
      </c>
      <c r="O84" s="13"/>
      <c r="P84" s="13">
        <f t="shared" si="5"/>
        <v>100000</v>
      </c>
      <c r="Q84" s="13"/>
      <c r="R84" s="13"/>
      <c r="S84" s="13"/>
      <c r="T84" s="13">
        <v>145000</v>
      </c>
      <c r="U84" s="16"/>
      <c r="V84" s="16" t="s">
        <v>195</v>
      </c>
      <c r="W84" s="16"/>
      <c r="X84" s="16"/>
      <c r="Y84" s="13">
        <f t="shared" si="6"/>
        <v>100000</v>
      </c>
      <c r="Z84" s="10">
        <f t="shared" si="7"/>
        <v>22000</v>
      </c>
      <c r="AA84" s="17">
        <f t="shared" si="8"/>
        <v>78000</v>
      </c>
      <c r="AC84" s="9">
        <f t="shared" si="9"/>
        <v>78000</v>
      </c>
    </row>
    <row r="85" spans="1:30" x14ac:dyDescent="0.2">
      <c r="A85">
        <v>81</v>
      </c>
      <c r="B85" s="16" t="s">
        <v>196</v>
      </c>
      <c r="C85" s="16" t="s">
        <v>227</v>
      </c>
      <c r="D85" s="3">
        <v>36924</v>
      </c>
      <c r="F85" t="s">
        <v>185</v>
      </c>
      <c r="L85" s="1">
        <v>1050</v>
      </c>
      <c r="M85" s="1">
        <v>115000</v>
      </c>
      <c r="N85" s="1">
        <v>125000</v>
      </c>
      <c r="O85" s="13"/>
      <c r="P85" s="13">
        <f t="shared" si="5"/>
        <v>125000</v>
      </c>
      <c r="Q85" s="13">
        <v>165000</v>
      </c>
      <c r="R85" s="13">
        <v>108900</v>
      </c>
      <c r="S85" s="13"/>
      <c r="T85" s="13">
        <v>150000</v>
      </c>
      <c r="U85" s="16"/>
      <c r="V85" s="16" t="s">
        <v>197</v>
      </c>
      <c r="W85" s="16"/>
      <c r="X85" s="16"/>
      <c r="Y85" s="13">
        <f t="shared" si="6"/>
        <v>16100</v>
      </c>
      <c r="Z85" s="10">
        <f t="shared" si="7"/>
        <v>27500</v>
      </c>
      <c r="AA85" s="17">
        <f t="shared" si="8"/>
        <v>-11400</v>
      </c>
      <c r="AC85" s="9">
        <f t="shared" si="9"/>
        <v>97500</v>
      </c>
    </row>
    <row r="86" spans="1:30" x14ac:dyDescent="0.2">
      <c r="A86">
        <v>82</v>
      </c>
      <c r="B86" s="16" t="s">
        <v>198</v>
      </c>
      <c r="C86" s="16" t="s">
        <v>227</v>
      </c>
      <c r="F86" t="s">
        <v>185</v>
      </c>
      <c r="L86" s="1">
        <v>1050</v>
      </c>
      <c r="M86" s="1">
        <v>115000</v>
      </c>
      <c r="N86" s="1">
        <v>125000</v>
      </c>
      <c r="O86" s="13">
        <v>159272.84</v>
      </c>
      <c r="P86" s="13">
        <f t="shared" si="5"/>
        <v>-34272.839999999997</v>
      </c>
      <c r="Q86" s="13"/>
      <c r="R86" s="13"/>
      <c r="S86" s="13"/>
      <c r="T86" s="13">
        <v>150000</v>
      </c>
      <c r="U86" s="16"/>
      <c r="V86" s="16" t="s">
        <v>199</v>
      </c>
      <c r="W86" s="16"/>
      <c r="X86" s="16"/>
      <c r="Y86" s="13">
        <f t="shared" si="6"/>
        <v>125000</v>
      </c>
      <c r="Z86" s="10">
        <f t="shared" si="7"/>
        <v>-7540.0247999999992</v>
      </c>
      <c r="AA86" s="17">
        <f t="shared" si="8"/>
        <v>132540.02480000001</v>
      </c>
      <c r="AB86" s="17">
        <f>+AA83+AA84+AA85+AA86</f>
        <v>324240.02480000001</v>
      </c>
      <c r="AC86" s="9">
        <f t="shared" si="9"/>
        <v>132540.02480000001</v>
      </c>
      <c r="AD86" s="9">
        <f>+AC83+AC84+AC85+AC86</f>
        <v>542040.02480000001</v>
      </c>
    </row>
    <row r="87" spans="1:30" x14ac:dyDescent="0.2">
      <c r="A87">
        <v>83</v>
      </c>
      <c r="B87" t="s">
        <v>200</v>
      </c>
      <c r="C87" t="s">
        <v>227</v>
      </c>
      <c r="D87">
        <v>2</v>
      </c>
      <c r="E87">
        <v>1</v>
      </c>
      <c r="F87" t="s">
        <v>201</v>
      </c>
      <c r="H87">
        <v>676</v>
      </c>
      <c r="I87" t="s">
        <v>87</v>
      </c>
      <c r="J87">
        <v>1948</v>
      </c>
      <c r="L87" s="1">
        <v>1050</v>
      </c>
      <c r="M87" s="1">
        <v>75000</v>
      </c>
      <c r="N87" s="1">
        <v>80000</v>
      </c>
      <c r="O87" s="7">
        <v>31443.58</v>
      </c>
      <c r="P87" s="1">
        <f t="shared" si="5"/>
        <v>48556.42</v>
      </c>
      <c r="Q87" s="1">
        <v>95000</v>
      </c>
      <c r="R87" s="1">
        <v>62700</v>
      </c>
      <c r="S87" s="1"/>
      <c r="T87" s="1">
        <v>90000</v>
      </c>
      <c r="U87" t="s">
        <v>136</v>
      </c>
      <c r="V87" t="s">
        <v>202</v>
      </c>
      <c r="Y87" s="1">
        <f t="shared" si="6"/>
        <v>17300</v>
      </c>
      <c r="Z87" s="10">
        <f t="shared" si="7"/>
        <v>10682.412399999999</v>
      </c>
      <c r="AA87" s="9">
        <f t="shared" si="8"/>
        <v>6617.5876000000007</v>
      </c>
      <c r="AC87" s="9">
        <f t="shared" si="9"/>
        <v>69317.587599999999</v>
      </c>
    </row>
    <row r="88" spans="1:30" x14ac:dyDescent="0.2">
      <c r="A88">
        <v>84</v>
      </c>
      <c r="B88" s="16" t="s">
        <v>203</v>
      </c>
      <c r="C88" s="16" t="s">
        <v>227</v>
      </c>
      <c r="D88" s="2">
        <v>44562</v>
      </c>
      <c r="L88" s="1">
        <v>625</v>
      </c>
      <c r="M88" s="1">
        <v>65000</v>
      </c>
      <c r="N88" s="1">
        <v>75000</v>
      </c>
      <c r="O88" s="13"/>
      <c r="P88" s="13">
        <f t="shared" si="5"/>
        <v>75000</v>
      </c>
      <c r="Q88" s="13">
        <v>142000</v>
      </c>
      <c r="R88" s="13">
        <v>93720</v>
      </c>
      <c r="S88" s="13"/>
      <c r="T88" s="13">
        <v>75000</v>
      </c>
      <c r="U88" s="16"/>
      <c r="V88" s="16" t="s">
        <v>204</v>
      </c>
      <c r="W88" s="16"/>
      <c r="X88" s="16"/>
      <c r="Y88" s="13">
        <f t="shared" si="6"/>
        <v>-18720</v>
      </c>
      <c r="Z88" s="10">
        <f t="shared" si="7"/>
        <v>16500</v>
      </c>
      <c r="AA88" s="17">
        <f t="shared" si="8"/>
        <v>-35220</v>
      </c>
      <c r="AC88" s="9">
        <f t="shared" si="9"/>
        <v>58500</v>
      </c>
    </row>
    <row r="89" spans="1:30" x14ac:dyDescent="0.2">
      <c r="A89">
        <v>85</v>
      </c>
      <c r="B89" s="16" t="s">
        <v>205</v>
      </c>
      <c r="C89" s="16" t="s">
        <v>227</v>
      </c>
      <c r="D89" s="2">
        <v>44562</v>
      </c>
      <c r="L89" s="1">
        <v>600</v>
      </c>
      <c r="M89" s="1">
        <v>65000</v>
      </c>
      <c r="N89" s="1">
        <v>75000</v>
      </c>
      <c r="O89" s="13">
        <v>49943.18</v>
      </c>
      <c r="P89" s="13">
        <f t="shared" si="5"/>
        <v>25056.82</v>
      </c>
      <c r="Q89" s="13"/>
      <c r="R89" s="13"/>
      <c r="S89" s="13"/>
      <c r="T89" s="13">
        <v>75000</v>
      </c>
      <c r="U89" s="16"/>
      <c r="V89" s="16" t="s">
        <v>204</v>
      </c>
      <c r="W89" s="16"/>
      <c r="X89" s="16"/>
      <c r="Y89" s="13">
        <f t="shared" si="6"/>
        <v>75000</v>
      </c>
      <c r="Z89" s="10">
        <f t="shared" si="7"/>
        <v>5512.5003999999999</v>
      </c>
      <c r="AA89" s="17">
        <f t="shared" si="8"/>
        <v>69487.499599999996</v>
      </c>
      <c r="AB89" s="17">
        <f>+AA88+AA89</f>
        <v>34267.499599999996</v>
      </c>
      <c r="AC89" s="9">
        <f t="shared" si="9"/>
        <v>69487.499599999996</v>
      </c>
      <c r="AD89" s="9">
        <f>+AC88+AC89</f>
        <v>127987.4996</v>
      </c>
    </row>
    <row r="90" spans="1:30" x14ac:dyDescent="0.2">
      <c r="A90">
        <v>86</v>
      </c>
      <c r="B90" s="21" t="s">
        <v>228</v>
      </c>
      <c r="C90" t="s">
        <v>227</v>
      </c>
      <c r="D90" s="2"/>
      <c r="L90" s="1"/>
      <c r="M90" s="1"/>
      <c r="N90" s="1">
        <f>+O90</f>
        <v>112997.03</v>
      </c>
      <c r="O90" s="19">
        <v>112997.03</v>
      </c>
      <c r="P90" s="1">
        <f t="shared" si="5"/>
        <v>0</v>
      </c>
      <c r="Q90" s="1"/>
      <c r="R90" s="1"/>
      <c r="S90" s="1"/>
      <c r="T90" s="1"/>
      <c r="Y90" s="1">
        <f t="shared" si="6"/>
        <v>112997.03</v>
      </c>
      <c r="Z90" s="10">
        <f t="shared" si="7"/>
        <v>0</v>
      </c>
      <c r="AA90" s="9">
        <f t="shared" si="8"/>
        <v>112997.03</v>
      </c>
      <c r="AC90" s="9">
        <f t="shared" si="9"/>
        <v>112997.03</v>
      </c>
    </row>
    <row r="91" spans="1:30" x14ac:dyDescent="0.2">
      <c r="A91">
        <v>87</v>
      </c>
      <c r="B91" s="20" t="s">
        <v>216</v>
      </c>
      <c r="C91" t="s">
        <v>215</v>
      </c>
      <c r="D91" s="2"/>
      <c r="L91" s="1"/>
      <c r="M91" s="1"/>
      <c r="N91" s="1">
        <v>200000</v>
      </c>
      <c r="O91" s="19">
        <v>77447.64</v>
      </c>
      <c r="P91" s="1">
        <f t="shared" si="5"/>
        <v>122552.36</v>
      </c>
      <c r="Q91" s="1"/>
      <c r="R91" s="1"/>
      <c r="S91" s="1"/>
      <c r="T91" s="1"/>
      <c r="Y91" s="1">
        <f t="shared" si="6"/>
        <v>200000</v>
      </c>
      <c r="Z91" s="10">
        <f t="shared" si="7"/>
        <v>26961.519199999999</v>
      </c>
      <c r="AA91" s="9">
        <f t="shared" si="8"/>
        <v>173038.48079999999</v>
      </c>
      <c r="AC91" s="9">
        <f t="shared" si="9"/>
        <v>173038.48079999999</v>
      </c>
    </row>
    <row r="92" spans="1:30" x14ac:dyDescent="0.2">
      <c r="A92">
        <v>88</v>
      </c>
      <c r="B92" s="20" t="s">
        <v>217</v>
      </c>
      <c r="C92" t="s">
        <v>215</v>
      </c>
      <c r="D92" s="2"/>
      <c r="L92" s="1"/>
      <c r="M92" s="1"/>
      <c r="N92" s="1">
        <v>150000</v>
      </c>
      <c r="O92" s="1">
        <v>30669.45</v>
      </c>
      <c r="P92" s="1">
        <f t="shared" si="5"/>
        <v>119330.55</v>
      </c>
      <c r="Q92" s="1"/>
      <c r="R92" s="1"/>
      <c r="S92" s="1"/>
      <c r="T92" s="1"/>
      <c r="Y92" s="1">
        <f t="shared" si="6"/>
        <v>150000</v>
      </c>
      <c r="Z92" s="10">
        <f t="shared" si="7"/>
        <v>26252.721000000001</v>
      </c>
      <c r="AA92" s="9">
        <f t="shared" si="8"/>
        <v>123747.27899999999</v>
      </c>
      <c r="AC92" s="9">
        <f t="shared" si="9"/>
        <v>123747.27899999999</v>
      </c>
    </row>
    <row r="93" spans="1:30" x14ac:dyDescent="0.2">
      <c r="A93">
        <v>89</v>
      </c>
      <c r="B93" t="s">
        <v>218</v>
      </c>
      <c r="C93" t="s">
        <v>219</v>
      </c>
      <c r="D93" s="2"/>
      <c r="L93" s="1"/>
      <c r="M93" s="1"/>
      <c r="N93" s="1">
        <v>648000</v>
      </c>
      <c r="O93" s="1">
        <v>381532.73</v>
      </c>
      <c r="P93" s="1">
        <f t="shared" si="5"/>
        <v>266467.27</v>
      </c>
      <c r="Q93" s="1">
        <v>361010</v>
      </c>
      <c r="R93" s="1">
        <f>+Q93</f>
        <v>361010</v>
      </c>
      <c r="S93" s="1"/>
      <c r="T93" s="1"/>
      <c r="Y93" s="1">
        <f t="shared" si="6"/>
        <v>286990</v>
      </c>
      <c r="Z93" s="93">
        <f t="shared" si="7"/>
        <v>58622.799400000004</v>
      </c>
      <c r="AA93" s="9">
        <f t="shared" si="8"/>
        <v>228367.20059999998</v>
      </c>
      <c r="AC93" s="9">
        <f t="shared" si="9"/>
        <v>589377.20059999998</v>
      </c>
    </row>
    <row r="94" spans="1:30" x14ac:dyDescent="0.2">
      <c r="A94">
        <v>90</v>
      </c>
      <c r="B94" t="s">
        <v>220</v>
      </c>
      <c r="C94" t="s">
        <v>219</v>
      </c>
      <c r="D94" s="2"/>
      <c r="L94" s="1"/>
      <c r="M94" s="1"/>
      <c r="N94" s="1">
        <f t="shared" ref="N94:N100" si="10">+O94</f>
        <v>22860.86</v>
      </c>
      <c r="O94" s="1">
        <v>22860.86</v>
      </c>
      <c r="P94" s="1">
        <f t="shared" si="5"/>
        <v>0</v>
      </c>
      <c r="Q94" s="1"/>
      <c r="R94" s="1"/>
      <c r="S94" s="1"/>
      <c r="T94" s="1"/>
      <c r="Y94" s="1">
        <f t="shared" si="6"/>
        <v>22860.86</v>
      </c>
      <c r="Z94" s="93">
        <f t="shared" si="7"/>
        <v>0</v>
      </c>
      <c r="AA94" s="9">
        <f t="shared" si="8"/>
        <v>22860.86</v>
      </c>
      <c r="AC94" s="9">
        <f t="shared" si="9"/>
        <v>22860.86</v>
      </c>
    </row>
    <row r="95" spans="1:30" x14ac:dyDescent="0.2">
      <c r="A95">
        <v>91</v>
      </c>
      <c r="B95" t="s">
        <v>221</v>
      </c>
      <c r="C95" t="s">
        <v>219</v>
      </c>
      <c r="D95" s="2"/>
      <c r="L95" s="1"/>
      <c r="M95" s="1"/>
      <c r="N95" s="1">
        <f t="shared" si="10"/>
        <v>31457.119999999999</v>
      </c>
      <c r="O95" s="1">
        <v>31457.119999999999</v>
      </c>
      <c r="P95" s="1">
        <f t="shared" si="5"/>
        <v>0</v>
      </c>
      <c r="Q95" s="1"/>
      <c r="R95" s="1"/>
      <c r="S95" s="1"/>
      <c r="T95" s="1"/>
      <c r="Y95" s="1">
        <f t="shared" si="6"/>
        <v>31457.119999999999</v>
      </c>
      <c r="Z95" s="93">
        <f t="shared" si="7"/>
        <v>0</v>
      </c>
      <c r="AA95" s="9">
        <f t="shared" si="8"/>
        <v>31457.119999999999</v>
      </c>
      <c r="AC95" s="9">
        <f t="shared" si="9"/>
        <v>31457.119999999999</v>
      </c>
    </row>
    <row r="96" spans="1:30" x14ac:dyDescent="0.2">
      <c r="A96">
        <v>92</v>
      </c>
      <c r="B96" s="24" t="s">
        <v>222</v>
      </c>
      <c r="C96" t="s">
        <v>219</v>
      </c>
      <c r="D96" s="2"/>
      <c r="L96" s="1"/>
      <c r="M96" s="1"/>
      <c r="N96" s="1">
        <v>180000</v>
      </c>
      <c r="O96" s="1">
        <v>114942.45</v>
      </c>
      <c r="P96" s="1">
        <f t="shared" si="5"/>
        <v>65057.55</v>
      </c>
      <c r="Q96" s="1">
        <v>100281</v>
      </c>
      <c r="R96" s="1">
        <f>+Q96</f>
        <v>100281</v>
      </c>
      <c r="S96" s="1"/>
      <c r="T96" s="1"/>
      <c r="Y96" s="1">
        <f t="shared" si="6"/>
        <v>79719</v>
      </c>
      <c r="Z96" s="10">
        <f t="shared" si="7"/>
        <v>14312.661</v>
      </c>
      <c r="AA96" s="9">
        <f t="shared" si="8"/>
        <v>65406.339</v>
      </c>
      <c r="AC96" s="9">
        <f t="shared" si="9"/>
        <v>165687.33900000001</v>
      </c>
    </row>
    <row r="97" spans="1:29" x14ac:dyDescent="0.2">
      <c r="A97">
        <v>93</v>
      </c>
      <c r="B97" s="24" t="s">
        <v>223</v>
      </c>
      <c r="C97" t="s">
        <v>219</v>
      </c>
      <c r="D97" s="2"/>
      <c r="L97" s="1"/>
      <c r="M97" s="1"/>
      <c r="N97" s="1">
        <v>288000</v>
      </c>
      <c r="O97" s="1">
        <v>188351.18</v>
      </c>
      <c r="P97" s="1">
        <f t="shared" si="5"/>
        <v>99648.82</v>
      </c>
      <c r="Q97" s="1">
        <v>160448</v>
      </c>
      <c r="R97" s="1">
        <f>+Q97</f>
        <v>160448</v>
      </c>
      <c r="S97" s="1"/>
      <c r="T97" s="1"/>
      <c r="Y97" s="1">
        <f t="shared" si="6"/>
        <v>127552</v>
      </c>
      <c r="Z97" s="10">
        <f t="shared" si="7"/>
        <v>21922.740400000002</v>
      </c>
      <c r="AA97" s="9">
        <f t="shared" si="8"/>
        <v>105629.25959999999</v>
      </c>
      <c r="AC97" s="9">
        <f t="shared" si="9"/>
        <v>266077.25959999999</v>
      </c>
    </row>
    <row r="98" spans="1:29" x14ac:dyDescent="0.2">
      <c r="A98">
        <v>94</v>
      </c>
      <c r="B98" s="24" t="s">
        <v>224</v>
      </c>
      <c r="C98" t="s">
        <v>219</v>
      </c>
      <c r="D98" s="2"/>
      <c r="L98" s="1"/>
      <c r="M98" s="1"/>
      <c r="N98" s="1">
        <v>432000</v>
      </c>
      <c r="O98" s="1">
        <v>241476.18</v>
      </c>
      <c r="P98" s="1">
        <f t="shared" si="5"/>
        <v>190523.82</v>
      </c>
      <c r="Q98" s="1">
        <v>240673</v>
      </c>
      <c r="R98" s="1">
        <f>+Q98</f>
        <v>240673</v>
      </c>
      <c r="S98" s="1"/>
      <c r="T98" s="1"/>
      <c r="Y98" s="1">
        <f t="shared" si="6"/>
        <v>191327</v>
      </c>
      <c r="Z98" s="10">
        <f t="shared" si="7"/>
        <v>41915.240400000002</v>
      </c>
      <c r="AA98" s="9">
        <f t="shared" si="8"/>
        <v>149411.75959999999</v>
      </c>
      <c r="AC98" s="9">
        <f t="shared" si="9"/>
        <v>390084.75959999999</v>
      </c>
    </row>
    <row r="99" spans="1:29" x14ac:dyDescent="0.2">
      <c r="A99">
        <v>95</v>
      </c>
      <c r="B99" s="24" t="s">
        <v>225</v>
      </c>
      <c r="C99" t="s">
        <v>219</v>
      </c>
      <c r="D99" s="2"/>
      <c r="L99" s="1"/>
      <c r="M99" s="1"/>
      <c r="N99" s="1">
        <v>252000</v>
      </c>
      <c r="O99" s="1">
        <v>163238.09</v>
      </c>
      <c r="P99" s="1">
        <f t="shared" si="5"/>
        <v>88761.91</v>
      </c>
      <c r="Q99" s="1">
        <v>140392</v>
      </c>
      <c r="R99" s="1">
        <f>+Q99</f>
        <v>140392</v>
      </c>
      <c r="S99" s="1"/>
      <c r="T99" s="1"/>
      <c r="Y99" s="1">
        <f t="shared" si="6"/>
        <v>111608</v>
      </c>
      <c r="Z99" s="10">
        <f t="shared" si="7"/>
        <v>19527.620200000001</v>
      </c>
      <c r="AA99" s="9">
        <f t="shared" si="8"/>
        <v>92080.379799999995</v>
      </c>
      <c r="AC99" s="9">
        <f t="shared" si="9"/>
        <v>232472.3798</v>
      </c>
    </row>
    <row r="100" spans="1:29" x14ac:dyDescent="0.2">
      <c r="A100">
        <v>96</v>
      </c>
      <c r="B100" t="s">
        <v>226</v>
      </c>
      <c r="C100" t="s">
        <v>219</v>
      </c>
      <c r="D100" s="2"/>
      <c r="L100" s="1"/>
      <c r="M100" s="1"/>
      <c r="N100" s="1">
        <f t="shared" si="10"/>
        <v>22860.86</v>
      </c>
      <c r="O100" s="19">
        <v>22860.86</v>
      </c>
      <c r="P100" s="1">
        <f t="shared" si="5"/>
        <v>0</v>
      </c>
      <c r="Q100" s="1"/>
      <c r="R100" s="1"/>
      <c r="S100" s="1"/>
      <c r="T100" s="1"/>
      <c r="Y100" s="1">
        <f t="shared" si="6"/>
        <v>22860.86</v>
      </c>
      <c r="Z100" s="10">
        <f t="shared" si="7"/>
        <v>0</v>
      </c>
      <c r="AA100" s="9">
        <f t="shared" si="8"/>
        <v>22860.86</v>
      </c>
      <c r="AC100" s="9">
        <f t="shared" si="9"/>
        <v>22860.86</v>
      </c>
    </row>
    <row r="101" spans="1:29" x14ac:dyDescent="0.2">
      <c r="B101" t="s">
        <v>206</v>
      </c>
      <c r="L101" s="1">
        <v>90625</v>
      </c>
      <c r="M101" s="5">
        <v>9945000</v>
      </c>
      <c r="N101" s="5">
        <f>SUM(N5:N100)</f>
        <v>13660175.869999997</v>
      </c>
      <c r="O101" s="5">
        <f>SUM(O5:O100)</f>
        <v>4358946.580000001</v>
      </c>
      <c r="P101" s="5">
        <f>SUM(P5:P100)</f>
        <v>9301229.2899999991</v>
      </c>
      <c r="Q101" s="5">
        <f>SUM(Q5:Q100)</f>
        <v>9766029</v>
      </c>
      <c r="R101" s="5">
        <f>SUM(R5:R100)</f>
        <v>7518265.25</v>
      </c>
      <c r="S101" s="5"/>
      <c r="T101" s="5">
        <v>12485000</v>
      </c>
      <c r="Y101" s="1">
        <f>SUM(Y5:Y100)</f>
        <v>6141910.620000001</v>
      </c>
      <c r="Z101" s="11">
        <f>SUM(Z5:Z100)</f>
        <v>2046270.4437999998</v>
      </c>
      <c r="AA101" s="9">
        <f>SUM(AA5:AA100)</f>
        <v>4095640.1762000001</v>
      </c>
      <c r="AC101" s="9">
        <f>SUM(AC5:AC100)</f>
        <v>11613905.426200001</v>
      </c>
    </row>
    <row r="102" spans="1:29" x14ac:dyDescent="0.2">
      <c r="B102" t="s">
        <v>207</v>
      </c>
      <c r="L102" s="1">
        <v>1087500</v>
      </c>
    </row>
    <row r="103" spans="1:29" x14ac:dyDescent="0.2">
      <c r="B103" t="s">
        <v>208</v>
      </c>
      <c r="Q103" s="5"/>
    </row>
    <row r="104" spans="1:29" x14ac:dyDescent="0.2">
      <c r="B104" t="s">
        <v>209</v>
      </c>
    </row>
    <row r="106" spans="1:29" x14ac:dyDescent="0.2">
      <c r="B106" t="s">
        <v>210</v>
      </c>
      <c r="C106" t="s">
        <v>249</v>
      </c>
      <c r="N106" s="1">
        <f>SUM(N93,N96,N97,N98,N99)</f>
        <v>1800000</v>
      </c>
      <c r="O106" s="1">
        <f t="shared" ref="O106:AC106" si="11">SUM(O93,O96,O97,O98,O99)</f>
        <v>1089540.6300000001</v>
      </c>
      <c r="P106" s="1">
        <f t="shared" si="11"/>
        <v>710459.37</v>
      </c>
      <c r="Q106" s="1">
        <f t="shared" si="11"/>
        <v>1002804</v>
      </c>
      <c r="R106" s="1">
        <f t="shared" si="11"/>
        <v>1002804</v>
      </c>
      <c r="S106" s="1">
        <f t="shared" si="11"/>
        <v>0</v>
      </c>
      <c r="T106" s="1">
        <f t="shared" si="11"/>
        <v>0</v>
      </c>
      <c r="U106" s="1">
        <f t="shared" si="11"/>
        <v>0</v>
      </c>
      <c r="V106" s="1">
        <f t="shared" si="11"/>
        <v>0</v>
      </c>
      <c r="W106" s="1">
        <f t="shared" si="11"/>
        <v>0</v>
      </c>
      <c r="X106" s="1">
        <f t="shared" si="11"/>
        <v>0</v>
      </c>
      <c r="Y106" s="1">
        <f t="shared" si="11"/>
        <v>797196</v>
      </c>
      <c r="Z106" s="1">
        <f t="shared" si="11"/>
        <v>156301.06140000004</v>
      </c>
      <c r="AA106" s="1">
        <f t="shared" si="11"/>
        <v>640894.93859999999</v>
      </c>
      <c r="AB106" s="1">
        <f t="shared" si="11"/>
        <v>0</v>
      </c>
      <c r="AC106" s="1">
        <f t="shared" si="11"/>
        <v>1643698.9386</v>
      </c>
    </row>
    <row r="107" spans="1:29" x14ac:dyDescent="0.2">
      <c r="B107" t="s">
        <v>211</v>
      </c>
      <c r="C107" t="s">
        <v>250</v>
      </c>
      <c r="D107" s="6">
        <v>7.0000000000000007E-2</v>
      </c>
      <c r="E107">
        <v>0</v>
      </c>
      <c r="N107" s="1">
        <f>(+N106-150000)*0.94</f>
        <v>1551000</v>
      </c>
      <c r="O107" s="1">
        <f>+O106</f>
        <v>1089540.6300000001</v>
      </c>
      <c r="P107" s="1">
        <f>+N107-O107</f>
        <v>461459.36999999988</v>
      </c>
      <c r="R107" s="1">
        <f>+R106</f>
        <v>1002804</v>
      </c>
    </row>
    <row r="108" spans="1:29" x14ac:dyDescent="0.2">
      <c r="B108" t="s">
        <v>211</v>
      </c>
      <c r="C108" t="s">
        <v>248</v>
      </c>
      <c r="D108" s="6">
        <v>0.08</v>
      </c>
      <c r="E108">
        <v>0</v>
      </c>
      <c r="N108" s="93">
        <f>1650000*0.4</f>
        <v>660000</v>
      </c>
      <c r="R108" s="1">
        <f>+R107</f>
        <v>1002804</v>
      </c>
    </row>
    <row r="109" spans="1:29" x14ac:dyDescent="0.2">
      <c r="B109" t="s">
        <v>211</v>
      </c>
      <c r="D109" s="6">
        <v>0.09</v>
      </c>
      <c r="E109">
        <v>0</v>
      </c>
      <c r="P109" s="25">
        <f>+P107/N107</f>
        <v>0.29752377176015465</v>
      </c>
      <c r="R109" s="1">
        <f>+N108-R108</f>
        <v>-342804</v>
      </c>
    </row>
    <row r="110" spans="1:29" x14ac:dyDescent="0.2">
      <c r="B110" t="s">
        <v>211</v>
      </c>
      <c r="D110" s="6">
        <v>0.1</v>
      </c>
      <c r="E110">
        <v>0</v>
      </c>
      <c r="P110" s="23">
        <f>+N108*P109</f>
        <v>196365.68936170207</v>
      </c>
      <c r="Q110" s="23">
        <f>+P110*0.22</f>
        <v>43200.451659574457</v>
      </c>
    </row>
    <row r="111" spans="1:29" x14ac:dyDescent="0.2">
      <c r="B111" t="s">
        <v>211</v>
      </c>
      <c r="D111" s="6">
        <v>0.11</v>
      </c>
      <c r="E111">
        <v>0</v>
      </c>
    </row>
    <row r="112" spans="1:29" x14ac:dyDescent="0.2">
      <c r="B112" t="s">
        <v>211</v>
      </c>
      <c r="D112" s="6">
        <v>0.12</v>
      </c>
      <c r="E112">
        <v>0</v>
      </c>
    </row>
    <row r="116" spans="2:2" x14ac:dyDescent="0.2">
      <c r="B116" s="20" t="s">
        <v>243</v>
      </c>
    </row>
    <row r="117" spans="2:2" x14ac:dyDescent="0.2">
      <c r="B117" s="21" t="s">
        <v>243</v>
      </c>
    </row>
  </sheetData>
  <mergeCells count="3">
    <mergeCell ref="Y3:Y4"/>
    <mergeCell ref="Z3:Z4"/>
    <mergeCell ref="AA3:AA4"/>
  </mergeCells>
  <pageMargins left="0.25" right="0.25" top="0.75" bottom="0.75" header="0.3" footer="0.3"/>
  <pageSetup scale="36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9584-4EBA-4811-899D-77481AC491E8}">
  <dimension ref="A1:I2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6.33203125" customWidth="1"/>
    <col min="2" max="2" width="17.33203125" customWidth="1"/>
    <col min="3" max="3" width="14.6640625" customWidth="1"/>
    <col min="4" max="4" width="11.83203125" customWidth="1"/>
    <col min="5" max="5" width="18.5" customWidth="1"/>
    <col min="6" max="6" width="20.6640625" customWidth="1"/>
    <col min="7" max="7" width="19" customWidth="1"/>
    <col min="8" max="8" width="16.83203125" customWidth="1"/>
    <col min="9" max="9" width="13.1640625" customWidth="1"/>
  </cols>
  <sheetData>
    <row r="1" spans="1:9" x14ac:dyDescent="0.2">
      <c r="A1" s="87" t="s">
        <v>219</v>
      </c>
      <c r="B1" s="87" t="s">
        <v>691</v>
      </c>
      <c r="C1" t="s">
        <v>692</v>
      </c>
      <c r="G1" s="87"/>
    </row>
    <row r="3" spans="1:9" x14ac:dyDescent="0.2">
      <c r="A3" t="s">
        <v>698</v>
      </c>
      <c r="B3" s="91" t="str">
        <f>Rentals!AN2</f>
        <v>Total 1012 S Main St</v>
      </c>
      <c r="C3" s="91" t="str">
        <f>Rentals!AR2</f>
        <v>414 Stadium St</v>
      </c>
      <c r="D3" s="91" t="str">
        <f>Rentals!AT2</f>
        <v>504 Silver</v>
      </c>
      <c r="E3" s="91" t="str">
        <f>Rentals!BH2</f>
        <v>Total 511 Cameron St</v>
      </c>
      <c r="F3" s="91" t="str">
        <f>Rentals!CB2</f>
        <v>Total 512 Maple</v>
      </c>
      <c r="G3" s="91" t="str">
        <f>Rentals!CZ2</f>
        <v>Total 603 W Davis St</v>
      </c>
      <c r="H3" s="91" t="str">
        <f>Rentals!DT2</f>
        <v>Total 636 Tucker St</v>
      </c>
      <c r="I3" s="91" t="str">
        <f>Rentals!DV2</f>
        <v>819 Moore St</v>
      </c>
    </row>
    <row r="5" spans="1:9" x14ac:dyDescent="0.2">
      <c r="A5" t="s">
        <v>684</v>
      </c>
      <c r="B5" s="95">
        <f>Rentals!AN35</f>
        <v>49078.25</v>
      </c>
      <c r="C5" s="95">
        <f>Rentals!AR35</f>
        <v>5262.62</v>
      </c>
      <c r="D5" s="95">
        <f>Rentals!AT35</f>
        <v>5601.91</v>
      </c>
      <c r="E5" s="95">
        <f>Rentals!BH35</f>
        <v>12763.23</v>
      </c>
      <c r="F5">
        <f>Rentals!CB35</f>
        <v>28498.48</v>
      </c>
      <c r="G5">
        <f>Rentals!CZ35</f>
        <v>8209.43</v>
      </c>
      <c r="H5">
        <f>Rentals!DT35</f>
        <v>24267.440000000002</v>
      </c>
      <c r="I5">
        <f>Rentals!DV35</f>
        <v>5488.4800000000005</v>
      </c>
    </row>
    <row r="6" spans="1:9" x14ac:dyDescent="0.2">
      <c r="A6">
        <v>2</v>
      </c>
      <c r="B6" s="95">
        <f>(1+InflationRate)*'Rentals - Simple'!B5</f>
        <v>51041.379956120625</v>
      </c>
      <c r="C6" s="95">
        <f>(1+InflationRate)*'Rentals - Simple'!C5</f>
        <v>5473.1247952948506</v>
      </c>
      <c r="D6" s="95">
        <f>(1+InflationRate)*'Rentals - Simple'!D5</f>
        <v>5825.9863949915016</v>
      </c>
      <c r="E6" s="95">
        <f>(1+InflationRate)*'Rentals - Simple'!E5</f>
        <v>13273.759188588783</v>
      </c>
      <c r="F6" s="95">
        <f>(1+InflationRate)*'Rentals - Simple'!F5</f>
        <v>29638.419174520372</v>
      </c>
      <c r="G6" s="95">
        <f>(1+InflationRate)*'Rentals - Simple'!G5</f>
        <v>8537.8071926601988</v>
      </c>
      <c r="H6" s="95">
        <f>(1+InflationRate)*'Rentals - Simple'!H5</f>
        <v>25238.13757830322</v>
      </c>
      <c r="I6" s="95">
        <f>(1+InflationRate)*'Rentals - Simple'!I5</f>
        <v>5708.0191950929166</v>
      </c>
    </row>
    <row r="7" spans="1:9" x14ac:dyDescent="0.2">
      <c r="A7">
        <v>3</v>
      </c>
      <c r="B7" s="95">
        <f>(1+InflationRate)*'Rentals - Simple'!B6</f>
        <v>53083.035108730903</v>
      </c>
      <c r="C7" s="95">
        <f>(1+InflationRate)*'Rentals - Simple'!C6</f>
        <v>5692.0497822132902</v>
      </c>
      <c r="D7" s="95">
        <f>(1+InflationRate)*'Rentals - Simple'!D6</f>
        <v>6059.0258455823241</v>
      </c>
      <c r="E7" s="95">
        <f>(1+InflationRate)*'Rentals - Simple'!E6</f>
        <v>13804.70954426467</v>
      </c>
      <c r="F7" s="95">
        <f>(1+InflationRate)*'Rentals - Simple'!F6</f>
        <v>30823.955915002374</v>
      </c>
      <c r="G7" s="95">
        <f>(1+InflationRate)*'Rentals - Simple'!G6</f>
        <v>8879.319472733212</v>
      </c>
      <c r="H7" s="95">
        <f>(1+InflationRate)*'Rentals - Simple'!H6</f>
        <v>26247.663058870694</v>
      </c>
      <c r="I7" s="95">
        <f>(1+InflationRate)*'Rentals - Simple'!I6</f>
        <v>5936.339957793266</v>
      </c>
    </row>
    <row r="8" spans="1:9" x14ac:dyDescent="0.2">
      <c r="A8">
        <v>4</v>
      </c>
      <c r="B8" s="95">
        <f>(1+InflationRate)*'Rentals - Simple'!B7</f>
        <v>55206.356465620207</v>
      </c>
      <c r="C8" s="95">
        <f>(1+InflationRate)*'Rentals - Simple'!C7</f>
        <v>5919.7317684127329</v>
      </c>
      <c r="D8" s="95">
        <f>(1+InflationRate)*'Rentals - Simple'!D7</f>
        <v>6301.3868739884256</v>
      </c>
      <c r="E8" s="95">
        <f>(1+InflationRate)*'Rentals - Simple'!E7</f>
        <v>14356.897913692885</v>
      </c>
      <c r="F8" s="95">
        <f>(1+InflationRate)*'Rentals - Simple'!F7</f>
        <v>32056.914124043706</v>
      </c>
      <c r="G8" s="95">
        <f>(1+InflationRate)*'Rentals - Simple'!G7</f>
        <v>9234.4922437038094</v>
      </c>
      <c r="H8" s="95">
        <f>(1+InflationRate)*'Rentals - Simple'!H7</f>
        <v>27297.569557758281</v>
      </c>
      <c r="I8" s="95">
        <f>(1+InflationRate)*'Rentals - Simple'!I7</f>
        <v>6173.7935507974953</v>
      </c>
    </row>
    <row r="9" spans="1:9" x14ac:dyDescent="0.2">
      <c r="A9">
        <v>5</v>
      </c>
      <c r="B9" s="95">
        <f>(1+InflationRate)*'Rentals - Simple'!B8</f>
        <v>57414.610674886688</v>
      </c>
      <c r="C9" s="95">
        <f>(1+InflationRate)*'Rentals - Simple'!C8</f>
        <v>6156.5210338565894</v>
      </c>
      <c r="D9" s="95">
        <f>(1+InflationRate)*'Rentals - Simple'!D8</f>
        <v>6553.4423433140837</v>
      </c>
      <c r="E9" s="95">
        <f>(1+InflationRate)*'Rentals - Simple'!E8</f>
        <v>14931.173817404533</v>
      </c>
      <c r="F9" s="95">
        <f>(1+InflationRate)*'Rentals - Simple'!F8</f>
        <v>33339.190660344342</v>
      </c>
      <c r="G9" s="95">
        <f>(1+InflationRate)*'Rentals - Simple'!G8</f>
        <v>9603.8719251956827</v>
      </c>
      <c r="H9" s="95">
        <f>(1+InflationRate)*'Rentals - Simple'!H8</f>
        <v>28389.472315662682</v>
      </c>
      <c r="I9" s="95">
        <f>(1+InflationRate)*'Rentals - Simple'!I8</f>
        <v>6420.7452873095936</v>
      </c>
    </row>
    <row r="10" spans="1:9" x14ac:dyDescent="0.2">
      <c r="A10">
        <v>6</v>
      </c>
      <c r="B10" s="95">
        <f>(1+InflationRate)*'Rentals - Simple'!B9</f>
        <v>59711.19505054949</v>
      </c>
      <c r="C10" s="95">
        <f>(1+InflationRate)*'Rentals - Simple'!C9</f>
        <v>6402.781869706494</v>
      </c>
      <c r="D10" s="95">
        <f>(1+InflationRate)*'Rentals - Simple'!D9</f>
        <v>6815.5800311874127</v>
      </c>
      <c r="E10" s="95">
        <f>(1+InflationRate)*'Rentals - Simple'!E9</f>
        <v>15528.420756751204</v>
      </c>
      <c r="F10" s="95">
        <f>(1+InflationRate)*'Rentals - Simple'!F9</f>
        <v>34672.758256950554</v>
      </c>
      <c r="G10" s="95">
        <f>(1+InflationRate)*'Rentals - Simple'!G9</f>
        <v>9988.0267936169803</v>
      </c>
      <c r="H10" s="95">
        <f>(1+InflationRate)*'Rentals - Simple'!H9</f>
        <v>29525.051182907024</v>
      </c>
      <c r="I10" s="95">
        <f>(1+InflationRate)*'Rentals - Simple'!I9</f>
        <v>6677.575093061384</v>
      </c>
    </row>
    <row r="11" spans="1:9" x14ac:dyDescent="0.2">
      <c r="A11">
        <v>7</v>
      </c>
      <c r="B11" s="95">
        <f>(1+InflationRate)*'Rentals - Simple'!B10</f>
        <v>62099.642799185502</v>
      </c>
      <c r="C11" s="95">
        <f>(1+InflationRate)*'Rentals - Simple'!C10</f>
        <v>6658.8931387702205</v>
      </c>
      <c r="D11" s="95">
        <f>(1+InflationRate)*'Rentals - Simple'!D10</f>
        <v>7088.2032263413057</v>
      </c>
      <c r="E11" s="95">
        <f>(1+InflationRate)*'Rentals - Simple'!E10</f>
        <v>16149.557573137761</v>
      </c>
      <c r="F11" s="95">
        <f>(1+InflationRate)*'Rentals - Simple'!F10</f>
        <v>36059.668556228717</v>
      </c>
      <c r="G11" s="95">
        <f>(1+InflationRate)*'Rentals - Simple'!G10</f>
        <v>10387.547856431667</v>
      </c>
      <c r="H11" s="95">
        <f>(1+InflationRate)*'Rentals - Simple'!H10</f>
        <v>30706.053203825853</v>
      </c>
      <c r="I11" s="95">
        <f>(1+InflationRate)*'Rentals - Simple'!I10</f>
        <v>6944.6780908136216</v>
      </c>
    </row>
    <row r="12" spans="1:9" x14ac:dyDescent="0.2">
      <c r="A12">
        <v>8</v>
      </c>
      <c r="B12" s="95">
        <f>(1+InflationRate)*'Rentals - Simple'!B11</f>
        <v>64583.628455631515</v>
      </c>
      <c r="C12" s="95">
        <f>(1+InflationRate)*'Rentals - Simple'!C11</f>
        <v>6925.2488583675149</v>
      </c>
      <c r="D12" s="95">
        <f>(1+InflationRate)*'Rentals - Simple'!D11</f>
        <v>7371.7313490576107</v>
      </c>
      <c r="E12" s="95">
        <f>(1+InflationRate)*'Rentals - Simple'!E11</f>
        <v>16795.539861624442</v>
      </c>
      <c r="F12" s="95">
        <f>(1+InflationRate)*'Rentals - Simple'!F11</f>
        <v>37502.055266238007</v>
      </c>
      <c r="G12" s="95">
        <f>(1+InflationRate)*'Rentals - Simple'!G11</f>
        <v>10803.049761401742</v>
      </c>
      <c r="H12" s="95">
        <f>(1+InflationRate)*'Rentals - Simple'!H11</f>
        <v>31934.295304525538</v>
      </c>
      <c r="I12" s="95">
        <f>(1+InflationRate)*'Rentals - Simple'!I11</f>
        <v>7222.4652082371404</v>
      </c>
    </row>
    <row r="13" spans="1:9" x14ac:dyDescent="0.2">
      <c r="A13">
        <v>9</v>
      </c>
      <c r="B13" s="95">
        <f>(1+InflationRate)*'Rentals - Simple'!B12</f>
        <v>67166.973536114514</v>
      </c>
      <c r="C13" s="95">
        <f>(1+InflationRate)*'Rentals - Simple'!C12</f>
        <v>7202.2588065105601</v>
      </c>
      <c r="D13" s="95">
        <f>(1+InflationRate)*'Rentals - Simple'!D12</f>
        <v>7666.6005964290734</v>
      </c>
      <c r="E13" s="95">
        <f>(1+InflationRate)*'Rentals - Simple'!E12</f>
        <v>17467.361441073037</v>
      </c>
      <c r="F13" s="95">
        <f>(1+InflationRate)*'Rentals - Simple'!F12</f>
        <v>39002.137443358079</v>
      </c>
      <c r="G13" s="95">
        <f>(1+InflationRate)*'Rentals - Simple'!G12</f>
        <v>11235.171742199132</v>
      </c>
      <c r="H13" s="95">
        <f>(1+InflationRate)*'Rentals - Simple'!H12</f>
        <v>33211.667088155074</v>
      </c>
      <c r="I13" s="95">
        <f>(1+InflationRate)*'Rentals - Simple'!I12</f>
        <v>7511.3638101092392</v>
      </c>
    </row>
    <row r="14" spans="1:9" x14ac:dyDescent="0.2">
      <c r="A14">
        <v>10</v>
      </c>
      <c r="B14" s="95">
        <f>(1+InflationRate)*'Rentals - Simple'!B13</f>
        <v>69853.652417507139</v>
      </c>
      <c r="C14" s="95">
        <f>(1+InflationRate)*'Rentals - Simple'!C13</f>
        <v>7490.3491523316616</v>
      </c>
      <c r="D14" s="95">
        <f>(1+InflationRate)*'Rentals - Simple'!D13</f>
        <v>7973.2646134317611</v>
      </c>
      <c r="E14" s="95">
        <f>(1+InflationRate)*'Rentals - Simple'!E13</f>
        <v>18166.055883098921</v>
      </c>
      <c r="F14" s="95">
        <f>(1+InflationRate)*'Rentals - Simple'!F13</f>
        <v>40562.222906221774</v>
      </c>
      <c r="G14" s="95">
        <f>(1+InflationRate)*'Rentals - Simple'!G13</f>
        <v>11684.578601842071</v>
      </c>
      <c r="H14" s="95">
        <f>(1+InflationRate)*'Rentals - Simple'!H13</f>
        <v>34540.133741987731</v>
      </c>
      <c r="I14" s="95">
        <f>(1+InflationRate)*'Rentals - Simple'!I13</f>
        <v>7811.8183557979264</v>
      </c>
    </row>
    <row r="15" spans="1:9" x14ac:dyDescent="0.2">
      <c r="A15" t="s">
        <v>693</v>
      </c>
      <c r="B15" s="95">
        <f>SUM(B5:B14)</f>
        <v>589238.72446434654</v>
      </c>
      <c r="C15" s="95">
        <f t="shared" ref="C15:E15" si="0">SUM(C5:C14)</f>
        <v>63183.57920546391</v>
      </c>
      <c r="D15" s="95">
        <f t="shared" si="0"/>
        <v>67257.131274323503</v>
      </c>
      <c r="E15" s="95">
        <f t="shared" si="0"/>
        <v>153236.70597963623</v>
      </c>
      <c r="F15" s="95">
        <f t="shared" ref="F15" si="1">SUM(F5:F14)</f>
        <v>342155.80230290792</v>
      </c>
      <c r="G15" s="95">
        <f t="shared" ref="G15" si="2">SUM(G5:G14)</f>
        <v>98563.29558978451</v>
      </c>
      <c r="H15" s="95">
        <f t="shared" ref="H15" si="3">SUM(H5:H14)</f>
        <v>291357.48303199606</v>
      </c>
      <c r="I15" s="95">
        <f t="shared" ref="I15" si="4">SUM(I5:I14)</f>
        <v>65895.278549012583</v>
      </c>
    </row>
    <row r="16" spans="1:9" x14ac:dyDescent="0.2">
      <c r="A16" t="s">
        <v>687</v>
      </c>
      <c r="B16" s="95">
        <f>(1+RealEstAppr)*'Rentals - Simple'!B$20</f>
        <v>907200.00386238098</v>
      </c>
      <c r="C16" s="95">
        <f>(1+RealEstAppr)*'Rentals - Simple'!C$20</f>
        <v>32005.204136261345</v>
      </c>
      <c r="D16" s="95">
        <f>(1+RealEstAppr)*'Rentals - Simple'!D$20</f>
        <v>44039.968187499042</v>
      </c>
      <c r="E16" s="95">
        <f>(1+RealEstAppr)*'Rentals - Simple'!E$20</f>
        <v>252000.00107288361</v>
      </c>
      <c r="F16" s="95">
        <f>(1+RealEstAppr)*'Rentals - Simple'!F$20</f>
        <v>403200.00171661377</v>
      </c>
      <c r="G16" s="95">
        <f>(1+RealEstAppr)*'Rentals - Simple'!G$20</f>
        <v>604800.00257492065</v>
      </c>
      <c r="H16" s="95">
        <f>(1+RealEstAppr)*'Rentals - Simple'!H$20</f>
        <v>352800.00150203705</v>
      </c>
      <c r="I16" s="95">
        <f>(1+RealEstAppr)*'Rentals - Simple'!I$20</f>
        <v>32005.204136261345</v>
      </c>
    </row>
    <row r="17" spans="1:9" x14ac:dyDescent="0.2">
      <c r="A17" t="s">
        <v>694</v>
      </c>
      <c r="B17" s="95">
        <f>SUM(B15:B16)</f>
        <v>1496438.7283267276</v>
      </c>
      <c r="C17" s="95">
        <f t="shared" ref="C17:I17" si="5">SUM(C15:C16)</f>
        <v>95188.783341725255</v>
      </c>
      <c r="D17" s="95">
        <f t="shared" si="5"/>
        <v>111297.09946182254</v>
      </c>
      <c r="E17" s="95">
        <f t="shared" si="5"/>
        <v>405236.70705251984</v>
      </c>
      <c r="F17" s="95">
        <f t="shared" si="5"/>
        <v>745355.80401952169</v>
      </c>
      <c r="G17" s="95">
        <f t="shared" si="5"/>
        <v>703363.29816470516</v>
      </c>
      <c r="H17" s="95">
        <f t="shared" si="5"/>
        <v>644157.48453403311</v>
      </c>
      <c r="I17" s="95">
        <f t="shared" si="5"/>
        <v>97900.482685273921</v>
      </c>
    </row>
    <row r="18" spans="1:9" x14ac:dyDescent="0.2">
      <c r="B18" s="95"/>
      <c r="C18" s="95"/>
      <c r="D18" s="95"/>
      <c r="E18" s="95"/>
    </row>
    <row r="19" spans="1:9" x14ac:dyDescent="0.2">
      <c r="A19" s="87" t="s">
        <v>683</v>
      </c>
      <c r="B19" s="95">
        <f>NPV(DisctRate,'Rentals - Simple'!B5:B14,B16)</f>
        <v>669124.36818013259</v>
      </c>
      <c r="C19" s="95">
        <f>NPV(DisctRate,'Rentals - Simple'!C5:C14,C16)</f>
        <v>48871.827772264049</v>
      </c>
      <c r="D19" s="95">
        <f>NPV(DisctRate,'Rentals - Simple'!D5:D14,D16)</f>
        <v>55517.568907684647</v>
      </c>
      <c r="E19" s="95">
        <f>NPV(DisctRate,'Rentals - Simple'!E5:E14,E16)</f>
        <v>179645.7435364004</v>
      </c>
      <c r="F19" s="95">
        <f>NPV(DisctRate,'Rentals - Simple'!F5:F14,F16)</f>
        <v>345226.59190802986</v>
      </c>
      <c r="G19" s="95">
        <f>NPV(DisctRate,'Rentals - Simple'!G5:G14,G16)</f>
        <v>270717.41853191733</v>
      </c>
      <c r="H19" s="95">
        <f>NPV(DisctRate,'Rentals - Simple'!H5:H14,H16)</f>
        <v>297288.48532272887</v>
      </c>
      <c r="I19" s="95">
        <f>NPV(DisctRate,'Rentals - Simple'!I5:I14,I16)</f>
        <v>50487.862640316373</v>
      </c>
    </row>
    <row r="20" spans="1:9" x14ac:dyDescent="0.2">
      <c r="A20" t="s">
        <v>688</v>
      </c>
      <c r="B20" s="95">
        <f>'P&amp;L'!N93</f>
        <v>648000</v>
      </c>
      <c r="C20" s="95">
        <f>'P&amp;L'!N94</f>
        <v>22860.86</v>
      </c>
      <c r="D20" s="95">
        <f>'P&amp;L'!N95</f>
        <v>31457.119999999999</v>
      </c>
      <c r="E20" s="95">
        <f>'P&amp;L'!N96</f>
        <v>180000</v>
      </c>
      <c r="F20" s="1">
        <f>'P&amp;L'!N97</f>
        <v>288000</v>
      </c>
      <c r="G20" s="1">
        <f>'P&amp;L'!N98</f>
        <v>432000</v>
      </c>
      <c r="H20" s="1">
        <f>'P&amp;L'!N99</f>
        <v>252000</v>
      </c>
      <c r="I20" s="1">
        <f>'P&amp;L'!N100</f>
        <v>22860.86</v>
      </c>
    </row>
    <row r="21" spans="1:9" x14ac:dyDescent="0.2">
      <c r="B21" s="95"/>
      <c r="C21" s="95"/>
      <c r="D21" s="95"/>
      <c r="E21" s="95"/>
    </row>
    <row r="22" spans="1:9" x14ac:dyDescent="0.2">
      <c r="A22" s="87" t="s">
        <v>672</v>
      </c>
      <c r="B22" s="95">
        <f>'P&amp;L'!$AC93</f>
        <v>589377.20059999998</v>
      </c>
      <c r="C22" s="95">
        <f>'P&amp;L'!AC94</f>
        <v>22860.86</v>
      </c>
      <c r="D22" s="95">
        <f>'P&amp;L'!AC95</f>
        <v>31457.119999999999</v>
      </c>
      <c r="E22" s="9">
        <f>'P&amp;L'!AC96</f>
        <v>165687.33900000001</v>
      </c>
      <c r="F22" s="9">
        <f>'P&amp;L'!AC97</f>
        <v>266077.25959999999</v>
      </c>
      <c r="G22" s="9">
        <f>'P&amp;L'!AC98</f>
        <v>390084.75959999999</v>
      </c>
      <c r="H22" s="9">
        <f>'P&amp;L'!AC99</f>
        <v>232472.3798</v>
      </c>
      <c r="I22" s="9">
        <f>'P&amp;L'!AC100</f>
        <v>22860.86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E552-F4D8-455D-928F-7B231FF2AFB1}">
  <dimension ref="A1:AK27"/>
  <sheetViews>
    <sheetView workbookViewId="0">
      <pane xSplit="1" topLeftCell="B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43.1640625" customWidth="1"/>
    <col min="2" max="3" width="20.83203125" customWidth="1"/>
    <col min="4" max="4" width="19.1640625" customWidth="1"/>
    <col min="5" max="5" width="20" customWidth="1"/>
    <col min="6" max="6" width="14.1640625" customWidth="1"/>
    <col min="7" max="7" width="23.1640625" customWidth="1"/>
    <col min="8" max="8" width="19.83203125" customWidth="1"/>
    <col min="9" max="9" width="26.5" customWidth="1"/>
    <col min="10" max="10" width="21" customWidth="1"/>
    <col min="11" max="11" width="21.1640625" customWidth="1"/>
    <col min="12" max="12" width="22.5" customWidth="1"/>
    <col min="13" max="13" width="20.83203125" customWidth="1"/>
    <col min="14" max="14" width="22.6640625" customWidth="1"/>
    <col min="15" max="17" width="21.1640625" customWidth="1"/>
    <col min="18" max="18" width="20.6640625" customWidth="1"/>
    <col min="19" max="19" width="23" customWidth="1"/>
    <col min="20" max="20" width="22.1640625" customWidth="1"/>
    <col min="21" max="21" width="23.6640625" customWidth="1"/>
    <col min="22" max="22" width="13.33203125" customWidth="1"/>
    <col min="23" max="23" width="22.1640625" customWidth="1"/>
    <col min="24" max="24" width="20.1640625" customWidth="1"/>
    <col min="25" max="25" width="25.83203125" customWidth="1"/>
    <col min="26" max="26" width="18.5" customWidth="1"/>
    <col min="27" max="27" width="21.5" customWidth="1"/>
    <col min="28" max="28" width="21.83203125" customWidth="1"/>
    <col min="29" max="29" width="16.1640625" customWidth="1"/>
    <col min="30" max="30" width="24.83203125" customWidth="1"/>
    <col min="31" max="31" width="21.1640625" customWidth="1"/>
    <col min="32" max="32" width="21.5" customWidth="1"/>
    <col min="33" max="33" width="21.6640625" customWidth="1"/>
    <col min="34" max="34" width="17.6640625" customWidth="1"/>
    <col min="35" max="35" width="23" customWidth="1"/>
    <col min="36" max="36" width="17" customWidth="1"/>
    <col min="37" max="37" width="15.1640625" customWidth="1"/>
  </cols>
  <sheetData>
    <row r="1" spans="1:37" x14ac:dyDescent="0.2">
      <c r="A1" s="87" t="s">
        <v>215</v>
      </c>
      <c r="B1" s="87" t="s">
        <v>691</v>
      </c>
      <c r="C1" t="s">
        <v>692</v>
      </c>
      <c r="G1" s="87"/>
    </row>
    <row r="3" spans="1:37" x14ac:dyDescent="0.2">
      <c r="A3" t="s">
        <v>698</v>
      </c>
      <c r="B3" s="91" t="str">
        <f>Triad!AD1</f>
        <v>Total 1116 Queen Ann St</v>
      </c>
      <c r="C3" s="91" t="str">
        <f>Triad!AF1</f>
        <v>1307 Lewis St</v>
      </c>
      <c r="D3" s="91" t="str">
        <f>Triad!AH1</f>
        <v>137 Ridge St</v>
      </c>
      <c r="E3" s="91" t="str">
        <f>Triad!AP1</f>
        <v>Total 1725 Whitsett</v>
      </c>
      <c r="F3" s="91" t="str">
        <f>Triad!AR1</f>
        <v>200 Goodson</v>
      </c>
      <c r="G3" s="91" t="str">
        <f>Triad!AT1</f>
        <v>206 Lamberth St, Reidsville</v>
      </c>
      <c r="H3" s="91" t="str">
        <f>Triad!AX1</f>
        <v>216 Guthrie St, Graham</v>
      </c>
      <c r="I3" s="91" t="str">
        <f>Triad!AZ1</f>
        <v>217 Courtland Terrace, Burlingt</v>
      </c>
      <c r="J3" s="91" t="str">
        <f>Triad!BB1</f>
        <v>2207 Smith St, Reidsville</v>
      </c>
      <c r="K3" s="91" t="str">
        <f>Triad!BD1</f>
        <v>2210 Smith St, Reidsville</v>
      </c>
      <c r="L3" s="91" t="str">
        <f>Triad!BF1</f>
        <v>2211 Smith St, Reidsville</v>
      </c>
      <c r="M3" s="91" t="str">
        <f>Triad!BH1</f>
        <v>2212 Smith St, Reidsville</v>
      </c>
      <c r="N3" s="91" t="str">
        <f>Triad!BJ1</f>
        <v>2213 Smith St, Reidsville</v>
      </c>
      <c r="O3" s="91" t="str">
        <f>Triad!BL1</f>
        <v>2214 Smith St, Reidsville</v>
      </c>
      <c r="P3" s="91" t="str">
        <f>Triad!BN1</f>
        <v>2215 Smith St, Reidsville</v>
      </c>
      <c r="Q3" s="91" t="str">
        <f>Triad!BP1</f>
        <v>2216 Smith St, Reidsville</v>
      </c>
      <c r="R3" s="91" t="str">
        <f>Triad!BR1</f>
        <v>2224 Smith St, Reidsville</v>
      </c>
      <c r="S3" s="91" t="str">
        <f>Triad!BT1</f>
        <v>335 Mulberry St, Reidsville</v>
      </c>
      <c r="T3" s="91" t="str">
        <f>Triad!BV1</f>
        <v>337 S Branch St, Reidsville</v>
      </c>
      <c r="U3" s="91" t="str">
        <f>Triad!BX1</f>
        <v>403 Thomas Ave, Reidsville</v>
      </c>
      <c r="V3" s="91" t="str">
        <f>Triad!BZ1</f>
        <v>434 N Logan St</v>
      </c>
      <c r="W3" s="91" t="str">
        <f>Triad!CB1</f>
        <v>506 Flanner St, Burlington</v>
      </c>
      <c r="X3" s="91" t="str">
        <f>Triad!CN1</f>
        <v>Total 510 Piedmont St</v>
      </c>
      <c r="Y3" s="91" t="str">
        <f>Triad!CP1</f>
        <v>510 Washington Ave, Reidsville</v>
      </c>
      <c r="Z3" s="91" t="str">
        <f>Triad!DB1</f>
        <v>Total 604 Wentworth</v>
      </c>
      <c r="AA3" s="91" t="str">
        <f>Triad!DD1</f>
        <v>607 Spence St, Burlington</v>
      </c>
      <c r="AB3" s="91" t="str">
        <f>Triad!DF1</f>
        <v>611 Spence St, Burlington</v>
      </c>
      <c r="AC3" s="91" t="str">
        <f>Triad!DZ1</f>
        <v>Total 614 Maple</v>
      </c>
      <c r="AD3" s="91" t="str">
        <f>Triad!EB1</f>
        <v>801 N Mebane St, Burlington</v>
      </c>
      <c r="AE3" s="91" t="str">
        <f>Triad!EJ1</f>
        <v>Total 805 N Mebane St</v>
      </c>
      <c r="AF3" s="91" t="str">
        <f>Triad!EL1</f>
        <v>913 Lindsey St, Reidsville</v>
      </c>
      <c r="AG3" s="91" t="str">
        <f>Triad!ET1</f>
        <v>Total 919/921 S Main St</v>
      </c>
      <c r="AH3" s="91" t="str">
        <f>Triad!FB1</f>
        <v>Total 923 S Main St</v>
      </c>
      <c r="AI3" s="91" t="str">
        <f>Triad!FD1</f>
        <v>946 Graham St, Burlington</v>
      </c>
      <c r="AJ3" s="91" t="str">
        <f>Triad!FL1</f>
        <v>Total Gilmer Circle</v>
      </c>
      <c r="AK3" s="91" t="str">
        <f>Triad!FV1</f>
        <v>Total Scales St</v>
      </c>
    </row>
    <row r="4" spans="1:37" x14ac:dyDescent="0.2">
      <c r="F4" t="s">
        <v>701</v>
      </c>
      <c r="H4" t="s">
        <v>702</v>
      </c>
      <c r="U4" t="s">
        <v>704</v>
      </c>
      <c r="AI4" t="s">
        <v>703</v>
      </c>
    </row>
    <row r="5" spans="1:37" x14ac:dyDescent="0.2">
      <c r="A5" t="s">
        <v>684</v>
      </c>
      <c r="B5" s="95">
        <f>Triad!AD60</f>
        <v>7698.02</v>
      </c>
      <c r="C5" s="95">
        <f>Triad!AF60</f>
        <v>4211.6000000000004</v>
      </c>
      <c r="D5" s="95">
        <f>Triad!AH60</f>
        <v>1055.92</v>
      </c>
      <c r="E5" s="95">
        <f>Triad!AP60</f>
        <v>10234.59</v>
      </c>
      <c r="F5" s="110">
        <f>F27</f>
        <v>78000</v>
      </c>
      <c r="G5">
        <f>Triad!AT60</f>
        <v>2212.4300000000003</v>
      </c>
      <c r="H5" s="110">
        <f>H27</f>
        <v>5700</v>
      </c>
      <c r="I5">
        <f>Triad!AZ60</f>
        <v>3647.9300000000003</v>
      </c>
      <c r="J5">
        <f>Triad!BB60</f>
        <v>3553.09</v>
      </c>
      <c r="K5">
        <f>Triad!BD60</f>
        <v>4991.59</v>
      </c>
      <c r="L5">
        <f>Triad!BF60</f>
        <v>2751.15</v>
      </c>
      <c r="M5">
        <f>Triad!BH60</f>
        <v>4142.0599999999995</v>
      </c>
      <c r="N5">
        <f>Triad!BJ60</f>
        <v>3481.1499999999996</v>
      </c>
      <c r="O5">
        <f>Triad!BL60</f>
        <v>4485.76</v>
      </c>
      <c r="P5">
        <f>Triad!BN60</f>
        <v>6282.3</v>
      </c>
      <c r="Q5">
        <f>Triad!BP60</f>
        <v>3995.7599999999998</v>
      </c>
      <c r="R5">
        <f>Triad!BR60</f>
        <v>2287.15</v>
      </c>
      <c r="S5">
        <f>Triad!BT60</f>
        <v>5560.12</v>
      </c>
      <c r="T5">
        <f>Triad!BV60</f>
        <v>1481.09</v>
      </c>
      <c r="U5" s="110">
        <f>U25</f>
        <v>3975</v>
      </c>
      <c r="V5">
        <f>Triad!BZ60</f>
        <v>6753.54</v>
      </c>
      <c r="W5">
        <f>Triad!CB60</f>
        <v>5763.13</v>
      </c>
      <c r="X5">
        <f>Triad!CN60</f>
        <v>13747.35</v>
      </c>
      <c r="Y5">
        <f>Triad!CP60</f>
        <v>8303.43</v>
      </c>
      <c r="Z5">
        <f>Triad!DB60</f>
        <v>17360.260000000002</v>
      </c>
      <c r="AA5">
        <f>Triad!DD60</f>
        <v>7783.44</v>
      </c>
      <c r="AB5">
        <f>Triad!DF60</f>
        <v>1699.8200000000002</v>
      </c>
      <c r="AC5">
        <f>Triad!DZ60</f>
        <v>21373.760000000002</v>
      </c>
      <c r="AD5">
        <f>Triad!EB60</f>
        <v>6615.4400000000005</v>
      </c>
      <c r="AE5">
        <f>Triad!EJ60</f>
        <v>7420.1299999999992</v>
      </c>
      <c r="AF5">
        <f>Triad!EL60</f>
        <v>4306.75</v>
      </c>
      <c r="AG5">
        <f>Triad!ET60</f>
        <v>9339.0399999999991</v>
      </c>
      <c r="AH5">
        <f>Triad!FB60</f>
        <v>12291.86</v>
      </c>
      <c r="AI5" s="110">
        <f>AI25</f>
        <v>5610</v>
      </c>
      <c r="AJ5">
        <f>Triad!FL60</f>
        <v>3437.98</v>
      </c>
      <c r="AK5">
        <f>Triad!FV60</f>
        <v>10058.89</v>
      </c>
    </row>
    <row r="6" spans="1:37" x14ac:dyDescent="0.2">
      <c r="A6">
        <v>2</v>
      </c>
      <c r="B6" s="95">
        <f t="shared" ref="B6:B14" si="0">(1+InflationRate)*B5</f>
        <v>8005.9407931174346</v>
      </c>
      <c r="C6" s="95">
        <f t="shared" ref="C6:C14" si="1">(1+InflationRate)*C5</f>
        <v>4380.0639962345367</v>
      </c>
      <c r="D6" s="95">
        <f t="shared" ref="D6:D14" si="2">(1+InflationRate)*D5</f>
        <v>1098.156799055934</v>
      </c>
      <c r="E6" s="95">
        <f t="shared" ref="E6:E14" si="3">(1+InflationRate)*E5</f>
        <v>10643.973590849564</v>
      </c>
      <c r="F6" s="95">
        <f t="shared" ref="F6:F14" si="4">(1+InflationRate)*F5</f>
        <v>81119.999930262566</v>
      </c>
      <c r="G6" s="95">
        <f t="shared" ref="G6:G14" si="5">(1+InflationRate)*G5</f>
        <v>2300.9271980219337</v>
      </c>
      <c r="H6" s="95">
        <f t="shared" ref="H6:H14" si="6">(1+InflationRate)*H5</f>
        <v>5927.9999949038029</v>
      </c>
      <c r="I6" s="95">
        <f t="shared" ref="I6:I14" si="7">(1+InflationRate)*I5</f>
        <v>3793.8471967384967</v>
      </c>
      <c r="J6" s="95">
        <f t="shared" ref="J6:J14" si="8">(1+InflationRate)*J5</f>
        <v>3695.2135968232901</v>
      </c>
      <c r="K6" s="95">
        <f t="shared" ref="K6:K14" si="9">(1+InflationRate)*K5</f>
        <v>5191.2535955371713</v>
      </c>
      <c r="L6" s="95">
        <f t="shared" ref="L6:L14" si="10">(1+InflationRate)*L5</f>
        <v>2861.1959975402801</v>
      </c>
      <c r="M6" s="95">
        <f t="shared" ref="M6:M14" si="11">(1+InflationRate)*M5</f>
        <v>4307.7423962967096</v>
      </c>
      <c r="N6" s="95">
        <f t="shared" ref="N6:N14" si="12">(1+InflationRate)*N5</f>
        <v>3620.3959968876088</v>
      </c>
      <c r="O6" s="95">
        <f t="shared" ref="O6:O14" si="13">(1+InflationRate)*O5</f>
        <v>4665.190395989418</v>
      </c>
      <c r="P6" s="95">
        <f t="shared" ref="P6:P14" si="14">(1+InflationRate)*P5</f>
        <v>6533.5919943831859</v>
      </c>
      <c r="Q6" s="95">
        <f t="shared" ref="Q6:Q14" si="15">(1+InflationRate)*Q5</f>
        <v>4155.5903964275121</v>
      </c>
      <c r="R6" s="95">
        <f t="shared" ref="R6:R14" si="16">(1+InflationRate)*R5</f>
        <v>2378.6359979551285</v>
      </c>
      <c r="S6" s="95">
        <f t="shared" ref="S6:S14" si="17">(1+InflationRate)*S5</f>
        <v>5782.5247950288649</v>
      </c>
      <c r="T6" s="95">
        <f t="shared" ref="T6:T14" si="18">(1+InflationRate)*T5</f>
        <v>1540.3335986758022</v>
      </c>
      <c r="U6" s="95">
        <f t="shared" ref="U6:U14" si="19">(1+InflationRate)*U5</f>
        <v>4133.9999964460731</v>
      </c>
      <c r="V6" s="95">
        <f t="shared" ref="V6:V14" si="20">(1+InflationRate)*V5</f>
        <v>7023.6815939618646</v>
      </c>
      <c r="W6" s="95">
        <f t="shared" ref="W6:W14" si="21">(1+InflationRate)*W5</f>
        <v>5993.6551948473607</v>
      </c>
      <c r="X6" s="95">
        <f t="shared" ref="X6:X14" si="22">(1+InflationRate)*X5</f>
        <v>14297.243987708911</v>
      </c>
      <c r="Y6" s="95">
        <f t="shared" ref="Y6:Y14" si="23">(1+InflationRate)*Y5</f>
        <v>8635.5671925761562</v>
      </c>
      <c r="Z6" s="95">
        <f t="shared" ref="Z6:Z14" si="24">(1+InflationRate)*Z5</f>
        <v>18054.670384478719</v>
      </c>
      <c r="AA6" s="95">
        <f t="shared" ref="AA6:AA14" si="25">(1+InflationRate)*AA5</f>
        <v>8094.7775930410617</v>
      </c>
      <c r="AB6" s="95">
        <f t="shared" ref="AB6:AB14" si="26">(1+InflationRate)*AB5</f>
        <v>1767.8127984802427</v>
      </c>
      <c r="AC6" s="95">
        <f t="shared" ref="AC6:AC14" si="27">(1+InflationRate)*AC5</f>
        <v>22228.71038089037</v>
      </c>
      <c r="AD6" s="95">
        <f t="shared" ref="AD6:AD14" si="28">(1+InflationRate)*AD5</f>
        <v>6880.0575940853359</v>
      </c>
      <c r="AE6" s="95">
        <f t="shared" ref="AE6:AE14" si="29">(1+InflationRate)*AE5</f>
        <v>7716.9351933658863</v>
      </c>
      <c r="AF6" s="95">
        <f t="shared" ref="AF6:AF14" si="30">(1+InflationRate)*AF5</f>
        <v>4479.0199961494654</v>
      </c>
      <c r="AG6" s="95">
        <f t="shared" ref="AG6:AG14" si="31">(1+InflationRate)*AG5</f>
        <v>9712.6015916502474</v>
      </c>
      <c r="AH6" s="95">
        <f t="shared" ref="AH6:AH14" si="32">(1+InflationRate)*AH5</f>
        <v>12783.534389010221</v>
      </c>
      <c r="AI6" s="95">
        <f t="shared" ref="AI6:AI14" si="33">(1+InflationRate)*AI5</f>
        <v>5834.3999949842691</v>
      </c>
      <c r="AJ6" s="95">
        <f t="shared" ref="AJ6:AJ14" si="34">(1+InflationRate)*AJ5</f>
        <v>3575.4991969262064</v>
      </c>
      <c r="AK6" s="95">
        <f t="shared" ref="AK6:AK14" si="35">(1+InflationRate)*AK5</f>
        <v>10461.245591006651</v>
      </c>
    </row>
    <row r="7" spans="1:37" x14ac:dyDescent="0.2">
      <c r="A7">
        <v>3</v>
      </c>
      <c r="B7" s="95">
        <f t="shared" si="0"/>
        <v>8326.178417684263</v>
      </c>
      <c r="C7" s="95">
        <f t="shared" si="1"/>
        <v>4555.2665521678355</v>
      </c>
      <c r="D7" s="95">
        <f t="shared" si="2"/>
        <v>1142.0830700363426</v>
      </c>
      <c r="E7" s="95">
        <f t="shared" si="3"/>
        <v>11069.732524967092</v>
      </c>
      <c r="F7" s="95">
        <f t="shared" si="4"/>
        <v>84364.799854946134</v>
      </c>
      <c r="G7" s="95">
        <f t="shared" si="5"/>
        <v>2392.9642838856216</v>
      </c>
      <c r="H7" s="95">
        <f t="shared" si="6"/>
        <v>6165.1199893999101</v>
      </c>
      <c r="I7" s="95">
        <f t="shared" si="7"/>
        <v>3945.601081216073</v>
      </c>
      <c r="J7" s="95">
        <f t="shared" si="8"/>
        <v>3843.0221373924433</v>
      </c>
      <c r="K7" s="95">
        <f t="shared" si="9"/>
        <v>5398.9037347173162</v>
      </c>
      <c r="L7" s="95">
        <f t="shared" si="10"/>
        <v>2975.6438348837828</v>
      </c>
      <c r="M7" s="95">
        <f t="shared" si="11"/>
        <v>4480.0520882971559</v>
      </c>
      <c r="N7" s="95">
        <f t="shared" si="12"/>
        <v>3765.2118335262271</v>
      </c>
      <c r="O7" s="95">
        <f t="shared" si="13"/>
        <v>4851.7980076579897</v>
      </c>
      <c r="P7" s="95">
        <f t="shared" si="14"/>
        <v>6794.9356683170272</v>
      </c>
      <c r="Q7" s="95">
        <f t="shared" si="15"/>
        <v>4321.8140085692248</v>
      </c>
      <c r="R7" s="95">
        <f t="shared" si="16"/>
        <v>2473.7814357466673</v>
      </c>
      <c r="S7" s="95">
        <f t="shared" si="17"/>
        <v>6013.8257816600399</v>
      </c>
      <c r="T7" s="95">
        <f t="shared" si="18"/>
        <v>1601.9469412456688</v>
      </c>
      <c r="U7" s="95">
        <f t="shared" si="19"/>
        <v>4299.3599926078323</v>
      </c>
      <c r="V7" s="95">
        <f t="shared" si="20"/>
        <v>7304.6288514406788</v>
      </c>
      <c r="W7" s="95">
        <f t="shared" si="21"/>
        <v>6233.4013972825096</v>
      </c>
      <c r="X7" s="95">
        <f t="shared" si="22"/>
        <v>14869.133734434536</v>
      </c>
      <c r="Y7" s="95">
        <f t="shared" si="23"/>
        <v>8980.9898725584044</v>
      </c>
      <c r="Z7" s="95">
        <f t="shared" si="24"/>
        <v>18776.857183715736</v>
      </c>
      <c r="AA7" s="95">
        <f t="shared" si="25"/>
        <v>8418.5686895254094</v>
      </c>
      <c r="AB7" s="95">
        <f t="shared" si="26"/>
        <v>1838.5253088389045</v>
      </c>
      <c r="AC7" s="95">
        <f t="shared" si="27"/>
        <v>23117.858776251971</v>
      </c>
      <c r="AD7" s="95">
        <f t="shared" si="28"/>
        <v>7155.2598916974985</v>
      </c>
      <c r="AE7" s="95">
        <f t="shared" si="29"/>
        <v>8025.612594201044</v>
      </c>
      <c r="AF7" s="95">
        <f t="shared" si="30"/>
        <v>4658.1807919908879</v>
      </c>
      <c r="AG7" s="95">
        <f t="shared" si="31"/>
        <v>10101.105646632515</v>
      </c>
      <c r="AH7" s="95">
        <f t="shared" si="32"/>
        <v>13294.875753141259</v>
      </c>
      <c r="AI7" s="95">
        <f t="shared" si="33"/>
        <v>6067.7759895672798</v>
      </c>
      <c r="AJ7" s="95">
        <f t="shared" si="34"/>
        <v>3718.5191616065094</v>
      </c>
      <c r="AK7" s="95">
        <f t="shared" si="35"/>
        <v>10879.695405293834</v>
      </c>
    </row>
    <row r="8" spans="1:37" x14ac:dyDescent="0.2">
      <c r="A8">
        <v>4</v>
      </c>
      <c r="B8" s="95">
        <f t="shared" si="0"/>
        <v>8659.2255469474494</v>
      </c>
      <c r="C8" s="95">
        <f t="shared" si="1"/>
        <v>4737.4772101818235</v>
      </c>
      <c r="D8" s="95">
        <f t="shared" si="2"/>
        <v>1187.7663918166945</v>
      </c>
      <c r="E8" s="95">
        <f t="shared" si="3"/>
        <v>11512.521816068664</v>
      </c>
      <c r="F8" s="95">
        <f t="shared" si="4"/>
        <v>87739.391773715965</v>
      </c>
      <c r="G8" s="95">
        <f t="shared" si="5"/>
        <v>2488.6828531015699</v>
      </c>
      <c r="H8" s="95">
        <f t="shared" si="6"/>
        <v>6411.7247834638592</v>
      </c>
      <c r="I8" s="95">
        <f t="shared" si="7"/>
        <v>4103.4251209370741</v>
      </c>
      <c r="J8" s="95">
        <f t="shared" si="8"/>
        <v>3996.7430194522112</v>
      </c>
      <c r="K8" s="95">
        <f t="shared" si="9"/>
        <v>5614.8598792790126</v>
      </c>
      <c r="L8" s="95">
        <f t="shared" si="10"/>
        <v>3094.6695856187011</v>
      </c>
      <c r="M8" s="95">
        <f t="shared" si="11"/>
        <v>4659.2541678235639</v>
      </c>
      <c r="N8" s="95">
        <f t="shared" si="12"/>
        <v>3915.8203035009146</v>
      </c>
      <c r="O8" s="95">
        <f t="shared" si="13"/>
        <v>5045.8699236264638</v>
      </c>
      <c r="P8" s="95">
        <f t="shared" si="14"/>
        <v>7066.7330889745626</v>
      </c>
      <c r="Q8" s="95">
        <f t="shared" si="15"/>
        <v>4494.6865650479913</v>
      </c>
      <c r="R8" s="95">
        <f t="shared" si="16"/>
        <v>2572.7326909648009</v>
      </c>
      <c r="S8" s="95">
        <f t="shared" si="17"/>
        <v>6254.3788075496623</v>
      </c>
      <c r="T8" s="95">
        <f t="shared" si="18"/>
        <v>1666.0248174632434</v>
      </c>
      <c r="U8" s="95">
        <f t="shared" si="19"/>
        <v>4471.3343884682181</v>
      </c>
      <c r="V8" s="95">
        <f t="shared" si="20"/>
        <v>7596.8139989674592</v>
      </c>
      <c r="W8" s="95">
        <f t="shared" si="21"/>
        <v>6482.7374476007144</v>
      </c>
      <c r="X8" s="95">
        <f t="shared" si="22"/>
        <v>15463.899070517875</v>
      </c>
      <c r="Y8" s="95">
        <f t="shared" si="23"/>
        <v>9340.2294594311097</v>
      </c>
      <c r="Z8" s="95">
        <f t="shared" si="24"/>
        <v>19527.931454276546</v>
      </c>
      <c r="AA8" s="95">
        <f t="shared" si="25"/>
        <v>8755.3114295796386</v>
      </c>
      <c r="AB8" s="95">
        <f t="shared" si="26"/>
        <v>1912.0663195486909</v>
      </c>
      <c r="AC8" s="95">
        <f t="shared" si="27"/>
        <v>24042.573106633074</v>
      </c>
      <c r="AD8" s="95">
        <f t="shared" si="28"/>
        <v>7441.4702809680975</v>
      </c>
      <c r="AE8" s="95">
        <f t="shared" si="29"/>
        <v>8346.6370907936289</v>
      </c>
      <c r="AF8" s="95">
        <f t="shared" si="30"/>
        <v>4844.5080195057853</v>
      </c>
      <c r="AG8" s="95">
        <f t="shared" si="31"/>
        <v>10505.149863466724</v>
      </c>
      <c r="AH8" s="95">
        <f t="shared" si="32"/>
        <v>13826.670771380364</v>
      </c>
      <c r="AI8" s="95">
        <f t="shared" si="33"/>
        <v>6310.4870237249561</v>
      </c>
      <c r="AJ8" s="95">
        <f t="shared" si="34"/>
        <v>3867.2599247461544</v>
      </c>
      <c r="AK8" s="95">
        <f t="shared" si="35"/>
        <v>11314.883211778382</v>
      </c>
    </row>
    <row r="9" spans="1:37" x14ac:dyDescent="0.2">
      <c r="A9">
        <v>5</v>
      </c>
      <c r="B9" s="95">
        <f t="shared" si="0"/>
        <v>9005.5945610833969</v>
      </c>
      <c r="C9" s="95">
        <f t="shared" si="1"/>
        <v>4926.9762943534615</v>
      </c>
      <c r="D9" s="95">
        <f t="shared" si="2"/>
        <v>1235.2770464274165</v>
      </c>
      <c r="E9" s="95">
        <f t="shared" si="3"/>
        <v>11973.022678418414</v>
      </c>
      <c r="F9" s="95">
        <f t="shared" si="4"/>
        <v>91248.967366219469</v>
      </c>
      <c r="G9" s="95">
        <f t="shared" si="5"/>
        <v>2588.230165000577</v>
      </c>
      <c r="H9" s="95">
        <f t="shared" si="6"/>
        <v>6668.1937690698851</v>
      </c>
      <c r="I9" s="95">
        <f t="shared" si="7"/>
        <v>4267.5621221058091</v>
      </c>
      <c r="J9" s="95">
        <f t="shared" si="8"/>
        <v>4156.6127366569326</v>
      </c>
      <c r="K9" s="95">
        <f t="shared" si="9"/>
        <v>5839.4542694300972</v>
      </c>
      <c r="L9" s="95">
        <f t="shared" si="10"/>
        <v>3218.4563662765991</v>
      </c>
      <c r="M9" s="95">
        <f t="shared" si="11"/>
        <v>4845.6243303708088</v>
      </c>
      <c r="N9" s="95">
        <f t="shared" si="12"/>
        <v>4072.453112139935</v>
      </c>
      <c r="O9" s="95">
        <f t="shared" si="13"/>
        <v>5247.7047160601633</v>
      </c>
      <c r="P9" s="95">
        <f t="shared" si="14"/>
        <v>7349.4024062153931</v>
      </c>
      <c r="Q9" s="95">
        <f t="shared" si="15"/>
        <v>4674.4740236313482</v>
      </c>
      <c r="R9" s="95">
        <f t="shared" si="16"/>
        <v>2675.6419963031908</v>
      </c>
      <c r="S9" s="95">
        <f t="shared" si="17"/>
        <v>6504.553954259798</v>
      </c>
      <c r="T9" s="95">
        <f t="shared" si="18"/>
        <v>1732.6658086722309</v>
      </c>
      <c r="U9" s="95">
        <f t="shared" si="19"/>
        <v>4650.1877600092621</v>
      </c>
      <c r="V9" s="95">
        <f t="shared" si="20"/>
        <v>7900.6865521340769</v>
      </c>
      <c r="W9" s="95">
        <f t="shared" si="21"/>
        <v>6742.0469397087236</v>
      </c>
      <c r="X9" s="95">
        <f t="shared" si="22"/>
        <v>16082.455019512787</v>
      </c>
      <c r="Y9" s="95">
        <f t="shared" si="23"/>
        <v>9713.8386294575375</v>
      </c>
      <c r="Z9" s="95">
        <f t="shared" si="24"/>
        <v>20309.048694988276</v>
      </c>
      <c r="AA9" s="95">
        <f t="shared" si="25"/>
        <v>9105.523878934966</v>
      </c>
      <c r="AB9" s="95">
        <f t="shared" si="26"/>
        <v>1988.5489706211181</v>
      </c>
      <c r="AC9" s="95">
        <f t="shared" si="27"/>
        <v>25004.27600940266</v>
      </c>
      <c r="AD9" s="95">
        <f t="shared" si="28"/>
        <v>7739.1290855536281</v>
      </c>
      <c r="AE9" s="95">
        <f t="shared" si="29"/>
        <v>8680.5025669628994</v>
      </c>
      <c r="AF9" s="95">
        <f t="shared" si="30"/>
        <v>5038.2883359546895</v>
      </c>
      <c r="AG9" s="95">
        <f t="shared" si="31"/>
        <v>10925.355848613057</v>
      </c>
      <c r="AH9" s="95">
        <f t="shared" si="32"/>
        <v>14379.737589873572</v>
      </c>
      <c r="AI9" s="95">
        <f t="shared" si="33"/>
        <v>6562.9064990319393</v>
      </c>
      <c r="AJ9" s="95">
        <f t="shared" si="34"/>
        <v>4021.9503182784006</v>
      </c>
      <c r="AK9" s="95">
        <f t="shared" si="35"/>
        <v>11767.478530133223</v>
      </c>
    </row>
    <row r="10" spans="1:37" x14ac:dyDescent="0.2">
      <c r="A10">
        <v>6</v>
      </c>
      <c r="B10" s="95">
        <f t="shared" si="0"/>
        <v>9365.8183354751036</v>
      </c>
      <c r="C10" s="95">
        <f t="shared" si="1"/>
        <v>5124.0553417225401</v>
      </c>
      <c r="D10" s="95">
        <f t="shared" si="2"/>
        <v>1284.6881271800894</v>
      </c>
      <c r="E10" s="95">
        <f t="shared" si="3"/>
        <v>12451.943574850435</v>
      </c>
      <c r="F10" s="95">
        <f t="shared" si="4"/>
        <v>94898.925979285312</v>
      </c>
      <c r="G10" s="95">
        <f t="shared" si="5"/>
        <v>2691.7593692865421</v>
      </c>
      <c r="H10" s="95">
        <f t="shared" si="6"/>
        <v>6934.9215138708505</v>
      </c>
      <c r="I10" s="95">
        <f t="shared" si="7"/>
        <v>4438.2646031745435</v>
      </c>
      <c r="J10" s="95">
        <f t="shared" si="8"/>
        <v>4322.8772424069084</v>
      </c>
      <c r="K10" s="95">
        <f t="shared" si="9"/>
        <v>6073.0324349864222</v>
      </c>
      <c r="L10" s="95">
        <f t="shared" si="10"/>
        <v>3347.1946180501386</v>
      </c>
      <c r="M10" s="95">
        <f t="shared" si="11"/>
        <v>5039.4492992533151</v>
      </c>
      <c r="N10" s="95">
        <f t="shared" si="12"/>
        <v>4235.3512329844752</v>
      </c>
      <c r="O10" s="95">
        <f t="shared" si="13"/>
        <v>5457.6129000107558</v>
      </c>
      <c r="P10" s="95">
        <f t="shared" si="14"/>
        <v>7643.378495893131</v>
      </c>
      <c r="Q10" s="95">
        <f t="shared" si="15"/>
        <v>4861.4529803972964</v>
      </c>
      <c r="R10" s="95">
        <f t="shared" si="16"/>
        <v>2782.6676737631083</v>
      </c>
      <c r="S10" s="95">
        <f t="shared" si="17"/>
        <v>6764.7361066146659</v>
      </c>
      <c r="T10" s="95">
        <f t="shared" si="18"/>
        <v>1801.9724394699963</v>
      </c>
      <c r="U10" s="95">
        <f t="shared" si="19"/>
        <v>4836.1952662520407</v>
      </c>
      <c r="V10" s="95">
        <f t="shared" si="20"/>
        <v>8216.7140071556751</v>
      </c>
      <c r="W10" s="95">
        <f t="shared" si="21"/>
        <v>7011.7288112692131</v>
      </c>
      <c r="X10" s="95">
        <f t="shared" si="22"/>
        <v>16725.753205914461</v>
      </c>
      <c r="Y10" s="95">
        <f t="shared" si="23"/>
        <v>10102.392165950991</v>
      </c>
      <c r="Z10" s="95">
        <f t="shared" si="24"/>
        <v>21121.410624630102</v>
      </c>
      <c r="AA10" s="95">
        <f t="shared" si="25"/>
        <v>9469.7448259513912</v>
      </c>
      <c r="AB10" s="95">
        <f t="shared" si="26"/>
        <v>2068.0909276680613</v>
      </c>
      <c r="AC10" s="95">
        <f t="shared" si="27"/>
        <v>26004.447027423201</v>
      </c>
      <c r="AD10" s="95">
        <f t="shared" si="28"/>
        <v>8048.6942420564528</v>
      </c>
      <c r="AE10" s="95">
        <f t="shared" si="29"/>
        <v>9027.7226618804416</v>
      </c>
      <c r="AF10" s="95">
        <f t="shared" si="30"/>
        <v>5239.8198648882963</v>
      </c>
      <c r="AG10" s="95">
        <f t="shared" si="31"/>
        <v>11362.37007278955</v>
      </c>
      <c r="AH10" s="95">
        <f t="shared" si="32"/>
        <v>14954.927080612028</v>
      </c>
      <c r="AI10" s="95">
        <f t="shared" si="33"/>
        <v>6825.422753125521</v>
      </c>
      <c r="AJ10" s="95">
        <f t="shared" si="34"/>
        <v>4182.8283274136329</v>
      </c>
      <c r="AK10" s="95">
        <f t="shared" si="35"/>
        <v>12238.177660817606</v>
      </c>
    </row>
    <row r="11" spans="1:37" x14ac:dyDescent="0.2">
      <c r="A11">
        <v>7</v>
      </c>
      <c r="B11" s="95">
        <f t="shared" si="0"/>
        <v>9740.4510605204141</v>
      </c>
      <c r="C11" s="95">
        <f t="shared" si="1"/>
        <v>5329.0175508101793</v>
      </c>
      <c r="D11" s="95">
        <f t="shared" si="2"/>
        <v>1336.0756511186923</v>
      </c>
      <c r="E11" s="95">
        <f t="shared" si="3"/>
        <v>12950.021306711547</v>
      </c>
      <c r="F11" s="95">
        <f t="shared" si="4"/>
        <v>98694.882933610468</v>
      </c>
      <c r="G11" s="95">
        <f t="shared" si="5"/>
        <v>2799.4297416513832</v>
      </c>
      <c r="H11" s="95">
        <f t="shared" si="6"/>
        <v>7212.3183682253812</v>
      </c>
      <c r="I11" s="95">
        <f t="shared" si="7"/>
        <v>4615.7951833334073</v>
      </c>
      <c r="J11" s="95">
        <f t="shared" si="8"/>
        <v>4495.7923282382317</v>
      </c>
      <c r="K11" s="95">
        <f t="shared" si="9"/>
        <v>6315.9537269561652</v>
      </c>
      <c r="L11" s="95">
        <f t="shared" si="10"/>
        <v>3481.0823997795192</v>
      </c>
      <c r="M11" s="95">
        <f t="shared" si="11"/>
        <v>5241.0272667178288</v>
      </c>
      <c r="N11" s="95">
        <f t="shared" si="12"/>
        <v>4404.7652785171549</v>
      </c>
      <c r="O11" s="95">
        <f t="shared" si="13"/>
        <v>5675.9174111316997</v>
      </c>
      <c r="P11" s="95">
        <f t="shared" si="14"/>
        <v>7949.1136288951429</v>
      </c>
      <c r="Q11" s="95">
        <f t="shared" si="15"/>
        <v>5055.9110952667106</v>
      </c>
      <c r="R11" s="95">
        <f t="shared" si="16"/>
        <v>2893.9743782257337</v>
      </c>
      <c r="S11" s="95">
        <f t="shared" si="17"/>
        <v>7035.3255448311074</v>
      </c>
      <c r="T11" s="95">
        <f t="shared" si="18"/>
        <v>1874.0513354377072</v>
      </c>
      <c r="U11" s="95">
        <f t="shared" si="19"/>
        <v>5029.6430725782266</v>
      </c>
      <c r="V11" s="95">
        <f t="shared" si="20"/>
        <v>8545.3825600955879</v>
      </c>
      <c r="W11" s="95">
        <f t="shared" si="21"/>
        <v>7292.1979574510078</v>
      </c>
      <c r="X11" s="95">
        <f t="shared" si="22"/>
        <v>17394.783319197049</v>
      </c>
      <c r="Y11" s="95">
        <f t="shared" si="23"/>
        <v>10506.487843556788</v>
      </c>
      <c r="Z11" s="95">
        <f t="shared" si="24"/>
        <v>21966.267030731295</v>
      </c>
      <c r="AA11" s="95">
        <f t="shared" si="25"/>
        <v>9848.5346105228346</v>
      </c>
      <c r="AB11" s="95">
        <f t="shared" si="26"/>
        <v>2150.8145629257665</v>
      </c>
      <c r="AC11" s="95">
        <f t="shared" si="27"/>
        <v>27044.624885270343</v>
      </c>
      <c r="AD11" s="95">
        <f t="shared" si="28"/>
        <v>8370.6420045426166</v>
      </c>
      <c r="AE11" s="95">
        <f t="shared" si="29"/>
        <v>9388.8315602842467</v>
      </c>
      <c r="AF11" s="95">
        <f t="shared" si="30"/>
        <v>5449.4126547990645</v>
      </c>
      <c r="AG11" s="95">
        <f t="shared" si="31"/>
        <v>11816.864865542382</v>
      </c>
      <c r="AH11" s="95">
        <f t="shared" si="32"/>
        <v>15553.124150465763</v>
      </c>
      <c r="AI11" s="95">
        <f t="shared" si="33"/>
        <v>7098.4396571481384</v>
      </c>
      <c r="AJ11" s="95">
        <f t="shared" si="34"/>
        <v>4350.1414567704387</v>
      </c>
      <c r="AK11" s="95">
        <f t="shared" si="35"/>
        <v>12727.704756308527</v>
      </c>
    </row>
    <row r="12" spans="1:37" x14ac:dyDescent="0.2">
      <c r="A12">
        <v>8</v>
      </c>
      <c r="B12" s="95">
        <f t="shared" si="0"/>
        <v>10130.069094232589</v>
      </c>
      <c r="C12" s="95">
        <f t="shared" si="1"/>
        <v>5542.1782480780739</v>
      </c>
      <c r="D12" s="95">
        <f t="shared" si="2"/>
        <v>1389.5186759688954</v>
      </c>
      <c r="E12" s="95">
        <f t="shared" si="3"/>
        <v>13468.022147401787</v>
      </c>
      <c r="F12" s="95">
        <f t="shared" si="4"/>
        <v>102642.67816271479</v>
      </c>
      <c r="G12" s="95">
        <f t="shared" si="5"/>
        <v>2911.4069288145533</v>
      </c>
      <c r="H12" s="95">
        <f t="shared" si="6"/>
        <v>7500.8110965060814</v>
      </c>
      <c r="I12" s="95">
        <f t="shared" si="7"/>
        <v>4800.426986539901</v>
      </c>
      <c r="J12" s="95">
        <f t="shared" si="8"/>
        <v>4675.6240173482092</v>
      </c>
      <c r="K12" s="95">
        <f t="shared" si="9"/>
        <v>6568.5918703875095</v>
      </c>
      <c r="L12" s="95">
        <f t="shared" si="10"/>
        <v>3620.3256926583699</v>
      </c>
      <c r="M12" s="95">
        <f t="shared" si="11"/>
        <v>5450.6683527006981</v>
      </c>
      <c r="N12" s="95">
        <f t="shared" si="12"/>
        <v>4580.9558857196744</v>
      </c>
      <c r="O12" s="95">
        <f t="shared" si="13"/>
        <v>5902.9541025023018</v>
      </c>
      <c r="P12" s="95">
        <f t="shared" si="14"/>
        <v>8267.0781669438875</v>
      </c>
      <c r="Q12" s="95">
        <f t="shared" si="15"/>
        <v>5258.1475345570425</v>
      </c>
      <c r="R12" s="95">
        <f t="shared" si="16"/>
        <v>3009.7333507673484</v>
      </c>
      <c r="S12" s="95">
        <f t="shared" si="17"/>
        <v>7316.7385603342809</v>
      </c>
      <c r="T12" s="95">
        <f t="shared" si="18"/>
        <v>1949.0133871796829</v>
      </c>
      <c r="U12" s="95">
        <f t="shared" si="19"/>
        <v>5230.8287909845039</v>
      </c>
      <c r="V12" s="95">
        <f t="shared" si="20"/>
        <v>8887.1978548592433</v>
      </c>
      <c r="W12" s="95">
        <f t="shared" si="21"/>
        <v>7583.8858692293152</v>
      </c>
      <c r="X12" s="95">
        <f t="shared" si="22"/>
        <v>18090.574636412784</v>
      </c>
      <c r="Y12" s="95">
        <f t="shared" si="23"/>
        <v>10926.747347905528</v>
      </c>
      <c r="Z12" s="95">
        <f t="shared" si="24"/>
        <v>22844.917692321174</v>
      </c>
      <c r="AA12" s="95">
        <f t="shared" si="25"/>
        <v>10242.475986138472</v>
      </c>
      <c r="AB12" s="95">
        <f t="shared" si="26"/>
        <v>2236.8471435198189</v>
      </c>
      <c r="AC12" s="95">
        <f t="shared" si="27"/>
        <v>28126.409856501377</v>
      </c>
      <c r="AD12" s="95">
        <f t="shared" si="28"/>
        <v>8705.4676772403836</v>
      </c>
      <c r="AE12" s="95">
        <f t="shared" si="29"/>
        <v>9764.3848143013474</v>
      </c>
      <c r="AF12" s="95">
        <f t="shared" si="30"/>
        <v>5667.389156118873</v>
      </c>
      <c r="AG12" s="95">
        <f t="shared" si="31"/>
        <v>12289.539449598977</v>
      </c>
      <c r="AH12" s="95">
        <f t="shared" si="32"/>
        <v>16175.249102578817</v>
      </c>
      <c r="AI12" s="95">
        <f t="shared" si="33"/>
        <v>7382.377237087564</v>
      </c>
      <c r="AJ12" s="95">
        <f t="shared" si="34"/>
        <v>4524.1471111519268</v>
      </c>
      <c r="AK12" s="95">
        <f t="shared" si="35"/>
        <v>13236.812935181413</v>
      </c>
    </row>
    <row r="13" spans="1:37" x14ac:dyDescent="0.2">
      <c r="A13">
        <v>9</v>
      </c>
      <c r="B13" s="95">
        <f t="shared" si="0"/>
        <v>10535.271848944905</v>
      </c>
      <c r="C13" s="95">
        <f t="shared" si="1"/>
        <v>5763.8653730461037</v>
      </c>
      <c r="D13" s="95">
        <f t="shared" si="2"/>
        <v>1445.0994217653247</v>
      </c>
      <c r="E13" s="95">
        <f t="shared" si="3"/>
        <v>14006.743021256509</v>
      </c>
      <c r="F13" s="95">
        <f t="shared" si="4"/>
        <v>106748.38519745367</v>
      </c>
      <c r="G13" s="95">
        <f t="shared" si="5"/>
        <v>3027.8632033641347</v>
      </c>
      <c r="H13" s="95">
        <f t="shared" si="6"/>
        <v>7800.8435336600769</v>
      </c>
      <c r="I13" s="95">
        <f t="shared" si="7"/>
        <v>4992.4440617095806</v>
      </c>
      <c r="J13" s="95">
        <f t="shared" si="8"/>
        <v>4862.6489738618038</v>
      </c>
      <c r="K13" s="95">
        <f t="shared" si="9"/>
        <v>6831.3355393302309</v>
      </c>
      <c r="L13" s="95">
        <f t="shared" si="10"/>
        <v>3765.1387171278811</v>
      </c>
      <c r="M13" s="95">
        <f t="shared" si="11"/>
        <v>5668.6950819354488</v>
      </c>
      <c r="N13" s="95">
        <f t="shared" si="12"/>
        <v>4764.194117052768</v>
      </c>
      <c r="O13" s="95">
        <f t="shared" si="13"/>
        <v>6139.0722613247417</v>
      </c>
      <c r="P13" s="95">
        <f t="shared" si="14"/>
        <v>8597.7612862302994</v>
      </c>
      <c r="Q13" s="95">
        <f t="shared" si="15"/>
        <v>5468.4734312381743</v>
      </c>
      <c r="R13" s="95">
        <f t="shared" si="16"/>
        <v>3130.1226821071309</v>
      </c>
      <c r="S13" s="95">
        <f t="shared" si="17"/>
        <v>7609.4080962059779</v>
      </c>
      <c r="T13" s="95">
        <f t="shared" si="18"/>
        <v>2026.9739209243164</v>
      </c>
      <c r="U13" s="95">
        <f t="shared" si="19"/>
        <v>5440.0619379471591</v>
      </c>
      <c r="V13" s="95">
        <f t="shared" si="20"/>
        <v>9242.6857611078394</v>
      </c>
      <c r="W13" s="95">
        <f t="shared" si="21"/>
        <v>7887.2412972179654</v>
      </c>
      <c r="X13" s="95">
        <f t="shared" si="22"/>
        <v>18814.197605695063</v>
      </c>
      <c r="Y13" s="95">
        <f t="shared" si="23"/>
        <v>11363.817232052475</v>
      </c>
      <c r="Z13" s="95">
        <f t="shared" si="24"/>
        <v>23758.714379589073</v>
      </c>
      <c r="AA13" s="95">
        <f t="shared" si="25"/>
        <v>10652.175016426523</v>
      </c>
      <c r="AB13" s="95">
        <f t="shared" si="26"/>
        <v>2326.3210272607143</v>
      </c>
      <c r="AC13" s="95">
        <f t="shared" si="27"/>
        <v>29251.466225614462</v>
      </c>
      <c r="AD13" s="95">
        <f t="shared" si="28"/>
        <v>9053.6863765467042</v>
      </c>
      <c r="AE13" s="95">
        <f t="shared" si="29"/>
        <v>10154.960198143361</v>
      </c>
      <c r="AF13" s="95">
        <f t="shared" si="30"/>
        <v>5894.0847172965869</v>
      </c>
      <c r="AG13" s="95">
        <f t="shared" si="31"/>
        <v>12781.121016595231</v>
      </c>
      <c r="AH13" s="95">
        <f t="shared" si="32"/>
        <v>16822.259052220168</v>
      </c>
      <c r="AI13" s="95">
        <f t="shared" si="33"/>
        <v>7677.6723199707067</v>
      </c>
      <c r="AJ13" s="95">
        <f t="shared" si="34"/>
        <v>4705.112991553101</v>
      </c>
      <c r="AK13" s="95">
        <f t="shared" si="35"/>
        <v>13766.285440754036</v>
      </c>
    </row>
    <row r="14" spans="1:37" x14ac:dyDescent="0.2">
      <c r="A14">
        <v>10</v>
      </c>
      <c r="B14" s="95">
        <f t="shared" si="0"/>
        <v>10956.682713483435</v>
      </c>
      <c r="C14" s="95">
        <f t="shared" si="1"/>
        <v>5994.4199828146511</v>
      </c>
      <c r="D14" s="95">
        <f t="shared" si="2"/>
        <v>1502.9033973439182</v>
      </c>
      <c r="E14" s="95">
        <f t="shared" si="3"/>
        <v>14567.012729583765</v>
      </c>
      <c r="F14" s="95">
        <f t="shared" si="4"/>
        <v>111018.32050991133</v>
      </c>
      <c r="G14" s="95">
        <f t="shared" si="5"/>
        <v>3148.9777287915795</v>
      </c>
      <c r="H14" s="95">
        <f t="shared" si="6"/>
        <v>8112.8772680319826</v>
      </c>
      <c r="I14" s="95">
        <f t="shared" si="7"/>
        <v>5192.1418197143712</v>
      </c>
      <c r="J14" s="95">
        <f t="shared" si="8"/>
        <v>5057.1549284687289</v>
      </c>
      <c r="K14" s="95">
        <f t="shared" si="9"/>
        <v>7104.5889547957504</v>
      </c>
      <c r="L14" s="95">
        <f t="shared" si="10"/>
        <v>3915.7442624466998</v>
      </c>
      <c r="M14" s="95">
        <f t="shared" si="11"/>
        <v>5895.4428801446584</v>
      </c>
      <c r="N14" s="95">
        <f t="shared" si="12"/>
        <v>4954.7618774753573</v>
      </c>
      <c r="O14" s="95">
        <f t="shared" si="13"/>
        <v>6384.6351462889734</v>
      </c>
      <c r="P14" s="95">
        <f t="shared" si="14"/>
        <v>8941.6717299925131</v>
      </c>
      <c r="Q14" s="95">
        <f t="shared" si="15"/>
        <v>5687.2123635985054</v>
      </c>
      <c r="R14" s="95">
        <f t="shared" si="16"/>
        <v>3255.3275865928686</v>
      </c>
      <c r="S14" s="95">
        <f t="shared" si="17"/>
        <v>7913.7844132508762</v>
      </c>
      <c r="T14" s="95">
        <f t="shared" si="18"/>
        <v>2108.052875949033</v>
      </c>
      <c r="U14" s="95">
        <f t="shared" si="19"/>
        <v>5657.6644106012509</v>
      </c>
      <c r="V14" s="95">
        <f t="shared" si="20"/>
        <v>9612.3931832885482</v>
      </c>
      <c r="W14" s="95">
        <f t="shared" si="21"/>
        <v>8202.7309420549409</v>
      </c>
      <c r="X14" s="95">
        <f t="shared" si="22"/>
        <v>19566.765493101662</v>
      </c>
      <c r="Y14" s="95">
        <f t="shared" si="23"/>
        <v>11818.36991117453</v>
      </c>
      <c r="Z14" s="95">
        <f t="shared" si="24"/>
        <v>24709.062933530691</v>
      </c>
      <c r="AA14" s="95">
        <f t="shared" si="25"/>
        <v>11078.262007559797</v>
      </c>
      <c r="AB14" s="95">
        <f t="shared" si="26"/>
        <v>2419.3738662712499</v>
      </c>
      <c r="AC14" s="95">
        <f t="shared" si="27"/>
        <v>30421.524848486191</v>
      </c>
      <c r="AD14" s="95">
        <f t="shared" si="28"/>
        <v>9415.8338235139454</v>
      </c>
      <c r="AE14" s="95">
        <f t="shared" si="29"/>
        <v>10561.158596989853</v>
      </c>
      <c r="AF14" s="95">
        <f t="shared" si="30"/>
        <v>6129.8481007187283</v>
      </c>
      <c r="AG14" s="95">
        <f t="shared" si="31"/>
        <v>13292.365845831828</v>
      </c>
      <c r="AH14" s="95">
        <f t="shared" si="32"/>
        <v>17495.149399268703</v>
      </c>
      <c r="AI14" s="95">
        <f t="shared" si="33"/>
        <v>7984.7792059051608</v>
      </c>
      <c r="AJ14" s="95">
        <f t="shared" si="34"/>
        <v>4893.3175070085263</v>
      </c>
      <c r="AK14" s="95">
        <f t="shared" si="35"/>
        <v>14316.93684607618</v>
      </c>
    </row>
    <row r="15" spans="1:37" x14ac:dyDescent="0.2">
      <c r="A15" t="s">
        <v>693</v>
      </c>
      <c r="B15" s="95">
        <f>SUM(B5:B14)</f>
        <v>92423.252371488983</v>
      </c>
      <c r="C15" s="95">
        <f t="shared" ref="C15:G15" si="36">SUM(C5:C14)</f>
        <v>50564.920549409209</v>
      </c>
      <c r="D15" s="95">
        <f t="shared" si="36"/>
        <v>12677.488580713307</v>
      </c>
      <c r="E15" s="95">
        <f t="shared" si="36"/>
        <v>122877.58339010779</v>
      </c>
      <c r="F15" s="95">
        <f t="shared" si="36"/>
        <v>936476.35170811962</v>
      </c>
      <c r="G15" s="95">
        <f t="shared" si="36"/>
        <v>26562.671471917896</v>
      </c>
      <c r="H15" s="95">
        <f>SUM(H5:H14)</f>
        <v>68434.810317131836</v>
      </c>
      <c r="I15" s="95">
        <f t="shared" ref="I15:R15" si="37">SUM(I5:I14)</f>
        <v>43797.438175469259</v>
      </c>
      <c r="J15" s="95">
        <f t="shared" si="37"/>
        <v>42658.778980648756</v>
      </c>
      <c r="K15" s="95">
        <f t="shared" si="37"/>
        <v>59929.56400541967</v>
      </c>
      <c r="L15" s="95">
        <f t="shared" si="37"/>
        <v>33030.601474381976</v>
      </c>
      <c r="M15" s="95">
        <f t="shared" si="37"/>
        <v>49730.015863540182</v>
      </c>
      <c r="N15" s="95">
        <f t="shared" si="37"/>
        <v>41795.059637804115</v>
      </c>
      <c r="O15" s="95">
        <f t="shared" si="37"/>
        <v>53856.5148645925</v>
      </c>
      <c r="P15" s="95">
        <f t="shared" si="37"/>
        <v>75425.966465845137</v>
      </c>
      <c r="Q15" s="95">
        <f t="shared" si="37"/>
        <v>47973.52239873381</v>
      </c>
      <c r="R15" s="95">
        <f t="shared" si="37"/>
        <v>27459.767792425981</v>
      </c>
      <c r="S15" s="95">
        <f t="shared" ref="S15" si="38">SUM(S5:S14)</f>
        <v>66755.396059735285</v>
      </c>
      <c r="T15" s="95">
        <f t="shared" ref="T15" si="39">SUM(T5:T14)</f>
        <v>17782.125125017679</v>
      </c>
      <c r="U15" s="95">
        <f t="shared" ref="U15" si="40">SUM(U5:U14)</f>
        <v>47724.27561589457</v>
      </c>
      <c r="V15" s="95">
        <f t="shared" ref="V15" si="41">SUM(V5:V14)</f>
        <v>81083.724363010988</v>
      </c>
      <c r="W15" s="95">
        <f t="shared" ref="W15" si="42">SUM(W5:W14)</f>
        <v>69192.755856661737</v>
      </c>
      <c r="X15" s="95">
        <f t="shared" ref="X15" si="43">SUM(X5:X14)</f>
        <v>165052.15607249513</v>
      </c>
      <c r="Y15" s="95">
        <f t="shared" ref="Y15" si="44">SUM(Y5:Y14)</f>
        <v>99691.869654663518</v>
      </c>
      <c r="Z15" s="95">
        <f t="shared" ref="Z15" si="45">SUM(Z5:Z14)</f>
        <v>208429.1403782616</v>
      </c>
      <c r="AA15" s="95">
        <f t="shared" ref="AA15" si="46">SUM(AA5:AA14)</f>
        <v>93448.814037680087</v>
      </c>
      <c r="AB15" s="95">
        <f t="shared" ref="AB15" si="47">SUM(AB5:AB14)</f>
        <v>20408.220925134567</v>
      </c>
      <c r="AC15" s="95">
        <f t="shared" ref="AC15" si="48">SUM(AC5:AC14)</f>
        <v>256615.65111647366</v>
      </c>
      <c r="AD15" s="95">
        <f t="shared" ref="AD15" si="49">SUM(AD5:AD14)</f>
        <v>79425.680976204661</v>
      </c>
      <c r="AE15" s="95">
        <f t="shared" ref="AE15" si="50">SUM(AE5:AE14)</f>
        <v>89086.875276922714</v>
      </c>
      <c r="AF15" s="95">
        <f t="shared" ref="AF15" si="51">SUM(AF5:AF14)</f>
        <v>51707.301637422381</v>
      </c>
      <c r="AG15" s="95">
        <f t="shared" ref="AG15" si="52">SUM(AG5:AG14)</f>
        <v>112125.51420072051</v>
      </c>
      <c r="AH15" s="95">
        <f t="shared" ref="AH15" si="53">SUM(AH5:AH14)</f>
        <v>147577.3872885509</v>
      </c>
      <c r="AI15" s="95">
        <f t="shared" ref="AI15" si="54">SUM(AI5:AI14)</f>
        <v>67354.260680545543</v>
      </c>
      <c r="AJ15" s="95">
        <f t="shared" ref="AJ15" si="55">SUM(AJ5:AJ14)</f>
        <v>41276.7559954549</v>
      </c>
      <c r="AK15" s="95">
        <f t="shared" ref="AK15" si="56">SUM(AK5:AK14)</f>
        <v>120768.11037734985</v>
      </c>
    </row>
    <row r="16" spans="1:37" x14ac:dyDescent="0.2">
      <c r="A16" t="s">
        <v>687</v>
      </c>
      <c r="B16" s="95">
        <f t="shared" ref="B16:AK16" si="57">(1+RealEstAppr)*B20</f>
        <v>350000.00149011612</v>
      </c>
      <c r="C16" s="95">
        <f t="shared" si="57"/>
        <v>441000.00187754631</v>
      </c>
      <c r="D16" s="95">
        <f t="shared" si="57"/>
        <v>161000.00068545341</v>
      </c>
      <c r="E16" s="95">
        <f t="shared" si="57"/>
        <v>259000.00110268593</v>
      </c>
      <c r="F16" s="95">
        <f t="shared" si="57"/>
        <v>280000.0011920929</v>
      </c>
      <c r="G16" s="95">
        <f t="shared" si="57"/>
        <v>133000.00056624413</v>
      </c>
      <c r="H16" s="95">
        <f t="shared" si="57"/>
        <v>210000.00089406967</v>
      </c>
      <c r="I16" s="95">
        <f t="shared" si="57"/>
        <v>91000.000387430191</v>
      </c>
      <c r="J16" s="95">
        <f t="shared" si="57"/>
        <v>119000.00050663948</v>
      </c>
      <c r="K16" s="95">
        <f t="shared" si="57"/>
        <v>119000.00050663948</v>
      </c>
      <c r="L16" s="95">
        <f t="shared" si="57"/>
        <v>119000.00050663948</v>
      </c>
      <c r="M16" s="95">
        <f t="shared" si="57"/>
        <v>105000.00044703484</v>
      </c>
      <c r="N16" s="95">
        <f t="shared" si="57"/>
        <v>105000.00044703484</v>
      </c>
      <c r="O16" s="95">
        <f t="shared" si="57"/>
        <v>105000.00044703484</v>
      </c>
      <c r="P16" s="95">
        <f t="shared" si="57"/>
        <v>105000.00044703484</v>
      </c>
      <c r="Q16" s="95">
        <f t="shared" si="57"/>
        <v>140000.00059604645</v>
      </c>
      <c r="R16" s="95">
        <f t="shared" si="57"/>
        <v>119000.00050663948</v>
      </c>
      <c r="S16" s="95">
        <f t="shared" si="57"/>
        <v>119000.00050663948</v>
      </c>
      <c r="T16" s="95">
        <f t="shared" si="57"/>
        <v>119000.00050663948</v>
      </c>
      <c r="U16" s="95">
        <f t="shared" si="57"/>
        <v>91000.000387430191</v>
      </c>
      <c r="V16" s="95">
        <f t="shared" si="57"/>
        <v>140000.00059604645</v>
      </c>
      <c r="W16" s="95">
        <f t="shared" si="57"/>
        <v>112000.00047683716</v>
      </c>
      <c r="X16" s="95">
        <f t="shared" si="57"/>
        <v>385000.00163912773</v>
      </c>
      <c r="Y16" s="95">
        <f t="shared" si="57"/>
        <v>133000.00056624413</v>
      </c>
      <c r="Z16" s="95">
        <f t="shared" si="57"/>
        <v>455000.00193715096</v>
      </c>
      <c r="AA16" s="95">
        <f t="shared" si="57"/>
        <v>259000.00110268593</v>
      </c>
      <c r="AB16" s="95">
        <f t="shared" si="57"/>
        <v>154000.00065565109</v>
      </c>
      <c r="AC16" s="95">
        <f t="shared" si="57"/>
        <v>210000.00089406967</v>
      </c>
      <c r="AD16" s="95">
        <f t="shared" si="57"/>
        <v>133000.00056624413</v>
      </c>
      <c r="AE16" s="95">
        <f t="shared" si="57"/>
        <v>231000.00098347664</v>
      </c>
      <c r="AF16" s="95">
        <f t="shared" si="57"/>
        <v>119000.00050663948</v>
      </c>
      <c r="AG16" s="95">
        <f t="shared" si="57"/>
        <v>196000.00083446503</v>
      </c>
      <c r="AH16" s="95">
        <f t="shared" si="57"/>
        <v>301000.00128149986</v>
      </c>
      <c r="AI16" s="95">
        <f t="shared" si="57"/>
        <v>119000.00050663948</v>
      </c>
      <c r="AJ16" s="95">
        <f t="shared" si="57"/>
        <v>203000.00086426735</v>
      </c>
      <c r="AK16" s="95">
        <f t="shared" si="57"/>
        <v>315000.00134110451</v>
      </c>
    </row>
    <row r="17" spans="1:37" x14ac:dyDescent="0.2">
      <c r="A17" t="s">
        <v>694</v>
      </c>
      <c r="B17" s="95">
        <f>SUM(B15:B16)</f>
        <v>442423.25386160507</v>
      </c>
      <c r="C17" s="95">
        <f t="shared" ref="C17:F17" si="58">SUM(C15:C16)</f>
        <v>491564.92242695554</v>
      </c>
      <c r="D17" s="95">
        <f t="shared" si="58"/>
        <v>173677.48926616673</v>
      </c>
      <c r="E17" s="95">
        <f t="shared" si="58"/>
        <v>381877.58449279371</v>
      </c>
      <c r="F17" s="95">
        <f t="shared" si="58"/>
        <v>1216476.3529002126</v>
      </c>
      <c r="G17" s="95">
        <f t="shared" ref="G17" si="59">SUM(G15:G16)</f>
        <v>159562.67203816201</v>
      </c>
      <c r="H17" s="95">
        <f t="shared" ref="H17" si="60">SUM(H15:H16)</f>
        <v>278434.81121120148</v>
      </c>
      <c r="I17" s="95">
        <f t="shared" ref="I17" si="61">SUM(I15:I16)</f>
        <v>134797.43856289945</v>
      </c>
      <c r="J17" s="95">
        <f t="shared" ref="J17" si="62">SUM(J15:J16)</f>
        <v>161658.77948728824</v>
      </c>
      <c r="K17" s="95">
        <f t="shared" ref="K17" si="63">SUM(K15:K16)</f>
        <v>178929.56451205915</v>
      </c>
      <c r="L17" s="95">
        <f t="shared" ref="L17" si="64">SUM(L15:L16)</f>
        <v>152030.60198102146</v>
      </c>
      <c r="M17" s="95">
        <f t="shared" ref="M17" si="65">SUM(M15:M16)</f>
        <v>154730.01631057501</v>
      </c>
      <c r="N17" s="95">
        <f t="shared" ref="N17" si="66">SUM(N15:N16)</f>
        <v>146795.06008483894</v>
      </c>
      <c r="O17" s="95">
        <f t="shared" ref="O17" si="67">SUM(O15:O16)</f>
        <v>158856.51531162733</v>
      </c>
      <c r="P17" s="95">
        <f t="shared" ref="P17" si="68">SUM(P15:P16)</f>
        <v>180425.96691287996</v>
      </c>
      <c r="Q17" s="95">
        <f t="shared" ref="Q17" si="69">SUM(Q15:Q16)</f>
        <v>187973.52299478027</v>
      </c>
      <c r="R17" s="95">
        <f t="shared" ref="R17" si="70">SUM(R15:R16)</f>
        <v>146459.76829906547</v>
      </c>
      <c r="S17" s="95">
        <f t="shared" ref="S17" si="71">SUM(S15:S16)</f>
        <v>185755.39656637475</v>
      </c>
      <c r="T17" s="95">
        <f t="shared" ref="T17" si="72">SUM(T15:T16)</f>
        <v>136782.12563165717</v>
      </c>
      <c r="U17" s="95">
        <f t="shared" ref="U17" si="73">SUM(U15:U16)</f>
        <v>138724.27600332478</v>
      </c>
      <c r="V17" s="95">
        <f t="shared" ref="V17" si="74">SUM(V15:V16)</f>
        <v>221083.72495905744</v>
      </c>
      <c r="W17" s="95">
        <f t="shared" ref="W17" si="75">SUM(W15:W16)</f>
        <v>181192.7563334989</v>
      </c>
      <c r="X17" s="95">
        <f t="shared" ref="X17" si="76">SUM(X15:X16)</f>
        <v>550052.15771162289</v>
      </c>
      <c r="Y17" s="95">
        <f t="shared" ref="Y17" si="77">SUM(Y15:Y16)</f>
        <v>232691.87022090764</v>
      </c>
      <c r="Z17" s="95">
        <f t="shared" ref="Z17" si="78">SUM(Z15:Z16)</f>
        <v>663429.14231541252</v>
      </c>
      <c r="AA17" s="95">
        <f t="shared" ref="AA17" si="79">SUM(AA15:AA16)</f>
        <v>352448.81514036603</v>
      </c>
      <c r="AB17" s="95">
        <f t="shared" ref="AB17" si="80">SUM(AB15:AB16)</f>
        <v>174408.22158078567</v>
      </c>
      <c r="AC17" s="95">
        <f t="shared" ref="AC17" si="81">SUM(AC15:AC16)</f>
        <v>466615.65201054333</v>
      </c>
      <c r="AD17" s="95">
        <f t="shared" ref="AD17" si="82">SUM(AD15:AD16)</f>
        <v>212425.68154244879</v>
      </c>
      <c r="AE17" s="95">
        <f t="shared" ref="AE17" si="83">SUM(AE15:AE16)</f>
        <v>320086.87626039935</v>
      </c>
      <c r="AF17" s="95">
        <f t="shared" ref="AF17" si="84">SUM(AF15:AF16)</f>
        <v>170707.30214406186</v>
      </c>
      <c r="AG17" s="95">
        <f t="shared" ref="AG17" si="85">SUM(AG15:AG16)</f>
        <v>308125.51503518556</v>
      </c>
      <c r="AH17" s="95">
        <f t="shared" ref="AH17" si="86">SUM(AH15:AH16)</f>
        <v>448577.38857005077</v>
      </c>
      <c r="AI17" s="95">
        <f t="shared" ref="AI17" si="87">SUM(AI15:AI16)</f>
        <v>186354.26118718501</v>
      </c>
      <c r="AJ17" s="95">
        <f t="shared" ref="AJ17" si="88">SUM(AJ15:AJ16)</f>
        <v>244276.75685972226</v>
      </c>
      <c r="AK17" s="95">
        <f t="shared" ref="AK17" si="89">SUM(AK15:AK16)</f>
        <v>435768.11171845434</v>
      </c>
    </row>
    <row r="18" spans="1:37" x14ac:dyDescent="0.2">
      <c r="B18" s="95"/>
      <c r="C18" s="95"/>
      <c r="D18" s="95"/>
      <c r="E18" s="95"/>
    </row>
    <row r="19" spans="1:37" x14ac:dyDescent="0.2">
      <c r="A19" s="87" t="s">
        <v>683</v>
      </c>
      <c r="B19" s="95">
        <f t="shared" ref="B19:AK19" si="90">NPV(DisctRate,B5:B14,B16)</f>
        <v>177752.42047270059</v>
      </c>
      <c r="C19" s="95">
        <f t="shared" si="90"/>
        <v>184701.92850026223</v>
      </c>
      <c r="D19" s="95">
        <f t="shared" si="90"/>
        <v>63984.655522243134</v>
      </c>
      <c r="E19" s="95">
        <f t="shared" si="90"/>
        <v>164006.70807331798</v>
      </c>
      <c r="F19" s="95">
        <f t="shared" si="90"/>
        <v>656230.5590652643</v>
      </c>
      <c r="G19" s="95">
        <f t="shared" si="90"/>
        <v>62445.689122753094</v>
      </c>
      <c r="H19" s="95">
        <f t="shared" si="90"/>
        <v>114387.38386477569</v>
      </c>
      <c r="I19" s="95">
        <f t="shared" si="90"/>
        <v>57995.989745834151</v>
      </c>
      <c r="J19" s="95">
        <f t="shared" si="90"/>
        <v>67131.235868892341</v>
      </c>
      <c r="K19" s="95">
        <f t="shared" si="90"/>
        <v>77423.745200749501</v>
      </c>
      <c r="L19" s="95">
        <f t="shared" si="90"/>
        <v>61393.331848322639</v>
      </c>
      <c r="M19" s="95">
        <f t="shared" si="90"/>
        <v>66438.418805741589</v>
      </c>
      <c r="N19" s="95">
        <f t="shared" si="90"/>
        <v>61709.588536351446</v>
      </c>
      <c r="O19" s="95">
        <f t="shared" si="90"/>
        <v>68897.602300603801</v>
      </c>
      <c r="P19" s="95">
        <f t="shared" si="90"/>
        <v>81751.898244333133</v>
      </c>
      <c r="Q19" s="95">
        <f t="shared" si="90"/>
        <v>77658.924402588978</v>
      </c>
      <c r="R19" s="95">
        <f t="shared" si="90"/>
        <v>58073.398355113248</v>
      </c>
      <c r="S19" s="95">
        <f t="shared" si="90"/>
        <v>81491.593883711437</v>
      </c>
      <c r="T19" s="95">
        <f t="shared" si="90"/>
        <v>52306.015614733151</v>
      </c>
      <c r="U19" s="95">
        <f t="shared" si="90"/>
        <v>60336.185107092759</v>
      </c>
      <c r="V19" s="95">
        <f t="shared" si="90"/>
        <v>97390.920499362721</v>
      </c>
      <c r="W19" s="95">
        <f t="shared" si="90"/>
        <v>80490.679067025441</v>
      </c>
      <c r="X19" s="95">
        <f t="shared" si="90"/>
        <v>233302.83888966206</v>
      </c>
      <c r="Y19" s="95">
        <f t="shared" si="90"/>
        <v>106026.97125020662</v>
      </c>
      <c r="Z19" s="95">
        <f t="shared" si="90"/>
        <v>283687.88770634017</v>
      </c>
      <c r="AA19" s="95">
        <f t="shared" si="90"/>
        <v>146468.65854340373</v>
      </c>
      <c r="AB19" s="95">
        <f t="shared" si="90"/>
        <v>66138.321476723271</v>
      </c>
      <c r="AC19" s="95">
        <f t="shared" si="90"/>
        <v>226533.59246073628</v>
      </c>
      <c r="AD19" s="95">
        <f t="shared" si="90"/>
        <v>93949.353713132179</v>
      </c>
      <c r="AE19" s="95">
        <f t="shared" si="90"/>
        <v>134055.33584725528</v>
      </c>
      <c r="AF19" s="95">
        <f t="shared" si="90"/>
        <v>72523.695085470346</v>
      </c>
      <c r="AG19" s="95">
        <f t="shared" si="90"/>
        <v>135517.90634824819</v>
      </c>
      <c r="AH19" s="95">
        <f t="shared" si="90"/>
        <v>193447.27837066143</v>
      </c>
      <c r="AI19" s="95">
        <f t="shared" si="90"/>
        <v>81848.486734231425</v>
      </c>
      <c r="AJ19" s="95">
        <f t="shared" si="90"/>
        <v>95749.107714542377</v>
      </c>
      <c r="AK19" s="95">
        <f t="shared" si="90"/>
        <v>182377.22762597544</v>
      </c>
    </row>
    <row r="20" spans="1:37" x14ac:dyDescent="0.2">
      <c r="A20" t="s">
        <v>688</v>
      </c>
      <c r="B20" s="95">
        <f>'P&amp;L'!N37</f>
        <v>250000</v>
      </c>
      <c r="C20" s="95">
        <f>'P&amp;L'!N39</f>
        <v>315000</v>
      </c>
      <c r="D20" s="95">
        <f>'P&amp;L'!N41</f>
        <v>115000</v>
      </c>
      <c r="E20" s="95">
        <f>'P&amp;L'!N10</f>
        <v>185000</v>
      </c>
      <c r="F20" s="1">
        <f>'P&amp;L'!N91</f>
        <v>200000</v>
      </c>
      <c r="G20" s="1">
        <f>'P&amp;L'!N18</f>
        <v>95000</v>
      </c>
      <c r="H20" s="1">
        <f>'P&amp;L'!N22</f>
        <v>150000</v>
      </c>
      <c r="I20" s="1">
        <f>'P&amp;L'!N38</f>
        <v>65000</v>
      </c>
      <c r="J20" s="1">
        <f>'P&amp;L'!N34</f>
        <v>85000</v>
      </c>
      <c r="K20" s="1">
        <f>'P&amp;L'!N26</f>
        <v>85000</v>
      </c>
      <c r="L20" s="1">
        <f>'P&amp;L'!N27</f>
        <v>85000</v>
      </c>
      <c r="M20" s="1">
        <f>'P&amp;L'!N28</f>
        <v>75000</v>
      </c>
      <c r="N20" s="1">
        <f>'P&amp;L'!N29</f>
        <v>75000</v>
      </c>
      <c r="O20" s="1">
        <f>'P&amp;L'!N30</f>
        <v>75000</v>
      </c>
      <c r="P20" s="1">
        <f>'P&amp;L'!N31</f>
        <v>75000</v>
      </c>
      <c r="Q20" s="1">
        <f>'P&amp;L'!N32</f>
        <v>100000</v>
      </c>
      <c r="R20" s="1">
        <f>'P&amp;L'!N33</f>
        <v>85000</v>
      </c>
      <c r="S20" s="1">
        <f>'P&amp;L'!N35</f>
        <v>85000</v>
      </c>
      <c r="T20" s="1">
        <f>'P&amp;L'!N17</f>
        <v>85000</v>
      </c>
      <c r="U20" s="1">
        <f>'P&amp;L'!N36</f>
        <v>65000</v>
      </c>
      <c r="V20" s="1">
        <f>'P&amp;L'!N40</f>
        <v>100000</v>
      </c>
      <c r="W20" s="1">
        <f>'P&amp;L'!N5</f>
        <v>80000</v>
      </c>
      <c r="X20" s="1">
        <f>'P&amp;L'!N15</f>
        <v>275000</v>
      </c>
      <c r="Y20" s="1">
        <f>'P&amp;L'!N24</f>
        <v>95000</v>
      </c>
      <c r="Z20" s="1">
        <f>'P&amp;L'!N12</f>
        <v>325000</v>
      </c>
      <c r="AA20" s="1">
        <f>'P&amp;L'!N8</f>
        <v>185000</v>
      </c>
      <c r="AB20" s="1">
        <f>'P&amp;L'!N9</f>
        <v>110000</v>
      </c>
      <c r="AC20" s="1">
        <f>'P&amp;L'!N92</f>
        <v>150000</v>
      </c>
      <c r="AD20" s="1">
        <f>'P&amp;L'!N7</f>
        <v>95000</v>
      </c>
      <c r="AE20" s="1">
        <f>'P&amp;L'!N6</f>
        <v>165000</v>
      </c>
      <c r="AF20" s="1">
        <f>'P&amp;L'!N11</f>
        <v>85000</v>
      </c>
      <c r="AG20" s="1">
        <f>'P&amp;L'!N19</f>
        <v>140000</v>
      </c>
      <c r="AH20" s="1">
        <f>'P&amp;L'!N20</f>
        <v>215000</v>
      </c>
      <c r="AI20" s="1">
        <f>'P&amp;L'!N23</f>
        <v>85000</v>
      </c>
      <c r="AJ20" s="1">
        <f>'P&amp;L'!N21</f>
        <v>145000</v>
      </c>
      <c r="AK20" s="1">
        <f>'P&amp;L'!N16</f>
        <v>225000</v>
      </c>
    </row>
    <row r="21" spans="1:37" x14ac:dyDescent="0.2">
      <c r="B21" s="95"/>
      <c r="C21" s="95"/>
      <c r="D21" s="95"/>
      <c r="E21" s="95"/>
    </row>
    <row r="22" spans="1:37" x14ac:dyDescent="0.2">
      <c r="A22" s="87" t="s">
        <v>672</v>
      </c>
      <c r="B22" s="95">
        <f>'P&amp;L'!AC37</f>
        <v>214902.3</v>
      </c>
      <c r="C22" s="95">
        <f>'P&amp;L'!AC39</f>
        <v>275634.46059999999</v>
      </c>
      <c r="D22" s="95">
        <f>'P&amp;L'!AC41</f>
        <v>89700</v>
      </c>
      <c r="E22" s="9">
        <f>'P&amp;L'!AC10</f>
        <v>161270.9276</v>
      </c>
      <c r="F22" s="9">
        <f>'P&amp;L'!AC91</f>
        <v>173038.48079999999</v>
      </c>
      <c r="G22" s="9">
        <f>'P&amp;L'!AC18</f>
        <v>79286.579200000007</v>
      </c>
      <c r="H22" s="9">
        <f>'P&amp;L'!AC22</f>
        <v>123590.584</v>
      </c>
      <c r="I22" s="9">
        <f>'P&amp;L'!AC38</f>
        <v>60127.499400000001</v>
      </c>
      <c r="J22" s="9">
        <f>'P&amp;L'!AC34</f>
        <v>71813.459600000002</v>
      </c>
      <c r="K22" s="9">
        <f>'P&amp;L'!AC26</f>
        <v>73192.6198</v>
      </c>
      <c r="L22" s="9">
        <f>'P&amp;L'!AC27</f>
        <v>72198.409</v>
      </c>
      <c r="M22" s="9">
        <f>'P&amp;L'!AC28</f>
        <v>64512.368999999999</v>
      </c>
      <c r="N22" s="9">
        <f>'P&amp;L'!AC29</f>
        <v>64512.368999999999</v>
      </c>
      <c r="O22" s="9">
        <f>'P&amp;L'!AC30</f>
        <v>64512.368999999999</v>
      </c>
      <c r="P22" s="9">
        <f>'P&amp;L'!AC31</f>
        <v>64398.409</v>
      </c>
      <c r="Q22" s="9">
        <f>'P&amp;L'!AC32</f>
        <v>84012.369000000006</v>
      </c>
      <c r="R22" s="9">
        <f>'P&amp;L'!AC33</f>
        <v>72312.369000000006</v>
      </c>
      <c r="S22" s="9">
        <f>'P&amp;L'!AC35</f>
        <v>71993.149000000005</v>
      </c>
      <c r="T22" s="9">
        <f>'P&amp;L'!AC17</f>
        <v>71294.459799999997</v>
      </c>
      <c r="U22" s="9">
        <f>'P&amp;L'!AC36</f>
        <v>56532.340799999998</v>
      </c>
      <c r="V22" s="9">
        <f>'P&amp;L'!AC40</f>
        <v>87561.048200000005</v>
      </c>
      <c r="W22" s="9">
        <f>'P&amp;L'!AC5</f>
        <v>66355.16</v>
      </c>
      <c r="X22" s="9">
        <f>'P&amp;L'!AC15</f>
        <v>226986.70060000001</v>
      </c>
      <c r="Y22" s="9">
        <f>'P&amp;L'!AC24</f>
        <v>78160.999799999991</v>
      </c>
      <c r="Z22" s="9">
        <f>'P&amp;L'!AC12</f>
        <v>262437.533</v>
      </c>
      <c r="AA22" s="9">
        <f>'P&amp;L'!AC8</f>
        <v>153432.16039999999</v>
      </c>
      <c r="AB22" s="9">
        <f>'P&amp;L'!AC9</f>
        <v>85800</v>
      </c>
      <c r="AC22" s="9">
        <f>'P&amp;L'!AC92</f>
        <v>123747.27899999999</v>
      </c>
      <c r="AD22" s="9">
        <f>'P&amp;L'!AC7</f>
        <v>81004.020199999999</v>
      </c>
      <c r="AE22" s="9">
        <f>'P&amp;L'!AC6</f>
        <v>132569.459</v>
      </c>
      <c r="AF22" s="9">
        <f>'P&amp;L'!AC11</f>
        <v>69940.740399999995</v>
      </c>
      <c r="AG22" s="9">
        <f>'P&amp;L'!AC19</f>
        <v>117581.72500000001</v>
      </c>
      <c r="AH22" s="9">
        <f>'P&amp;L'!AC20</f>
        <v>180640.7322</v>
      </c>
      <c r="AI22" s="9">
        <f>'P&amp;L'!AC23</f>
        <v>72797.7</v>
      </c>
      <c r="AJ22" s="9">
        <f>'P&amp;L'!AC21</f>
        <v>119753.73940000001</v>
      </c>
      <c r="AK22" s="9">
        <f>'P&amp;L'!AC16</f>
        <v>182767.27539999998</v>
      </c>
    </row>
    <row r="24" spans="1:37" ht="48" x14ac:dyDescent="0.2">
      <c r="F24" s="115" t="s">
        <v>705</v>
      </c>
      <c r="H24" s="115" t="s">
        <v>705</v>
      </c>
      <c r="U24" s="115" t="s">
        <v>705</v>
      </c>
      <c r="AI24" s="115" t="s">
        <v>705</v>
      </c>
    </row>
    <row r="25" spans="1:37" x14ac:dyDescent="0.2">
      <c r="F25" s="110"/>
      <c r="H25" s="110"/>
      <c r="U25">
        <f>662.5*12*0.5</f>
        <v>3975</v>
      </c>
      <c r="AI25" s="110">
        <f>935*12*0.5</f>
        <v>5610</v>
      </c>
    </row>
    <row r="26" spans="1:37" x14ac:dyDescent="0.2">
      <c r="F26" s="110"/>
      <c r="H26" s="110"/>
    </row>
    <row r="27" spans="1:37" x14ac:dyDescent="0.2">
      <c r="F27" s="110">
        <f>13000*12*0.5</f>
        <v>78000</v>
      </c>
      <c r="H27" s="110">
        <f>950*12*0.5</f>
        <v>5700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F872-F1E8-4D81-AE38-783BA1AA2B18}">
  <dimension ref="A1:AV22"/>
  <sheetViews>
    <sheetView workbookViewId="0">
      <pane xSplit="1" topLeftCell="B1" activePane="topRight" state="frozen"/>
      <selection pane="topRight" activeCell="A2" sqref="A2"/>
    </sheetView>
  </sheetViews>
  <sheetFormatPr baseColWidth="10" defaultColWidth="8.83203125" defaultRowHeight="15" x14ac:dyDescent="0.2"/>
  <cols>
    <col min="1" max="1" width="37.5" customWidth="1"/>
    <col min="2" max="2" width="16.33203125" customWidth="1"/>
    <col min="3" max="3" width="12.33203125" customWidth="1"/>
    <col min="4" max="4" width="10.83203125" customWidth="1"/>
    <col min="5" max="5" width="18" customWidth="1"/>
    <col min="6" max="6" width="16.5" customWidth="1"/>
    <col min="7" max="7" width="16.33203125" customWidth="1"/>
    <col min="8" max="8" width="16.1640625" customWidth="1"/>
    <col min="9" max="9" width="21" customWidth="1"/>
    <col min="10" max="10" width="17.1640625" customWidth="1"/>
    <col min="11" max="11" width="15.1640625" customWidth="1"/>
    <col min="12" max="12" width="17.6640625" customWidth="1"/>
    <col min="13" max="13" width="23.1640625" customWidth="1"/>
    <col min="14" max="14" width="11.33203125" customWidth="1"/>
    <col min="15" max="15" width="10.1640625" bestFit="1" customWidth="1"/>
    <col min="16" max="16" width="11.5" customWidth="1"/>
    <col min="17" max="17" width="10.83203125" customWidth="1"/>
    <col min="18" max="18" width="10.1640625" bestFit="1" customWidth="1"/>
    <col min="19" max="19" width="16.33203125" customWidth="1"/>
    <col min="20" max="20" width="13.6640625" customWidth="1"/>
    <col min="21" max="21" width="14" customWidth="1"/>
    <col min="22" max="22" width="17" customWidth="1"/>
    <col min="23" max="23" width="12.6640625" customWidth="1"/>
    <col min="24" max="24" width="14.5" customWidth="1"/>
    <col min="25" max="26" width="12.1640625" customWidth="1"/>
    <col min="27" max="28" width="11.83203125" customWidth="1"/>
    <col min="29" max="29" width="10.1640625" bestFit="1" customWidth="1"/>
    <col min="30" max="30" width="11.6640625" customWidth="1"/>
    <col min="31" max="31" width="20" customWidth="1"/>
    <col min="32" max="32" width="15.33203125" customWidth="1"/>
    <col min="33" max="33" width="15.1640625" customWidth="1"/>
    <col min="34" max="34" width="19.5" customWidth="1"/>
    <col min="35" max="35" width="19.83203125" customWidth="1"/>
    <col min="36" max="36" width="14.83203125" customWidth="1"/>
    <col min="37" max="37" width="17.33203125" customWidth="1"/>
    <col min="38" max="38" width="13.5" customWidth="1"/>
    <col min="39" max="39" width="11" customWidth="1"/>
    <col min="40" max="40" width="12.6640625" customWidth="1"/>
    <col min="41" max="41" width="12.1640625" customWidth="1"/>
    <col min="42" max="42" width="18.33203125" customWidth="1"/>
    <col min="43" max="43" width="15.6640625" customWidth="1"/>
    <col min="44" max="44" width="18.5" customWidth="1"/>
    <col min="45" max="45" width="12.83203125" customWidth="1"/>
    <col min="46" max="46" width="11.5" customWidth="1"/>
    <col min="47" max="47" width="12" customWidth="1"/>
    <col min="48" max="48" width="12.1640625" customWidth="1"/>
  </cols>
  <sheetData>
    <row r="1" spans="1:48" x14ac:dyDescent="0.2">
      <c r="A1" s="87" t="s">
        <v>227</v>
      </c>
      <c r="U1" s="91" t="str">
        <f>Carolinas!DQ2</f>
        <v>221 Willow St</v>
      </c>
    </row>
    <row r="2" spans="1:48" x14ac:dyDescent="0.2">
      <c r="U2" s="91" t="str">
        <f>Carolinas!DK2</f>
        <v>1412 Cedar Ave</v>
      </c>
    </row>
    <row r="3" spans="1:48" x14ac:dyDescent="0.2">
      <c r="A3" t="s">
        <v>698</v>
      </c>
      <c r="B3" s="91" t="str">
        <f>Carolinas!G2</f>
        <v>1001 Morehead</v>
      </c>
      <c r="C3" s="91" t="str">
        <f>Carolinas!I2</f>
        <v>1005 Ava</v>
      </c>
      <c r="D3" s="91" t="str">
        <f>Carolinas!K2</f>
        <v>1015 Ava</v>
      </c>
      <c r="E3" s="91" t="str">
        <f>Carolinas!AW2</f>
        <v>Total 102 S Main St</v>
      </c>
      <c r="F3" t="str">
        <f>'P&amp;L'!B75</f>
        <v xml:space="preserve">1102/1104 S Main </v>
      </c>
      <c r="G3" s="91" t="str">
        <f>Carolinas!BM2</f>
        <v>Total 1108 S Main</v>
      </c>
      <c r="H3" s="91" t="str">
        <f>Carolinas!BO2</f>
        <v>1109 N Park Ave</v>
      </c>
      <c r="I3" s="91" t="str">
        <f>Carolinas!BU2</f>
        <v>Total 1112 S Main St</v>
      </c>
      <c r="J3" t="str">
        <f>'P&amp;L'!B73</f>
        <v xml:space="preserve">1118/1120 S Main </v>
      </c>
      <c r="K3" s="91" t="str">
        <f>Carolinas!BY2</f>
        <v>1119 N Park Ave</v>
      </c>
      <c r="L3" t="str">
        <f>'P&amp;L'!B74</f>
        <v xml:space="preserve">1122/1124 S Main </v>
      </c>
      <c r="M3" t="str">
        <f>'P&amp;L'!B77</f>
        <v>114 A/B 116 A/B Summitt</v>
      </c>
      <c r="N3" s="91" t="str">
        <f>Carolinas!CW2</f>
        <v>117 Ridge St</v>
      </c>
      <c r="O3" s="91" t="str">
        <f>Carolinas!CY2</f>
        <v>120 1st St</v>
      </c>
      <c r="P3" s="91" t="str">
        <f>Carolinas!DA2</f>
        <v>120 Everett</v>
      </c>
      <c r="Q3" s="91" t="str">
        <f>Carolinas!DC2</f>
        <v>125 Scott St</v>
      </c>
      <c r="R3" s="91" t="str">
        <f>Carolinas!DE2</f>
        <v>127 Scott St</v>
      </c>
      <c r="S3" s="91" t="str">
        <f>Carolinas!DG2</f>
        <v>1306 Cloverdale St</v>
      </c>
      <c r="T3" s="91" t="str">
        <f>Carolinas!DI2</f>
        <v>1321 Durham St</v>
      </c>
      <c r="U3" s="91" t="s">
        <v>699</v>
      </c>
      <c r="V3" s="91" t="str">
        <f>Carolinas!DM2</f>
        <v>1538 W Webb Ave</v>
      </c>
      <c r="W3" s="91" t="str">
        <f>Carolinas!DO2</f>
        <v>1726 Amos</v>
      </c>
      <c r="X3" s="91" t="str">
        <f>Carolinas!DS2</f>
        <v>2312 Moran St</v>
      </c>
      <c r="Y3" s="91" t="str">
        <f>Carolinas!DU2</f>
        <v>347 Foster St</v>
      </c>
      <c r="Z3" s="91" t="str">
        <f>Carolinas!DW2</f>
        <v>355 Foster St</v>
      </c>
      <c r="AA3" s="91" t="str">
        <f>Carolinas!DY2</f>
        <v>401 S Joyner</v>
      </c>
      <c r="AB3" s="91" t="str">
        <f>Carolinas!EA2</f>
        <v>401 W Main</v>
      </c>
      <c r="AC3" s="91" t="str">
        <f>Carolinas!EC2</f>
        <v>408 St John</v>
      </c>
      <c r="AD3" s="91" t="str">
        <f>Carolinas!EE2</f>
        <v>437 Fulton St</v>
      </c>
      <c r="AE3" s="91" t="str">
        <f>Carolinas!FA2</f>
        <v>Total 504 W Webb Ave</v>
      </c>
      <c r="AF3" t="str">
        <f>'P&amp;L'!B66</f>
        <v xml:space="preserve">514/516 Mebane </v>
      </c>
      <c r="AG3" s="91" t="str">
        <f>Carolinas!FK2</f>
        <v>Total 608 Fix St</v>
      </c>
      <c r="AH3" s="91" t="str">
        <f>Carolinas!GE2</f>
        <v>Total 616 N Mebane St</v>
      </c>
      <c r="AI3" s="91" t="str">
        <f>Carolinas!GU2</f>
        <v>Total 619 N Mebane St</v>
      </c>
      <c r="AJ3" s="91" t="str">
        <f>Carolinas!GW2</f>
        <v>625 N Mebane St</v>
      </c>
      <c r="AK3" s="91" t="str">
        <f>Carolinas!GY2</f>
        <v>650 Montgomery St</v>
      </c>
      <c r="AL3" s="114" t="str">
        <f>Carolinas!HA2</f>
        <v>703 Larry Ave</v>
      </c>
      <c r="AM3" s="91" t="str">
        <f>Carolinas!HC2</f>
        <v>702 Parker</v>
      </c>
      <c r="AN3" s="91" t="str">
        <f>Carolinas!HE2</f>
        <v>803 Cameron</v>
      </c>
      <c r="AO3" s="91" t="str">
        <f>Carolinas!HG2</f>
        <v>804 North St</v>
      </c>
      <c r="AP3" s="91" t="str">
        <f>Carolinas!HS2</f>
        <v>Total 805 Cameron</v>
      </c>
      <c r="AQ3" s="91" t="str">
        <f>Carolinas!IG2</f>
        <v>Total Carolina Ave</v>
      </c>
      <c r="AR3" s="91" t="str">
        <f>Carolinas!IM2</f>
        <v>Total Durham Street</v>
      </c>
      <c r="AS3" s="91" t="str">
        <f>Carolinas!IO1</f>
        <v>314 Fisher</v>
      </c>
      <c r="AT3" s="91" t="str">
        <f>Carolinas!IQ1</f>
        <v>316 Fisher</v>
      </c>
      <c r="AU3" s="91" t="str">
        <f>Carolinas!IS1</f>
        <v>318 Fisher</v>
      </c>
      <c r="AV3" s="91" t="str">
        <f>Carolinas!IU1</f>
        <v>320 Fisher</v>
      </c>
    </row>
    <row r="4" spans="1:48" x14ac:dyDescent="0.2">
      <c r="AL4" t="s">
        <v>707</v>
      </c>
    </row>
    <row r="5" spans="1:48" x14ac:dyDescent="0.2">
      <c r="A5" t="s">
        <v>684</v>
      </c>
      <c r="B5">
        <f>Carolinas!G61</f>
        <v>9277.2099999999991</v>
      </c>
      <c r="C5">
        <f>Carolinas!I61</f>
        <v>12805.66</v>
      </c>
      <c r="D5">
        <f>Carolinas!K61</f>
        <v>5708.82</v>
      </c>
      <c r="E5">
        <f>Carolinas!AW61</f>
        <v>26368.959999999999</v>
      </c>
      <c r="F5">
        <f>Carolinas!AY61+Carolinas!BA61</f>
        <v>17788.849999999999</v>
      </c>
      <c r="G5">
        <f>Carolinas!BM61</f>
        <v>21948.48</v>
      </c>
      <c r="H5">
        <f>Carolinas!BO61</f>
        <v>7628.5499999999993</v>
      </c>
      <c r="I5">
        <f>Carolinas!BU61</f>
        <v>14287.92</v>
      </c>
      <c r="J5">
        <f>Carolinas!BW61+Carolinas!CA61</f>
        <v>17874.89</v>
      </c>
      <c r="K5">
        <f>Carolinas!BY61</f>
        <v>8579.77</v>
      </c>
      <c r="L5">
        <f>Carolinas!CC61+Carolinas!CE61</f>
        <v>17245.349999999999</v>
      </c>
      <c r="M5">
        <f>Carolinas!CM61+Carolinas!CU61</f>
        <v>31567.24</v>
      </c>
      <c r="N5">
        <f>Carolinas!CW61</f>
        <v>7322.4299999999994</v>
      </c>
      <c r="O5">
        <f>Carolinas!CY61</f>
        <v>8043.869999999999</v>
      </c>
      <c r="P5">
        <f>Carolinas!DA61</f>
        <v>11091.98</v>
      </c>
      <c r="Q5">
        <f>Carolinas!DC61</f>
        <v>5377.79</v>
      </c>
      <c r="R5">
        <f>Carolinas!DE61</f>
        <v>10071</v>
      </c>
      <c r="S5">
        <f>Carolinas!DG61</f>
        <v>9681.07</v>
      </c>
      <c r="T5">
        <f>Carolinas!DI61</f>
        <v>9863.89</v>
      </c>
      <c r="U5">
        <f>Carolinas!DK61+Carolinas!DQ61</f>
        <v>16891.330000000002</v>
      </c>
      <c r="V5">
        <f>Carolinas!DM61</f>
        <v>7821.5499999999993</v>
      </c>
      <c r="W5">
        <f>Carolinas!DO61</f>
        <v>10082.07</v>
      </c>
      <c r="X5">
        <f>Carolinas!DS61</f>
        <v>3182.04</v>
      </c>
      <c r="Y5">
        <f>Carolinas!DU61</f>
        <v>6487.7999999999993</v>
      </c>
      <c r="Z5">
        <f>Carolinas!DW61</f>
        <v>6634.7900000000009</v>
      </c>
      <c r="AA5">
        <f>Carolinas!DY61</f>
        <v>11090.699999999999</v>
      </c>
      <c r="AB5">
        <f>Carolinas!EA61</f>
        <v>10468.39</v>
      </c>
      <c r="AC5">
        <f>Carolinas!EC61</f>
        <v>8306.91</v>
      </c>
      <c r="AD5">
        <f>Carolinas!EE61</f>
        <v>11433.8</v>
      </c>
      <c r="AE5">
        <f>Carolinas!FA61</f>
        <v>23649.329999999998</v>
      </c>
      <c r="AF5">
        <f>Carolinas!FC61+Carolinas!FE61</f>
        <v>18323.03</v>
      </c>
      <c r="AG5">
        <f>Carolinas!FK61</f>
        <v>13369.279999999999</v>
      </c>
      <c r="AH5">
        <f>Carolinas!GE61</f>
        <v>16910.39</v>
      </c>
      <c r="AI5">
        <f>Carolinas!GU61</f>
        <v>14601.45</v>
      </c>
      <c r="AJ5">
        <f>Carolinas!GW61</f>
        <v>8206.66</v>
      </c>
      <c r="AK5">
        <f>Carolinas!GY61</f>
        <v>9340.7099999999991</v>
      </c>
      <c r="AL5">
        <f>Carolinas!HA61</f>
        <v>10838.9</v>
      </c>
      <c r="AM5">
        <f>Carolinas!HC61</f>
        <v>8850.0300000000007</v>
      </c>
      <c r="AN5">
        <f>Carolinas!HE61</f>
        <v>8240.85</v>
      </c>
      <c r="AO5">
        <f>Carolinas!HG61</f>
        <v>9738.9</v>
      </c>
      <c r="AP5">
        <f>Carolinas!HS61</f>
        <v>9088.31</v>
      </c>
      <c r="AQ5">
        <f>Carolinas!IG61</f>
        <v>27886.81</v>
      </c>
      <c r="AR5">
        <f>Carolinas!IM61</f>
        <v>17744.48</v>
      </c>
      <c r="AS5">
        <f>Carolinas!IO61</f>
        <v>9424.64</v>
      </c>
      <c r="AT5">
        <f>Carolinas!IQ61</f>
        <v>10574.23</v>
      </c>
      <c r="AU5">
        <f>Carolinas!IS61</f>
        <v>5783.68</v>
      </c>
      <c r="AV5">
        <f>Carolinas!IU61</f>
        <v>7163.2999999999993</v>
      </c>
    </row>
    <row r="6" spans="1:48" x14ac:dyDescent="0.2">
      <c r="A6">
        <v>2</v>
      </c>
      <c r="B6">
        <f t="shared" ref="B6:B14" si="0">(1+InflationRate)*B5</f>
        <v>9648.2983917055262</v>
      </c>
      <c r="C6">
        <f t="shared" ref="C6:C14" si="1">(1+InflationRate)*C5</f>
        <v>13317.886388550847</v>
      </c>
      <c r="D6">
        <f t="shared" ref="D6:D14" si="2">(1+InflationRate)*D5</f>
        <v>5937.1727948959169</v>
      </c>
      <c r="E6">
        <f t="shared" ref="E6:E14" si="3">(1+InflationRate)*E5</f>
        <v>27423.718376424313</v>
      </c>
      <c r="F6">
        <f t="shared" ref="F6:F14" si="4">(1+InflationRate)*F5</f>
        <v>18500.403984095527</v>
      </c>
      <c r="G6">
        <f t="shared" ref="G6:G14" si="5">(1+InflationRate)*G5</f>
        <v>22826.419180376528</v>
      </c>
      <c r="H6">
        <f t="shared" ref="H6:H14" si="6">(1+InflationRate)*H5</f>
        <v>7933.6919931795437</v>
      </c>
      <c r="I6">
        <f t="shared" ref="I6:I14" si="7">(1+InflationRate)*I5</f>
        <v>14859.436787225604</v>
      </c>
      <c r="J6">
        <f t="shared" ref="J6:J14" si="8">(1+InflationRate)*J5</f>
        <v>18589.885584018601</v>
      </c>
      <c r="K6">
        <f t="shared" ref="K6:K14" si="9">(1+InflationRate)*K5</f>
        <v>8922.9607923290878</v>
      </c>
      <c r="L6">
        <f t="shared" ref="L6:L14" si="10">(1+InflationRate)*L5</f>
        <v>17935.163984581453</v>
      </c>
      <c r="M6">
        <f t="shared" ref="M6:M14" si="11">(1+InflationRate)*M5</f>
        <v>32829.929571776687</v>
      </c>
      <c r="N6">
        <f t="shared" ref="N6:N14" si="12">(1+InflationRate)*N5</f>
        <v>7615.3271934532368</v>
      </c>
      <c r="O6">
        <f t="shared" ref="O6:O14" si="13">(1+InflationRate)*O5</f>
        <v>8365.6247928082194</v>
      </c>
      <c r="P6">
        <f t="shared" ref="P6:P14" si="14">(1+InflationRate)*P5</f>
        <v>11535.659190082997</v>
      </c>
      <c r="Q6">
        <f t="shared" ref="Q6:Q14" si="15">(1+InflationRate)*Q5</f>
        <v>5592.9015951918809</v>
      </c>
      <c r="R6">
        <f t="shared" ref="R6:R14" si="16">(1+InflationRate)*R5</f>
        <v>10473.839990995824</v>
      </c>
      <c r="S6">
        <f t="shared" ref="S6:S14" si="17">(1+InflationRate)*S5</f>
        <v>10068.312791344448</v>
      </c>
      <c r="T6">
        <f t="shared" ref="T6:T14" si="18">(1+InflationRate)*T5</f>
        <v>10258.445591180995</v>
      </c>
      <c r="U6">
        <f t="shared" ref="U6:U14" si="19">(1+InflationRate)*U5</f>
        <v>17566.983184897977</v>
      </c>
      <c r="V6">
        <f t="shared" ref="V6:V14" si="20">(1+InflationRate)*V5</f>
        <v>8134.4119930069883</v>
      </c>
      <c r="W6">
        <f t="shared" ref="W6:W14" si="21">(1+InflationRate)*W5</f>
        <v>10485.352790985926</v>
      </c>
      <c r="X6">
        <f t="shared" ref="X6:X14" si="22">(1+InflationRate)*X5</f>
        <v>3309.3215971550344</v>
      </c>
      <c r="Y6">
        <f t="shared" ref="Y6:Y14" si="23">(1+InflationRate)*Y5</f>
        <v>6747.3119941994537</v>
      </c>
      <c r="Z6">
        <f t="shared" ref="Z6:Z14" si="24">(1+InflationRate)*Z5</f>
        <v>6900.1815940680362</v>
      </c>
      <c r="AA6">
        <f t="shared" ref="AA6:AA14" si="25">(1+InflationRate)*AA5</f>
        <v>11534.327990084141</v>
      </c>
      <c r="AB6">
        <f t="shared" ref="AB6:AB14" si="26">(1+InflationRate)*AB5</f>
        <v>10887.125590640529</v>
      </c>
      <c r="AC6">
        <f t="shared" ref="AC6:AC14" si="27">(1+InflationRate)*AC5</f>
        <v>8639.1863925730431</v>
      </c>
      <c r="AD6">
        <f t="shared" ref="AD6:AD14" si="28">(1+InflationRate)*AD5</f>
        <v>11891.151989777385</v>
      </c>
      <c r="AE6">
        <f t="shared" ref="AE6:AE14" si="29">(1+InflationRate)*AE5</f>
        <v>24595.303178855851</v>
      </c>
      <c r="AF6">
        <f t="shared" ref="AF6:AF14" si="30">(1+InflationRate)*AF5</f>
        <v>19055.951183617934</v>
      </c>
      <c r="AG6">
        <f t="shared" ref="AG6:AG14" si="31">(1+InflationRate)*AG5</f>
        <v>13904.051188046931</v>
      </c>
      <c r="AH6">
        <f t="shared" ref="AH6:AH14" si="32">(1+InflationRate)*AH5</f>
        <v>17586.805584880931</v>
      </c>
      <c r="AI6">
        <f t="shared" ref="AI6:AI14" si="33">(1+InflationRate)*AI5</f>
        <v>15185.507986945287</v>
      </c>
      <c r="AJ6">
        <f t="shared" ref="AJ6:AJ14" si="34">(1+InflationRate)*AJ5</f>
        <v>8534.9263926626736</v>
      </c>
      <c r="AK6">
        <f t="shared" ref="AK6:AK14" si="35">(1+InflationRate)*AK5</f>
        <v>9714.3383916487528</v>
      </c>
      <c r="AL6">
        <f t="shared" ref="AL6:AL14" si="36">(1+InflationRate)*AL5</f>
        <v>11272.455990309269</v>
      </c>
      <c r="AM6">
        <f t="shared" ref="AM6:AM14" si="37">(1+InflationRate)*AM5</f>
        <v>9204.0311920874574</v>
      </c>
      <c r="AN6">
        <f t="shared" ref="AN6:AN14" si="38">(1+InflationRate)*AN5</f>
        <v>8570.4839926321056</v>
      </c>
      <c r="AO6">
        <f t="shared" ref="AO6:AO14" si="39">(1+InflationRate)*AO5</f>
        <v>10128.455991292745</v>
      </c>
      <c r="AP6">
        <f t="shared" ref="AP6:AP14" si="40">(1+InflationRate)*AP5</f>
        <v>9451.8423918744174</v>
      </c>
      <c r="AQ6">
        <f t="shared" ref="AQ6:AQ14" si="41">(1+InflationRate)*AQ5</f>
        <v>29002.282375067251</v>
      </c>
      <c r="AR6">
        <f t="shared" ref="AR6:AR14" si="42">(1+InflationRate)*AR5</f>
        <v>18454.259184135197</v>
      </c>
      <c r="AS6">
        <f t="shared" ref="AS6:AS14" si="43">(1+InflationRate)*AS5</f>
        <v>9801.6255915737147</v>
      </c>
      <c r="AT6">
        <f t="shared" ref="AT6:AT14" si="44">(1+InflationRate)*AT5</f>
        <v>10997.199190545902</v>
      </c>
      <c r="AU6">
        <f t="shared" ref="AU6:AU14" si="45">(1+InflationRate)*AU5</f>
        <v>6015.0271948289874</v>
      </c>
      <c r="AV6">
        <f t="shared" ref="AV6:AV14" si="46">(1+InflationRate)*AV5</f>
        <v>7449.8319935955096</v>
      </c>
    </row>
    <row r="7" spans="1:48" x14ac:dyDescent="0.2">
      <c r="A7">
        <v>3</v>
      </c>
      <c r="B7">
        <f t="shared" si="0"/>
        <v>10034.230318747495</v>
      </c>
      <c r="C7">
        <f t="shared" si="1"/>
        <v>13850.601832185763</v>
      </c>
      <c r="D7">
        <f t="shared" si="2"/>
        <v>6174.6597013835071</v>
      </c>
      <c r="E7">
        <f t="shared" si="3"/>
        <v>28520.66708696257</v>
      </c>
      <c r="F7">
        <f t="shared" si="4"/>
        <v>19240.420126918696</v>
      </c>
      <c r="G7">
        <f t="shared" si="5"/>
        <v>23739.475927183179</v>
      </c>
      <c r="H7">
        <f t="shared" si="6"/>
        <v>8251.0396658134523</v>
      </c>
      <c r="I7">
        <f t="shared" si="7"/>
        <v>15453.814245429257</v>
      </c>
      <c r="J7">
        <f t="shared" si="8"/>
        <v>19333.480990758693</v>
      </c>
      <c r="K7">
        <f t="shared" si="9"/>
        <v>9279.8792160445028</v>
      </c>
      <c r="L7">
        <f t="shared" si="10"/>
        <v>18652.570527929427</v>
      </c>
      <c r="M7">
        <f t="shared" si="11"/>
        <v>34143.126725295508</v>
      </c>
      <c r="N7">
        <f t="shared" si="12"/>
        <v>7919.9402743827332</v>
      </c>
      <c r="O7">
        <f t="shared" si="13"/>
        <v>8700.2497770410973</v>
      </c>
      <c r="P7">
        <f t="shared" si="14"/>
        <v>11997.085547372633</v>
      </c>
      <c r="Q7">
        <f t="shared" si="15"/>
        <v>5816.617653999112</v>
      </c>
      <c r="R7">
        <f t="shared" si="16"/>
        <v>10892.793581271315</v>
      </c>
      <c r="S7">
        <f t="shared" si="17"/>
        <v>10471.045293996453</v>
      </c>
      <c r="T7">
        <f t="shared" si="18"/>
        <v>10668.78340565647</v>
      </c>
      <c r="U7">
        <f t="shared" si="19"/>
        <v>18269.662496587789</v>
      </c>
      <c r="V7">
        <f t="shared" si="20"/>
        <v>8459.788465454536</v>
      </c>
      <c r="W7">
        <f t="shared" si="21"/>
        <v>10904.766893250728</v>
      </c>
      <c r="X7">
        <f t="shared" si="22"/>
        <v>3441.6944580824716</v>
      </c>
      <c r="Y7">
        <f t="shared" si="23"/>
        <v>7017.2044679348646</v>
      </c>
      <c r="Z7">
        <f t="shared" si="24"/>
        <v>7176.1888516615145</v>
      </c>
      <c r="AA7">
        <f t="shared" si="25"/>
        <v>11995.701099375014</v>
      </c>
      <c r="AB7">
        <f t="shared" si="26"/>
        <v>11322.610604532301</v>
      </c>
      <c r="AC7">
        <f t="shared" si="27"/>
        <v>8984.7538405519299</v>
      </c>
      <c r="AD7">
        <f t="shared" si="28"/>
        <v>12366.798058736962</v>
      </c>
      <c r="AE7">
        <f t="shared" si="29"/>
        <v>25579.115284020172</v>
      </c>
      <c r="AF7">
        <f t="shared" si="30"/>
        <v>19818.189213925303</v>
      </c>
      <c r="AG7">
        <f t="shared" si="31"/>
        <v>14460.213223137618</v>
      </c>
      <c r="AH7">
        <f t="shared" si="32"/>
        <v>18290.277792552337</v>
      </c>
      <c r="AI7">
        <f t="shared" si="33"/>
        <v>15792.928292846196</v>
      </c>
      <c r="AJ7">
        <f t="shared" si="34"/>
        <v>8876.3234407383625</v>
      </c>
      <c r="AK7">
        <f t="shared" si="35"/>
        <v>10102.911918629408</v>
      </c>
      <c r="AL7">
        <f t="shared" si="36"/>
        <v>11723.354219843279</v>
      </c>
      <c r="AM7">
        <f t="shared" si="37"/>
        <v>9572.192431541911</v>
      </c>
      <c r="AN7">
        <f t="shared" si="38"/>
        <v>8913.3033446747795</v>
      </c>
      <c r="AO7">
        <f t="shared" si="39"/>
        <v>10533.59422188891</v>
      </c>
      <c r="AP7">
        <f t="shared" si="40"/>
        <v>9829.916079098788</v>
      </c>
      <c r="AQ7">
        <f t="shared" si="41"/>
        <v>30162.37364413988</v>
      </c>
      <c r="AR7">
        <f t="shared" si="42"/>
        <v>19192.429535001211</v>
      </c>
      <c r="AS7">
        <f t="shared" si="43"/>
        <v>10193.690606473327</v>
      </c>
      <c r="AT7">
        <f t="shared" si="44"/>
        <v>11437.087148335475</v>
      </c>
      <c r="AU7">
        <f t="shared" si="45"/>
        <v>6255.6282772442937</v>
      </c>
      <c r="AV7">
        <f t="shared" si="46"/>
        <v>7747.8252666786611</v>
      </c>
    </row>
    <row r="8" spans="1:48" x14ac:dyDescent="0.2">
      <c r="A8">
        <v>4</v>
      </c>
      <c r="B8">
        <f t="shared" si="0"/>
        <v>10435.599522526094</v>
      </c>
      <c r="C8">
        <f t="shared" si="1"/>
        <v>14404.625893089791</v>
      </c>
      <c r="D8">
        <f t="shared" si="2"/>
        <v>6421.6460839182719</v>
      </c>
      <c r="E8">
        <f t="shared" si="3"/>
        <v>29661.49374494161</v>
      </c>
      <c r="F8">
        <f t="shared" si="4"/>
        <v>20010.036914793167</v>
      </c>
      <c r="G8">
        <f t="shared" si="5"/>
        <v>24689.054943045761</v>
      </c>
      <c r="H8">
        <f t="shared" si="6"/>
        <v>8581.0812450689864</v>
      </c>
      <c r="I8">
        <f t="shared" si="7"/>
        <v>16071.96680142964</v>
      </c>
      <c r="J8">
        <f t="shared" si="8"/>
        <v>20106.820213103561</v>
      </c>
      <c r="K8">
        <f t="shared" si="9"/>
        <v>9651.0743763894243</v>
      </c>
      <c r="L8">
        <f t="shared" si="10"/>
        <v>19398.673332369908</v>
      </c>
      <c r="M8">
        <f t="shared" si="11"/>
        <v>35508.851763780993</v>
      </c>
      <c r="N8">
        <f t="shared" si="12"/>
        <v>8236.7378782770647</v>
      </c>
      <c r="O8">
        <f t="shared" si="13"/>
        <v>9048.2597603441118</v>
      </c>
      <c r="P8">
        <f t="shared" si="14"/>
        <v>12476.968958541309</v>
      </c>
      <c r="Q8">
        <f t="shared" si="15"/>
        <v>6049.2823549586146</v>
      </c>
      <c r="R8">
        <f t="shared" si="16"/>
        <v>11328.505314783251</v>
      </c>
      <c r="S8">
        <f t="shared" si="17"/>
        <v>10889.887096394466</v>
      </c>
      <c r="T8">
        <f t="shared" si="18"/>
        <v>11095.534732344093</v>
      </c>
      <c r="U8">
        <f t="shared" si="19"/>
        <v>19000.448980116951</v>
      </c>
      <c r="V8">
        <f t="shared" si="20"/>
        <v>8798.1799965090777</v>
      </c>
      <c r="W8">
        <f t="shared" si="21"/>
        <v>11340.957559231136</v>
      </c>
      <c r="X8">
        <f t="shared" si="22"/>
        <v>3579.3622333286557</v>
      </c>
      <c r="Y8">
        <f t="shared" si="23"/>
        <v>7297.8926403783898</v>
      </c>
      <c r="Z8">
        <f t="shared" si="24"/>
        <v>7463.2363993119625</v>
      </c>
      <c r="AA8">
        <f t="shared" si="25"/>
        <v>12475.529132625021</v>
      </c>
      <c r="AB8">
        <f t="shared" si="26"/>
        <v>11775.515018590391</v>
      </c>
      <c r="AC8">
        <f t="shared" si="27"/>
        <v>9344.1439861410108</v>
      </c>
      <c r="AD8">
        <f t="shared" si="28"/>
        <v>12861.469970029661</v>
      </c>
      <c r="AE8">
        <f t="shared" si="29"/>
        <v>26602.279872511466</v>
      </c>
      <c r="AF8">
        <f t="shared" si="30"/>
        <v>20610.916764763475</v>
      </c>
      <c r="AG8">
        <f t="shared" si="31"/>
        <v>15038.621739134685</v>
      </c>
      <c r="AH8">
        <f t="shared" si="32"/>
        <v>19021.888887901649</v>
      </c>
      <c r="AI8">
        <f t="shared" si="33"/>
        <v>16424.645410440065</v>
      </c>
      <c r="AJ8">
        <f t="shared" si="34"/>
        <v>9231.3763704318462</v>
      </c>
      <c r="AK8">
        <f t="shared" si="35"/>
        <v>10507.028386341877</v>
      </c>
      <c r="AL8">
        <f t="shared" si="36"/>
        <v>12192.288378155514</v>
      </c>
      <c r="AM8">
        <f t="shared" si="37"/>
        <v>9955.0801202453804</v>
      </c>
      <c r="AN8">
        <f t="shared" si="38"/>
        <v>9269.8354704926569</v>
      </c>
      <c r="AO8">
        <f t="shared" si="39"/>
        <v>10954.9379813467</v>
      </c>
      <c r="AP8">
        <f t="shared" si="40"/>
        <v>10223.112713474109</v>
      </c>
      <c r="AQ8">
        <f t="shared" si="41"/>
        <v>31368.868562938213</v>
      </c>
      <c r="AR8">
        <f t="shared" si="42"/>
        <v>19960.12669924189</v>
      </c>
      <c r="AS8">
        <f t="shared" si="43"/>
        <v>10601.438221618389</v>
      </c>
      <c r="AT8">
        <f t="shared" si="44"/>
        <v>11894.570624043341</v>
      </c>
      <c r="AU8">
        <f t="shared" si="45"/>
        <v>6505.8534027410979</v>
      </c>
      <c r="AV8">
        <f t="shared" si="46"/>
        <v>8057.7382704187121</v>
      </c>
    </row>
    <row r="9" spans="1:48" x14ac:dyDescent="0.2">
      <c r="A9">
        <v>5</v>
      </c>
      <c r="B9">
        <f t="shared" si="0"/>
        <v>10853.023494096984</v>
      </c>
      <c r="C9">
        <f t="shared" si="1"/>
        <v>14980.810915934644</v>
      </c>
      <c r="D9">
        <f t="shared" si="2"/>
        <v>6678.5119215336035</v>
      </c>
      <c r="E9">
        <f t="shared" si="3"/>
        <v>30847.953468219832</v>
      </c>
      <c r="F9">
        <f t="shared" si="4"/>
        <v>20810.438373494526</v>
      </c>
      <c r="G9">
        <f t="shared" si="5"/>
        <v>25676.617118693855</v>
      </c>
      <c r="H9">
        <f t="shared" si="6"/>
        <v>8924.3244871996612</v>
      </c>
      <c r="I9">
        <f t="shared" si="7"/>
        <v>16714.845459117369</v>
      </c>
      <c r="J9">
        <f t="shared" si="8"/>
        <v>20911.093003650807</v>
      </c>
      <c r="K9">
        <f t="shared" si="9"/>
        <v>10037.117342816269</v>
      </c>
      <c r="L9">
        <f t="shared" si="10"/>
        <v>20174.620248320938</v>
      </c>
      <c r="M9">
        <f t="shared" si="11"/>
        <v>36929.205802584846</v>
      </c>
      <c r="N9">
        <f t="shared" si="12"/>
        <v>8566.2073860439305</v>
      </c>
      <c r="O9">
        <f t="shared" si="13"/>
        <v>9410.1901426681015</v>
      </c>
      <c r="P9">
        <f t="shared" si="14"/>
        <v>12976.047705727682</v>
      </c>
      <c r="Q9">
        <f t="shared" si="15"/>
        <v>6291.2536437484796</v>
      </c>
      <c r="R9">
        <f t="shared" si="16"/>
        <v>11781.645517246108</v>
      </c>
      <c r="S9">
        <f t="shared" si="17"/>
        <v>11325.482570513926</v>
      </c>
      <c r="T9">
        <f t="shared" si="18"/>
        <v>11539.356111717676</v>
      </c>
      <c r="U9">
        <f t="shared" si="19"/>
        <v>19760.466922333904</v>
      </c>
      <c r="V9">
        <f t="shared" si="20"/>
        <v>9150.1071885032543</v>
      </c>
      <c r="W9">
        <f t="shared" si="21"/>
        <v>11794.595851460776</v>
      </c>
      <c r="X9">
        <f t="shared" si="22"/>
        <v>3722.5367194616028</v>
      </c>
      <c r="Y9">
        <f t="shared" si="23"/>
        <v>7589.808339468701</v>
      </c>
      <c r="Z9">
        <f t="shared" si="24"/>
        <v>7761.765848611788</v>
      </c>
      <c r="AA9">
        <f t="shared" si="25"/>
        <v>12974.55028677603</v>
      </c>
      <c r="AB9">
        <f t="shared" si="26"/>
        <v>12246.535608805876</v>
      </c>
      <c r="AC9">
        <f t="shared" si="27"/>
        <v>9717.9097372323358</v>
      </c>
      <c r="AD9">
        <f t="shared" si="28"/>
        <v>13375.928757331796</v>
      </c>
      <c r="AE9">
        <f t="shared" si="29"/>
        <v>27666.371043627634</v>
      </c>
      <c r="AF9">
        <f t="shared" si="30"/>
        <v>21435.353416926417</v>
      </c>
      <c r="AG9">
        <f t="shared" si="31"/>
        <v>15640.166595254497</v>
      </c>
      <c r="AH9">
        <f t="shared" si="32"/>
        <v>19782.76442641082</v>
      </c>
      <c r="AI9">
        <f t="shared" si="33"/>
        <v>17081.631212172892</v>
      </c>
      <c r="AJ9">
        <f t="shared" si="34"/>
        <v>9600.6314169956258</v>
      </c>
      <c r="AK9">
        <f t="shared" si="35"/>
        <v>10927.309512401536</v>
      </c>
      <c r="AL9">
        <f t="shared" si="36"/>
        <v>12679.979902380979</v>
      </c>
      <c r="AM9">
        <f t="shared" si="37"/>
        <v>10353.28331615466</v>
      </c>
      <c r="AN9">
        <f t="shared" si="38"/>
        <v>9640.6288810244841</v>
      </c>
      <c r="AO9">
        <f t="shared" si="39"/>
        <v>11393.135490806091</v>
      </c>
      <c r="AP9">
        <f t="shared" si="40"/>
        <v>10632.037212872898</v>
      </c>
      <c r="AQ9">
        <f t="shared" si="41"/>
        <v>32623.623277409788</v>
      </c>
      <c r="AR9">
        <f t="shared" si="42"/>
        <v>20758.531749365822</v>
      </c>
      <c r="AS9">
        <f t="shared" si="43"/>
        <v>11025.495741004701</v>
      </c>
      <c r="AT9">
        <f t="shared" si="44"/>
        <v>12370.353438370499</v>
      </c>
      <c r="AU9">
        <f t="shared" si="45"/>
        <v>6766.0875330340559</v>
      </c>
      <c r="AV9">
        <f t="shared" si="46"/>
        <v>8380.0477940312812</v>
      </c>
    </row>
    <row r="10" spans="1:48" x14ac:dyDescent="0.2">
      <c r="A10">
        <v>6</v>
      </c>
      <c r="B10">
        <f t="shared" si="0"/>
        <v>11287.144424157505</v>
      </c>
      <c r="C10">
        <f t="shared" si="1"/>
        <v>15580.043339178141</v>
      </c>
      <c r="D10">
        <f t="shared" si="2"/>
        <v>6945.6523924238927</v>
      </c>
      <c r="E10">
        <f t="shared" si="3"/>
        <v>32081.871579368406</v>
      </c>
      <c r="F10">
        <f t="shared" si="4"/>
        <v>21642.855889828326</v>
      </c>
      <c r="G10">
        <f t="shared" si="5"/>
        <v>26703.681780484923</v>
      </c>
      <c r="H10">
        <f t="shared" si="6"/>
        <v>9281.2974587086792</v>
      </c>
      <c r="I10">
        <f t="shared" si="7"/>
        <v>17383.439262537828</v>
      </c>
      <c r="J10">
        <f t="shared" si="8"/>
        <v>21747.536705100865</v>
      </c>
      <c r="K10">
        <f t="shared" si="9"/>
        <v>10438.602027555038</v>
      </c>
      <c r="L10">
        <f t="shared" si="10"/>
        <v>20981.605040216258</v>
      </c>
      <c r="M10">
        <f t="shared" si="11"/>
        <v>38406.374001670956</v>
      </c>
      <c r="N10">
        <f t="shared" si="12"/>
        <v>8908.8556738269017</v>
      </c>
      <c r="O10">
        <f t="shared" si="13"/>
        <v>9786.5977399614603</v>
      </c>
      <c r="P10">
        <f t="shared" si="14"/>
        <v>13495.0896023553</v>
      </c>
      <c r="Q10">
        <f t="shared" si="15"/>
        <v>6542.9037838735994</v>
      </c>
      <c r="R10">
        <f t="shared" si="16"/>
        <v>12252.91132740234</v>
      </c>
      <c r="S10">
        <f t="shared" si="17"/>
        <v>11778.501863208712</v>
      </c>
      <c r="T10">
        <f t="shared" si="18"/>
        <v>12000.930345869394</v>
      </c>
      <c r="U10">
        <f t="shared" si="19"/>
        <v>20550.885581560025</v>
      </c>
      <c r="V10">
        <f t="shared" si="20"/>
        <v>9516.1114678625509</v>
      </c>
      <c r="W10">
        <f t="shared" si="21"/>
        <v>12266.379674974016</v>
      </c>
      <c r="X10">
        <f t="shared" si="22"/>
        <v>3871.4381849118599</v>
      </c>
      <c r="Y10">
        <f t="shared" si="23"/>
        <v>7893.4006662616312</v>
      </c>
      <c r="Z10">
        <f t="shared" si="24"/>
        <v>8072.2364756166999</v>
      </c>
      <c r="AA10">
        <f t="shared" si="25"/>
        <v>13493.53228664692</v>
      </c>
      <c r="AB10">
        <f t="shared" si="26"/>
        <v>12736.397022208856</v>
      </c>
      <c r="AC10">
        <f t="shared" si="27"/>
        <v>10106.62611803314</v>
      </c>
      <c r="AD10">
        <f t="shared" si="28"/>
        <v>13910.965895666055</v>
      </c>
      <c r="AE10">
        <f t="shared" si="29"/>
        <v>28773.025860637077</v>
      </c>
      <c r="AF10">
        <f t="shared" si="30"/>
        <v>22292.767534438775</v>
      </c>
      <c r="AG10">
        <f t="shared" si="31"/>
        <v>16265.773245081278</v>
      </c>
      <c r="AH10">
        <f t="shared" si="32"/>
        <v>20574.074985780084</v>
      </c>
      <c r="AI10">
        <f t="shared" si="33"/>
        <v>17764.89644538764</v>
      </c>
      <c r="AJ10">
        <f t="shared" si="34"/>
        <v>9984.6566650918176</v>
      </c>
      <c r="AK10">
        <f t="shared" si="35"/>
        <v>11364.401883127821</v>
      </c>
      <c r="AL10">
        <f t="shared" si="36"/>
        <v>13187.179087139433</v>
      </c>
      <c r="AM10">
        <f t="shared" si="37"/>
        <v>10767.414639544289</v>
      </c>
      <c r="AN10">
        <f t="shared" si="38"/>
        <v>10026.25402764607</v>
      </c>
      <c r="AO10">
        <f t="shared" si="39"/>
        <v>11848.860900252077</v>
      </c>
      <c r="AP10">
        <f t="shared" si="40"/>
        <v>11057.318691882032</v>
      </c>
      <c r="AQ10">
        <f t="shared" si="41"/>
        <v>33928.568179338385</v>
      </c>
      <c r="AR10">
        <f t="shared" si="42"/>
        <v>21588.873000780881</v>
      </c>
      <c r="AS10">
        <f t="shared" si="43"/>
        <v>11466.515560787328</v>
      </c>
      <c r="AT10">
        <f t="shared" si="44"/>
        <v>12865.167564845362</v>
      </c>
      <c r="AU10">
        <f t="shared" si="45"/>
        <v>7036.7310283060642</v>
      </c>
      <c r="AV10">
        <f t="shared" si="46"/>
        <v>8715.2496983001856</v>
      </c>
    </row>
    <row r="11" spans="1:48" x14ac:dyDescent="0.2">
      <c r="A11">
        <v>7</v>
      </c>
      <c r="B11">
        <f t="shared" si="0"/>
        <v>11738.630191032311</v>
      </c>
      <c r="C11">
        <f t="shared" si="1"/>
        <v>16203.245058815623</v>
      </c>
      <c r="D11">
        <f t="shared" si="2"/>
        <v>7223.4784819109509</v>
      </c>
      <c r="E11">
        <f t="shared" si="3"/>
        <v>33365.146413859715</v>
      </c>
      <c r="F11">
        <f t="shared" si="4"/>
        <v>22508.570106071238</v>
      </c>
      <c r="G11">
        <f t="shared" si="5"/>
        <v>27771.829027829368</v>
      </c>
      <c r="H11">
        <f t="shared" si="6"/>
        <v>9652.5493487588992</v>
      </c>
      <c r="I11">
        <f t="shared" si="7"/>
        <v>18078.776817497335</v>
      </c>
      <c r="J11">
        <f t="shared" si="8"/>
        <v>22617.438153861087</v>
      </c>
      <c r="K11">
        <f t="shared" si="9"/>
        <v>10856.146099324402</v>
      </c>
      <c r="L11">
        <f t="shared" si="10"/>
        <v>21820.869223065893</v>
      </c>
      <c r="M11">
        <f t="shared" si="11"/>
        <v>39942.628927399819</v>
      </c>
      <c r="N11">
        <f t="shared" si="12"/>
        <v>9265.2098928148407</v>
      </c>
      <c r="O11">
        <f t="shared" si="13"/>
        <v>10178.061640810018</v>
      </c>
      <c r="P11">
        <f t="shared" si="14"/>
        <v>14034.893174383962</v>
      </c>
      <c r="Q11">
        <f t="shared" si="15"/>
        <v>6804.6199293787313</v>
      </c>
      <c r="R11">
        <f t="shared" si="16"/>
        <v>12743.027769543478</v>
      </c>
      <c r="S11">
        <f t="shared" si="17"/>
        <v>12249.641927206259</v>
      </c>
      <c r="T11">
        <f t="shared" si="18"/>
        <v>12480.967548974502</v>
      </c>
      <c r="U11">
        <f t="shared" si="19"/>
        <v>21372.920986448502</v>
      </c>
      <c r="V11">
        <f t="shared" si="20"/>
        <v>9896.7559180689859</v>
      </c>
      <c r="W11">
        <f t="shared" si="21"/>
        <v>12757.034851005979</v>
      </c>
      <c r="X11">
        <f t="shared" si="22"/>
        <v>4026.2957088469989</v>
      </c>
      <c r="Y11">
        <f t="shared" si="23"/>
        <v>8209.1366858548463</v>
      </c>
      <c r="Z11">
        <f t="shared" si="24"/>
        <v>8395.1259274242257</v>
      </c>
      <c r="AA11">
        <f t="shared" si="25"/>
        <v>14033.273566048638</v>
      </c>
      <c r="AB11">
        <f t="shared" si="26"/>
        <v>13245.852891709983</v>
      </c>
      <c r="AC11">
        <f t="shared" si="27"/>
        <v>10510.891153718438</v>
      </c>
      <c r="AD11">
        <f t="shared" si="28"/>
        <v>14467.404519055324</v>
      </c>
      <c r="AE11">
        <f t="shared" si="29"/>
        <v>29923.946869337469</v>
      </c>
      <c r="AF11">
        <f t="shared" si="30"/>
        <v>23184.478215885039</v>
      </c>
      <c r="AG11">
        <f t="shared" si="31"/>
        <v>16916.404160341794</v>
      </c>
      <c r="AH11">
        <f t="shared" si="32"/>
        <v>21397.037966816632</v>
      </c>
      <c r="AI11">
        <f t="shared" si="33"/>
        <v>18475.492287320089</v>
      </c>
      <c r="AJ11">
        <f t="shared" si="34"/>
        <v>10384.042922768511</v>
      </c>
      <c r="AK11">
        <f t="shared" si="35"/>
        <v>11818.977948292366</v>
      </c>
      <c r="AL11">
        <f t="shared" si="36"/>
        <v>13714.666238834754</v>
      </c>
      <c r="AM11">
        <f t="shared" si="37"/>
        <v>11198.111215499242</v>
      </c>
      <c r="AN11">
        <f t="shared" si="38"/>
        <v>10427.304179787743</v>
      </c>
      <c r="AO11">
        <f t="shared" si="39"/>
        <v>12322.815325668453</v>
      </c>
      <c r="AP11">
        <f t="shared" si="40"/>
        <v>11499.6114296713</v>
      </c>
      <c r="AQ11">
        <f t="shared" si="41"/>
        <v>35285.710876177414</v>
      </c>
      <c r="AR11">
        <f t="shared" si="42"/>
        <v>22452.42790151016</v>
      </c>
      <c r="AS11">
        <f t="shared" si="43"/>
        <v>11925.176172966956</v>
      </c>
      <c r="AT11">
        <f t="shared" si="44"/>
        <v>13379.77425593682</v>
      </c>
      <c r="AU11">
        <f t="shared" si="45"/>
        <v>7318.2002631469786</v>
      </c>
      <c r="AV11">
        <f t="shared" si="46"/>
        <v>9063.8596784401525</v>
      </c>
    </row>
    <row r="12" spans="1:48" x14ac:dyDescent="0.2">
      <c r="A12">
        <v>8</v>
      </c>
      <c r="B12">
        <f t="shared" si="0"/>
        <v>12208.17538817845</v>
      </c>
      <c r="C12">
        <f t="shared" si="1"/>
        <v>16851.374846681418</v>
      </c>
      <c r="D12">
        <f t="shared" si="2"/>
        <v>7512.4176147290955</v>
      </c>
      <c r="E12">
        <f t="shared" si="3"/>
        <v>34699.752240583337</v>
      </c>
      <c r="F12">
        <f t="shared" si="4"/>
        <v>23408.912890189858</v>
      </c>
      <c r="G12">
        <f t="shared" si="5"/>
        <v>28882.702164112594</v>
      </c>
      <c r="H12">
        <f t="shared" si="6"/>
        <v>10038.651314079203</v>
      </c>
      <c r="I12">
        <f t="shared" si="7"/>
        <v>18801.927874033543</v>
      </c>
      <c r="J12">
        <f t="shared" si="8"/>
        <v>23522.135659793967</v>
      </c>
      <c r="K12">
        <f t="shared" si="9"/>
        <v>11290.391933591227</v>
      </c>
      <c r="L12">
        <f t="shared" si="10"/>
        <v>22693.70397247915</v>
      </c>
      <c r="M12">
        <f t="shared" si="11"/>
        <v>41540.334048784316</v>
      </c>
      <c r="N12">
        <f t="shared" si="12"/>
        <v>9635.8182802436913</v>
      </c>
      <c r="O12">
        <f t="shared" si="13"/>
        <v>10585.184097342522</v>
      </c>
      <c r="P12">
        <f t="shared" si="14"/>
        <v>14596.288888811148</v>
      </c>
      <c r="Q12">
        <f t="shared" si="15"/>
        <v>7076.8047204700761</v>
      </c>
      <c r="R12">
        <f t="shared" si="16"/>
        <v>13252.748868932062</v>
      </c>
      <c r="S12">
        <f t="shared" si="17"/>
        <v>12739.627593342477</v>
      </c>
      <c r="T12">
        <f t="shared" si="18"/>
        <v>12980.206239774629</v>
      </c>
      <c r="U12">
        <f t="shared" si="19"/>
        <v>22227.837806797561</v>
      </c>
      <c r="V12">
        <f t="shared" si="20"/>
        <v>10292.626145943355</v>
      </c>
      <c r="W12">
        <f t="shared" si="21"/>
        <v>13267.31623364054</v>
      </c>
      <c r="X12">
        <f t="shared" si="22"/>
        <v>4187.3475336010897</v>
      </c>
      <c r="Y12">
        <f t="shared" si="23"/>
        <v>8537.5021459495001</v>
      </c>
      <c r="Z12">
        <f t="shared" si="24"/>
        <v>8730.9309570153673</v>
      </c>
      <c r="AA12">
        <f t="shared" si="25"/>
        <v>14594.604496143858</v>
      </c>
      <c r="AB12">
        <f t="shared" si="26"/>
        <v>13775.686995535667</v>
      </c>
      <c r="AC12">
        <f t="shared" si="27"/>
        <v>10931.326790469706</v>
      </c>
      <c r="AD12">
        <f t="shared" si="28"/>
        <v>15046.10068688267</v>
      </c>
      <c r="AE12">
        <f t="shared" si="29"/>
        <v>31120.904717356876</v>
      </c>
      <c r="AF12">
        <f t="shared" si="30"/>
        <v>24111.857323791901</v>
      </c>
      <c r="AG12">
        <f t="shared" si="31"/>
        <v>17593.060311631023</v>
      </c>
      <c r="AH12">
        <f t="shared" si="32"/>
        <v>22252.919466358853</v>
      </c>
      <c r="AI12">
        <f t="shared" si="33"/>
        <v>19214.511962294513</v>
      </c>
      <c r="AJ12">
        <f t="shared" si="34"/>
        <v>10799.404630395193</v>
      </c>
      <c r="AK12">
        <f t="shared" si="35"/>
        <v>12291.737055657071</v>
      </c>
      <c r="AL12">
        <f t="shared" si="36"/>
        <v>14263.252876126277</v>
      </c>
      <c r="AM12">
        <f t="shared" si="37"/>
        <v>11646.03565410732</v>
      </c>
      <c r="AN12">
        <f t="shared" si="38"/>
        <v>10844.396337656517</v>
      </c>
      <c r="AO12">
        <f t="shared" si="39"/>
        <v>12815.727927677735</v>
      </c>
      <c r="AP12">
        <f t="shared" si="40"/>
        <v>11959.595876576699</v>
      </c>
      <c r="AQ12">
        <f t="shared" si="41"/>
        <v>36697.13927967663</v>
      </c>
      <c r="AR12">
        <f t="shared" si="42"/>
        <v>23350.52499749653</v>
      </c>
      <c r="AS12">
        <f t="shared" si="43"/>
        <v>12402.183209223696</v>
      </c>
      <c r="AT12">
        <f t="shared" si="44"/>
        <v>13914.965214211843</v>
      </c>
      <c r="AU12">
        <f t="shared" si="45"/>
        <v>7610.928267129877</v>
      </c>
      <c r="AV12">
        <f t="shared" si="46"/>
        <v>9426.4140574740359</v>
      </c>
    </row>
    <row r="13" spans="1:48" x14ac:dyDescent="0.2">
      <c r="A13">
        <v>9</v>
      </c>
      <c r="B13">
        <f t="shared" si="0"/>
        <v>12696.502392790628</v>
      </c>
      <c r="C13">
        <f t="shared" si="1"/>
        <v>17525.42982548237</v>
      </c>
      <c r="D13">
        <f t="shared" si="2"/>
        <v>7812.9143126016343</v>
      </c>
      <c r="E13">
        <f t="shared" si="3"/>
        <v>36087.742299182675</v>
      </c>
      <c r="F13">
        <f t="shared" si="4"/>
        <v>24345.269384868254</v>
      </c>
      <c r="G13">
        <f t="shared" si="5"/>
        <v>30038.010224853948</v>
      </c>
      <c r="H13">
        <f t="shared" si="6"/>
        <v>10440.197357667117</v>
      </c>
      <c r="I13">
        <f t="shared" si="7"/>
        <v>19554.004972184652</v>
      </c>
      <c r="J13">
        <f t="shared" si="8"/>
        <v>24463.021065155299</v>
      </c>
      <c r="K13">
        <f t="shared" si="9"/>
        <v>11742.007600840479</v>
      </c>
      <c r="L13">
        <f t="shared" si="10"/>
        <v>23601.452111088565</v>
      </c>
      <c r="M13">
        <f t="shared" si="11"/>
        <v>43201.947373595736</v>
      </c>
      <c r="N13">
        <f t="shared" si="12"/>
        <v>10021.251002838346</v>
      </c>
      <c r="O13">
        <f t="shared" si="13"/>
        <v>11008.59145177233</v>
      </c>
      <c r="P13">
        <f t="shared" si="14"/>
        <v>15180.140431313495</v>
      </c>
      <c r="Q13">
        <f t="shared" si="15"/>
        <v>7359.8769029617224</v>
      </c>
      <c r="R13">
        <f t="shared" si="16"/>
        <v>13782.858811840464</v>
      </c>
      <c r="S13">
        <f t="shared" si="17"/>
        <v>13249.212685686061</v>
      </c>
      <c r="T13">
        <f t="shared" si="18"/>
        <v>13499.414477760405</v>
      </c>
      <c r="U13">
        <f t="shared" si="19"/>
        <v>23116.951299196229</v>
      </c>
      <c r="V13">
        <f t="shared" si="20"/>
        <v>10704.331182578764</v>
      </c>
      <c r="W13">
        <f t="shared" si="21"/>
        <v>13798.008871124257</v>
      </c>
      <c r="X13">
        <f t="shared" si="22"/>
        <v>4354.8414312013529</v>
      </c>
      <c r="Y13">
        <f t="shared" si="23"/>
        <v>8879.0022241543593</v>
      </c>
      <c r="Z13">
        <f t="shared" si="24"/>
        <v>9080.1681874899223</v>
      </c>
      <c r="AA13">
        <f t="shared" si="25"/>
        <v>15178.388662941019</v>
      </c>
      <c r="AB13">
        <f t="shared" si="26"/>
        <v>14326.714463040669</v>
      </c>
      <c r="AC13">
        <f t="shared" si="27"/>
        <v>11368.579852315126</v>
      </c>
      <c r="AD13">
        <f t="shared" si="28"/>
        <v>15647.944700905715</v>
      </c>
      <c r="AE13">
        <f t="shared" si="29"/>
        <v>32365.740878226894</v>
      </c>
      <c r="AF13">
        <f t="shared" si="30"/>
        <v>25076.331595185897</v>
      </c>
      <c r="AG13">
        <f t="shared" si="31"/>
        <v>18296.782708366842</v>
      </c>
      <c r="AH13">
        <f t="shared" si="32"/>
        <v>23143.036225117547</v>
      </c>
      <c r="AI13">
        <f t="shared" si="33"/>
        <v>19983.092423607181</v>
      </c>
      <c r="AJ13">
        <f t="shared" si="34"/>
        <v>11231.380805955579</v>
      </c>
      <c r="AK13">
        <f t="shared" si="35"/>
        <v>12783.406526893685</v>
      </c>
      <c r="AL13">
        <f t="shared" si="36"/>
        <v>14833.782978418985</v>
      </c>
      <c r="AM13">
        <f t="shared" si="37"/>
        <v>12111.877069859245</v>
      </c>
      <c r="AN13">
        <f t="shared" si="38"/>
        <v>11278.172181467133</v>
      </c>
      <c r="AO13">
        <f t="shared" si="39"/>
        <v>13328.357033326691</v>
      </c>
      <c r="AP13">
        <f t="shared" si="40"/>
        <v>12437.979700947055</v>
      </c>
      <c r="AQ13">
        <f t="shared" si="41"/>
        <v>38165.024818053898</v>
      </c>
      <c r="AR13">
        <f t="shared" si="42"/>
        <v>24284.545976519395</v>
      </c>
      <c r="AS13">
        <f t="shared" si="43"/>
        <v>12898.270526504228</v>
      </c>
      <c r="AT13">
        <f t="shared" si="44"/>
        <v>14471.563810339369</v>
      </c>
      <c r="AU13">
        <f t="shared" si="45"/>
        <v>7915.3653910103722</v>
      </c>
      <c r="AV13">
        <f t="shared" si="46"/>
        <v>9803.4706113451266</v>
      </c>
    </row>
    <row r="14" spans="1:48" x14ac:dyDescent="0.2">
      <c r="A14">
        <v>10</v>
      </c>
      <c r="B14">
        <f t="shared" si="0"/>
        <v>13204.362477150695</v>
      </c>
      <c r="C14">
        <f t="shared" si="1"/>
        <v>18226.447002832709</v>
      </c>
      <c r="D14">
        <f t="shared" si="2"/>
        <v>8125.4308781204099</v>
      </c>
      <c r="E14">
        <f t="shared" si="3"/>
        <v>37531.251958885026</v>
      </c>
      <c r="F14">
        <f t="shared" si="4"/>
        <v>25319.080138496618</v>
      </c>
      <c r="G14">
        <f t="shared" si="5"/>
        <v>31239.530606992033</v>
      </c>
      <c r="H14">
        <f t="shared" si="6"/>
        <v>10857.805242639539</v>
      </c>
      <c r="I14">
        <f t="shared" si="7"/>
        <v>20336.165153589394</v>
      </c>
      <c r="J14">
        <f t="shared" si="8"/>
        <v>25441.541885889867</v>
      </c>
      <c r="K14">
        <f t="shared" si="9"/>
        <v>12211.687894375926</v>
      </c>
      <c r="L14">
        <f t="shared" si="10"/>
        <v>24545.510174430765</v>
      </c>
      <c r="M14">
        <f t="shared" si="11"/>
        <v>44930.025229914012</v>
      </c>
      <c r="N14">
        <f t="shared" si="12"/>
        <v>10422.101033992183</v>
      </c>
      <c r="O14">
        <f t="shared" si="13"/>
        <v>11448.935100000775</v>
      </c>
      <c r="P14">
        <f t="shared" si="14"/>
        <v>15787.346034993932</v>
      </c>
      <c r="Q14">
        <f t="shared" si="15"/>
        <v>7654.2719724999488</v>
      </c>
      <c r="R14">
        <f t="shared" si="16"/>
        <v>14334.173151991246</v>
      </c>
      <c r="S14">
        <f t="shared" si="17"/>
        <v>13779.181181267784</v>
      </c>
      <c r="T14">
        <f t="shared" si="18"/>
        <v>14039.391044801405</v>
      </c>
      <c r="U14">
        <f t="shared" si="19"/>
        <v>24041.629330495914</v>
      </c>
      <c r="V14">
        <f t="shared" si="20"/>
        <v>11132.504420311498</v>
      </c>
      <c r="W14">
        <f t="shared" si="21"/>
        <v>14349.929213632846</v>
      </c>
      <c r="X14">
        <f t="shared" si="22"/>
        <v>4529.0350845558751</v>
      </c>
      <c r="Y14">
        <f t="shared" si="23"/>
        <v>9234.1623051820879</v>
      </c>
      <c r="Z14">
        <f t="shared" si="24"/>
        <v>9443.3749068712168</v>
      </c>
      <c r="AA14">
        <f t="shared" si="25"/>
        <v>15785.524195888123</v>
      </c>
      <c r="AB14">
        <f t="shared" si="26"/>
        <v>14899.783028753214</v>
      </c>
      <c r="AC14">
        <f t="shared" si="27"/>
        <v>11823.323036243428</v>
      </c>
      <c r="AD14">
        <f t="shared" si="28"/>
        <v>16273.862474951591</v>
      </c>
      <c r="AE14">
        <f t="shared" si="29"/>
        <v>33660.370484418745</v>
      </c>
      <c r="AF14">
        <f t="shared" si="30"/>
        <v>26079.384836573347</v>
      </c>
      <c r="AG14">
        <f t="shared" si="31"/>
        <v>19028.654000342918</v>
      </c>
      <c r="AH14">
        <f t="shared" si="32"/>
        <v>24068.757653430763</v>
      </c>
      <c r="AI14">
        <f t="shared" si="33"/>
        <v>20782.416102685191</v>
      </c>
      <c r="AJ14">
        <f t="shared" si="34"/>
        <v>11680.636028152167</v>
      </c>
      <c r="AK14">
        <f t="shared" si="35"/>
        <v>13294.742776540175</v>
      </c>
      <c r="AL14">
        <f t="shared" si="36"/>
        <v>15427.13428429331</v>
      </c>
      <c r="AM14">
        <f t="shared" si="37"/>
        <v>12596.352141824753</v>
      </c>
      <c r="AN14">
        <f t="shared" si="38"/>
        <v>11729.299058642346</v>
      </c>
      <c r="AO14">
        <f t="shared" si="39"/>
        <v>13861.491302743279</v>
      </c>
      <c r="AP14">
        <f t="shared" si="40"/>
        <v>12935.498877864517</v>
      </c>
      <c r="AQ14">
        <f t="shared" si="41"/>
        <v>39691.625776653862</v>
      </c>
      <c r="AR14">
        <f t="shared" si="42"/>
        <v>25255.927793868097</v>
      </c>
      <c r="AS14">
        <f t="shared" si="43"/>
        <v>13414.201336032444</v>
      </c>
      <c r="AT14">
        <f t="shared" si="44"/>
        <v>15050.426349814357</v>
      </c>
      <c r="AU14">
        <f t="shared" si="45"/>
        <v>8231.9799995738995</v>
      </c>
      <c r="AV14">
        <f t="shared" si="46"/>
        <v>10195.609427033945</v>
      </c>
    </row>
    <row r="15" spans="1:48" x14ac:dyDescent="0.2">
      <c r="A15" t="s">
        <v>693</v>
      </c>
      <c r="B15">
        <f>SUM(B5:B14)</f>
        <v>111383.17660038569</v>
      </c>
      <c r="C15">
        <f t="shared" ref="C15:AV15" si="47">SUM(C5:C14)</f>
        <v>153746.12510275131</v>
      </c>
      <c r="D15">
        <f t="shared" si="47"/>
        <v>68540.704181517285</v>
      </c>
      <c r="E15">
        <f t="shared" si="47"/>
        <v>316588.55716842751</v>
      </c>
      <c r="F15">
        <f t="shared" si="47"/>
        <v>213574.83780875619</v>
      </c>
      <c r="G15">
        <f t="shared" si="47"/>
        <v>263515.80097357219</v>
      </c>
      <c r="H15">
        <f t="shared" si="47"/>
        <v>91589.188113115088</v>
      </c>
      <c r="I15">
        <f t="shared" si="47"/>
        <v>171542.29737304462</v>
      </c>
      <c r="J15">
        <f t="shared" si="47"/>
        <v>214607.84326133275</v>
      </c>
      <c r="K15">
        <f t="shared" si="47"/>
        <v>103009.63728326633</v>
      </c>
      <c r="L15">
        <f t="shared" si="47"/>
        <v>207049.51861448234</v>
      </c>
      <c r="M15">
        <f t="shared" si="47"/>
        <v>378999.66344480286</v>
      </c>
      <c r="N15">
        <f t="shared" si="47"/>
        <v>87913.87861587292</v>
      </c>
      <c r="O15">
        <f t="shared" si="47"/>
        <v>96575.564502748632</v>
      </c>
      <c r="P15">
        <f t="shared" si="47"/>
        <v>133171.49953358248</v>
      </c>
      <c r="Q15">
        <f t="shared" si="47"/>
        <v>64566.32255708216</v>
      </c>
      <c r="R15">
        <f t="shared" si="47"/>
        <v>120913.50433400607</v>
      </c>
      <c r="S15">
        <f t="shared" si="47"/>
        <v>116231.96300296058</v>
      </c>
      <c r="T15">
        <f t="shared" si="47"/>
        <v>118426.91949807957</v>
      </c>
      <c r="U15">
        <f t="shared" si="47"/>
        <v>202799.11658843484</v>
      </c>
      <c r="V15">
        <f t="shared" si="47"/>
        <v>93906.366778239011</v>
      </c>
      <c r="W15">
        <f t="shared" si="47"/>
        <v>121046.41193930621</v>
      </c>
      <c r="X15">
        <f t="shared" si="47"/>
        <v>38203.912951144943</v>
      </c>
      <c r="Y15">
        <f t="shared" si="47"/>
        <v>77893.221469383847</v>
      </c>
      <c r="Z15">
        <f t="shared" si="47"/>
        <v>79657.999148070739</v>
      </c>
      <c r="AA15">
        <f t="shared" si="47"/>
        <v>133156.13171652879</v>
      </c>
      <c r="AB15">
        <f t="shared" si="47"/>
        <v>125684.6112238175</v>
      </c>
      <c r="AC15">
        <f t="shared" si="47"/>
        <v>99733.650907278163</v>
      </c>
      <c r="AD15">
        <f t="shared" si="47"/>
        <v>137275.42705333716</v>
      </c>
      <c r="AE15">
        <f t="shared" si="47"/>
        <v>283936.38818899216</v>
      </c>
      <c r="AF15">
        <f t="shared" si="47"/>
        <v>219988.26008510808</v>
      </c>
      <c r="AG15">
        <f t="shared" si="47"/>
        <v>160513.00717133758</v>
      </c>
      <c r="AH15">
        <f t="shared" si="47"/>
        <v>203027.95298924961</v>
      </c>
      <c r="AI15">
        <f t="shared" si="47"/>
        <v>175306.57212369904</v>
      </c>
      <c r="AJ15">
        <f t="shared" si="47"/>
        <v>98530.038673191768</v>
      </c>
      <c r="AK15">
        <f t="shared" si="47"/>
        <v>112145.5643995327</v>
      </c>
      <c r="AL15">
        <f t="shared" si="47"/>
        <v>130132.99395550181</v>
      </c>
      <c r="AM15">
        <f t="shared" si="47"/>
        <v>106254.40778086425</v>
      </c>
      <c r="AN15">
        <f t="shared" si="47"/>
        <v>98940.527474023838</v>
      </c>
      <c r="AO15">
        <f t="shared" si="47"/>
        <v>116926.2761750027</v>
      </c>
      <c r="AP15">
        <f t="shared" si="47"/>
        <v>109115.22297426182</v>
      </c>
      <c r="AQ15">
        <f t="shared" si="47"/>
        <v>334812.02678945533</v>
      </c>
      <c r="AR15">
        <f t="shared" si="47"/>
        <v>213042.12683791915</v>
      </c>
      <c r="AS15">
        <f t="shared" si="47"/>
        <v>113153.23696618479</v>
      </c>
      <c r="AT15">
        <f t="shared" si="47"/>
        <v>126955.33759644297</v>
      </c>
      <c r="AU15">
        <f t="shared" si="47"/>
        <v>69439.481357015626</v>
      </c>
      <c r="AV15">
        <f t="shared" si="47"/>
        <v>86003.346797317587</v>
      </c>
    </row>
    <row r="16" spans="1:48" x14ac:dyDescent="0.2">
      <c r="A16" t="s">
        <v>687</v>
      </c>
      <c r="B16" s="1">
        <f t="shared" ref="B16:AV16" si="48">(1+RealEstAppr)*B20</f>
        <v>175000.00074505806</v>
      </c>
      <c r="C16" s="1">
        <f t="shared" si="48"/>
        <v>175000.00074505806</v>
      </c>
      <c r="D16" s="1">
        <f t="shared" si="48"/>
        <v>98000.000417232513</v>
      </c>
      <c r="E16" s="1">
        <f t="shared" si="48"/>
        <v>630000.00268220901</v>
      </c>
      <c r="F16" s="1">
        <f t="shared" si="48"/>
        <v>182000.00077486038</v>
      </c>
      <c r="G16" s="1">
        <f t="shared" si="48"/>
        <v>630000.00268220901</v>
      </c>
      <c r="H16" s="1">
        <f t="shared" si="48"/>
        <v>115665.28393244201</v>
      </c>
      <c r="I16" s="1">
        <f t="shared" si="48"/>
        <v>280000.0011920929</v>
      </c>
      <c r="J16" s="1">
        <f t="shared" si="48"/>
        <v>168000.00071525574</v>
      </c>
      <c r="K16" s="1">
        <f t="shared" si="48"/>
        <v>140000.00059604645</v>
      </c>
      <c r="L16" s="1">
        <f t="shared" si="48"/>
        <v>168000.00071525574</v>
      </c>
      <c r="M16" s="1">
        <f t="shared" si="48"/>
        <v>525000.00223517418</v>
      </c>
      <c r="N16" s="1">
        <f t="shared" si="48"/>
        <v>154000.00065565109</v>
      </c>
      <c r="O16" s="1">
        <f t="shared" si="48"/>
        <v>105000.00044703484</v>
      </c>
      <c r="P16" s="1">
        <f t="shared" si="48"/>
        <v>210000.00089406967</v>
      </c>
      <c r="Q16" s="1">
        <f t="shared" si="48"/>
        <v>154000.00065565109</v>
      </c>
      <c r="R16" s="1">
        <f t="shared" si="48"/>
        <v>154000.00065565109</v>
      </c>
      <c r="S16" s="1">
        <f t="shared" si="48"/>
        <v>140000.00059604645</v>
      </c>
      <c r="T16" s="1">
        <f t="shared" si="48"/>
        <v>112000.00047683716</v>
      </c>
      <c r="U16" s="1">
        <f t="shared" si="48"/>
        <v>210000.00089406967</v>
      </c>
      <c r="V16" s="1">
        <f t="shared" si="48"/>
        <v>158195.8426735148</v>
      </c>
      <c r="W16" s="1">
        <f t="shared" si="48"/>
        <v>133000.00056624413</v>
      </c>
      <c r="X16" s="1">
        <f t="shared" si="48"/>
        <v>196000.00083446503</v>
      </c>
      <c r="Y16" s="1">
        <f t="shared" si="48"/>
        <v>112000.00047683716</v>
      </c>
      <c r="Z16" s="1">
        <f t="shared" si="48"/>
        <v>112000.00047683716</v>
      </c>
      <c r="AA16" s="1">
        <f t="shared" si="48"/>
        <v>133000.00056624413</v>
      </c>
      <c r="AB16" s="1">
        <f t="shared" si="48"/>
        <v>105000.00044703484</v>
      </c>
      <c r="AC16" s="1">
        <f t="shared" si="48"/>
        <v>161000.00068545341</v>
      </c>
      <c r="AD16" s="1">
        <f t="shared" si="48"/>
        <v>210000.00089406967</v>
      </c>
      <c r="AE16" s="1">
        <f t="shared" si="48"/>
        <v>158195.8426735148</v>
      </c>
      <c r="AF16" s="1">
        <f t="shared" si="48"/>
        <v>280000.0011920929</v>
      </c>
      <c r="AG16" s="1">
        <f t="shared" si="48"/>
        <v>105000.00044703484</v>
      </c>
      <c r="AH16" s="1">
        <f t="shared" si="48"/>
        <v>385000.00163912773</v>
      </c>
      <c r="AI16" s="1">
        <f t="shared" si="48"/>
        <v>175000.00074505806</v>
      </c>
      <c r="AJ16" s="1">
        <f t="shared" si="48"/>
        <v>175000.00074505806</v>
      </c>
      <c r="AK16" s="1">
        <f t="shared" si="48"/>
        <v>119000.00050663948</v>
      </c>
      <c r="AL16" s="1">
        <f t="shared" si="48"/>
        <v>112000.00047683716</v>
      </c>
      <c r="AM16" s="1">
        <f t="shared" si="48"/>
        <v>91000.000387430191</v>
      </c>
      <c r="AN16" s="1">
        <f t="shared" si="48"/>
        <v>119000.00050663948</v>
      </c>
      <c r="AO16" s="1">
        <f t="shared" si="48"/>
        <v>105000.00044703484</v>
      </c>
      <c r="AP16" s="1">
        <f t="shared" si="48"/>
        <v>119000.00050663948</v>
      </c>
      <c r="AQ16" s="1">
        <f t="shared" si="48"/>
        <v>560000.00238418579</v>
      </c>
      <c r="AR16" s="1">
        <f t="shared" si="48"/>
        <v>385000.00163912773</v>
      </c>
      <c r="AS16" s="1">
        <f t="shared" si="48"/>
        <v>420000.00178813934</v>
      </c>
      <c r="AT16" s="1">
        <f t="shared" si="48"/>
        <v>140000.00059604645</v>
      </c>
      <c r="AU16" s="1">
        <f t="shared" si="48"/>
        <v>175000.00074505806</v>
      </c>
      <c r="AV16" s="1">
        <f t="shared" si="48"/>
        <v>175000.00074505806</v>
      </c>
    </row>
    <row r="17" spans="1:48" x14ac:dyDescent="0.2">
      <c r="A17" t="s">
        <v>694</v>
      </c>
      <c r="B17" s="1">
        <f>B16+B15</f>
        <v>286383.17734544375</v>
      </c>
      <c r="C17" s="1">
        <f t="shared" ref="C17:AV17" si="49">C16+C15</f>
        <v>328746.12584780937</v>
      </c>
      <c r="D17" s="1">
        <f t="shared" si="49"/>
        <v>166540.70459874981</v>
      </c>
      <c r="E17" s="1">
        <f t="shared" si="49"/>
        <v>946588.55985063652</v>
      </c>
      <c r="F17" s="1">
        <f t="shared" si="49"/>
        <v>395574.83858361654</v>
      </c>
      <c r="G17" s="1">
        <f t="shared" si="49"/>
        <v>893515.8036557812</v>
      </c>
      <c r="H17" s="1">
        <f t="shared" si="49"/>
        <v>207254.47204555711</v>
      </c>
      <c r="I17" s="1">
        <f t="shared" si="49"/>
        <v>451542.29856513755</v>
      </c>
      <c r="J17" s="1">
        <f t="shared" si="49"/>
        <v>382607.84397658845</v>
      </c>
      <c r="K17" s="1">
        <f t="shared" si="49"/>
        <v>243009.6378793128</v>
      </c>
      <c r="L17" s="1">
        <f t="shared" si="49"/>
        <v>375049.5193297381</v>
      </c>
      <c r="M17" s="1">
        <f t="shared" si="49"/>
        <v>903999.66567997704</v>
      </c>
      <c r="N17" s="1">
        <f t="shared" si="49"/>
        <v>241913.87927152403</v>
      </c>
      <c r="O17" s="1">
        <f t="shared" si="49"/>
        <v>201575.56494978347</v>
      </c>
      <c r="P17" s="1">
        <f t="shared" si="49"/>
        <v>343171.50042765215</v>
      </c>
      <c r="Q17" s="1">
        <f t="shared" si="49"/>
        <v>218566.32321273326</v>
      </c>
      <c r="R17" s="1">
        <f t="shared" si="49"/>
        <v>274913.50498965714</v>
      </c>
      <c r="S17" s="1">
        <f t="shared" si="49"/>
        <v>256231.96359900702</v>
      </c>
      <c r="T17" s="1">
        <f t="shared" si="49"/>
        <v>230426.91997491673</v>
      </c>
      <c r="U17" s="1">
        <f t="shared" si="49"/>
        <v>412799.11748250452</v>
      </c>
      <c r="V17" s="1">
        <f t="shared" si="49"/>
        <v>252102.20945175382</v>
      </c>
      <c r="W17" s="1">
        <f t="shared" si="49"/>
        <v>254046.41250555034</v>
      </c>
      <c r="X17" s="1">
        <f t="shared" si="49"/>
        <v>234203.91378560997</v>
      </c>
      <c r="Y17" s="1">
        <f t="shared" si="49"/>
        <v>189893.22194622102</v>
      </c>
      <c r="Z17" s="1">
        <f t="shared" si="49"/>
        <v>191657.99962490791</v>
      </c>
      <c r="AA17" s="1">
        <f t="shared" si="49"/>
        <v>266156.13228277292</v>
      </c>
      <c r="AB17" s="1">
        <f t="shared" si="49"/>
        <v>230684.61167085235</v>
      </c>
      <c r="AC17" s="1">
        <f t="shared" si="49"/>
        <v>260733.65159273159</v>
      </c>
      <c r="AD17" s="1">
        <f t="shared" si="49"/>
        <v>347275.42794740683</v>
      </c>
      <c r="AE17" s="1">
        <f t="shared" si="49"/>
        <v>442132.23086250696</v>
      </c>
      <c r="AF17" s="1">
        <f t="shared" si="49"/>
        <v>499988.261277201</v>
      </c>
      <c r="AG17" s="1">
        <f t="shared" si="49"/>
        <v>265513.00761837244</v>
      </c>
      <c r="AH17" s="1">
        <f t="shared" si="49"/>
        <v>588027.95462837734</v>
      </c>
      <c r="AI17" s="1">
        <f t="shared" si="49"/>
        <v>350306.57286875707</v>
      </c>
      <c r="AJ17" s="1">
        <f t="shared" si="49"/>
        <v>273530.03941824986</v>
      </c>
      <c r="AK17" s="1">
        <f t="shared" si="49"/>
        <v>231145.56490617216</v>
      </c>
      <c r="AL17" s="1">
        <f t="shared" si="49"/>
        <v>242132.99443233898</v>
      </c>
      <c r="AM17" s="1">
        <f t="shared" si="49"/>
        <v>197254.40816829444</v>
      </c>
      <c r="AN17" s="1">
        <f t="shared" si="49"/>
        <v>217940.52798066332</v>
      </c>
      <c r="AO17" s="1">
        <f t="shared" si="49"/>
        <v>221926.27662203752</v>
      </c>
      <c r="AP17" s="1">
        <f t="shared" si="49"/>
        <v>228115.2234809013</v>
      </c>
      <c r="AQ17" s="1">
        <f t="shared" si="49"/>
        <v>894812.02917364112</v>
      </c>
      <c r="AR17" s="1">
        <f t="shared" si="49"/>
        <v>598042.12847704685</v>
      </c>
      <c r="AS17" s="1">
        <f t="shared" si="49"/>
        <v>533153.23875432415</v>
      </c>
      <c r="AT17" s="1">
        <f t="shared" si="49"/>
        <v>266955.33819248941</v>
      </c>
      <c r="AU17" s="1">
        <f t="shared" si="49"/>
        <v>244439.48210207367</v>
      </c>
      <c r="AV17" s="1">
        <f t="shared" si="49"/>
        <v>261003.34754237565</v>
      </c>
    </row>
    <row r="19" spans="1:48" x14ac:dyDescent="0.2">
      <c r="A19" s="87" t="s">
        <v>683</v>
      </c>
      <c r="B19" s="5">
        <f t="shared" ref="B19:AV19" si="50">NPV(DisctRate,B5:B14,B16)</f>
        <v>127715.13908945209</v>
      </c>
      <c r="C19" s="5">
        <f t="shared" si="50"/>
        <v>152961.30144745792</v>
      </c>
      <c r="D19" s="5">
        <f t="shared" si="50"/>
        <v>75195.174897168312</v>
      </c>
      <c r="E19" s="5">
        <f t="shared" si="50"/>
        <v>409481.82993746974</v>
      </c>
      <c r="F19" s="5">
        <f t="shared" si="50"/>
        <v>191069.62807983908</v>
      </c>
      <c r="G19" s="5">
        <f t="shared" si="50"/>
        <v>377853.16698905965</v>
      </c>
      <c r="H19" s="5">
        <f t="shared" si="50"/>
        <v>95122.472885715077</v>
      </c>
      <c r="I19" s="5">
        <f t="shared" si="50"/>
        <v>200368.77390570307</v>
      </c>
      <c r="J19" s="5">
        <f t="shared" si="50"/>
        <v>186778.33224138708</v>
      </c>
      <c r="K19" s="5">
        <f t="shared" si="50"/>
        <v>110457.64925648295</v>
      </c>
      <c r="L19" s="5">
        <f t="shared" si="50"/>
        <v>182273.95523424257</v>
      </c>
      <c r="M19" s="5">
        <f t="shared" si="50"/>
        <v>409873.81545061478</v>
      </c>
      <c r="N19" s="5">
        <f t="shared" si="50"/>
        <v>106368.25953330535</v>
      </c>
      <c r="O19" s="5">
        <f t="shared" si="50"/>
        <v>94355.982821128113</v>
      </c>
      <c r="P19" s="5">
        <f t="shared" si="50"/>
        <v>152967.15756459293</v>
      </c>
      <c r="Q19" s="5">
        <f t="shared" si="50"/>
        <v>92454.303782799485</v>
      </c>
      <c r="R19" s="5">
        <f t="shared" si="50"/>
        <v>126034.35781225048</v>
      </c>
      <c r="S19" s="5">
        <f t="shared" si="50"/>
        <v>118337.48278249912</v>
      </c>
      <c r="T19" s="5">
        <f t="shared" si="50"/>
        <v>109831.7361179163</v>
      </c>
      <c r="U19" s="5">
        <f t="shared" si="50"/>
        <v>194461.67546080827</v>
      </c>
      <c r="V19" s="5">
        <f t="shared" si="50"/>
        <v>111410.09465634612</v>
      </c>
      <c r="W19" s="5">
        <f t="shared" si="50"/>
        <v>118753.19217340049</v>
      </c>
      <c r="X19" s="5">
        <f t="shared" si="50"/>
        <v>91464.392301501954</v>
      </c>
      <c r="Y19" s="5">
        <f t="shared" si="50"/>
        <v>85675.713990568634</v>
      </c>
      <c r="Z19" s="5">
        <f t="shared" si="50"/>
        <v>86727.431715066166</v>
      </c>
      <c r="AA19" s="5">
        <f t="shared" si="50"/>
        <v>125969.96915455521</v>
      </c>
      <c r="AB19" s="5">
        <f t="shared" si="50"/>
        <v>111703.49392663683</v>
      </c>
      <c r="AC19" s="5">
        <f t="shared" si="50"/>
        <v>115865.69983242932</v>
      </c>
      <c r="AD19" s="5">
        <f t="shared" si="50"/>
        <v>155412.88960478437</v>
      </c>
      <c r="AE19" s="5">
        <f t="shared" si="50"/>
        <v>224658.32083123797</v>
      </c>
      <c r="AF19" s="5">
        <f t="shared" si="50"/>
        <v>229240.10329747928</v>
      </c>
      <c r="AG19" s="5">
        <f t="shared" si="50"/>
        <v>132459.44623507693</v>
      </c>
      <c r="AH19" s="5">
        <f t="shared" si="50"/>
        <v>255934.48207147469</v>
      </c>
      <c r="AI19" s="5">
        <f t="shared" si="50"/>
        <v>165810.2311193771</v>
      </c>
      <c r="AJ19" s="5">
        <f t="shared" si="50"/>
        <v>120055.32270765185</v>
      </c>
      <c r="AK19" s="5">
        <f t="shared" si="50"/>
        <v>108541.82527399699</v>
      </c>
      <c r="AL19" s="5">
        <f t="shared" si="50"/>
        <v>116807.96102139493</v>
      </c>
      <c r="AM19" s="5">
        <f t="shared" si="50"/>
        <v>95217.166523904409</v>
      </c>
      <c r="AN19" s="5">
        <f t="shared" si="50"/>
        <v>100672.29498985629</v>
      </c>
      <c r="AO19" s="5">
        <f t="shared" si="50"/>
        <v>106483.9717629271</v>
      </c>
      <c r="AP19" s="5">
        <f t="shared" si="50"/>
        <v>106735.89593415638</v>
      </c>
      <c r="AQ19" s="5">
        <f t="shared" si="50"/>
        <v>395807.51812428096</v>
      </c>
      <c r="AR19" s="5">
        <f t="shared" si="50"/>
        <v>261902.42027697258</v>
      </c>
      <c r="AS19" s="5">
        <f t="shared" si="50"/>
        <v>214641.00948570203</v>
      </c>
      <c r="AT19" s="5">
        <f t="shared" si="50"/>
        <v>124728.06855576401</v>
      </c>
      <c r="AU19" s="5">
        <f t="shared" si="50"/>
        <v>102718.83034692664</v>
      </c>
      <c r="AV19" s="5">
        <f t="shared" si="50"/>
        <v>112590.05156654204</v>
      </c>
    </row>
    <row r="20" spans="1:48" x14ac:dyDescent="0.2">
      <c r="A20" t="s">
        <v>688</v>
      </c>
      <c r="B20" s="1">
        <f>'P&amp;L'!N44</f>
        <v>125000</v>
      </c>
      <c r="C20" s="1">
        <f>'P&amp;L'!N46</f>
        <v>125000</v>
      </c>
      <c r="D20" s="1">
        <f>'P&amp;L'!N65</f>
        <v>70000</v>
      </c>
      <c r="E20" s="1">
        <f>'P&amp;L'!N60</f>
        <v>450000</v>
      </c>
      <c r="F20" s="1">
        <f>'P&amp;L'!N75</f>
        <v>130000</v>
      </c>
      <c r="G20" s="1">
        <f>'P&amp;L'!N72</f>
        <v>450000</v>
      </c>
      <c r="H20" s="9">
        <f>'P&amp;L'!AC67</f>
        <v>82618.059599999993</v>
      </c>
      <c r="I20" s="1">
        <f>'P&amp;L'!N76</f>
        <v>200000</v>
      </c>
      <c r="J20" s="1">
        <f>'P&amp;L'!N73</f>
        <v>120000</v>
      </c>
      <c r="K20" s="1">
        <f>'P&amp;L'!N68</f>
        <v>100000</v>
      </c>
      <c r="L20" s="1">
        <f>'P&amp;L'!N74</f>
        <v>120000</v>
      </c>
      <c r="M20" s="1">
        <f>'P&amp;L'!N77</f>
        <v>375000</v>
      </c>
      <c r="N20" s="1">
        <f>'P&amp;L'!N63</f>
        <v>110000</v>
      </c>
      <c r="O20" s="1">
        <f>'P&amp;L'!N49</f>
        <v>75000</v>
      </c>
      <c r="P20" s="1">
        <f>'P&amp;L'!N51</f>
        <v>150000</v>
      </c>
      <c r="Q20" s="1">
        <f>'P&amp;L'!N61</f>
        <v>110000</v>
      </c>
      <c r="R20" s="1">
        <f>'P&amp;L'!N62</f>
        <v>110000</v>
      </c>
      <c r="S20" s="1">
        <f>'P&amp;L'!N69</f>
        <v>100000</v>
      </c>
      <c r="T20" s="1">
        <f>'P&amp;L'!N87</f>
        <v>80000</v>
      </c>
      <c r="U20" s="1">
        <f>'P&amp;L'!N88+'P&amp;L'!N89</f>
        <v>150000</v>
      </c>
      <c r="V20" s="1">
        <f>'P&amp;L'!N90</f>
        <v>112997.03</v>
      </c>
      <c r="W20" s="1">
        <f>'P&amp;L'!N54</f>
        <v>95000</v>
      </c>
      <c r="X20" s="1">
        <f>'P&amp;L'!N47</f>
        <v>140000</v>
      </c>
      <c r="Y20" s="1">
        <f>'P&amp;L'!N80</f>
        <v>80000</v>
      </c>
      <c r="Z20" s="1">
        <f>'P&amp;L'!N81</f>
        <v>80000</v>
      </c>
      <c r="AA20" s="1">
        <f>'P&amp;L'!N45</f>
        <v>95000</v>
      </c>
      <c r="AB20" s="1">
        <f>'P&amp;L'!N55</f>
        <v>75000</v>
      </c>
      <c r="AC20" s="1">
        <f>'P&amp;L'!N58</f>
        <v>115000</v>
      </c>
      <c r="AD20" s="1">
        <f>'P&amp;L'!N82</f>
        <v>150000</v>
      </c>
      <c r="AE20" s="1">
        <f>'P&amp;L'!N90</f>
        <v>112997.03</v>
      </c>
      <c r="AF20" s="1">
        <f>'P&amp;L'!N66</f>
        <v>200000</v>
      </c>
      <c r="AG20" s="1">
        <f>'P&amp;L'!N79</f>
        <v>75000</v>
      </c>
      <c r="AH20" s="1">
        <f>'P&amp;L'!N50</f>
        <v>275000</v>
      </c>
      <c r="AI20" s="1">
        <f>'P&amp;L'!N42</f>
        <v>125000</v>
      </c>
      <c r="AJ20" s="1">
        <f>'P&amp;L'!N43</f>
        <v>125000</v>
      </c>
      <c r="AK20" s="1">
        <f>'P&amp;L'!N64</f>
        <v>85000</v>
      </c>
      <c r="AL20" s="1">
        <f>'P&amp;L'!N53</f>
        <v>80000</v>
      </c>
      <c r="AM20" s="1">
        <f>'P&amp;L'!N52</f>
        <v>65000</v>
      </c>
      <c r="AN20" s="1">
        <f>'P&amp;L'!N56</f>
        <v>85000</v>
      </c>
      <c r="AO20" s="1">
        <f>'P&amp;L'!N78</f>
        <v>75000</v>
      </c>
      <c r="AP20" s="1">
        <f>'P&amp;L'!N57</f>
        <v>85000</v>
      </c>
      <c r="AQ20" s="1">
        <f>'P&amp;L'!N71</f>
        <v>400000</v>
      </c>
      <c r="AR20" s="1">
        <f>'P&amp;L'!N48</f>
        <v>275000</v>
      </c>
      <c r="AS20" s="1">
        <f>'P&amp;L'!N83</f>
        <v>300000</v>
      </c>
      <c r="AT20" s="1">
        <f>'P&amp;L'!N84</f>
        <v>100000</v>
      </c>
      <c r="AU20" s="1">
        <f>'P&amp;L'!N85</f>
        <v>125000</v>
      </c>
      <c r="AV20" s="1">
        <f>'P&amp;L'!N86</f>
        <v>125000</v>
      </c>
    </row>
    <row r="22" spans="1:48" x14ac:dyDescent="0.2">
      <c r="A22" s="87" t="s">
        <v>672</v>
      </c>
      <c r="B22" s="9">
        <f>'P&amp;L'!AC44</f>
        <v>105071.68060000001</v>
      </c>
      <c r="C22" s="9">
        <f>'P&amp;L'!AC46</f>
        <v>106692.29519999999</v>
      </c>
      <c r="D22" s="9">
        <f>'P&amp;L'!AC65</f>
        <v>59494.207999999999</v>
      </c>
      <c r="E22" s="9">
        <f>'P&amp;L'!AC60</f>
        <v>358391.1398</v>
      </c>
      <c r="F22" s="9">
        <f>'P&amp;L'!AC75</f>
        <v>117248.36</v>
      </c>
      <c r="G22" s="9">
        <f>'P&amp;L'!AC72</f>
        <v>380496.3394</v>
      </c>
      <c r="H22" s="9">
        <f>'P&amp;L'!AC67</f>
        <v>82618.059599999993</v>
      </c>
      <c r="I22" s="9">
        <f>'P&amp;L'!AC76</f>
        <v>178091.3792</v>
      </c>
      <c r="J22" s="9">
        <f>'P&amp;L'!AC73</f>
        <v>123096.3394</v>
      </c>
      <c r="K22" s="9">
        <f>'P&amp;L'!AC68</f>
        <v>82618.059599999993</v>
      </c>
      <c r="L22" s="9">
        <f>'P&amp;L'!AC74</f>
        <v>106921.01979999999</v>
      </c>
      <c r="M22" s="9">
        <f>'P&amp;L'!AC77</f>
        <v>308348.36</v>
      </c>
      <c r="N22" s="9">
        <f>'P&amp;L'!AC63</f>
        <v>87996.979399999997</v>
      </c>
      <c r="O22" s="9">
        <f>'P&amp;L'!AC49</f>
        <v>63587.768400000001</v>
      </c>
      <c r="P22" s="9">
        <f>'P&amp;L'!AC51</f>
        <v>121014.00779999999</v>
      </c>
      <c r="Q22" s="9">
        <f>'P&amp;L'!AC61</f>
        <v>88202.661800000002</v>
      </c>
      <c r="R22" s="9">
        <f>'P&amp;L'!AC62</f>
        <v>87455.099600000001</v>
      </c>
      <c r="S22" s="9">
        <f>'P&amp;L'!AC69</f>
        <v>84393.611399999994</v>
      </c>
      <c r="T22" s="9">
        <f>'P&amp;L'!AC87</f>
        <v>69317.587599999999</v>
      </c>
      <c r="U22" s="9">
        <f>'P&amp;L'!AC88+'P&amp;L'!AC89</f>
        <v>127987.4996</v>
      </c>
      <c r="V22" s="9">
        <f>'P&amp;L'!AC90</f>
        <v>112997.03</v>
      </c>
      <c r="W22" s="9">
        <f>'P&amp;L'!AC54</f>
        <v>76470.148000000001</v>
      </c>
      <c r="X22" s="9">
        <f>'P&amp;L'!AC47</f>
        <v>116448.1244</v>
      </c>
      <c r="Y22" s="9">
        <f>'P&amp;L'!AC80</f>
        <v>73986.000799999994</v>
      </c>
      <c r="Z22" s="9">
        <f>'P&amp;L'!AC81</f>
        <v>72785.020799999998</v>
      </c>
      <c r="AA22" s="9">
        <f>'P&amp;L'!AC45</f>
        <v>82742.462400000004</v>
      </c>
      <c r="AB22" s="9">
        <f>'P&amp;L'!AC55</f>
        <v>60467.114600000001</v>
      </c>
      <c r="AC22" s="9">
        <f>'P&amp;L'!AC58</f>
        <v>95997.785999999993</v>
      </c>
      <c r="AD22" s="9">
        <f>'P&amp;L'!AC82</f>
        <v>131436.5606</v>
      </c>
      <c r="AE22" s="9">
        <f>'P&amp;L'!AC90</f>
        <v>112997.03</v>
      </c>
      <c r="AF22" s="9">
        <f>'P&amp;L'!AC66</f>
        <v>160618.05960000001</v>
      </c>
      <c r="AG22" s="9">
        <f>'P&amp;L'!AC79</f>
        <v>63317.328999999998</v>
      </c>
      <c r="AH22" s="9">
        <f>'P&amp;L'!AC50</f>
        <v>233784.39480000001</v>
      </c>
      <c r="AI22" s="9">
        <f>'P&amp;L'!AC42</f>
        <v>104693.99559999999</v>
      </c>
      <c r="AJ22" s="9">
        <f>'P&amp;L'!AC43</f>
        <v>105188.1222</v>
      </c>
      <c r="AK22" s="9">
        <f>'P&amp;L'!AC64</f>
        <v>67134.840599999996</v>
      </c>
      <c r="AL22" s="9">
        <f>'P&amp;L'!AC53</f>
        <v>64460.040399999998</v>
      </c>
      <c r="AM22" s="9">
        <f>'P&amp;L'!AC52</f>
        <v>53083.411800000002</v>
      </c>
      <c r="AN22" s="9">
        <f>'P&amp;L'!AC56</f>
        <v>69190.879199999996</v>
      </c>
      <c r="AO22" s="9">
        <f>'P&amp;L'!AC78</f>
        <v>61151.090199999999</v>
      </c>
      <c r="AP22" s="9">
        <f>'P&amp;L'!AC57</f>
        <v>70268.879199999996</v>
      </c>
      <c r="AQ22" s="9">
        <f>'P&amp;L'!AC71</f>
        <v>312915.86</v>
      </c>
      <c r="AR22" s="9">
        <f>'P&amp;L'!AC48</f>
        <v>233929.53320000001</v>
      </c>
      <c r="AS22" s="9">
        <f>'P&amp;L'!AC83</f>
        <v>234000</v>
      </c>
      <c r="AT22" s="9">
        <f>'P&amp;L'!AC84</f>
        <v>78000</v>
      </c>
      <c r="AU22" s="9">
        <f>'P&amp;L'!AC85</f>
        <v>97500</v>
      </c>
      <c r="AV22" s="9">
        <f>'P&amp;L'!AC86</f>
        <v>132540.02480000001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101-8723-4D6D-B76C-A37B694F5299}">
  <dimension ref="A1:EF35"/>
  <sheetViews>
    <sheetView workbookViewId="0">
      <pane xSplit="5" topLeftCell="F1" activePane="topRight" state="frozen"/>
      <selection pane="topRight" activeCell="H16" sqref="H16"/>
    </sheetView>
  </sheetViews>
  <sheetFormatPr baseColWidth="10" defaultColWidth="8.83203125" defaultRowHeight="15" x14ac:dyDescent="0.2"/>
  <cols>
    <col min="4" max="4" width="15.5" customWidth="1"/>
    <col min="5" max="5" width="11.1640625" customWidth="1"/>
  </cols>
  <sheetData>
    <row r="1" spans="1:136" x14ac:dyDescent="0.2">
      <c r="A1" s="26"/>
      <c r="B1" s="26"/>
      <c r="C1" s="26"/>
      <c r="D1" s="26"/>
      <c r="E1" s="26"/>
      <c r="F1" s="27" t="s">
        <v>252</v>
      </c>
      <c r="G1" s="28"/>
      <c r="H1" s="27" t="s">
        <v>253</v>
      </c>
      <c r="I1" s="28"/>
      <c r="J1" s="27" t="s">
        <v>254</v>
      </c>
      <c r="K1" s="28"/>
      <c r="L1" s="27" t="s">
        <v>255</v>
      </c>
      <c r="M1" s="28"/>
      <c r="N1" s="27" t="s">
        <v>256</v>
      </c>
      <c r="O1" s="28"/>
      <c r="P1" s="27" t="s">
        <v>257</v>
      </c>
      <c r="Q1" s="28"/>
      <c r="R1" s="27" t="s">
        <v>258</v>
      </c>
      <c r="S1" s="28"/>
      <c r="T1" s="27" t="s">
        <v>259</v>
      </c>
      <c r="U1" s="28"/>
      <c r="V1" s="27" t="s">
        <v>260</v>
      </c>
      <c r="W1" s="28"/>
      <c r="X1" s="27" t="s">
        <v>261</v>
      </c>
      <c r="Y1" s="28"/>
      <c r="Z1" s="27" t="s">
        <v>262</v>
      </c>
      <c r="AA1" s="28"/>
      <c r="AB1" s="27" t="s">
        <v>263</v>
      </c>
      <c r="AC1" s="28"/>
      <c r="AD1" s="27" t="s">
        <v>264</v>
      </c>
      <c r="AE1" s="28"/>
      <c r="AF1" s="27" t="s">
        <v>265</v>
      </c>
      <c r="AG1" s="28"/>
      <c r="AH1" s="27" t="s">
        <v>266</v>
      </c>
      <c r="AI1" s="28"/>
      <c r="AJ1" s="27" t="s">
        <v>267</v>
      </c>
      <c r="AK1" s="28"/>
      <c r="AL1" s="27" t="s">
        <v>268</v>
      </c>
      <c r="AM1" s="29"/>
      <c r="AN1" s="30"/>
      <c r="AO1" s="29"/>
      <c r="AP1" s="31" t="s">
        <v>269</v>
      </c>
      <c r="AQ1" s="29"/>
      <c r="AR1" s="29"/>
      <c r="AS1" s="29"/>
      <c r="AT1" s="29"/>
      <c r="AU1" s="29"/>
      <c r="AV1" s="27" t="s">
        <v>252</v>
      </c>
      <c r="AW1" s="28"/>
      <c r="AX1" s="27" t="s">
        <v>260</v>
      </c>
      <c r="AY1" s="28"/>
      <c r="AZ1" s="27" t="s">
        <v>261</v>
      </c>
      <c r="BA1" s="28"/>
      <c r="BB1" s="27" t="s">
        <v>262</v>
      </c>
      <c r="BC1" s="28"/>
      <c r="BD1" s="27" t="s">
        <v>263</v>
      </c>
      <c r="BE1" s="28"/>
      <c r="BF1" s="27" t="s">
        <v>270</v>
      </c>
      <c r="BG1" s="29"/>
      <c r="BH1" s="30"/>
      <c r="BI1" s="29"/>
      <c r="BJ1" s="27" t="s">
        <v>252</v>
      </c>
      <c r="BK1" s="28"/>
      <c r="BL1" s="27" t="s">
        <v>260</v>
      </c>
      <c r="BM1" s="28"/>
      <c r="BN1" s="27" t="s">
        <v>261</v>
      </c>
      <c r="BO1" s="28"/>
      <c r="BP1" s="27" t="s">
        <v>262</v>
      </c>
      <c r="BQ1" s="28"/>
      <c r="BR1" s="27" t="s">
        <v>263</v>
      </c>
      <c r="BS1" s="28"/>
      <c r="BT1" s="27" t="s">
        <v>264</v>
      </c>
      <c r="BU1" s="28"/>
      <c r="BV1" s="27" t="s">
        <v>265</v>
      </c>
      <c r="BW1" s="28"/>
      <c r="BX1" s="27" t="s">
        <v>266</v>
      </c>
      <c r="BY1" s="28"/>
      <c r="BZ1" s="27" t="s">
        <v>271</v>
      </c>
      <c r="CA1" s="29"/>
      <c r="CB1" s="30"/>
      <c r="CC1" s="29"/>
      <c r="CD1" s="27" t="s">
        <v>252</v>
      </c>
      <c r="CE1" s="28"/>
      <c r="CF1" s="27" t="s">
        <v>253</v>
      </c>
      <c r="CG1" s="28"/>
      <c r="CH1" s="27" t="s">
        <v>260</v>
      </c>
      <c r="CI1" s="28"/>
      <c r="CJ1" s="27" t="s">
        <v>261</v>
      </c>
      <c r="CK1" s="28"/>
      <c r="CL1" s="27" t="s">
        <v>262</v>
      </c>
      <c r="CM1" s="28"/>
      <c r="CN1" s="27" t="s">
        <v>263</v>
      </c>
      <c r="CO1" s="28"/>
      <c r="CP1" s="27" t="s">
        <v>264</v>
      </c>
      <c r="CQ1" s="28"/>
      <c r="CR1" s="27" t="s">
        <v>265</v>
      </c>
      <c r="CS1" s="28"/>
      <c r="CT1" s="27" t="s">
        <v>266</v>
      </c>
      <c r="CU1" s="28"/>
      <c r="CV1" s="27" t="s">
        <v>267</v>
      </c>
      <c r="CW1" s="28"/>
      <c r="CX1" s="27" t="s">
        <v>272</v>
      </c>
      <c r="CY1" s="29"/>
      <c r="CZ1" s="30"/>
      <c r="DA1" s="29"/>
      <c r="DB1" s="31" t="s">
        <v>269</v>
      </c>
      <c r="DC1" s="29"/>
      <c r="DD1" s="27" t="s">
        <v>252</v>
      </c>
      <c r="DE1" s="28"/>
      <c r="DF1" s="27" t="s">
        <v>260</v>
      </c>
      <c r="DG1" s="28"/>
      <c r="DH1" s="27" t="s">
        <v>261</v>
      </c>
      <c r="DI1" s="28"/>
      <c r="DJ1" s="27" t="s">
        <v>262</v>
      </c>
      <c r="DK1" s="28"/>
      <c r="DL1" s="27" t="s">
        <v>263</v>
      </c>
      <c r="DM1" s="28"/>
      <c r="DN1" s="27" t="s">
        <v>264</v>
      </c>
      <c r="DO1" s="28"/>
      <c r="DP1" s="27" t="s">
        <v>265</v>
      </c>
      <c r="DQ1" s="28"/>
      <c r="DR1" s="27" t="s">
        <v>273</v>
      </c>
      <c r="DS1" s="29"/>
      <c r="DT1" s="30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</row>
    <row r="2" spans="1:136" ht="16" thickBot="1" x14ac:dyDescent="0.25">
      <c r="A2" s="26"/>
      <c r="B2" s="26"/>
      <c r="C2" s="26"/>
      <c r="D2" s="26"/>
      <c r="E2" s="26"/>
      <c r="F2" s="32" t="s">
        <v>274</v>
      </c>
      <c r="G2" s="28"/>
      <c r="H2" s="32" t="s">
        <v>274</v>
      </c>
      <c r="I2" s="28"/>
      <c r="J2" s="32" t="s">
        <v>274</v>
      </c>
      <c r="K2" s="28"/>
      <c r="L2" s="32" t="s">
        <v>274</v>
      </c>
      <c r="M2" s="28"/>
      <c r="N2" s="32" t="s">
        <v>274</v>
      </c>
      <c r="O2" s="28"/>
      <c r="P2" s="32" t="s">
        <v>274</v>
      </c>
      <c r="Q2" s="28"/>
      <c r="R2" s="32" t="s">
        <v>274</v>
      </c>
      <c r="S2" s="28"/>
      <c r="T2" s="32" t="s">
        <v>274</v>
      </c>
      <c r="U2" s="28"/>
      <c r="V2" s="32" t="s">
        <v>274</v>
      </c>
      <c r="W2" s="28"/>
      <c r="X2" s="32" t="s">
        <v>274</v>
      </c>
      <c r="Y2" s="28"/>
      <c r="Z2" s="32" t="s">
        <v>274</v>
      </c>
      <c r="AA2" s="28"/>
      <c r="AB2" s="32" t="s">
        <v>274</v>
      </c>
      <c r="AC2" s="28"/>
      <c r="AD2" s="32" t="s">
        <v>274</v>
      </c>
      <c r="AE2" s="28"/>
      <c r="AF2" s="32" t="s">
        <v>274</v>
      </c>
      <c r="AG2" s="28"/>
      <c r="AH2" s="32" t="s">
        <v>274</v>
      </c>
      <c r="AI2" s="28"/>
      <c r="AJ2" s="32" t="s">
        <v>274</v>
      </c>
      <c r="AK2" s="28"/>
      <c r="AL2" s="32" t="s">
        <v>274</v>
      </c>
      <c r="AM2" s="29"/>
      <c r="AN2" s="33" t="s">
        <v>275</v>
      </c>
      <c r="AO2" s="29"/>
      <c r="AP2" s="34" t="s">
        <v>276</v>
      </c>
      <c r="AQ2" s="29"/>
      <c r="AR2" s="35" t="s">
        <v>220</v>
      </c>
      <c r="AS2" s="29"/>
      <c r="AT2" s="35" t="s">
        <v>277</v>
      </c>
      <c r="AU2" s="29"/>
      <c r="AV2" s="32" t="s">
        <v>278</v>
      </c>
      <c r="AW2" s="28"/>
      <c r="AX2" s="32" t="s">
        <v>278</v>
      </c>
      <c r="AY2" s="28"/>
      <c r="AZ2" s="32" t="s">
        <v>278</v>
      </c>
      <c r="BA2" s="28"/>
      <c r="BB2" s="32" t="s">
        <v>278</v>
      </c>
      <c r="BC2" s="28"/>
      <c r="BD2" s="32" t="s">
        <v>278</v>
      </c>
      <c r="BE2" s="28"/>
      <c r="BF2" s="32" t="s">
        <v>278</v>
      </c>
      <c r="BG2" s="29"/>
      <c r="BH2" s="33" t="s">
        <v>279</v>
      </c>
      <c r="BI2" s="29"/>
      <c r="BJ2" s="32" t="s">
        <v>280</v>
      </c>
      <c r="BK2" s="28"/>
      <c r="BL2" s="32" t="s">
        <v>280</v>
      </c>
      <c r="BM2" s="28"/>
      <c r="BN2" s="32" t="s">
        <v>280</v>
      </c>
      <c r="BO2" s="28"/>
      <c r="BP2" s="32" t="s">
        <v>280</v>
      </c>
      <c r="BQ2" s="28"/>
      <c r="BR2" s="32" t="s">
        <v>280</v>
      </c>
      <c r="BS2" s="28"/>
      <c r="BT2" s="32" t="s">
        <v>280</v>
      </c>
      <c r="BU2" s="28"/>
      <c r="BV2" s="32" t="s">
        <v>280</v>
      </c>
      <c r="BW2" s="28"/>
      <c r="BX2" s="32" t="s">
        <v>280</v>
      </c>
      <c r="BY2" s="28"/>
      <c r="BZ2" s="32" t="s">
        <v>280</v>
      </c>
      <c r="CA2" s="29"/>
      <c r="CB2" s="33" t="s">
        <v>281</v>
      </c>
      <c r="CC2" s="29"/>
      <c r="CD2" s="32" t="s">
        <v>282</v>
      </c>
      <c r="CE2" s="28"/>
      <c r="CF2" s="32" t="s">
        <v>282</v>
      </c>
      <c r="CG2" s="28"/>
      <c r="CH2" s="32" t="s">
        <v>282</v>
      </c>
      <c r="CI2" s="28"/>
      <c r="CJ2" s="32" t="s">
        <v>282</v>
      </c>
      <c r="CK2" s="28"/>
      <c r="CL2" s="32" t="s">
        <v>282</v>
      </c>
      <c r="CM2" s="28"/>
      <c r="CN2" s="32" t="s">
        <v>282</v>
      </c>
      <c r="CO2" s="28"/>
      <c r="CP2" s="32" t="s">
        <v>282</v>
      </c>
      <c r="CQ2" s="28"/>
      <c r="CR2" s="32" t="s">
        <v>282</v>
      </c>
      <c r="CS2" s="28"/>
      <c r="CT2" s="32" t="s">
        <v>282</v>
      </c>
      <c r="CU2" s="28"/>
      <c r="CV2" s="32" t="s">
        <v>282</v>
      </c>
      <c r="CW2" s="28"/>
      <c r="CX2" s="32" t="s">
        <v>282</v>
      </c>
      <c r="CY2" s="29"/>
      <c r="CZ2" s="33" t="s">
        <v>283</v>
      </c>
      <c r="DA2" s="29"/>
      <c r="DB2" s="34" t="s">
        <v>284</v>
      </c>
      <c r="DC2" s="29"/>
      <c r="DD2" s="32" t="s">
        <v>285</v>
      </c>
      <c r="DE2" s="28"/>
      <c r="DF2" s="32" t="s">
        <v>285</v>
      </c>
      <c r="DG2" s="28"/>
      <c r="DH2" s="32" t="s">
        <v>285</v>
      </c>
      <c r="DI2" s="28"/>
      <c r="DJ2" s="32" t="s">
        <v>285</v>
      </c>
      <c r="DK2" s="28"/>
      <c r="DL2" s="32" t="s">
        <v>285</v>
      </c>
      <c r="DM2" s="28"/>
      <c r="DN2" s="32" t="s">
        <v>285</v>
      </c>
      <c r="DO2" s="28"/>
      <c r="DP2" s="32" t="s">
        <v>285</v>
      </c>
      <c r="DQ2" s="28"/>
      <c r="DR2" s="32" t="s">
        <v>285</v>
      </c>
      <c r="DS2" s="29"/>
      <c r="DT2" s="33" t="s">
        <v>286</v>
      </c>
      <c r="DU2" s="29"/>
      <c r="DV2" s="35" t="s">
        <v>226</v>
      </c>
      <c r="DW2" s="29"/>
      <c r="DX2" s="35" t="s">
        <v>287</v>
      </c>
      <c r="DY2" s="29"/>
      <c r="DZ2" s="35" t="s">
        <v>288</v>
      </c>
      <c r="EA2" s="29"/>
      <c r="EB2" s="35" t="s">
        <v>289</v>
      </c>
      <c r="EC2" s="29"/>
      <c r="ED2" s="35" t="s">
        <v>290</v>
      </c>
      <c r="EE2" s="29"/>
      <c r="EF2" s="35" t="s">
        <v>291</v>
      </c>
    </row>
    <row r="3" spans="1:136" ht="16" thickTop="1" x14ac:dyDescent="0.2">
      <c r="A3" s="36"/>
      <c r="B3" s="36" t="s">
        <v>292</v>
      </c>
      <c r="C3" s="36"/>
      <c r="D3" s="36"/>
      <c r="E3" s="36"/>
      <c r="F3" s="37"/>
      <c r="G3" s="38"/>
      <c r="H3" s="37"/>
      <c r="I3" s="38"/>
      <c r="J3" s="37"/>
      <c r="K3" s="38"/>
      <c r="L3" s="37"/>
      <c r="M3" s="38"/>
      <c r="N3" s="37"/>
      <c r="O3" s="38"/>
      <c r="P3" s="37"/>
      <c r="Q3" s="38"/>
      <c r="R3" s="37"/>
      <c r="S3" s="38"/>
      <c r="T3" s="37"/>
      <c r="U3" s="38"/>
      <c r="V3" s="37"/>
      <c r="W3" s="38"/>
      <c r="X3" s="37"/>
      <c r="Y3" s="38"/>
      <c r="Z3" s="37"/>
      <c r="AA3" s="38"/>
      <c r="AB3" s="37"/>
      <c r="AC3" s="38"/>
      <c r="AD3" s="37"/>
      <c r="AE3" s="38"/>
      <c r="AF3" s="37"/>
      <c r="AG3" s="38"/>
      <c r="AH3" s="37"/>
      <c r="AI3" s="38"/>
      <c r="AJ3" s="37"/>
      <c r="AK3" s="38"/>
      <c r="AL3" s="37"/>
      <c r="AM3" s="39"/>
      <c r="AN3" s="40"/>
      <c r="AO3" s="39"/>
      <c r="AP3" s="41"/>
      <c r="AQ3" s="39"/>
      <c r="AR3" s="42"/>
      <c r="AS3" s="39"/>
      <c r="AT3" s="42"/>
      <c r="AU3" s="39"/>
      <c r="AV3" s="37"/>
      <c r="AW3" s="38"/>
      <c r="AX3" s="37"/>
      <c r="AY3" s="38"/>
      <c r="AZ3" s="37"/>
      <c r="BA3" s="38"/>
      <c r="BB3" s="37"/>
      <c r="BC3" s="38"/>
      <c r="BD3" s="37"/>
      <c r="BE3" s="38"/>
      <c r="BF3" s="37"/>
      <c r="BG3" s="39"/>
      <c r="BH3" s="40"/>
      <c r="BI3" s="39"/>
      <c r="BJ3" s="37"/>
      <c r="BK3" s="38"/>
      <c r="BL3" s="37"/>
      <c r="BM3" s="38"/>
      <c r="BN3" s="37"/>
      <c r="BO3" s="38"/>
      <c r="BP3" s="37"/>
      <c r="BQ3" s="38"/>
      <c r="BR3" s="37"/>
      <c r="BS3" s="38"/>
      <c r="BT3" s="37"/>
      <c r="BU3" s="38"/>
      <c r="BV3" s="37"/>
      <c r="BW3" s="38"/>
      <c r="BX3" s="37"/>
      <c r="BY3" s="38"/>
      <c r="BZ3" s="37"/>
      <c r="CA3" s="39"/>
      <c r="CB3" s="40"/>
      <c r="CC3" s="39"/>
      <c r="CD3" s="37"/>
      <c r="CE3" s="38"/>
      <c r="CF3" s="37"/>
      <c r="CG3" s="38"/>
      <c r="CH3" s="37"/>
      <c r="CI3" s="38"/>
      <c r="CJ3" s="37"/>
      <c r="CK3" s="38"/>
      <c r="CL3" s="37"/>
      <c r="CM3" s="38"/>
      <c r="CN3" s="37"/>
      <c r="CO3" s="38"/>
      <c r="CP3" s="37"/>
      <c r="CQ3" s="38"/>
      <c r="CR3" s="37"/>
      <c r="CS3" s="38"/>
      <c r="CT3" s="37"/>
      <c r="CU3" s="38"/>
      <c r="CV3" s="37"/>
      <c r="CW3" s="38"/>
      <c r="CX3" s="37"/>
      <c r="CY3" s="39"/>
      <c r="CZ3" s="40"/>
      <c r="DA3" s="39"/>
      <c r="DB3" s="41"/>
      <c r="DC3" s="39"/>
      <c r="DD3" s="37"/>
      <c r="DE3" s="38"/>
      <c r="DF3" s="37"/>
      <c r="DG3" s="38"/>
      <c r="DH3" s="37"/>
      <c r="DI3" s="38"/>
      <c r="DJ3" s="37"/>
      <c r="DK3" s="38"/>
      <c r="DL3" s="37"/>
      <c r="DM3" s="38"/>
      <c r="DN3" s="37"/>
      <c r="DO3" s="38"/>
      <c r="DP3" s="37"/>
      <c r="DQ3" s="38"/>
      <c r="DR3" s="37"/>
      <c r="DS3" s="39"/>
      <c r="DT3" s="40"/>
      <c r="DU3" s="39"/>
      <c r="DV3" s="42"/>
      <c r="DW3" s="39"/>
      <c r="DX3" s="42"/>
      <c r="DY3" s="39"/>
      <c r="DZ3" s="42"/>
      <c r="EA3" s="39"/>
      <c r="EB3" s="42"/>
      <c r="EC3" s="39"/>
      <c r="ED3" s="42"/>
      <c r="EE3" s="39"/>
      <c r="EF3" s="42"/>
    </row>
    <row r="4" spans="1:136" x14ac:dyDescent="0.2">
      <c r="A4" s="36"/>
      <c r="B4" s="36"/>
      <c r="C4" s="36" t="s">
        <v>293</v>
      </c>
      <c r="D4" s="36"/>
      <c r="E4" s="36"/>
      <c r="F4" s="37"/>
      <c r="G4" s="38"/>
      <c r="H4" s="37"/>
      <c r="I4" s="38"/>
      <c r="J4" s="37"/>
      <c r="K4" s="38"/>
      <c r="L4" s="37"/>
      <c r="M4" s="38"/>
      <c r="N4" s="37"/>
      <c r="O4" s="38"/>
      <c r="P4" s="37"/>
      <c r="Q4" s="38"/>
      <c r="R4" s="37"/>
      <c r="S4" s="38"/>
      <c r="T4" s="37"/>
      <c r="U4" s="38"/>
      <c r="V4" s="37"/>
      <c r="W4" s="38"/>
      <c r="X4" s="37"/>
      <c r="Y4" s="38"/>
      <c r="Z4" s="37"/>
      <c r="AA4" s="38"/>
      <c r="AB4" s="37"/>
      <c r="AC4" s="38"/>
      <c r="AD4" s="37"/>
      <c r="AE4" s="38"/>
      <c r="AF4" s="37"/>
      <c r="AG4" s="38"/>
      <c r="AH4" s="37"/>
      <c r="AI4" s="38"/>
      <c r="AJ4" s="37"/>
      <c r="AK4" s="38"/>
      <c r="AL4" s="37"/>
      <c r="AM4" s="39"/>
      <c r="AN4" s="40"/>
      <c r="AO4" s="39"/>
      <c r="AP4" s="41"/>
      <c r="AQ4" s="39"/>
      <c r="AR4" s="42"/>
      <c r="AS4" s="39"/>
      <c r="AT4" s="42"/>
      <c r="AU4" s="39"/>
      <c r="AV4" s="37"/>
      <c r="AW4" s="38"/>
      <c r="AX4" s="37"/>
      <c r="AY4" s="38"/>
      <c r="AZ4" s="37"/>
      <c r="BA4" s="38"/>
      <c r="BB4" s="37"/>
      <c r="BC4" s="38"/>
      <c r="BD4" s="37"/>
      <c r="BE4" s="38"/>
      <c r="BF4" s="37"/>
      <c r="BG4" s="39"/>
      <c r="BH4" s="40"/>
      <c r="BI4" s="39"/>
      <c r="BJ4" s="37"/>
      <c r="BK4" s="38"/>
      <c r="BL4" s="37"/>
      <c r="BM4" s="38"/>
      <c r="BN4" s="37"/>
      <c r="BO4" s="38"/>
      <c r="BP4" s="37"/>
      <c r="BQ4" s="38"/>
      <c r="BR4" s="37"/>
      <c r="BS4" s="38"/>
      <c r="BT4" s="37"/>
      <c r="BU4" s="38"/>
      <c r="BV4" s="37"/>
      <c r="BW4" s="38"/>
      <c r="BX4" s="37"/>
      <c r="BY4" s="38"/>
      <c r="BZ4" s="37"/>
      <c r="CA4" s="39"/>
      <c r="CB4" s="40"/>
      <c r="CC4" s="39"/>
      <c r="CD4" s="37"/>
      <c r="CE4" s="38"/>
      <c r="CF4" s="37"/>
      <c r="CG4" s="38"/>
      <c r="CH4" s="37"/>
      <c r="CI4" s="38"/>
      <c r="CJ4" s="37"/>
      <c r="CK4" s="38"/>
      <c r="CL4" s="37"/>
      <c r="CM4" s="38"/>
      <c r="CN4" s="37"/>
      <c r="CO4" s="38"/>
      <c r="CP4" s="37"/>
      <c r="CQ4" s="38"/>
      <c r="CR4" s="37"/>
      <c r="CS4" s="38"/>
      <c r="CT4" s="37"/>
      <c r="CU4" s="38"/>
      <c r="CV4" s="37"/>
      <c r="CW4" s="38"/>
      <c r="CX4" s="37"/>
      <c r="CY4" s="39"/>
      <c r="CZ4" s="40"/>
      <c r="DA4" s="39"/>
      <c r="DB4" s="41"/>
      <c r="DC4" s="39"/>
      <c r="DD4" s="37"/>
      <c r="DE4" s="38"/>
      <c r="DF4" s="37"/>
      <c r="DG4" s="38"/>
      <c r="DH4" s="37"/>
      <c r="DI4" s="38"/>
      <c r="DJ4" s="37"/>
      <c r="DK4" s="38"/>
      <c r="DL4" s="37"/>
      <c r="DM4" s="38"/>
      <c r="DN4" s="37"/>
      <c r="DO4" s="38"/>
      <c r="DP4" s="37"/>
      <c r="DQ4" s="38"/>
      <c r="DR4" s="37"/>
      <c r="DS4" s="39"/>
      <c r="DT4" s="40"/>
      <c r="DU4" s="39"/>
      <c r="DV4" s="42"/>
      <c r="DW4" s="39"/>
      <c r="DX4" s="42"/>
      <c r="DY4" s="39"/>
      <c r="DZ4" s="42"/>
      <c r="EA4" s="39"/>
      <c r="EB4" s="42"/>
      <c r="EC4" s="39"/>
      <c r="ED4" s="42"/>
      <c r="EE4" s="39"/>
      <c r="EF4" s="42"/>
    </row>
    <row r="5" spans="1:136" x14ac:dyDescent="0.2">
      <c r="A5" s="36"/>
      <c r="B5" s="36"/>
      <c r="C5" s="36"/>
      <c r="D5" s="36" t="s">
        <v>294</v>
      </c>
      <c r="E5" s="36"/>
      <c r="F5" s="37">
        <v>0</v>
      </c>
      <c r="G5" s="38"/>
      <c r="H5" s="37">
        <v>0</v>
      </c>
      <c r="I5" s="38"/>
      <c r="J5" s="37">
        <v>0</v>
      </c>
      <c r="K5" s="38"/>
      <c r="L5" s="37">
        <v>0</v>
      </c>
      <c r="M5" s="38"/>
      <c r="N5" s="37">
        <v>0</v>
      </c>
      <c r="O5" s="38"/>
      <c r="P5" s="37">
        <v>0</v>
      </c>
      <c r="Q5" s="38"/>
      <c r="R5" s="37">
        <v>0</v>
      </c>
      <c r="S5" s="38"/>
      <c r="T5" s="37">
        <v>0</v>
      </c>
      <c r="U5" s="38"/>
      <c r="V5" s="37">
        <v>0</v>
      </c>
      <c r="W5" s="38"/>
      <c r="X5" s="37">
        <v>0</v>
      </c>
      <c r="Y5" s="38"/>
      <c r="Z5" s="37">
        <v>0</v>
      </c>
      <c r="AA5" s="38"/>
      <c r="AB5" s="37">
        <v>0</v>
      </c>
      <c r="AC5" s="38"/>
      <c r="AD5" s="37">
        <v>0</v>
      </c>
      <c r="AE5" s="38"/>
      <c r="AF5" s="37">
        <v>0</v>
      </c>
      <c r="AG5" s="38"/>
      <c r="AH5" s="37">
        <v>0</v>
      </c>
      <c r="AI5" s="38"/>
      <c r="AJ5" s="37">
        <v>0</v>
      </c>
      <c r="AK5" s="38"/>
      <c r="AL5" s="37">
        <v>616.37</v>
      </c>
      <c r="AM5" s="39"/>
      <c r="AN5" s="40">
        <f>ROUND(SUM(F5:AL5),5)</f>
        <v>616.37</v>
      </c>
      <c r="AO5" s="39"/>
      <c r="AP5" s="41">
        <v>616.37</v>
      </c>
      <c r="AQ5" s="39"/>
      <c r="AR5" s="42">
        <v>616.37</v>
      </c>
      <c r="AS5" s="39"/>
      <c r="AT5" s="42">
        <v>616.37</v>
      </c>
      <c r="AU5" s="39"/>
      <c r="AV5" s="37">
        <v>0</v>
      </c>
      <c r="AW5" s="38"/>
      <c r="AX5" s="37">
        <v>0</v>
      </c>
      <c r="AY5" s="38"/>
      <c r="AZ5" s="37">
        <v>0</v>
      </c>
      <c r="BA5" s="38"/>
      <c r="BB5" s="37">
        <v>0</v>
      </c>
      <c r="BC5" s="38"/>
      <c r="BD5" s="37">
        <v>0</v>
      </c>
      <c r="BE5" s="38"/>
      <c r="BF5" s="37">
        <v>616.37</v>
      </c>
      <c r="BG5" s="39"/>
      <c r="BH5" s="40">
        <f>ROUND(SUM(AV5:BF5),5)</f>
        <v>616.37</v>
      </c>
      <c r="BI5" s="39"/>
      <c r="BJ5" s="37">
        <v>0</v>
      </c>
      <c r="BK5" s="38"/>
      <c r="BL5" s="37">
        <v>0</v>
      </c>
      <c r="BM5" s="38"/>
      <c r="BN5" s="37">
        <v>0</v>
      </c>
      <c r="BO5" s="38"/>
      <c r="BP5" s="37">
        <v>0</v>
      </c>
      <c r="BQ5" s="38"/>
      <c r="BR5" s="37">
        <v>0</v>
      </c>
      <c r="BS5" s="38"/>
      <c r="BT5" s="37">
        <v>0</v>
      </c>
      <c r="BU5" s="38"/>
      <c r="BV5" s="37">
        <v>0</v>
      </c>
      <c r="BW5" s="38"/>
      <c r="BX5" s="37">
        <v>0</v>
      </c>
      <c r="BY5" s="38"/>
      <c r="BZ5" s="37">
        <v>616.37</v>
      </c>
      <c r="CA5" s="39"/>
      <c r="CB5" s="40">
        <f>ROUND(SUM(BJ5:BZ5),5)</f>
        <v>616.37</v>
      </c>
      <c r="CC5" s="39"/>
      <c r="CD5" s="37">
        <v>0</v>
      </c>
      <c r="CE5" s="38"/>
      <c r="CF5" s="37">
        <v>0</v>
      </c>
      <c r="CG5" s="38"/>
      <c r="CH5" s="37">
        <v>0</v>
      </c>
      <c r="CI5" s="38"/>
      <c r="CJ5" s="37">
        <v>0</v>
      </c>
      <c r="CK5" s="38"/>
      <c r="CL5" s="37">
        <v>0</v>
      </c>
      <c r="CM5" s="38"/>
      <c r="CN5" s="37">
        <v>0</v>
      </c>
      <c r="CO5" s="38"/>
      <c r="CP5" s="37">
        <v>0</v>
      </c>
      <c r="CQ5" s="38"/>
      <c r="CR5" s="37">
        <v>0</v>
      </c>
      <c r="CS5" s="38"/>
      <c r="CT5" s="37">
        <v>0</v>
      </c>
      <c r="CU5" s="38"/>
      <c r="CV5" s="37">
        <v>0</v>
      </c>
      <c r="CW5" s="38"/>
      <c r="CX5" s="37">
        <v>616.37</v>
      </c>
      <c r="CY5" s="39"/>
      <c r="CZ5" s="40">
        <f>ROUND(SUM(CD5:CX5),5)</f>
        <v>616.37</v>
      </c>
      <c r="DA5" s="39"/>
      <c r="DB5" s="41">
        <v>616.37</v>
      </c>
      <c r="DC5" s="39"/>
      <c r="DD5" s="37">
        <v>0</v>
      </c>
      <c r="DE5" s="38"/>
      <c r="DF5" s="37">
        <v>0</v>
      </c>
      <c r="DG5" s="38"/>
      <c r="DH5" s="37">
        <v>0</v>
      </c>
      <c r="DI5" s="38"/>
      <c r="DJ5" s="37">
        <v>0</v>
      </c>
      <c r="DK5" s="38"/>
      <c r="DL5" s="37">
        <v>0</v>
      </c>
      <c r="DM5" s="38"/>
      <c r="DN5" s="37">
        <v>0</v>
      </c>
      <c r="DO5" s="38"/>
      <c r="DP5" s="37">
        <v>0</v>
      </c>
      <c r="DQ5" s="38"/>
      <c r="DR5" s="37">
        <v>616.37</v>
      </c>
      <c r="DS5" s="39"/>
      <c r="DT5" s="40">
        <f>ROUND(SUM(DD5:DR5),5)</f>
        <v>616.37</v>
      </c>
      <c r="DU5" s="39"/>
      <c r="DV5" s="42">
        <v>616.37</v>
      </c>
      <c r="DW5" s="39"/>
      <c r="DX5" s="42">
        <v>0</v>
      </c>
      <c r="DY5" s="39"/>
      <c r="DZ5" s="42">
        <v>0</v>
      </c>
      <c r="EA5" s="39"/>
      <c r="EB5" s="42">
        <v>0</v>
      </c>
      <c r="EC5" s="39"/>
      <c r="ED5" s="42">
        <v>0</v>
      </c>
      <c r="EE5" s="39"/>
      <c r="EF5" s="42">
        <f>ROUND(SUM(AN5:AT5)+BH5+CB5+SUM(CZ5:DB5)+SUM(DT5:ED5),5)</f>
        <v>6163.7</v>
      </c>
    </row>
    <row r="6" spans="1:136" x14ac:dyDescent="0.2">
      <c r="A6" s="36"/>
      <c r="B6" s="36"/>
      <c r="C6" s="36"/>
      <c r="D6" s="36" t="s">
        <v>12</v>
      </c>
      <c r="E6" s="36"/>
      <c r="F6" s="37">
        <v>1715</v>
      </c>
      <c r="G6" s="38"/>
      <c r="H6" s="37">
        <v>3105</v>
      </c>
      <c r="I6" s="38"/>
      <c r="J6" s="37">
        <v>3900</v>
      </c>
      <c r="K6" s="38"/>
      <c r="L6" s="37">
        <v>3040</v>
      </c>
      <c r="M6" s="38"/>
      <c r="N6" s="37">
        <v>2800</v>
      </c>
      <c r="O6" s="38"/>
      <c r="P6" s="37">
        <v>1480</v>
      </c>
      <c r="Q6" s="38"/>
      <c r="R6" s="37">
        <v>3573</v>
      </c>
      <c r="S6" s="38"/>
      <c r="T6" s="37">
        <v>4200</v>
      </c>
      <c r="U6" s="38"/>
      <c r="V6" s="37">
        <v>3450</v>
      </c>
      <c r="W6" s="38"/>
      <c r="X6" s="37">
        <v>4465</v>
      </c>
      <c r="Y6" s="38"/>
      <c r="Z6" s="37">
        <v>3402.65</v>
      </c>
      <c r="AA6" s="38"/>
      <c r="AB6" s="37">
        <v>5225</v>
      </c>
      <c r="AC6" s="38"/>
      <c r="AD6" s="37">
        <v>3820</v>
      </c>
      <c r="AE6" s="38"/>
      <c r="AF6" s="37">
        <v>5484</v>
      </c>
      <c r="AG6" s="38"/>
      <c r="AH6" s="37">
        <v>4210</v>
      </c>
      <c r="AI6" s="38"/>
      <c r="AJ6" s="37">
        <v>3645</v>
      </c>
      <c r="AK6" s="38"/>
      <c r="AL6" s="37">
        <v>20972.89</v>
      </c>
      <c r="AM6" s="39"/>
      <c r="AN6" s="40">
        <f>ROUND(SUM(F6:AL6),5)</f>
        <v>78487.539999999994</v>
      </c>
      <c r="AO6" s="39"/>
      <c r="AP6" s="41">
        <v>1721.79</v>
      </c>
      <c r="AQ6" s="39"/>
      <c r="AR6" s="42">
        <v>8778.17</v>
      </c>
      <c r="AS6" s="39"/>
      <c r="AT6" s="42">
        <v>8653.98</v>
      </c>
      <c r="AU6" s="39"/>
      <c r="AV6" s="37">
        <v>3730</v>
      </c>
      <c r="AW6" s="38"/>
      <c r="AX6" s="37">
        <v>4605</v>
      </c>
      <c r="AY6" s="38"/>
      <c r="AZ6" s="37">
        <v>1960</v>
      </c>
      <c r="BA6" s="38"/>
      <c r="BB6" s="37">
        <v>2280</v>
      </c>
      <c r="BC6" s="38"/>
      <c r="BD6" s="37">
        <v>1223</v>
      </c>
      <c r="BE6" s="38"/>
      <c r="BF6" s="37">
        <v>12108.98</v>
      </c>
      <c r="BG6" s="39"/>
      <c r="BH6" s="40">
        <f>ROUND(SUM(AV6:BF6),5)</f>
        <v>25906.98</v>
      </c>
      <c r="BI6" s="39"/>
      <c r="BJ6" s="37">
        <v>3520</v>
      </c>
      <c r="BK6" s="38"/>
      <c r="BL6" s="37">
        <v>1880</v>
      </c>
      <c r="BM6" s="38"/>
      <c r="BN6" s="37">
        <v>3080</v>
      </c>
      <c r="BO6" s="38"/>
      <c r="BP6" s="37">
        <v>2500</v>
      </c>
      <c r="BQ6" s="38"/>
      <c r="BR6" s="37">
        <v>2785</v>
      </c>
      <c r="BS6" s="38"/>
      <c r="BT6" s="37">
        <v>3680</v>
      </c>
      <c r="BU6" s="38"/>
      <c r="BV6" s="37">
        <v>3220</v>
      </c>
      <c r="BW6" s="38"/>
      <c r="BX6" s="37">
        <v>4097</v>
      </c>
      <c r="BY6" s="38"/>
      <c r="BZ6" s="37">
        <v>16915.900000000001</v>
      </c>
      <c r="CA6" s="39"/>
      <c r="CB6" s="40">
        <f>ROUND(SUM(BJ6:BZ6),5)</f>
        <v>41677.9</v>
      </c>
      <c r="CC6" s="39"/>
      <c r="CD6" s="37">
        <v>5700</v>
      </c>
      <c r="CE6" s="38"/>
      <c r="CF6" s="37">
        <v>2360</v>
      </c>
      <c r="CG6" s="38"/>
      <c r="CH6" s="37">
        <v>6735</v>
      </c>
      <c r="CI6" s="38"/>
      <c r="CJ6" s="37">
        <v>1058</v>
      </c>
      <c r="CK6" s="38"/>
      <c r="CL6" s="37">
        <v>3305</v>
      </c>
      <c r="CM6" s="38"/>
      <c r="CN6" s="37">
        <v>4827</v>
      </c>
      <c r="CO6" s="38"/>
      <c r="CP6" s="37">
        <v>3720</v>
      </c>
      <c r="CQ6" s="38"/>
      <c r="CR6" s="37">
        <v>2815</v>
      </c>
      <c r="CS6" s="38"/>
      <c r="CT6" s="37">
        <v>3470</v>
      </c>
      <c r="CU6" s="38"/>
      <c r="CV6" s="37">
        <v>4460</v>
      </c>
      <c r="CW6" s="38"/>
      <c r="CX6" s="37">
        <v>15962.99</v>
      </c>
      <c r="CY6" s="39"/>
      <c r="CZ6" s="40">
        <f>ROUND(SUM(CD6:CX6),5)</f>
        <v>54412.99</v>
      </c>
      <c r="DA6" s="39"/>
      <c r="DB6" s="41">
        <v>2689.78</v>
      </c>
      <c r="DC6" s="39"/>
      <c r="DD6" s="37">
        <v>3500</v>
      </c>
      <c r="DE6" s="38"/>
      <c r="DF6" s="37">
        <v>3840</v>
      </c>
      <c r="DG6" s="38"/>
      <c r="DH6" s="37">
        <v>4310</v>
      </c>
      <c r="DI6" s="38"/>
      <c r="DJ6" s="37">
        <v>2937</v>
      </c>
      <c r="DK6" s="38"/>
      <c r="DL6" s="37">
        <v>2726</v>
      </c>
      <c r="DM6" s="38"/>
      <c r="DN6" s="37">
        <v>2090</v>
      </c>
      <c r="DO6" s="38"/>
      <c r="DP6" s="37">
        <v>4195</v>
      </c>
      <c r="DQ6" s="38"/>
      <c r="DR6" s="37">
        <v>13863.99</v>
      </c>
      <c r="DS6" s="39"/>
      <c r="DT6" s="40">
        <f>ROUND(SUM(DD6:DR6),5)</f>
        <v>37461.99</v>
      </c>
      <c r="DU6" s="39"/>
      <c r="DV6" s="42">
        <v>9003.99</v>
      </c>
      <c r="DW6" s="39"/>
      <c r="DX6" s="42">
        <v>0</v>
      </c>
      <c r="DY6" s="39"/>
      <c r="DZ6" s="42">
        <v>0</v>
      </c>
      <c r="EA6" s="39"/>
      <c r="EB6" s="42">
        <v>0</v>
      </c>
      <c r="EC6" s="39"/>
      <c r="ED6" s="42">
        <v>0</v>
      </c>
      <c r="EE6" s="39"/>
      <c r="EF6" s="42">
        <f>ROUND(SUM(AN6:AT6)+BH6+CB6+SUM(CZ6:DB6)+SUM(DT6:ED6),5)</f>
        <v>268795.11</v>
      </c>
    </row>
    <row r="7" spans="1:136" ht="16" thickBot="1" x14ac:dyDescent="0.25">
      <c r="A7" s="36"/>
      <c r="B7" s="36"/>
      <c r="C7" s="36"/>
      <c r="D7" s="36" t="s">
        <v>295</v>
      </c>
      <c r="E7" s="36"/>
      <c r="F7" s="43">
        <v>0</v>
      </c>
      <c r="G7" s="38"/>
      <c r="H7" s="43">
        <v>0</v>
      </c>
      <c r="I7" s="38"/>
      <c r="J7" s="43">
        <v>0</v>
      </c>
      <c r="K7" s="38"/>
      <c r="L7" s="43">
        <v>0</v>
      </c>
      <c r="M7" s="38"/>
      <c r="N7" s="43">
        <v>0</v>
      </c>
      <c r="O7" s="38"/>
      <c r="P7" s="43">
        <v>0</v>
      </c>
      <c r="Q7" s="38"/>
      <c r="R7" s="43">
        <v>0</v>
      </c>
      <c r="S7" s="38"/>
      <c r="T7" s="43">
        <v>0</v>
      </c>
      <c r="U7" s="38"/>
      <c r="V7" s="43">
        <v>0</v>
      </c>
      <c r="W7" s="38"/>
      <c r="X7" s="43">
        <v>0</v>
      </c>
      <c r="Y7" s="38"/>
      <c r="Z7" s="43">
        <v>0</v>
      </c>
      <c r="AA7" s="38"/>
      <c r="AB7" s="43">
        <v>0</v>
      </c>
      <c r="AC7" s="38"/>
      <c r="AD7" s="43">
        <v>0</v>
      </c>
      <c r="AE7" s="38"/>
      <c r="AF7" s="43">
        <v>0</v>
      </c>
      <c r="AG7" s="38"/>
      <c r="AH7" s="43">
        <v>0</v>
      </c>
      <c r="AI7" s="38"/>
      <c r="AJ7" s="43">
        <v>0</v>
      </c>
      <c r="AK7" s="38"/>
      <c r="AL7" s="43">
        <v>0</v>
      </c>
      <c r="AM7" s="39"/>
      <c r="AN7" s="44">
        <f>ROUND(SUM(F7:AL7),5)</f>
        <v>0</v>
      </c>
      <c r="AO7" s="39"/>
      <c r="AP7" s="45">
        <v>0</v>
      </c>
      <c r="AQ7" s="39"/>
      <c r="AR7" s="46">
        <v>0</v>
      </c>
      <c r="AS7" s="39"/>
      <c r="AT7" s="46">
        <v>0</v>
      </c>
      <c r="AU7" s="39"/>
      <c r="AV7" s="43">
        <v>0</v>
      </c>
      <c r="AW7" s="38"/>
      <c r="AX7" s="43">
        <v>0</v>
      </c>
      <c r="AY7" s="38"/>
      <c r="AZ7" s="43">
        <v>0</v>
      </c>
      <c r="BA7" s="38"/>
      <c r="BB7" s="43">
        <v>0</v>
      </c>
      <c r="BC7" s="38"/>
      <c r="BD7" s="43">
        <v>0</v>
      </c>
      <c r="BE7" s="38"/>
      <c r="BF7" s="43">
        <v>0</v>
      </c>
      <c r="BG7" s="39"/>
      <c r="BH7" s="44">
        <f>ROUND(SUM(AV7:BF7),5)</f>
        <v>0</v>
      </c>
      <c r="BI7" s="39"/>
      <c r="BJ7" s="43">
        <v>0</v>
      </c>
      <c r="BK7" s="38"/>
      <c r="BL7" s="43">
        <v>0</v>
      </c>
      <c r="BM7" s="38"/>
      <c r="BN7" s="43">
        <v>0</v>
      </c>
      <c r="BO7" s="38"/>
      <c r="BP7" s="43">
        <v>0</v>
      </c>
      <c r="BQ7" s="38"/>
      <c r="BR7" s="43">
        <v>0</v>
      </c>
      <c r="BS7" s="38"/>
      <c r="BT7" s="43">
        <v>0</v>
      </c>
      <c r="BU7" s="38"/>
      <c r="BV7" s="43">
        <v>0</v>
      </c>
      <c r="BW7" s="38"/>
      <c r="BX7" s="43">
        <v>25</v>
      </c>
      <c r="BY7" s="38"/>
      <c r="BZ7" s="43">
        <v>0</v>
      </c>
      <c r="CA7" s="39"/>
      <c r="CB7" s="44">
        <f>ROUND(SUM(BJ7:BZ7),5)</f>
        <v>25</v>
      </c>
      <c r="CC7" s="39"/>
      <c r="CD7" s="43">
        <v>0</v>
      </c>
      <c r="CE7" s="38"/>
      <c r="CF7" s="43">
        <v>0</v>
      </c>
      <c r="CG7" s="38"/>
      <c r="CH7" s="43">
        <v>0</v>
      </c>
      <c r="CI7" s="38"/>
      <c r="CJ7" s="43">
        <v>0</v>
      </c>
      <c r="CK7" s="38"/>
      <c r="CL7" s="43">
        <v>0</v>
      </c>
      <c r="CM7" s="38"/>
      <c r="CN7" s="43">
        <v>0</v>
      </c>
      <c r="CO7" s="38"/>
      <c r="CP7" s="43">
        <v>0</v>
      </c>
      <c r="CQ7" s="38"/>
      <c r="CR7" s="43">
        <v>0</v>
      </c>
      <c r="CS7" s="38"/>
      <c r="CT7" s="43">
        <v>0</v>
      </c>
      <c r="CU7" s="38"/>
      <c r="CV7" s="43">
        <v>0</v>
      </c>
      <c r="CW7" s="38"/>
      <c r="CX7" s="43">
        <v>0</v>
      </c>
      <c r="CY7" s="39"/>
      <c r="CZ7" s="44">
        <f>ROUND(SUM(CD7:CX7),5)</f>
        <v>0</v>
      </c>
      <c r="DA7" s="39"/>
      <c r="DB7" s="45">
        <v>0</v>
      </c>
      <c r="DC7" s="39"/>
      <c r="DD7" s="43">
        <v>0</v>
      </c>
      <c r="DE7" s="38"/>
      <c r="DF7" s="43">
        <v>0</v>
      </c>
      <c r="DG7" s="38"/>
      <c r="DH7" s="43">
        <v>0</v>
      </c>
      <c r="DI7" s="38"/>
      <c r="DJ7" s="43">
        <v>0</v>
      </c>
      <c r="DK7" s="38"/>
      <c r="DL7" s="43">
        <v>0</v>
      </c>
      <c r="DM7" s="38"/>
      <c r="DN7" s="43">
        <v>0</v>
      </c>
      <c r="DO7" s="38"/>
      <c r="DP7" s="43">
        <v>0</v>
      </c>
      <c r="DQ7" s="38"/>
      <c r="DR7" s="43">
        <v>0</v>
      </c>
      <c r="DS7" s="39"/>
      <c r="DT7" s="44">
        <f>ROUND(SUM(DD7:DR7),5)</f>
        <v>0</v>
      </c>
      <c r="DU7" s="39"/>
      <c r="DV7" s="46">
        <v>0</v>
      </c>
      <c r="DW7" s="39"/>
      <c r="DX7" s="46">
        <v>0</v>
      </c>
      <c r="DY7" s="39"/>
      <c r="DZ7" s="46">
        <v>0</v>
      </c>
      <c r="EA7" s="39"/>
      <c r="EB7" s="46">
        <v>0</v>
      </c>
      <c r="EC7" s="39"/>
      <c r="ED7" s="46">
        <v>0</v>
      </c>
      <c r="EE7" s="39"/>
      <c r="EF7" s="46">
        <f>ROUND(SUM(AN7:AT7)+BH7+CB7+SUM(CZ7:DB7)+SUM(DT7:ED7),5)</f>
        <v>25</v>
      </c>
    </row>
    <row r="8" spans="1:136" x14ac:dyDescent="0.2">
      <c r="A8" s="36"/>
      <c r="B8" s="36"/>
      <c r="C8" s="36" t="s">
        <v>296</v>
      </c>
      <c r="D8" s="36"/>
      <c r="E8" s="36"/>
      <c r="F8" s="37">
        <f>ROUND(SUM(F4:F7),5)</f>
        <v>1715</v>
      </c>
      <c r="G8" s="38"/>
      <c r="H8" s="37">
        <f>ROUND(SUM(H4:H7),5)</f>
        <v>3105</v>
      </c>
      <c r="I8" s="38"/>
      <c r="J8" s="37">
        <f>ROUND(SUM(J4:J7),5)</f>
        <v>3900</v>
      </c>
      <c r="K8" s="38"/>
      <c r="L8" s="37">
        <f>ROUND(SUM(L4:L7),5)</f>
        <v>3040</v>
      </c>
      <c r="M8" s="38"/>
      <c r="N8" s="37">
        <f>ROUND(SUM(N4:N7),5)</f>
        <v>2800</v>
      </c>
      <c r="O8" s="38"/>
      <c r="P8" s="37">
        <f>ROUND(SUM(P4:P7),5)</f>
        <v>1480</v>
      </c>
      <c r="Q8" s="38"/>
      <c r="R8" s="37">
        <f>ROUND(SUM(R4:R7),5)</f>
        <v>3573</v>
      </c>
      <c r="S8" s="38"/>
      <c r="T8" s="37">
        <f>ROUND(SUM(T4:T7),5)</f>
        <v>4200</v>
      </c>
      <c r="U8" s="38"/>
      <c r="V8" s="37">
        <f>ROUND(SUM(V4:V7),5)</f>
        <v>3450</v>
      </c>
      <c r="W8" s="38"/>
      <c r="X8" s="37">
        <f>ROUND(SUM(X4:X7),5)</f>
        <v>4465</v>
      </c>
      <c r="Y8" s="38"/>
      <c r="Z8" s="37">
        <f>ROUND(SUM(Z4:Z7),5)</f>
        <v>3402.65</v>
      </c>
      <c r="AA8" s="38"/>
      <c r="AB8" s="37">
        <f>ROUND(SUM(AB4:AB7),5)</f>
        <v>5225</v>
      </c>
      <c r="AC8" s="38"/>
      <c r="AD8" s="37">
        <f>ROUND(SUM(AD4:AD7),5)</f>
        <v>3820</v>
      </c>
      <c r="AE8" s="38"/>
      <c r="AF8" s="37">
        <f>ROUND(SUM(AF4:AF7),5)</f>
        <v>5484</v>
      </c>
      <c r="AG8" s="38"/>
      <c r="AH8" s="37">
        <f>ROUND(SUM(AH4:AH7),5)</f>
        <v>4210</v>
      </c>
      <c r="AI8" s="38"/>
      <c r="AJ8" s="37">
        <f>ROUND(SUM(AJ4:AJ7),5)</f>
        <v>3645</v>
      </c>
      <c r="AK8" s="38"/>
      <c r="AL8" s="37">
        <f>ROUND(SUM(AL4:AL7),5)</f>
        <v>21589.26</v>
      </c>
      <c r="AM8" s="39"/>
      <c r="AN8" s="40">
        <f>ROUND(SUM(F8:AL8),5)</f>
        <v>79103.91</v>
      </c>
      <c r="AO8" s="39"/>
      <c r="AP8" s="41">
        <f>ROUND(SUM(AP4:AP7),5)</f>
        <v>2338.16</v>
      </c>
      <c r="AQ8" s="39"/>
      <c r="AR8" s="42">
        <f>ROUND(SUM(AR4:AR7),5)</f>
        <v>9394.5400000000009</v>
      </c>
      <c r="AS8" s="39"/>
      <c r="AT8" s="42">
        <f>ROUND(SUM(AT4:AT7),5)</f>
        <v>9270.35</v>
      </c>
      <c r="AU8" s="39"/>
      <c r="AV8" s="37">
        <f>ROUND(SUM(AV4:AV7),5)</f>
        <v>3730</v>
      </c>
      <c r="AW8" s="38"/>
      <c r="AX8" s="37">
        <f>ROUND(SUM(AX4:AX7),5)</f>
        <v>4605</v>
      </c>
      <c r="AY8" s="38"/>
      <c r="AZ8" s="37">
        <f>ROUND(SUM(AZ4:AZ7),5)</f>
        <v>1960</v>
      </c>
      <c r="BA8" s="38"/>
      <c r="BB8" s="37">
        <f>ROUND(SUM(BB4:BB7),5)</f>
        <v>2280</v>
      </c>
      <c r="BC8" s="38"/>
      <c r="BD8" s="37">
        <f>ROUND(SUM(BD4:BD7),5)</f>
        <v>1223</v>
      </c>
      <c r="BE8" s="38"/>
      <c r="BF8" s="37">
        <f>ROUND(SUM(BF4:BF7),5)</f>
        <v>12725.35</v>
      </c>
      <c r="BG8" s="39"/>
      <c r="BH8" s="40">
        <f>ROUND(SUM(AV8:BF8),5)</f>
        <v>26523.35</v>
      </c>
      <c r="BI8" s="39"/>
      <c r="BJ8" s="37">
        <f>ROUND(SUM(BJ4:BJ7),5)</f>
        <v>3520</v>
      </c>
      <c r="BK8" s="38"/>
      <c r="BL8" s="37">
        <f>ROUND(SUM(BL4:BL7),5)</f>
        <v>1880</v>
      </c>
      <c r="BM8" s="38"/>
      <c r="BN8" s="37">
        <f>ROUND(SUM(BN4:BN7),5)</f>
        <v>3080</v>
      </c>
      <c r="BO8" s="38"/>
      <c r="BP8" s="37">
        <f>ROUND(SUM(BP4:BP7),5)</f>
        <v>2500</v>
      </c>
      <c r="BQ8" s="38"/>
      <c r="BR8" s="37">
        <f>ROUND(SUM(BR4:BR7),5)</f>
        <v>2785</v>
      </c>
      <c r="BS8" s="38"/>
      <c r="BT8" s="37">
        <f>ROUND(SUM(BT4:BT7),5)</f>
        <v>3680</v>
      </c>
      <c r="BU8" s="38"/>
      <c r="BV8" s="37">
        <f>ROUND(SUM(BV4:BV7),5)</f>
        <v>3220</v>
      </c>
      <c r="BW8" s="38"/>
      <c r="BX8" s="37">
        <f>ROUND(SUM(BX4:BX7),5)</f>
        <v>4122</v>
      </c>
      <c r="BY8" s="38"/>
      <c r="BZ8" s="37">
        <f>ROUND(SUM(BZ4:BZ7),5)</f>
        <v>17532.27</v>
      </c>
      <c r="CA8" s="39"/>
      <c r="CB8" s="40">
        <f>ROUND(SUM(BJ8:BZ8),5)</f>
        <v>42319.27</v>
      </c>
      <c r="CC8" s="39"/>
      <c r="CD8" s="37">
        <f>ROUND(SUM(CD4:CD7),5)</f>
        <v>5700</v>
      </c>
      <c r="CE8" s="38"/>
      <c r="CF8" s="37">
        <f>ROUND(SUM(CF4:CF7),5)</f>
        <v>2360</v>
      </c>
      <c r="CG8" s="38"/>
      <c r="CH8" s="37">
        <f>ROUND(SUM(CH4:CH7),5)</f>
        <v>6735</v>
      </c>
      <c r="CI8" s="38"/>
      <c r="CJ8" s="37">
        <f>ROUND(SUM(CJ4:CJ7),5)</f>
        <v>1058</v>
      </c>
      <c r="CK8" s="38"/>
      <c r="CL8" s="37">
        <f>ROUND(SUM(CL4:CL7),5)</f>
        <v>3305</v>
      </c>
      <c r="CM8" s="38"/>
      <c r="CN8" s="37">
        <f>ROUND(SUM(CN4:CN7),5)</f>
        <v>4827</v>
      </c>
      <c r="CO8" s="38"/>
      <c r="CP8" s="37">
        <f>ROUND(SUM(CP4:CP7),5)</f>
        <v>3720</v>
      </c>
      <c r="CQ8" s="38"/>
      <c r="CR8" s="37">
        <f>ROUND(SUM(CR4:CR7),5)</f>
        <v>2815</v>
      </c>
      <c r="CS8" s="38"/>
      <c r="CT8" s="37">
        <f>ROUND(SUM(CT4:CT7),5)</f>
        <v>3470</v>
      </c>
      <c r="CU8" s="38"/>
      <c r="CV8" s="37">
        <f>ROUND(SUM(CV4:CV7),5)</f>
        <v>4460</v>
      </c>
      <c r="CW8" s="38"/>
      <c r="CX8" s="37">
        <f>ROUND(SUM(CX4:CX7),5)</f>
        <v>16579.36</v>
      </c>
      <c r="CY8" s="39"/>
      <c r="CZ8" s="40">
        <f>ROUND(SUM(CD8:CX8),5)</f>
        <v>55029.36</v>
      </c>
      <c r="DA8" s="39"/>
      <c r="DB8" s="41">
        <f>ROUND(SUM(DB4:DB7),5)</f>
        <v>3306.15</v>
      </c>
      <c r="DC8" s="39"/>
      <c r="DD8" s="37">
        <f>ROUND(SUM(DD4:DD7),5)</f>
        <v>3500</v>
      </c>
      <c r="DE8" s="38"/>
      <c r="DF8" s="37">
        <f>ROUND(SUM(DF4:DF7),5)</f>
        <v>3840</v>
      </c>
      <c r="DG8" s="38"/>
      <c r="DH8" s="37">
        <f>ROUND(SUM(DH4:DH7),5)</f>
        <v>4310</v>
      </c>
      <c r="DI8" s="38"/>
      <c r="DJ8" s="37">
        <f>ROUND(SUM(DJ4:DJ7),5)</f>
        <v>2937</v>
      </c>
      <c r="DK8" s="38"/>
      <c r="DL8" s="37">
        <f>ROUND(SUM(DL4:DL7),5)</f>
        <v>2726</v>
      </c>
      <c r="DM8" s="38"/>
      <c r="DN8" s="37">
        <f>ROUND(SUM(DN4:DN7),5)</f>
        <v>2090</v>
      </c>
      <c r="DO8" s="38"/>
      <c r="DP8" s="37">
        <f>ROUND(SUM(DP4:DP7),5)</f>
        <v>4195</v>
      </c>
      <c r="DQ8" s="38"/>
      <c r="DR8" s="37">
        <f>ROUND(SUM(DR4:DR7),5)</f>
        <v>14480.36</v>
      </c>
      <c r="DS8" s="39"/>
      <c r="DT8" s="40">
        <f>ROUND(SUM(DD8:DR8),5)</f>
        <v>38078.36</v>
      </c>
      <c r="DU8" s="39"/>
      <c r="DV8" s="42">
        <f>ROUND(SUM(DV4:DV7),5)</f>
        <v>9620.36</v>
      </c>
      <c r="DW8" s="39"/>
      <c r="DX8" s="42">
        <f>ROUND(SUM(DX4:DX7),5)</f>
        <v>0</v>
      </c>
      <c r="DY8" s="39"/>
      <c r="DZ8" s="42">
        <f>ROUND(SUM(DZ4:DZ7),5)</f>
        <v>0</v>
      </c>
      <c r="EA8" s="39"/>
      <c r="EB8" s="42">
        <f>ROUND(SUM(EB4:EB7),5)</f>
        <v>0</v>
      </c>
      <c r="EC8" s="39"/>
      <c r="ED8" s="42">
        <f>ROUND(SUM(ED4:ED7),5)</f>
        <v>0</v>
      </c>
      <c r="EE8" s="39"/>
      <c r="EF8" s="42">
        <f>ROUND(SUM(AN8:AT8)+BH8+CB8+SUM(CZ8:DB8)+SUM(DT8:ED8),5)</f>
        <v>274983.81</v>
      </c>
    </row>
    <row r="9" spans="1:136" x14ac:dyDescent="0.2">
      <c r="A9" s="36"/>
      <c r="B9" s="36"/>
      <c r="C9" s="36" t="s">
        <v>297</v>
      </c>
      <c r="D9" s="36"/>
      <c r="E9" s="36"/>
      <c r="F9" s="37"/>
      <c r="G9" s="38"/>
      <c r="H9" s="37"/>
      <c r="I9" s="38"/>
      <c r="J9" s="37"/>
      <c r="K9" s="38"/>
      <c r="L9" s="37"/>
      <c r="M9" s="38"/>
      <c r="N9" s="37"/>
      <c r="O9" s="38"/>
      <c r="P9" s="37"/>
      <c r="Q9" s="38"/>
      <c r="R9" s="37"/>
      <c r="S9" s="38"/>
      <c r="T9" s="37"/>
      <c r="U9" s="38"/>
      <c r="V9" s="37"/>
      <c r="W9" s="38"/>
      <c r="X9" s="37"/>
      <c r="Y9" s="38"/>
      <c r="Z9" s="37"/>
      <c r="AA9" s="38"/>
      <c r="AB9" s="37"/>
      <c r="AC9" s="38"/>
      <c r="AD9" s="37"/>
      <c r="AE9" s="38"/>
      <c r="AF9" s="37"/>
      <c r="AG9" s="38"/>
      <c r="AH9" s="37"/>
      <c r="AI9" s="38"/>
      <c r="AJ9" s="37"/>
      <c r="AK9" s="38"/>
      <c r="AL9" s="37"/>
      <c r="AM9" s="39"/>
      <c r="AN9" s="40"/>
      <c r="AO9" s="39"/>
      <c r="AP9" s="41"/>
      <c r="AQ9" s="39"/>
      <c r="AR9" s="42"/>
      <c r="AS9" s="39"/>
      <c r="AT9" s="42"/>
      <c r="AU9" s="39"/>
      <c r="AV9" s="37"/>
      <c r="AW9" s="38"/>
      <c r="AX9" s="37"/>
      <c r="AY9" s="38"/>
      <c r="AZ9" s="37"/>
      <c r="BA9" s="38"/>
      <c r="BB9" s="37"/>
      <c r="BC9" s="38"/>
      <c r="BD9" s="37"/>
      <c r="BE9" s="38"/>
      <c r="BF9" s="37"/>
      <c r="BG9" s="39"/>
      <c r="BH9" s="40"/>
      <c r="BI9" s="39"/>
      <c r="BJ9" s="37"/>
      <c r="BK9" s="38"/>
      <c r="BL9" s="37"/>
      <c r="BM9" s="38"/>
      <c r="BN9" s="37"/>
      <c r="BO9" s="38"/>
      <c r="BP9" s="37"/>
      <c r="BQ9" s="38"/>
      <c r="BR9" s="37"/>
      <c r="BS9" s="38"/>
      <c r="BT9" s="37"/>
      <c r="BU9" s="38"/>
      <c r="BV9" s="37"/>
      <c r="BW9" s="38"/>
      <c r="BX9" s="37"/>
      <c r="BY9" s="38"/>
      <c r="BZ9" s="37"/>
      <c r="CA9" s="39"/>
      <c r="CB9" s="40"/>
      <c r="CC9" s="39"/>
      <c r="CD9" s="37"/>
      <c r="CE9" s="38"/>
      <c r="CF9" s="37"/>
      <c r="CG9" s="38"/>
      <c r="CH9" s="37"/>
      <c r="CI9" s="38"/>
      <c r="CJ9" s="37"/>
      <c r="CK9" s="38"/>
      <c r="CL9" s="37"/>
      <c r="CM9" s="38"/>
      <c r="CN9" s="37"/>
      <c r="CO9" s="38"/>
      <c r="CP9" s="37"/>
      <c r="CQ9" s="38"/>
      <c r="CR9" s="37"/>
      <c r="CS9" s="38"/>
      <c r="CT9" s="37"/>
      <c r="CU9" s="38"/>
      <c r="CV9" s="37"/>
      <c r="CW9" s="38"/>
      <c r="CX9" s="37"/>
      <c r="CY9" s="39"/>
      <c r="CZ9" s="40"/>
      <c r="DA9" s="39"/>
      <c r="DB9" s="41"/>
      <c r="DC9" s="39"/>
      <c r="DD9" s="37"/>
      <c r="DE9" s="38"/>
      <c r="DF9" s="37"/>
      <c r="DG9" s="38"/>
      <c r="DH9" s="37"/>
      <c r="DI9" s="38"/>
      <c r="DJ9" s="37"/>
      <c r="DK9" s="38"/>
      <c r="DL9" s="37"/>
      <c r="DM9" s="38"/>
      <c r="DN9" s="37"/>
      <c r="DO9" s="38"/>
      <c r="DP9" s="37"/>
      <c r="DQ9" s="38"/>
      <c r="DR9" s="37"/>
      <c r="DS9" s="39"/>
      <c r="DT9" s="40"/>
      <c r="DU9" s="39"/>
      <c r="DV9" s="42"/>
      <c r="DW9" s="39"/>
      <c r="DX9" s="42"/>
      <c r="DY9" s="39"/>
      <c r="DZ9" s="42"/>
      <c r="EA9" s="39"/>
      <c r="EB9" s="42"/>
      <c r="EC9" s="39"/>
      <c r="ED9" s="42"/>
      <c r="EE9" s="39"/>
      <c r="EF9" s="42"/>
    </row>
    <row r="10" spans="1:136" x14ac:dyDescent="0.2">
      <c r="A10" s="36"/>
      <c r="B10" s="36"/>
      <c r="C10" s="36"/>
      <c r="D10" s="36" t="s">
        <v>298</v>
      </c>
      <c r="E10" s="36"/>
      <c r="F10" s="37"/>
      <c r="G10" s="38"/>
      <c r="H10" s="37"/>
      <c r="I10" s="38"/>
      <c r="J10" s="37"/>
      <c r="K10" s="38"/>
      <c r="L10" s="37"/>
      <c r="M10" s="38"/>
      <c r="N10" s="37"/>
      <c r="O10" s="38"/>
      <c r="P10" s="37"/>
      <c r="Q10" s="38"/>
      <c r="R10" s="37"/>
      <c r="S10" s="38"/>
      <c r="T10" s="37"/>
      <c r="U10" s="38"/>
      <c r="V10" s="37"/>
      <c r="W10" s="38"/>
      <c r="X10" s="37"/>
      <c r="Y10" s="38"/>
      <c r="Z10" s="37"/>
      <c r="AA10" s="38"/>
      <c r="AB10" s="37"/>
      <c r="AC10" s="38"/>
      <c r="AD10" s="37"/>
      <c r="AE10" s="38"/>
      <c r="AF10" s="37"/>
      <c r="AG10" s="38"/>
      <c r="AH10" s="37"/>
      <c r="AI10" s="38"/>
      <c r="AJ10" s="37"/>
      <c r="AK10" s="38"/>
      <c r="AL10" s="37"/>
      <c r="AM10" s="39"/>
      <c r="AN10" s="40"/>
      <c r="AO10" s="39"/>
      <c r="AP10" s="41"/>
      <c r="AQ10" s="39"/>
      <c r="AR10" s="42"/>
      <c r="AS10" s="39"/>
      <c r="AT10" s="42"/>
      <c r="AU10" s="39"/>
      <c r="AV10" s="37"/>
      <c r="AW10" s="38"/>
      <c r="AX10" s="37"/>
      <c r="AY10" s="38"/>
      <c r="AZ10" s="37"/>
      <c r="BA10" s="38"/>
      <c r="BB10" s="37"/>
      <c r="BC10" s="38"/>
      <c r="BD10" s="37"/>
      <c r="BE10" s="38"/>
      <c r="BF10" s="37"/>
      <c r="BG10" s="39"/>
      <c r="BH10" s="40"/>
      <c r="BI10" s="39"/>
      <c r="BJ10" s="37"/>
      <c r="BK10" s="38"/>
      <c r="BL10" s="37"/>
      <c r="BM10" s="38"/>
      <c r="BN10" s="37"/>
      <c r="BO10" s="38"/>
      <c r="BP10" s="37"/>
      <c r="BQ10" s="38"/>
      <c r="BR10" s="37"/>
      <c r="BS10" s="38"/>
      <c r="BT10" s="37"/>
      <c r="BU10" s="38"/>
      <c r="BV10" s="37"/>
      <c r="BW10" s="38"/>
      <c r="BX10" s="37"/>
      <c r="BY10" s="38"/>
      <c r="BZ10" s="37"/>
      <c r="CA10" s="39"/>
      <c r="CB10" s="40"/>
      <c r="CC10" s="39"/>
      <c r="CD10" s="37"/>
      <c r="CE10" s="38"/>
      <c r="CF10" s="37"/>
      <c r="CG10" s="38"/>
      <c r="CH10" s="37"/>
      <c r="CI10" s="38"/>
      <c r="CJ10" s="37"/>
      <c r="CK10" s="38"/>
      <c r="CL10" s="37"/>
      <c r="CM10" s="38"/>
      <c r="CN10" s="37"/>
      <c r="CO10" s="38"/>
      <c r="CP10" s="37"/>
      <c r="CQ10" s="38"/>
      <c r="CR10" s="37"/>
      <c r="CS10" s="38"/>
      <c r="CT10" s="37"/>
      <c r="CU10" s="38"/>
      <c r="CV10" s="37"/>
      <c r="CW10" s="38"/>
      <c r="CX10" s="37"/>
      <c r="CY10" s="39"/>
      <c r="CZ10" s="40"/>
      <c r="DA10" s="39"/>
      <c r="DB10" s="41"/>
      <c r="DC10" s="39"/>
      <c r="DD10" s="37"/>
      <c r="DE10" s="38"/>
      <c r="DF10" s="37"/>
      <c r="DG10" s="38"/>
      <c r="DH10" s="37"/>
      <c r="DI10" s="38"/>
      <c r="DJ10" s="37"/>
      <c r="DK10" s="38"/>
      <c r="DL10" s="37"/>
      <c r="DM10" s="38"/>
      <c r="DN10" s="37"/>
      <c r="DO10" s="38"/>
      <c r="DP10" s="37"/>
      <c r="DQ10" s="38"/>
      <c r="DR10" s="37"/>
      <c r="DS10" s="39"/>
      <c r="DT10" s="40"/>
      <c r="DU10" s="39"/>
      <c r="DV10" s="42"/>
      <c r="DW10" s="39"/>
      <c r="DX10" s="42"/>
      <c r="DY10" s="39"/>
      <c r="DZ10" s="42"/>
      <c r="EA10" s="39"/>
      <c r="EB10" s="42"/>
      <c r="EC10" s="39"/>
      <c r="ED10" s="42"/>
      <c r="EE10" s="39"/>
      <c r="EF10" s="42"/>
    </row>
    <row r="11" spans="1:136" x14ac:dyDescent="0.2">
      <c r="A11" s="36"/>
      <c r="B11" s="36"/>
      <c r="C11" s="36"/>
      <c r="D11" s="36"/>
      <c r="E11" s="36" t="s">
        <v>299</v>
      </c>
      <c r="F11" s="37">
        <v>0</v>
      </c>
      <c r="G11" s="38"/>
      <c r="H11" s="37">
        <v>0</v>
      </c>
      <c r="I11" s="38"/>
      <c r="J11" s="37">
        <v>0</v>
      </c>
      <c r="K11" s="38"/>
      <c r="L11" s="37">
        <v>0</v>
      </c>
      <c r="M11" s="38"/>
      <c r="N11" s="37">
        <v>0</v>
      </c>
      <c r="O11" s="38"/>
      <c r="P11" s="37">
        <v>0</v>
      </c>
      <c r="Q11" s="38"/>
      <c r="R11" s="37">
        <v>0</v>
      </c>
      <c r="S11" s="38"/>
      <c r="T11" s="37">
        <v>0</v>
      </c>
      <c r="U11" s="38"/>
      <c r="V11" s="37">
        <v>0</v>
      </c>
      <c r="W11" s="38"/>
      <c r="X11" s="37">
        <v>0</v>
      </c>
      <c r="Y11" s="38"/>
      <c r="Z11" s="37">
        <v>0</v>
      </c>
      <c r="AA11" s="38"/>
      <c r="AB11" s="37">
        <v>0</v>
      </c>
      <c r="AC11" s="38"/>
      <c r="AD11" s="37">
        <v>0</v>
      </c>
      <c r="AE11" s="38"/>
      <c r="AF11" s="37">
        <v>0</v>
      </c>
      <c r="AG11" s="38"/>
      <c r="AH11" s="37">
        <v>0</v>
      </c>
      <c r="AI11" s="38"/>
      <c r="AJ11" s="37">
        <v>0</v>
      </c>
      <c r="AK11" s="38"/>
      <c r="AL11" s="37">
        <v>0</v>
      </c>
      <c r="AM11" s="39"/>
      <c r="AN11" s="40">
        <f t="shared" ref="AN11:AN34" si="0">ROUND(SUM(F11:AL11),5)</f>
        <v>0</v>
      </c>
      <c r="AO11" s="39"/>
      <c r="AP11" s="41">
        <v>0</v>
      </c>
      <c r="AQ11" s="39"/>
      <c r="AR11" s="42">
        <v>0</v>
      </c>
      <c r="AS11" s="39"/>
      <c r="AT11" s="42">
        <v>0</v>
      </c>
      <c r="AU11" s="39"/>
      <c r="AV11" s="37">
        <v>0</v>
      </c>
      <c r="AW11" s="38"/>
      <c r="AX11" s="37">
        <v>0</v>
      </c>
      <c r="AY11" s="38"/>
      <c r="AZ11" s="37">
        <v>0</v>
      </c>
      <c r="BA11" s="38"/>
      <c r="BB11" s="37">
        <v>0</v>
      </c>
      <c r="BC11" s="38"/>
      <c r="BD11" s="37">
        <v>0</v>
      </c>
      <c r="BE11" s="38"/>
      <c r="BF11" s="37">
        <v>0</v>
      </c>
      <c r="BG11" s="39"/>
      <c r="BH11" s="40">
        <f t="shared" ref="BH11:BH34" si="1">ROUND(SUM(AV11:BF11),5)</f>
        <v>0</v>
      </c>
      <c r="BI11" s="39"/>
      <c r="BJ11" s="37">
        <v>0</v>
      </c>
      <c r="BK11" s="38"/>
      <c r="BL11" s="37">
        <v>0</v>
      </c>
      <c r="BM11" s="38"/>
      <c r="BN11" s="37">
        <v>0</v>
      </c>
      <c r="BO11" s="38"/>
      <c r="BP11" s="37">
        <v>0</v>
      </c>
      <c r="BQ11" s="38"/>
      <c r="BR11" s="37">
        <v>0</v>
      </c>
      <c r="BS11" s="38"/>
      <c r="BT11" s="37">
        <v>0</v>
      </c>
      <c r="BU11" s="38"/>
      <c r="BV11" s="37">
        <v>0</v>
      </c>
      <c r="BW11" s="38"/>
      <c r="BX11" s="37">
        <v>0</v>
      </c>
      <c r="BY11" s="38"/>
      <c r="BZ11" s="37">
        <v>0</v>
      </c>
      <c r="CA11" s="39"/>
      <c r="CB11" s="40">
        <f t="shared" ref="CB11:CB34" si="2">ROUND(SUM(BJ11:BZ11),5)</f>
        <v>0</v>
      </c>
      <c r="CC11" s="39"/>
      <c r="CD11" s="37">
        <v>0</v>
      </c>
      <c r="CE11" s="38"/>
      <c r="CF11" s="37">
        <v>0</v>
      </c>
      <c r="CG11" s="38"/>
      <c r="CH11" s="37">
        <v>0</v>
      </c>
      <c r="CI11" s="38"/>
      <c r="CJ11" s="37">
        <v>0</v>
      </c>
      <c r="CK11" s="38"/>
      <c r="CL11" s="37">
        <v>0</v>
      </c>
      <c r="CM11" s="38"/>
      <c r="CN11" s="37">
        <v>0</v>
      </c>
      <c r="CO11" s="38"/>
      <c r="CP11" s="37">
        <v>0</v>
      </c>
      <c r="CQ11" s="38"/>
      <c r="CR11" s="37">
        <v>0</v>
      </c>
      <c r="CS11" s="38"/>
      <c r="CT11" s="37">
        <v>0</v>
      </c>
      <c r="CU11" s="38"/>
      <c r="CV11" s="37">
        <v>0</v>
      </c>
      <c r="CW11" s="38"/>
      <c r="CX11" s="37">
        <v>0</v>
      </c>
      <c r="CY11" s="39"/>
      <c r="CZ11" s="40">
        <f t="shared" ref="CZ11:CZ34" si="3">ROUND(SUM(CD11:CX11),5)</f>
        <v>0</v>
      </c>
      <c r="DA11" s="39"/>
      <c r="DB11" s="41">
        <v>0</v>
      </c>
      <c r="DC11" s="39"/>
      <c r="DD11" s="37">
        <v>0</v>
      </c>
      <c r="DE11" s="38"/>
      <c r="DF11" s="37">
        <v>0</v>
      </c>
      <c r="DG11" s="38"/>
      <c r="DH11" s="37">
        <v>0</v>
      </c>
      <c r="DI11" s="38"/>
      <c r="DJ11" s="37">
        <v>0</v>
      </c>
      <c r="DK11" s="38"/>
      <c r="DL11" s="37">
        <v>0</v>
      </c>
      <c r="DM11" s="38"/>
      <c r="DN11" s="37">
        <v>0</v>
      </c>
      <c r="DO11" s="38"/>
      <c r="DP11" s="37">
        <v>0</v>
      </c>
      <c r="DQ11" s="38"/>
      <c r="DR11" s="37">
        <v>0</v>
      </c>
      <c r="DS11" s="39"/>
      <c r="DT11" s="40">
        <f t="shared" ref="DT11:DT34" si="4">ROUND(SUM(DD11:DR11),5)</f>
        <v>0</v>
      </c>
      <c r="DU11" s="39"/>
      <c r="DV11" s="42">
        <v>0</v>
      </c>
      <c r="DW11" s="39"/>
      <c r="DX11" s="42">
        <v>539.79999999999995</v>
      </c>
      <c r="DY11" s="39"/>
      <c r="DZ11" s="42">
        <v>0</v>
      </c>
      <c r="EA11" s="39"/>
      <c r="EB11" s="42">
        <v>0</v>
      </c>
      <c r="EC11" s="39"/>
      <c r="ED11" s="42">
        <v>0</v>
      </c>
      <c r="EE11" s="39"/>
      <c r="EF11" s="42">
        <f t="shared" ref="EF11:EF34" si="5">ROUND(SUM(AN11:AT11)+BH11+CB11+SUM(CZ11:DB11)+SUM(DT11:ED11),5)</f>
        <v>539.79999999999995</v>
      </c>
    </row>
    <row r="12" spans="1:136" ht="16" thickBot="1" x14ac:dyDescent="0.25">
      <c r="A12" s="36"/>
      <c r="B12" s="36"/>
      <c r="C12" s="36"/>
      <c r="D12" s="36"/>
      <c r="E12" s="36" t="s">
        <v>300</v>
      </c>
      <c r="F12" s="43">
        <v>0</v>
      </c>
      <c r="G12" s="38"/>
      <c r="H12" s="43">
        <v>0</v>
      </c>
      <c r="I12" s="38"/>
      <c r="J12" s="43">
        <v>0</v>
      </c>
      <c r="K12" s="38"/>
      <c r="L12" s="43">
        <v>0</v>
      </c>
      <c r="M12" s="38"/>
      <c r="N12" s="43">
        <v>0</v>
      </c>
      <c r="O12" s="38"/>
      <c r="P12" s="43">
        <v>0</v>
      </c>
      <c r="Q12" s="38"/>
      <c r="R12" s="43">
        <v>0</v>
      </c>
      <c r="S12" s="38"/>
      <c r="T12" s="43">
        <v>0</v>
      </c>
      <c r="U12" s="38"/>
      <c r="V12" s="43">
        <v>0</v>
      </c>
      <c r="W12" s="38"/>
      <c r="X12" s="43">
        <v>0</v>
      </c>
      <c r="Y12" s="38"/>
      <c r="Z12" s="43">
        <v>0</v>
      </c>
      <c r="AA12" s="38"/>
      <c r="AB12" s="43">
        <v>0</v>
      </c>
      <c r="AC12" s="38"/>
      <c r="AD12" s="43">
        <v>0</v>
      </c>
      <c r="AE12" s="38"/>
      <c r="AF12" s="43">
        <v>0</v>
      </c>
      <c r="AG12" s="38"/>
      <c r="AH12" s="43">
        <v>0</v>
      </c>
      <c r="AI12" s="38"/>
      <c r="AJ12" s="43">
        <v>0</v>
      </c>
      <c r="AK12" s="38"/>
      <c r="AL12" s="43">
        <v>0</v>
      </c>
      <c r="AM12" s="39"/>
      <c r="AN12" s="44">
        <f t="shared" si="0"/>
        <v>0</v>
      </c>
      <c r="AO12" s="39"/>
      <c r="AP12" s="45">
        <v>0</v>
      </c>
      <c r="AQ12" s="39"/>
      <c r="AR12" s="46">
        <v>0</v>
      </c>
      <c r="AS12" s="39"/>
      <c r="AT12" s="46">
        <v>0</v>
      </c>
      <c r="AU12" s="39"/>
      <c r="AV12" s="43">
        <v>0</v>
      </c>
      <c r="AW12" s="38"/>
      <c r="AX12" s="43">
        <v>0</v>
      </c>
      <c r="AY12" s="38"/>
      <c r="AZ12" s="43">
        <v>0</v>
      </c>
      <c r="BA12" s="38"/>
      <c r="BB12" s="43">
        <v>0</v>
      </c>
      <c r="BC12" s="38"/>
      <c r="BD12" s="43">
        <v>0</v>
      </c>
      <c r="BE12" s="38"/>
      <c r="BF12" s="43">
        <v>0</v>
      </c>
      <c r="BG12" s="39"/>
      <c r="BH12" s="44">
        <f t="shared" si="1"/>
        <v>0</v>
      </c>
      <c r="BI12" s="39"/>
      <c r="BJ12" s="43">
        <v>0</v>
      </c>
      <c r="BK12" s="38"/>
      <c r="BL12" s="43">
        <v>0</v>
      </c>
      <c r="BM12" s="38"/>
      <c r="BN12" s="43">
        <v>0</v>
      </c>
      <c r="BO12" s="38"/>
      <c r="BP12" s="43">
        <v>0</v>
      </c>
      <c r="BQ12" s="38"/>
      <c r="BR12" s="43">
        <v>0</v>
      </c>
      <c r="BS12" s="38"/>
      <c r="BT12" s="43">
        <v>0</v>
      </c>
      <c r="BU12" s="38"/>
      <c r="BV12" s="43">
        <v>0</v>
      </c>
      <c r="BW12" s="38"/>
      <c r="BX12" s="43">
        <v>0</v>
      </c>
      <c r="BY12" s="38"/>
      <c r="BZ12" s="43">
        <v>0</v>
      </c>
      <c r="CA12" s="39"/>
      <c r="CB12" s="44">
        <f t="shared" si="2"/>
        <v>0</v>
      </c>
      <c r="CC12" s="39"/>
      <c r="CD12" s="43">
        <v>0</v>
      </c>
      <c r="CE12" s="38"/>
      <c r="CF12" s="43">
        <v>0</v>
      </c>
      <c r="CG12" s="38"/>
      <c r="CH12" s="43">
        <v>0</v>
      </c>
      <c r="CI12" s="38"/>
      <c r="CJ12" s="43">
        <v>0</v>
      </c>
      <c r="CK12" s="38"/>
      <c r="CL12" s="43">
        <v>0</v>
      </c>
      <c r="CM12" s="38"/>
      <c r="CN12" s="43">
        <v>0</v>
      </c>
      <c r="CO12" s="38"/>
      <c r="CP12" s="43">
        <v>0</v>
      </c>
      <c r="CQ12" s="38"/>
      <c r="CR12" s="43">
        <v>0</v>
      </c>
      <c r="CS12" s="38"/>
      <c r="CT12" s="43">
        <v>0</v>
      </c>
      <c r="CU12" s="38"/>
      <c r="CV12" s="43">
        <v>0</v>
      </c>
      <c r="CW12" s="38"/>
      <c r="CX12" s="43">
        <v>0</v>
      </c>
      <c r="CY12" s="39"/>
      <c r="CZ12" s="44">
        <f t="shared" si="3"/>
        <v>0</v>
      </c>
      <c r="DA12" s="39"/>
      <c r="DB12" s="45">
        <v>0</v>
      </c>
      <c r="DC12" s="39"/>
      <c r="DD12" s="43">
        <v>0</v>
      </c>
      <c r="DE12" s="38"/>
      <c r="DF12" s="43">
        <v>0</v>
      </c>
      <c r="DG12" s="38"/>
      <c r="DH12" s="43">
        <v>0</v>
      </c>
      <c r="DI12" s="38"/>
      <c r="DJ12" s="43">
        <v>0</v>
      </c>
      <c r="DK12" s="38"/>
      <c r="DL12" s="43">
        <v>0</v>
      </c>
      <c r="DM12" s="38"/>
      <c r="DN12" s="43">
        <v>0</v>
      </c>
      <c r="DO12" s="38"/>
      <c r="DP12" s="43">
        <v>0</v>
      </c>
      <c r="DQ12" s="38"/>
      <c r="DR12" s="43">
        <v>0</v>
      </c>
      <c r="DS12" s="39"/>
      <c r="DT12" s="44">
        <f t="shared" si="4"/>
        <v>0</v>
      </c>
      <c r="DU12" s="39"/>
      <c r="DV12" s="46">
        <v>0</v>
      </c>
      <c r="DW12" s="39"/>
      <c r="DX12" s="46">
        <v>370.53</v>
      </c>
      <c r="DY12" s="39"/>
      <c r="DZ12" s="46">
        <v>0</v>
      </c>
      <c r="EA12" s="39"/>
      <c r="EB12" s="46">
        <v>0</v>
      </c>
      <c r="EC12" s="39"/>
      <c r="ED12" s="46">
        <v>0</v>
      </c>
      <c r="EE12" s="39"/>
      <c r="EF12" s="46">
        <f t="shared" si="5"/>
        <v>370.53</v>
      </c>
    </row>
    <row r="13" spans="1:136" x14ac:dyDescent="0.2">
      <c r="A13" s="36"/>
      <c r="B13" s="36"/>
      <c r="C13" s="36"/>
      <c r="D13" s="36" t="s">
        <v>301</v>
      </c>
      <c r="E13" s="36"/>
      <c r="F13" s="37">
        <f>ROUND(SUM(F10:F12),5)</f>
        <v>0</v>
      </c>
      <c r="G13" s="38"/>
      <c r="H13" s="37">
        <f>ROUND(SUM(H10:H12),5)</f>
        <v>0</v>
      </c>
      <c r="I13" s="38"/>
      <c r="J13" s="37">
        <f>ROUND(SUM(J10:J12),5)</f>
        <v>0</v>
      </c>
      <c r="K13" s="38"/>
      <c r="L13" s="37">
        <f>ROUND(SUM(L10:L12),5)</f>
        <v>0</v>
      </c>
      <c r="M13" s="38"/>
      <c r="N13" s="37">
        <f>ROUND(SUM(N10:N12),5)</f>
        <v>0</v>
      </c>
      <c r="O13" s="38"/>
      <c r="P13" s="37">
        <f>ROUND(SUM(P10:P12),5)</f>
        <v>0</v>
      </c>
      <c r="Q13" s="38"/>
      <c r="R13" s="37">
        <f>ROUND(SUM(R10:R12),5)</f>
        <v>0</v>
      </c>
      <c r="S13" s="38"/>
      <c r="T13" s="37">
        <f>ROUND(SUM(T10:T12),5)</f>
        <v>0</v>
      </c>
      <c r="U13" s="38"/>
      <c r="V13" s="37">
        <f>ROUND(SUM(V10:V12),5)</f>
        <v>0</v>
      </c>
      <c r="W13" s="38"/>
      <c r="X13" s="37">
        <f>ROUND(SUM(X10:X12),5)</f>
        <v>0</v>
      </c>
      <c r="Y13" s="38"/>
      <c r="Z13" s="37">
        <f>ROUND(SUM(Z10:Z12),5)</f>
        <v>0</v>
      </c>
      <c r="AA13" s="38"/>
      <c r="AB13" s="37">
        <f>ROUND(SUM(AB10:AB12),5)</f>
        <v>0</v>
      </c>
      <c r="AC13" s="38"/>
      <c r="AD13" s="37">
        <f>ROUND(SUM(AD10:AD12),5)</f>
        <v>0</v>
      </c>
      <c r="AE13" s="38"/>
      <c r="AF13" s="37">
        <f>ROUND(SUM(AF10:AF12),5)</f>
        <v>0</v>
      </c>
      <c r="AG13" s="38"/>
      <c r="AH13" s="37">
        <f>ROUND(SUM(AH10:AH12),5)</f>
        <v>0</v>
      </c>
      <c r="AI13" s="38"/>
      <c r="AJ13" s="37">
        <f>ROUND(SUM(AJ10:AJ12),5)</f>
        <v>0</v>
      </c>
      <c r="AK13" s="38"/>
      <c r="AL13" s="37">
        <f>ROUND(SUM(AL10:AL12),5)</f>
        <v>0</v>
      </c>
      <c r="AM13" s="39"/>
      <c r="AN13" s="40">
        <f t="shared" si="0"/>
        <v>0</v>
      </c>
      <c r="AO13" s="39"/>
      <c r="AP13" s="41">
        <f>ROUND(SUM(AP10:AP12),5)</f>
        <v>0</v>
      </c>
      <c r="AQ13" s="39"/>
      <c r="AR13" s="42">
        <f>ROUND(SUM(AR10:AR12),5)</f>
        <v>0</v>
      </c>
      <c r="AS13" s="39"/>
      <c r="AT13" s="42">
        <f>ROUND(SUM(AT10:AT12),5)</f>
        <v>0</v>
      </c>
      <c r="AU13" s="39"/>
      <c r="AV13" s="37">
        <f>ROUND(SUM(AV10:AV12),5)</f>
        <v>0</v>
      </c>
      <c r="AW13" s="38"/>
      <c r="AX13" s="37">
        <f>ROUND(SUM(AX10:AX12),5)</f>
        <v>0</v>
      </c>
      <c r="AY13" s="38"/>
      <c r="AZ13" s="37">
        <f>ROUND(SUM(AZ10:AZ12),5)</f>
        <v>0</v>
      </c>
      <c r="BA13" s="38"/>
      <c r="BB13" s="37">
        <f>ROUND(SUM(BB10:BB12),5)</f>
        <v>0</v>
      </c>
      <c r="BC13" s="38"/>
      <c r="BD13" s="37">
        <f>ROUND(SUM(BD10:BD12),5)</f>
        <v>0</v>
      </c>
      <c r="BE13" s="38"/>
      <c r="BF13" s="37">
        <f>ROUND(SUM(BF10:BF12),5)</f>
        <v>0</v>
      </c>
      <c r="BG13" s="39"/>
      <c r="BH13" s="40">
        <f t="shared" si="1"/>
        <v>0</v>
      </c>
      <c r="BI13" s="39"/>
      <c r="BJ13" s="37">
        <f>ROUND(SUM(BJ10:BJ12),5)</f>
        <v>0</v>
      </c>
      <c r="BK13" s="38"/>
      <c r="BL13" s="37">
        <f>ROUND(SUM(BL10:BL12),5)</f>
        <v>0</v>
      </c>
      <c r="BM13" s="38"/>
      <c r="BN13" s="37">
        <f>ROUND(SUM(BN10:BN12),5)</f>
        <v>0</v>
      </c>
      <c r="BO13" s="38"/>
      <c r="BP13" s="37">
        <f>ROUND(SUM(BP10:BP12),5)</f>
        <v>0</v>
      </c>
      <c r="BQ13" s="38"/>
      <c r="BR13" s="37">
        <f>ROUND(SUM(BR10:BR12),5)</f>
        <v>0</v>
      </c>
      <c r="BS13" s="38"/>
      <c r="BT13" s="37">
        <f>ROUND(SUM(BT10:BT12),5)</f>
        <v>0</v>
      </c>
      <c r="BU13" s="38"/>
      <c r="BV13" s="37">
        <f>ROUND(SUM(BV10:BV12),5)</f>
        <v>0</v>
      </c>
      <c r="BW13" s="38"/>
      <c r="BX13" s="37">
        <f>ROUND(SUM(BX10:BX12),5)</f>
        <v>0</v>
      </c>
      <c r="BY13" s="38"/>
      <c r="BZ13" s="37">
        <f>ROUND(SUM(BZ10:BZ12),5)</f>
        <v>0</v>
      </c>
      <c r="CA13" s="39"/>
      <c r="CB13" s="40">
        <f t="shared" si="2"/>
        <v>0</v>
      </c>
      <c r="CC13" s="39"/>
      <c r="CD13" s="37">
        <f>ROUND(SUM(CD10:CD12),5)</f>
        <v>0</v>
      </c>
      <c r="CE13" s="38"/>
      <c r="CF13" s="37">
        <f>ROUND(SUM(CF10:CF12),5)</f>
        <v>0</v>
      </c>
      <c r="CG13" s="38"/>
      <c r="CH13" s="37">
        <f>ROUND(SUM(CH10:CH12),5)</f>
        <v>0</v>
      </c>
      <c r="CI13" s="38"/>
      <c r="CJ13" s="37">
        <f>ROUND(SUM(CJ10:CJ12),5)</f>
        <v>0</v>
      </c>
      <c r="CK13" s="38"/>
      <c r="CL13" s="37">
        <f>ROUND(SUM(CL10:CL12),5)</f>
        <v>0</v>
      </c>
      <c r="CM13" s="38"/>
      <c r="CN13" s="37">
        <f>ROUND(SUM(CN10:CN12),5)</f>
        <v>0</v>
      </c>
      <c r="CO13" s="38"/>
      <c r="CP13" s="37">
        <f>ROUND(SUM(CP10:CP12),5)</f>
        <v>0</v>
      </c>
      <c r="CQ13" s="38"/>
      <c r="CR13" s="37">
        <f>ROUND(SUM(CR10:CR12),5)</f>
        <v>0</v>
      </c>
      <c r="CS13" s="38"/>
      <c r="CT13" s="37">
        <f>ROUND(SUM(CT10:CT12),5)</f>
        <v>0</v>
      </c>
      <c r="CU13" s="38"/>
      <c r="CV13" s="37">
        <f>ROUND(SUM(CV10:CV12),5)</f>
        <v>0</v>
      </c>
      <c r="CW13" s="38"/>
      <c r="CX13" s="37">
        <f>ROUND(SUM(CX10:CX12),5)</f>
        <v>0</v>
      </c>
      <c r="CY13" s="39"/>
      <c r="CZ13" s="40">
        <f t="shared" si="3"/>
        <v>0</v>
      </c>
      <c r="DA13" s="39"/>
      <c r="DB13" s="41">
        <f>ROUND(SUM(DB10:DB12),5)</f>
        <v>0</v>
      </c>
      <c r="DC13" s="39"/>
      <c r="DD13" s="37">
        <f>ROUND(SUM(DD10:DD12),5)</f>
        <v>0</v>
      </c>
      <c r="DE13" s="38"/>
      <c r="DF13" s="37">
        <f>ROUND(SUM(DF10:DF12),5)</f>
        <v>0</v>
      </c>
      <c r="DG13" s="38"/>
      <c r="DH13" s="37">
        <f>ROUND(SUM(DH10:DH12),5)</f>
        <v>0</v>
      </c>
      <c r="DI13" s="38"/>
      <c r="DJ13" s="37">
        <f>ROUND(SUM(DJ10:DJ12),5)</f>
        <v>0</v>
      </c>
      <c r="DK13" s="38"/>
      <c r="DL13" s="37">
        <f>ROUND(SUM(DL10:DL12),5)</f>
        <v>0</v>
      </c>
      <c r="DM13" s="38"/>
      <c r="DN13" s="37">
        <f>ROUND(SUM(DN10:DN12),5)</f>
        <v>0</v>
      </c>
      <c r="DO13" s="38"/>
      <c r="DP13" s="37">
        <f>ROUND(SUM(DP10:DP12),5)</f>
        <v>0</v>
      </c>
      <c r="DQ13" s="38"/>
      <c r="DR13" s="37">
        <f>ROUND(SUM(DR10:DR12),5)</f>
        <v>0</v>
      </c>
      <c r="DS13" s="39"/>
      <c r="DT13" s="40">
        <f t="shared" si="4"/>
        <v>0</v>
      </c>
      <c r="DU13" s="39"/>
      <c r="DV13" s="42">
        <f>ROUND(SUM(DV10:DV12),5)</f>
        <v>0</v>
      </c>
      <c r="DW13" s="39"/>
      <c r="DX13" s="42">
        <f>ROUND(SUM(DX10:DX12),5)</f>
        <v>910.33</v>
      </c>
      <c r="DY13" s="39"/>
      <c r="DZ13" s="42">
        <f>ROUND(SUM(DZ10:DZ12),5)</f>
        <v>0</v>
      </c>
      <c r="EA13" s="39"/>
      <c r="EB13" s="42">
        <f>ROUND(SUM(EB10:EB12),5)</f>
        <v>0</v>
      </c>
      <c r="EC13" s="39"/>
      <c r="ED13" s="42">
        <f>ROUND(SUM(ED10:ED12),5)</f>
        <v>0</v>
      </c>
      <c r="EE13" s="39"/>
      <c r="EF13" s="42">
        <f t="shared" si="5"/>
        <v>910.33</v>
      </c>
    </row>
    <row r="14" spans="1:136" x14ac:dyDescent="0.2">
      <c r="A14" s="36"/>
      <c r="B14" s="36"/>
      <c r="C14" s="36"/>
      <c r="D14" s="36" t="s">
        <v>302</v>
      </c>
      <c r="E14" s="36"/>
      <c r="F14" s="37">
        <v>0</v>
      </c>
      <c r="G14" s="38"/>
      <c r="H14" s="37">
        <v>0</v>
      </c>
      <c r="I14" s="38"/>
      <c r="J14" s="37">
        <v>0</v>
      </c>
      <c r="K14" s="38"/>
      <c r="L14" s="37">
        <v>0</v>
      </c>
      <c r="M14" s="38"/>
      <c r="N14" s="37">
        <v>0</v>
      </c>
      <c r="O14" s="38"/>
      <c r="P14" s="37">
        <v>0</v>
      </c>
      <c r="Q14" s="38"/>
      <c r="R14" s="37">
        <v>0</v>
      </c>
      <c r="S14" s="38"/>
      <c r="T14" s="37">
        <v>0</v>
      </c>
      <c r="U14" s="38"/>
      <c r="V14" s="37">
        <v>0</v>
      </c>
      <c r="W14" s="38"/>
      <c r="X14" s="37">
        <v>0</v>
      </c>
      <c r="Y14" s="38"/>
      <c r="Z14" s="37">
        <v>0</v>
      </c>
      <c r="AA14" s="38"/>
      <c r="AB14" s="37">
        <v>0</v>
      </c>
      <c r="AC14" s="38"/>
      <c r="AD14" s="37">
        <v>0</v>
      </c>
      <c r="AE14" s="38"/>
      <c r="AF14" s="37">
        <v>0</v>
      </c>
      <c r="AG14" s="38"/>
      <c r="AH14" s="37">
        <v>0</v>
      </c>
      <c r="AI14" s="38"/>
      <c r="AJ14" s="37">
        <v>0</v>
      </c>
      <c r="AK14" s="38"/>
      <c r="AL14" s="37">
        <v>33.5</v>
      </c>
      <c r="AM14" s="39"/>
      <c r="AN14" s="40">
        <f t="shared" si="0"/>
        <v>33.5</v>
      </c>
      <c r="AO14" s="39"/>
      <c r="AP14" s="41">
        <v>33.5</v>
      </c>
      <c r="AQ14" s="39"/>
      <c r="AR14" s="42">
        <v>33.5</v>
      </c>
      <c r="AS14" s="39"/>
      <c r="AT14" s="42">
        <v>33.5</v>
      </c>
      <c r="AU14" s="39"/>
      <c r="AV14" s="37">
        <v>0</v>
      </c>
      <c r="AW14" s="38"/>
      <c r="AX14" s="37">
        <v>0</v>
      </c>
      <c r="AY14" s="38"/>
      <c r="AZ14" s="37">
        <v>0</v>
      </c>
      <c r="BA14" s="38"/>
      <c r="BB14" s="37">
        <v>0</v>
      </c>
      <c r="BC14" s="38"/>
      <c r="BD14" s="37">
        <v>0</v>
      </c>
      <c r="BE14" s="38"/>
      <c r="BF14" s="37">
        <v>33.5</v>
      </c>
      <c r="BG14" s="39"/>
      <c r="BH14" s="40">
        <f t="shared" si="1"/>
        <v>33.5</v>
      </c>
      <c r="BI14" s="39"/>
      <c r="BJ14" s="37">
        <v>0</v>
      </c>
      <c r="BK14" s="38"/>
      <c r="BL14" s="37">
        <v>0</v>
      </c>
      <c r="BM14" s="38"/>
      <c r="BN14" s="37">
        <v>0</v>
      </c>
      <c r="BO14" s="38"/>
      <c r="BP14" s="37">
        <v>0</v>
      </c>
      <c r="BQ14" s="38"/>
      <c r="BR14" s="37">
        <v>0</v>
      </c>
      <c r="BS14" s="38"/>
      <c r="BT14" s="37">
        <v>0</v>
      </c>
      <c r="BU14" s="38"/>
      <c r="BV14" s="37">
        <v>0</v>
      </c>
      <c r="BW14" s="38"/>
      <c r="BX14" s="37">
        <v>0</v>
      </c>
      <c r="BY14" s="38"/>
      <c r="BZ14" s="37">
        <v>33.5</v>
      </c>
      <c r="CA14" s="39"/>
      <c r="CB14" s="40">
        <f t="shared" si="2"/>
        <v>33.5</v>
      </c>
      <c r="CC14" s="39"/>
      <c r="CD14" s="37">
        <v>0</v>
      </c>
      <c r="CE14" s="38"/>
      <c r="CF14" s="37">
        <v>0</v>
      </c>
      <c r="CG14" s="38"/>
      <c r="CH14" s="37">
        <v>0</v>
      </c>
      <c r="CI14" s="38"/>
      <c r="CJ14" s="37">
        <v>0</v>
      </c>
      <c r="CK14" s="38"/>
      <c r="CL14" s="37">
        <v>0</v>
      </c>
      <c r="CM14" s="38"/>
      <c r="CN14" s="37">
        <v>0</v>
      </c>
      <c r="CO14" s="38"/>
      <c r="CP14" s="37">
        <v>0</v>
      </c>
      <c r="CQ14" s="38"/>
      <c r="CR14" s="37">
        <v>0</v>
      </c>
      <c r="CS14" s="38"/>
      <c r="CT14" s="37">
        <v>0</v>
      </c>
      <c r="CU14" s="38"/>
      <c r="CV14" s="37">
        <v>0</v>
      </c>
      <c r="CW14" s="38"/>
      <c r="CX14" s="37">
        <v>33.5</v>
      </c>
      <c r="CY14" s="39"/>
      <c r="CZ14" s="40">
        <f t="shared" si="3"/>
        <v>33.5</v>
      </c>
      <c r="DA14" s="39"/>
      <c r="DB14" s="41">
        <v>33.5</v>
      </c>
      <c r="DC14" s="39"/>
      <c r="DD14" s="37">
        <v>0</v>
      </c>
      <c r="DE14" s="38"/>
      <c r="DF14" s="37">
        <v>0</v>
      </c>
      <c r="DG14" s="38"/>
      <c r="DH14" s="37">
        <v>0</v>
      </c>
      <c r="DI14" s="38"/>
      <c r="DJ14" s="37">
        <v>0</v>
      </c>
      <c r="DK14" s="38"/>
      <c r="DL14" s="37">
        <v>0</v>
      </c>
      <c r="DM14" s="38"/>
      <c r="DN14" s="37">
        <v>0</v>
      </c>
      <c r="DO14" s="38"/>
      <c r="DP14" s="37">
        <v>0</v>
      </c>
      <c r="DQ14" s="38"/>
      <c r="DR14" s="37">
        <v>33.5</v>
      </c>
      <c r="DS14" s="39"/>
      <c r="DT14" s="40">
        <f t="shared" si="4"/>
        <v>33.5</v>
      </c>
      <c r="DU14" s="39"/>
      <c r="DV14" s="42">
        <v>33.5</v>
      </c>
      <c r="DW14" s="39"/>
      <c r="DX14" s="42">
        <v>0</v>
      </c>
      <c r="DY14" s="39"/>
      <c r="DZ14" s="42">
        <v>0</v>
      </c>
      <c r="EA14" s="39"/>
      <c r="EB14" s="42">
        <v>0</v>
      </c>
      <c r="EC14" s="39"/>
      <c r="ED14" s="42">
        <v>0</v>
      </c>
      <c r="EE14" s="39"/>
      <c r="EF14" s="42">
        <f t="shared" si="5"/>
        <v>335</v>
      </c>
    </row>
    <row r="15" spans="1:136" x14ac:dyDescent="0.2">
      <c r="A15" s="36"/>
      <c r="B15" s="36"/>
      <c r="C15" s="36"/>
      <c r="D15" s="36" t="s">
        <v>303</v>
      </c>
      <c r="E15" s="36"/>
      <c r="F15" s="37">
        <v>0</v>
      </c>
      <c r="G15" s="38"/>
      <c r="H15" s="37">
        <v>0</v>
      </c>
      <c r="I15" s="38"/>
      <c r="J15" s="37">
        <v>0</v>
      </c>
      <c r="K15" s="38"/>
      <c r="L15" s="37">
        <v>0</v>
      </c>
      <c r="M15" s="38"/>
      <c r="N15" s="37">
        <v>0</v>
      </c>
      <c r="O15" s="38"/>
      <c r="P15" s="37">
        <v>0</v>
      </c>
      <c r="Q15" s="38"/>
      <c r="R15" s="37">
        <v>0</v>
      </c>
      <c r="S15" s="38"/>
      <c r="T15" s="37">
        <v>0</v>
      </c>
      <c r="U15" s="38"/>
      <c r="V15" s="37">
        <v>0</v>
      </c>
      <c r="W15" s="38"/>
      <c r="X15" s="37">
        <v>0</v>
      </c>
      <c r="Y15" s="38"/>
      <c r="Z15" s="37">
        <v>0</v>
      </c>
      <c r="AA15" s="38"/>
      <c r="AB15" s="37">
        <v>0</v>
      </c>
      <c r="AC15" s="38"/>
      <c r="AD15" s="37">
        <v>0</v>
      </c>
      <c r="AE15" s="38"/>
      <c r="AF15" s="37">
        <v>0</v>
      </c>
      <c r="AG15" s="38"/>
      <c r="AH15" s="37">
        <v>0</v>
      </c>
      <c r="AI15" s="38"/>
      <c r="AJ15" s="37">
        <v>0</v>
      </c>
      <c r="AK15" s="38"/>
      <c r="AL15" s="37">
        <v>858.67</v>
      </c>
      <c r="AM15" s="39"/>
      <c r="AN15" s="40">
        <f t="shared" si="0"/>
        <v>858.67</v>
      </c>
      <c r="AO15" s="39"/>
      <c r="AP15" s="41">
        <v>378.67</v>
      </c>
      <c r="AQ15" s="39"/>
      <c r="AR15" s="42">
        <v>378.67</v>
      </c>
      <c r="AS15" s="39"/>
      <c r="AT15" s="42">
        <v>378.67</v>
      </c>
      <c r="AU15" s="39"/>
      <c r="AV15" s="37">
        <v>0</v>
      </c>
      <c r="AW15" s="38"/>
      <c r="AX15" s="37">
        <v>0</v>
      </c>
      <c r="AY15" s="38"/>
      <c r="AZ15" s="37">
        <v>0</v>
      </c>
      <c r="BA15" s="38"/>
      <c r="BB15" s="37">
        <v>0</v>
      </c>
      <c r="BC15" s="38"/>
      <c r="BD15" s="37">
        <v>0</v>
      </c>
      <c r="BE15" s="38"/>
      <c r="BF15" s="37">
        <v>378.67</v>
      </c>
      <c r="BG15" s="39"/>
      <c r="BH15" s="40">
        <f t="shared" si="1"/>
        <v>378.67</v>
      </c>
      <c r="BI15" s="39"/>
      <c r="BJ15" s="37">
        <v>0</v>
      </c>
      <c r="BK15" s="38"/>
      <c r="BL15" s="37">
        <v>0</v>
      </c>
      <c r="BM15" s="38"/>
      <c r="BN15" s="37">
        <v>0</v>
      </c>
      <c r="BO15" s="38"/>
      <c r="BP15" s="37">
        <v>0</v>
      </c>
      <c r="BQ15" s="38"/>
      <c r="BR15" s="37">
        <v>0</v>
      </c>
      <c r="BS15" s="38"/>
      <c r="BT15" s="37">
        <v>0</v>
      </c>
      <c r="BU15" s="38"/>
      <c r="BV15" s="37">
        <v>0</v>
      </c>
      <c r="BW15" s="38"/>
      <c r="BX15" s="37">
        <v>0</v>
      </c>
      <c r="BY15" s="38"/>
      <c r="BZ15" s="37">
        <v>378.67</v>
      </c>
      <c r="CA15" s="39"/>
      <c r="CB15" s="40">
        <f t="shared" si="2"/>
        <v>378.67</v>
      </c>
      <c r="CC15" s="39"/>
      <c r="CD15" s="37">
        <v>0</v>
      </c>
      <c r="CE15" s="38"/>
      <c r="CF15" s="37">
        <v>0</v>
      </c>
      <c r="CG15" s="38"/>
      <c r="CH15" s="37">
        <v>0</v>
      </c>
      <c r="CI15" s="38"/>
      <c r="CJ15" s="37">
        <v>0</v>
      </c>
      <c r="CK15" s="38"/>
      <c r="CL15" s="37">
        <v>0</v>
      </c>
      <c r="CM15" s="38"/>
      <c r="CN15" s="37">
        <v>0</v>
      </c>
      <c r="CO15" s="38"/>
      <c r="CP15" s="37">
        <v>0</v>
      </c>
      <c r="CQ15" s="38"/>
      <c r="CR15" s="37">
        <v>0</v>
      </c>
      <c r="CS15" s="38"/>
      <c r="CT15" s="37">
        <v>0</v>
      </c>
      <c r="CU15" s="38"/>
      <c r="CV15" s="37">
        <v>0</v>
      </c>
      <c r="CW15" s="38"/>
      <c r="CX15" s="37">
        <v>358.83</v>
      </c>
      <c r="CY15" s="39"/>
      <c r="CZ15" s="40">
        <f t="shared" si="3"/>
        <v>358.83</v>
      </c>
      <c r="DA15" s="39"/>
      <c r="DB15" s="41">
        <v>378.67</v>
      </c>
      <c r="DC15" s="39"/>
      <c r="DD15" s="37">
        <v>0</v>
      </c>
      <c r="DE15" s="38"/>
      <c r="DF15" s="37">
        <v>0</v>
      </c>
      <c r="DG15" s="38"/>
      <c r="DH15" s="37">
        <v>0</v>
      </c>
      <c r="DI15" s="38"/>
      <c r="DJ15" s="37">
        <v>0</v>
      </c>
      <c r="DK15" s="38"/>
      <c r="DL15" s="37">
        <v>0</v>
      </c>
      <c r="DM15" s="38"/>
      <c r="DN15" s="37">
        <v>0</v>
      </c>
      <c r="DO15" s="38"/>
      <c r="DP15" s="37">
        <v>0</v>
      </c>
      <c r="DQ15" s="38"/>
      <c r="DR15" s="37">
        <v>378.67</v>
      </c>
      <c r="DS15" s="39"/>
      <c r="DT15" s="40">
        <f t="shared" si="4"/>
        <v>378.67</v>
      </c>
      <c r="DU15" s="39"/>
      <c r="DV15" s="42">
        <v>378.67</v>
      </c>
      <c r="DW15" s="39"/>
      <c r="DX15" s="42">
        <v>0</v>
      </c>
      <c r="DY15" s="39"/>
      <c r="DZ15" s="42">
        <v>0</v>
      </c>
      <c r="EA15" s="39"/>
      <c r="EB15" s="42">
        <v>0</v>
      </c>
      <c r="EC15" s="39"/>
      <c r="ED15" s="42">
        <v>0</v>
      </c>
      <c r="EE15" s="39"/>
      <c r="EF15" s="42">
        <f t="shared" si="5"/>
        <v>4246.8599999999997</v>
      </c>
    </row>
    <row r="16" spans="1:136" x14ac:dyDescent="0.2">
      <c r="A16" s="36"/>
      <c r="B16" s="36"/>
      <c r="C16" s="36"/>
      <c r="D16" s="36" t="s">
        <v>304</v>
      </c>
      <c r="E16" s="36"/>
      <c r="F16" s="37">
        <v>0</v>
      </c>
      <c r="G16" s="38"/>
      <c r="H16" s="37">
        <v>0</v>
      </c>
      <c r="I16" s="38"/>
      <c r="J16" s="37">
        <v>0</v>
      </c>
      <c r="K16" s="38"/>
      <c r="L16" s="37">
        <v>0</v>
      </c>
      <c r="M16" s="38"/>
      <c r="N16" s="37">
        <v>0</v>
      </c>
      <c r="O16" s="38"/>
      <c r="P16" s="37">
        <v>0</v>
      </c>
      <c r="Q16" s="38"/>
      <c r="R16" s="37">
        <v>0</v>
      </c>
      <c r="S16" s="38"/>
      <c r="T16" s="37">
        <v>0</v>
      </c>
      <c r="U16" s="38"/>
      <c r="V16" s="37">
        <v>0</v>
      </c>
      <c r="W16" s="38"/>
      <c r="X16" s="37">
        <v>0</v>
      </c>
      <c r="Y16" s="38"/>
      <c r="Z16" s="37">
        <v>0</v>
      </c>
      <c r="AA16" s="38"/>
      <c r="AB16" s="37">
        <v>0</v>
      </c>
      <c r="AC16" s="38"/>
      <c r="AD16" s="37">
        <v>0</v>
      </c>
      <c r="AE16" s="38"/>
      <c r="AF16" s="37">
        <v>0</v>
      </c>
      <c r="AG16" s="38"/>
      <c r="AH16" s="37">
        <v>0</v>
      </c>
      <c r="AI16" s="38"/>
      <c r="AJ16" s="37">
        <v>0</v>
      </c>
      <c r="AK16" s="38"/>
      <c r="AL16" s="37">
        <v>0</v>
      </c>
      <c r="AM16" s="39"/>
      <c r="AN16" s="40">
        <f t="shared" si="0"/>
        <v>0</v>
      </c>
      <c r="AO16" s="39"/>
      <c r="AP16" s="41">
        <v>0</v>
      </c>
      <c r="AQ16" s="39"/>
      <c r="AR16" s="42">
        <v>0</v>
      </c>
      <c r="AS16" s="39"/>
      <c r="AT16" s="42">
        <v>0</v>
      </c>
      <c r="AU16" s="39"/>
      <c r="AV16" s="37">
        <v>0</v>
      </c>
      <c r="AW16" s="38"/>
      <c r="AX16" s="37">
        <v>0</v>
      </c>
      <c r="AY16" s="38"/>
      <c r="AZ16" s="37">
        <v>0</v>
      </c>
      <c r="BA16" s="38"/>
      <c r="BB16" s="37">
        <v>0</v>
      </c>
      <c r="BC16" s="38"/>
      <c r="BD16" s="37">
        <v>0</v>
      </c>
      <c r="BE16" s="38"/>
      <c r="BF16" s="37">
        <v>0</v>
      </c>
      <c r="BG16" s="39"/>
      <c r="BH16" s="40">
        <f t="shared" si="1"/>
        <v>0</v>
      </c>
      <c r="BI16" s="39"/>
      <c r="BJ16" s="37">
        <v>0</v>
      </c>
      <c r="BK16" s="38"/>
      <c r="BL16" s="37">
        <v>0</v>
      </c>
      <c r="BM16" s="38"/>
      <c r="BN16" s="37">
        <v>0</v>
      </c>
      <c r="BO16" s="38"/>
      <c r="BP16" s="37">
        <v>0</v>
      </c>
      <c r="BQ16" s="38"/>
      <c r="BR16" s="37">
        <v>0</v>
      </c>
      <c r="BS16" s="38"/>
      <c r="BT16" s="37">
        <v>0</v>
      </c>
      <c r="BU16" s="38"/>
      <c r="BV16" s="37">
        <v>0</v>
      </c>
      <c r="BW16" s="38"/>
      <c r="BX16" s="37">
        <v>0</v>
      </c>
      <c r="BY16" s="38"/>
      <c r="BZ16" s="37">
        <v>0</v>
      </c>
      <c r="CA16" s="39"/>
      <c r="CB16" s="40">
        <f t="shared" si="2"/>
        <v>0</v>
      </c>
      <c r="CC16" s="39"/>
      <c r="CD16" s="37">
        <v>0</v>
      </c>
      <c r="CE16" s="38"/>
      <c r="CF16" s="37">
        <v>0</v>
      </c>
      <c r="CG16" s="38"/>
      <c r="CH16" s="37">
        <v>0</v>
      </c>
      <c r="CI16" s="38"/>
      <c r="CJ16" s="37">
        <v>0</v>
      </c>
      <c r="CK16" s="38"/>
      <c r="CL16" s="37">
        <v>0</v>
      </c>
      <c r="CM16" s="38"/>
      <c r="CN16" s="37">
        <v>0</v>
      </c>
      <c r="CO16" s="38"/>
      <c r="CP16" s="37">
        <v>0</v>
      </c>
      <c r="CQ16" s="38"/>
      <c r="CR16" s="37">
        <v>0</v>
      </c>
      <c r="CS16" s="38"/>
      <c r="CT16" s="37">
        <v>0</v>
      </c>
      <c r="CU16" s="38"/>
      <c r="CV16" s="37">
        <v>0</v>
      </c>
      <c r="CW16" s="38"/>
      <c r="CX16" s="37">
        <v>0</v>
      </c>
      <c r="CY16" s="39"/>
      <c r="CZ16" s="40">
        <f t="shared" si="3"/>
        <v>0</v>
      </c>
      <c r="DA16" s="39"/>
      <c r="DB16" s="41">
        <v>0</v>
      </c>
      <c r="DC16" s="39"/>
      <c r="DD16" s="37">
        <v>0</v>
      </c>
      <c r="DE16" s="38"/>
      <c r="DF16" s="37">
        <v>0</v>
      </c>
      <c r="DG16" s="38"/>
      <c r="DH16" s="37">
        <v>0</v>
      </c>
      <c r="DI16" s="38"/>
      <c r="DJ16" s="37">
        <v>0</v>
      </c>
      <c r="DK16" s="38"/>
      <c r="DL16" s="37">
        <v>0</v>
      </c>
      <c r="DM16" s="38"/>
      <c r="DN16" s="37">
        <v>0</v>
      </c>
      <c r="DO16" s="38"/>
      <c r="DP16" s="37">
        <v>0</v>
      </c>
      <c r="DQ16" s="38"/>
      <c r="DR16" s="37">
        <v>0</v>
      </c>
      <c r="DS16" s="39"/>
      <c r="DT16" s="40">
        <f t="shared" si="4"/>
        <v>0</v>
      </c>
      <c r="DU16" s="39"/>
      <c r="DV16" s="42">
        <v>0</v>
      </c>
      <c r="DW16" s="39"/>
      <c r="DX16" s="42">
        <v>0</v>
      </c>
      <c r="DY16" s="39"/>
      <c r="DZ16" s="42">
        <v>0</v>
      </c>
      <c r="EA16" s="39"/>
      <c r="EB16" s="42">
        <v>0</v>
      </c>
      <c r="EC16" s="39"/>
      <c r="ED16" s="42">
        <v>0</v>
      </c>
      <c r="EE16" s="39"/>
      <c r="EF16" s="42">
        <f t="shared" si="5"/>
        <v>0</v>
      </c>
    </row>
    <row r="17" spans="1:136" x14ac:dyDescent="0.2">
      <c r="A17" s="36"/>
      <c r="B17" s="36"/>
      <c r="C17" s="36"/>
      <c r="D17" s="36" t="s">
        <v>305</v>
      </c>
      <c r="E17" s="36"/>
      <c r="F17" s="37">
        <v>0</v>
      </c>
      <c r="G17" s="38"/>
      <c r="H17" s="37">
        <v>0</v>
      </c>
      <c r="I17" s="38"/>
      <c r="J17" s="37">
        <v>0</v>
      </c>
      <c r="K17" s="38"/>
      <c r="L17" s="37">
        <v>0</v>
      </c>
      <c r="M17" s="38"/>
      <c r="N17" s="37">
        <v>0</v>
      </c>
      <c r="O17" s="38"/>
      <c r="P17" s="37">
        <v>0</v>
      </c>
      <c r="Q17" s="38"/>
      <c r="R17" s="37">
        <v>0</v>
      </c>
      <c r="S17" s="38"/>
      <c r="T17" s="37">
        <v>0</v>
      </c>
      <c r="U17" s="38"/>
      <c r="V17" s="37">
        <v>0</v>
      </c>
      <c r="W17" s="38"/>
      <c r="X17" s="37">
        <v>0</v>
      </c>
      <c r="Y17" s="38"/>
      <c r="Z17" s="37">
        <v>0</v>
      </c>
      <c r="AA17" s="38"/>
      <c r="AB17" s="37">
        <v>0</v>
      </c>
      <c r="AC17" s="38"/>
      <c r="AD17" s="37">
        <v>0</v>
      </c>
      <c r="AE17" s="38"/>
      <c r="AF17" s="37">
        <v>0</v>
      </c>
      <c r="AG17" s="38"/>
      <c r="AH17" s="37">
        <v>0</v>
      </c>
      <c r="AI17" s="38"/>
      <c r="AJ17" s="37">
        <v>0</v>
      </c>
      <c r="AK17" s="38"/>
      <c r="AL17" s="37">
        <v>1428.71</v>
      </c>
      <c r="AM17" s="39"/>
      <c r="AN17" s="40">
        <f t="shared" si="0"/>
        <v>1428.71</v>
      </c>
      <c r="AO17" s="39"/>
      <c r="AP17" s="41">
        <v>1308.71</v>
      </c>
      <c r="AQ17" s="39"/>
      <c r="AR17" s="42">
        <v>1308.71</v>
      </c>
      <c r="AS17" s="39"/>
      <c r="AT17" s="42">
        <v>1308.71</v>
      </c>
      <c r="AU17" s="39"/>
      <c r="AV17" s="37">
        <v>0</v>
      </c>
      <c r="AW17" s="38"/>
      <c r="AX17" s="37">
        <v>0</v>
      </c>
      <c r="AY17" s="38"/>
      <c r="AZ17" s="37">
        <v>0</v>
      </c>
      <c r="BA17" s="38"/>
      <c r="BB17" s="37">
        <v>0</v>
      </c>
      <c r="BC17" s="38"/>
      <c r="BD17" s="37">
        <v>0</v>
      </c>
      <c r="BE17" s="38"/>
      <c r="BF17" s="37">
        <v>1428.71</v>
      </c>
      <c r="BG17" s="39"/>
      <c r="BH17" s="40">
        <f t="shared" si="1"/>
        <v>1428.71</v>
      </c>
      <c r="BI17" s="39"/>
      <c r="BJ17" s="37">
        <v>0</v>
      </c>
      <c r="BK17" s="38"/>
      <c r="BL17" s="37">
        <v>0</v>
      </c>
      <c r="BM17" s="38"/>
      <c r="BN17" s="37">
        <v>0</v>
      </c>
      <c r="BO17" s="38"/>
      <c r="BP17" s="37">
        <v>0</v>
      </c>
      <c r="BQ17" s="38"/>
      <c r="BR17" s="37">
        <v>0</v>
      </c>
      <c r="BS17" s="38"/>
      <c r="BT17" s="37">
        <v>0</v>
      </c>
      <c r="BU17" s="38"/>
      <c r="BV17" s="37">
        <v>0</v>
      </c>
      <c r="BW17" s="38"/>
      <c r="BX17" s="37">
        <v>0</v>
      </c>
      <c r="BY17" s="38"/>
      <c r="BZ17" s="37">
        <v>3079</v>
      </c>
      <c r="CA17" s="39"/>
      <c r="CB17" s="40">
        <f t="shared" si="2"/>
        <v>3079</v>
      </c>
      <c r="CC17" s="39"/>
      <c r="CD17" s="37">
        <v>0</v>
      </c>
      <c r="CE17" s="38"/>
      <c r="CF17" s="37">
        <v>0</v>
      </c>
      <c r="CG17" s="38"/>
      <c r="CH17" s="37">
        <v>0</v>
      </c>
      <c r="CI17" s="38"/>
      <c r="CJ17" s="37">
        <v>0</v>
      </c>
      <c r="CK17" s="38"/>
      <c r="CL17" s="37">
        <v>0</v>
      </c>
      <c r="CM17" s="38"/>
      <c r="CN17" s="37">
        <v>0</v>
      </c>
      <c r="CO17" s="38"/>
      <c r="CP17" s="37">
        <v>0</v>
      </c>
      <c r="CQ17" s="38"/>
      <c r="CR17" s="37">
        <v>0</v>
      </c>
      <c r="CS17" s="38"/>
      <c r="CT17" s="37">
        <v>0</v>
      </c>
      <c r="CU17" s="38"/>
      <c r="CV17" s="37">
        <v>0</v>
      </c>
      <c r="CW17" s="38"/>
      <c r="CX17" s="37">
        <v>1428.7</v>
      </c>
      <c r="CY17" s="39"/>
      <c r="CZ17" s="40">
        <f t="shared" si="3"/>
        <v>1428.7</v>
      </c>
      <c r="DA17" s="39"/>
      <c r="DB17" s="41">
        <v>1308.7</v>
      </c>
      <c r="DC17" s="39"/>
      <c r="DD17" s="37">
        <v>0</v>
      </c>
      <c r="DE17" s="38"/>
      <c r="DF17" s="37">
        <v>0</v>
      </c>
      <c r="DG17" s="38"/>
      <c r="DH17" s="37">
        <v>0</v>
      </c>
      <c r="DI17" s="38"/>
      <c r="DJ17" s="37">
        <v>0</v>
      </c>
      <c r="DK17" s="38"/>
      <c r="DL17" s="37">
        <v>0</v>
      </c>
      <c r="DM17" s="38"/>
      <c r="DN17" s="37">
        <v>0</v>
      </c>
      <c r="DO17" s="38"/>
      <c r="DP17" s="37">
        <v>0</v>
      </c>
      <c r="DQ17" s="38"/>
      <c r="DR17" s="37">
        <v>1428.7</v>
      </c>
      <c r="DS17" s="39"/>
      <c r="DT17" s="40">
        <f t="shared" si="4"/>
        <v>1428.7</v>
      </c>
      <c r="DU17" s="39"/>
      <c r="DV17" s="42">
        <v>1308.6600000000001</v>
      </c>
      <c r="DW17" s="39"/>
      <c r="DX17" s="42">
        <v>0</v>
      </c>
      <c r="DY17" s="39"/>
      <c r="DZ17" s="42">
        <v>0</v>
      </c>
      <c r="EA17" s="39"/>
      <c r="EB17" s="42">
        <v>0</v>
      </c>
      <c r="EC17" s="39"/>
      <c r="ED17" s="42">
        <v>0</v>
      </c>
      <c r="EE17" s="39"/>
      <c r="EF17" s="42">
        <f t="shared" si="5"/>
        <v>15337.31</v>
      </c>
    </row>
    <row r="18" spans="1:136" x14ac:dyDescent="0.2">
      <c r="A18" s="36"/>
      <c r="B18" s="36"/>
      <c r="C18" s="36"/>
      <c r="D18" s="36" t="s">
        <v>306</v>
      </c>
      <c r="E18" s="36"/>
      <c r="F18" s="42">
        <v>0</v>
      </c>
      <c r="G18" s="39"/>
      <c r="H18" s="42">
        <v>0</v>
      </c>
      <c r="I18" s="39"/>
      <c r="J18" s="42">
        <v>0</v>
      </c>
      <c r="K18" s="39"/>
      <c r="L18" s="42">
        <v>0</v>
      </c>
      <c r="M18" s="39"/>
      <c r="N18" s="42">
        <v>0</v>
      </c>
      <c r="O18" s="39"/>
      <c r="P18" s="42">
        <v>0</v>
      </c>
      <c r="Q18" s="39"/>
      <c r="R18" s="42">
        <v>0</v>
      </c>
      <c r="S18" s="39"/>
      <c r="T18" s="42">
        <v>0</v>
      </c>
      <c r="U18" s="39"/>
      <c r="V18" s="42">
        <v>0</v>
      </c>
      <c r="W18" s="39"/>
      <c r="X18" s="42">
        <v>0</v>
      </c>
      <c r="Y18" s="39"/>
      <c r="Z18" s="42">
        <v>0</v>
      </c>
      <c r="AA18" s="39"/>
      <c r="AB18" s="42">
        <v>0</v>
      </c>
      <c r="AC18" s="39"/>
      <c r="AD18" s="42">
        <v>0</v>
      </c>
      <c r="AE18" s="39"/>
      <c r="AF18" s="42">
        <v>0</v>
      </c>
      <c r="AG18" s="39"/>
      <c r="AH18" s="42">
        <v>0</v>
      </c>
      <c r="AI18" s="39"/>
      <c r="AJ18" s="42">
        <v>0</v>
      </c>
      <c r="AK18" s="39"/>
      <c r="AL18" s="42">
        <v>12943.36</v>
      </c>
      <c r="AM18" s="39"/>
      <c r="AN18" s="42">
        <f t="shared" si="0"/>
        <v>12943.36</v>
      </c>
      <c r="AO18" s="39"/>
      <c r="AP18" s="41">
        <v>0</v>
      </c>
      <c r="AQ18" s="39"/>
      <c r="AR18" s="42">
        <v>531.14</v>
      </c>
      <c r="AS18" s="39"/>
      <c r="AT18" s="42">
        <v>542.88</v>
      </c>
      <c r="AU18" s="39"/>
      <c r="AV18" s="42">
        <v>0</v>
      </c>
      <c r="AW18" s="39"/>
      <c r="AX18" s="42">
        <v>0</v>
      </c>
      <c r="AY18" s="39"/>
      <c r="AZ18" s="42">
        <v>0</v>
      </c>
      <c r="BA18" s="39"/>
      <c r="BB18" s="42">
        <v>0</v>
      </c>
      <c r="BC18" s="39"/>
      <c r="BD18" s="42">
        <v>0</v>
      </c>
      <c r="BE18" s="39"/>
      <c r="BF18" s="42">
        <v>3906.09</v>
      </c>
      <c r="BG18" s="39"/>
      <c r="BH18" s="42">
        <f t="shared" si="1"/>
        <v>3906.09</v>
      </c>
      <c r="BI18" s="39"/>
      <c r="BJ18" s="42">
        <v>0</v>
      </c>
      <c r="BK18" s="39"/>
      <c r="BL18" s="42">
        <v>0</v>
      </c>
      <c r="BM18" s="39"/>
      <c r="BN18" s="42">
        <v>0</v>
      </c>
      <c r="BO18" s="39"/>
      <c r="BP18" s="42">
        <v>0</v>
      </c>
      <c r="BQ18" s="39"/>
      <c r="BR18" s="42">
        <v>0</v>
      </c>
      <c r="BS18" s="39"/>
      <c r="BT18" s="42">
        <v>0</v>
      </c>
      <c r="BU18" s="39"/>
      <c r="BV18" s="42">
        <v>0</v>
      </c>
      <c r="BW18" s="39"/>
      <c r="BX18" s="42">
        <v>0</v>
      </c>
      <c r="BY18" s="39"/>
      <c r="BZ18" s="42">
        <v>6394.61</v>
      </c>
      <c r="CA18" s="39"/>
      <c r="CB18" s="42">
        <f t="shared" si="2"/>
        <v>6394.61</v>
      </c>
      <c r="CC18" s="39"/>
      <c r="CD18" s="42">
        <v>0</v>
      </c>
      <c r="CE18" s="39"/>
      <c r="CF18" s="42">
        <v>0</v>
      </c>
      <c r="CG18" s="39"/>
      <c r="CH18" s="42">
        <v>0</v>
      </c>
      <c r="CI18" s="39"/>
      <c r="CJ18" s="42">
        <v>0</v>
      </c>
      <c r="CK18" s="39"/>
      <c r="CL18" s="42">
        <v>0</v>
      </c>
      <c r="CM18" s="39"/>
      <c r="CN18" s="42">
        <v>0</v>
      </c>
      <c r="CO18" s="39"/>
      <c r="CP18" s="42">
        <v>0</v>
      </c>
      <c r="CQ18" s="39"/>
      <c r="CR18" s="42">
        <v>0</v>
      </c>
      <c r="CS18" s="39"/>
      <c r="CT18" s="42">
        <v>0</v>
      </c>
      <c r="CU18" s="39"/>
      <c r="CV18" s="42">
        <v>0</v>
      </c>
      <c r="CW18" s="39"/>
      <c r="CX18" s="42">
        <v>8195.52</v>
      </c>
      <c r="CY18" s="39"/>
      <c r="CZ18" s="42">
        <f t="shared" si="3"/>
        <v>8195.52</v>
      </c>
      <c r="DA18" s="39"/>
      <c r="DB18" s="41">
        <v>0</v>
      </c>
      <c r="DC18" s="39"/>
      <c r="DD18" s="42">
        <v>0</v>
      </c>
      <c r="DE18" s="39"/>
      <c r="DF18" s="42">
        <v>0</v>
      </c>
      <c r="DG18" s="39"/>
      <c r="DH18" s="42">
        <v>0</v>
      </c>
      <c r="DI18" s="39"/>
      <c r="DJ18" s="42">
        <v>0</v>
      </c>
      <c r="DK18" s="39"/>
      <c r="DL18" s="42">
        <v>0</v>
      </c>
      <c r="DM18" s="39"/>
      <c r="DN18" s="42">
        <v>0</v>
      </c>
      <c r="DO18" s="39"/>
      <c r="DP18" s="42">
        <v>0</v>
      </c>
      <c r="DQ18" s="39"/>
      <c r="DR18" s="42">
        <v>5543.28</v>
      </c>
      <c r="DS18" s="39"/>
      <c r="DT18" s="42">
        <f t="shared" si="4"/>
        <v>5543.28</v>
      </c>
      <c r="DU18" s="39"/>
      <c r="DV18" s="42">
        <v>531.14</v>
      </c>
      <c r="DW18" s="39"/>
      <c r="DX18" s="42">
        <v>0</v>
      </c>
      <c r="DY18" s="39"/>
      <c r="DZ18" s="42">
        <v>0</v>
      </c>
      <c r="EA18" s="39"/>
      <c r="EB18" s="42">
        <v>0</v>
      </c>
      <c r="EC18" s="39"/>
      <c r="ED18" s="42">
        <v>0</v>
      </c>
      <c r="EE18" s="39"/>
      <c r="EF18" s="42">
        <f t="shared" si="5"/>
        <v>38588.019999999997</v>
      </c>
    </row>
    <row r="19" spans="1:136" x14ac:dyDescent="0.2">
      <c r="A19" s="36"/>
      <c r="B19" s="36"/>
      <c r="C19" s="36"/>
      <c r="D19" s="36" t="s">
        <v>307</v>
      </c>
      <c r="E19" s="36"/>
      <c r="F19" s="37">
        <v>0</v>
      </c>
      <c r="G19" s="38"/>
      <c r="H19" s="37">
        <v>0</v>
      </c>
      <c r="I19" s="38"/>
      <c r="J19" s="37">
        <v>0</v>
      </c>
      <c r="K19" s="38"/>
      <c r="L19" s="37">
        <v>0</v>
      </c>
      <c r="M19" s="38"/>
      <c r="N19" s="37">
        <v>0</v>
      </c>
      <c r="O19" s="38"/>
      <c r="P19" s="37">
        <v>0</v>
      </c>
      <c r="Q19" s="38"/>
      <c r="R19" s="37">
        <v>0</v>
      </c>
      <c r="S19" s="38"/>
      <c r="T19" s="37">
        <v>0</v>
      </c>
      <c r="U19" s="38"/>
      <c r="V19" s="37">
        <v>0</v>
      </c>
      <c r="W19" s="38"/>
      <c r="X19" s="37">
        <v>0</v>
      </c>
      <c r="Y19" s="38"/>
      <c r="Z19" s="37">
        <v>0</v>
      </c>
      <c r="AA19" s="38"/>
      <c r="AB19" s="37">
        <v>0</v>
      </c>
      <c r="AC19" s="38"/>
      <c r="AD19" s="37">
        <v>0</v>
      </c>
      <c r="AE19" s="38"/>
      <c r="AF19" s="37">
        <v>0</v>
      </c>
      <c r="AG19" s="38"/>
      <c r="AH19" s="37">
        <v>0</v>
      </c>
      <c r="AI19" s="38"/>
      <c r="AJ19" s="37">
        <v>0</v>
      </c>
      <c r="AK19" s="38"/>
      <c r="AL19" s="37">
        <v>2778.68</v>
      </c>
      <c r="AM19" s="39"/>
      <c r="AN19" s="40">
        <f t="shared" si="0"/>
        <v>2778.68</v>
      </c>
      <c r="AO19" s="39"/>
      <c r="AP19" s="41">
        <v>0</v>
      </c>
      <c r="AQ19" s="39"/>
      <c r="AR19" s="42">
        <v>0</v>
      </c>
      <c r="AS19" s="39"/>
      <c r="AT19" s="42">
        <v>0</v>
      </c>
      <c r="AU19" s="39"/>
      <c r="AV19" s="37">
        <v>0</v>
      </c>
      <c r="AW19" s="38"/>
      <c r="AX19" s="37">
        <v>0</v>
      </c>
      <c r="AY19" s="38"/>
      <c r="AZ19" s="37">
        <v>0</v>
      </c>
      <c r="BA19" s="38"/>
      <c r="BB19" s="37">
        <v>0</v>
      </c>
      <c r="BC19" s="38"/>
      <c r="BD19" s="37">
        <v>0</v>
      </c>
      <c r="BE19" s="38"/>
      <c r="BF19" s="37">
        <v>356.68</v>
      </c>
      <c r="BG19" s="39"/>
      <c r="BH19" s="40">
        <f t="shared" si="1"/>
        <v>356.68</v>
      </c>
      <c r="BI19" s="39"/>
      <c r="BJ19" s="37">
        <v>0</v>
      </c>
      <c r="BK19" s="38"/>
      <c r="BL19" s="37">
        <v>0</v>
      </c>
      <c r="BM19" s="38"/>
      <c r="BN19" s="37">
        <v>0</v>
      </c>
      <c r="BO19" s="38"/>
      <c r="BP19" s="37">
        <v>0</v>
      </c>
      <c r="BQ19" s="38"/>
      <c r="BR19" s="37">
        <v>0</v>
      </c>
      <c r="BS19" s="38"/>
      <c r="BT19" s="37">
        <v>0</v>
      </c>
      <c r="BU19" s="38"/>
      <c r="BV19" s="37">
        <v>0</v>
      </c>
      <c r="BW19" s="38"/>
      <c r="BX19" s="37">
        <v>0</v>
      </c>
      <c r="BY19" s="38"/>
      <c r="BZ19" s="37">
        <v>356.68</v>
      </c>
      <c r="CA19" s="39"/>
      <c r="CB19" s="40">
        <f t="shared" si="2"/>
        <v>356.68</v>
      </c>
      <c r="CC19" s="39"/>
      <c r="CD19" s="37">
        <v>0</v>
      </c>
      <c r="CE19" s="38"/>
      <c r="CF19" s="37">
        <v>0</v>
      </c>
      <c r="CG19" s="38"/>
      <c r="CH19" s="37">
        <v>0</v>
      </c>
      <c r="CI19" s="38"/>
      <c r="CJ19" s="37">
        <v>0</v>
      </c>
      <c r="CK19" s="38"/>
      <c r="CL19" s="37">
        <v>0</v>
      </c>
      <c r="CM19" s="38"/>
      <c r="CN19" s="37">
        <v>0</v>
      </c>
      <c r="CO19" s="38"/>
      <c r="CP19" s="37">
        <v>0</v>
      </c>
      <c r="CQ19" s="38"/>
      <c r="CR19" s="37">
        <v>0</v>
      </c>
      <c r="CS19" s="38"/>
      <c r="CT19" s="37">
        <v>0</v>
      </c>
      <c r="CU19" s="38"/>
      <c r="CV19" s="37">
        <v>0</v>
      </c>
      <c r="CW19" s="38"/>
      <c r="CX19" s="37">
        <v>356.68</v>
      </c>
      <c r="CY19" s="39"/>
      <c r="CZ19" s="40">
        <f t="shared" si="3"/>
        <v>356.68</v>
      </c>
      <c r="DA19" s="39"/>
      <c r="DB19" s="41">
        <v>0</v>
      </c>
      <c r="DC19" s="39"/>
      <c r="DD19" s="37">
        <v>0</v>
      </c>
      <c r="DE19" s="38"/>
      <c r="DF19" s="37">
        <v>0</v>
      </c>
      <c r="DG19" s="38"/>
      <c r="DH19" s="37">
        <v>0</v>
      </c>
      <c r="DI19" s="38"/>
      <c r="DJ19" s="37">
        <v>0</v>
      </c>
      <c r="DK19" s="38"/>
      <c r="DL19" s="37">
        <v>0</v>
      </c>
      <c r="DM19" s="38"/>
      <c r="DN19" s="37">
        <v>0</v>
      </c>
      <c r="DO19" s="38"/>
      <c r="DP19" s="37">
        <v>0</v>
      </c>
      <c r="DQ19" s="38"/>
      <c r="DR19" s="37">
        <v>356.66</v>
      </c>
      <c r="DS19" s="39"/>
      <c r="DT19" s="40">
        <f t="shared" si="4"/>
        <v>356.66</v>
      </c>
      <c r="DU19" s="39"/>
      <c r="DV19" s="42">
        <v>0</v>
      </c>
      <c r="DW19" s="39"/>
      <c r="DX19" s="42">
        <v>0</v>
      </c>
      <c r="DY19" s="39"/>
      <c r="DZ19" s="42">
        <v>0</v>
      </c>
      <c r="EA19" s="39"/>
      <c r="EB19" s="42">
        <v>0</v>
      </c>
      <c r="EC19" s="39"/>
      <c r="ED19" s="42">
        <v>0</v>
      </c>
      <c r="EE19" s="39"/>
      <c r="EF19" s="42">
        <f t="shared" si="5"/>
        <v>4205.38</v>
      </c>
    </row>
    <row r="20" spans="1:136" x14ac:dyDescent="0.2">
      <c r="A20" s="36"/>
      <c r="B20" s="36"/>
      <c r="C20" s="36"/>
      <c r="D20" s="36" t="s">
        <v>308</v>
      </c>
      <c r="E20" s="36"/>
      <c r="F20" s="42">
        <v>0</v>
      </c>
      <c r="G20" s="39"/>
      <c r="H20" s="42">
        <v>0</v>
      </c>
      <c r="I20" s="39"/>
      <c r="J20" s="42">
        <v>0</v>
      </c>
      <c r="K20" s="39"/>
      <c r="L20" s="42">
        <v>0</v>
      </c>
      <c r="M20" s="39"/>
      <c r="N20" s="42">
        <v>0</v>
      </c>
      <c r="O20" s="39"/>
      <c r="P20" s="42">
        <v>0</v>
      </c>
      <c r="Q20" s="39"/>
      <c r="R20" s="42">
        <v>0</v>
      </c>
      <c r="S20" s="39"/>
      <c r="T20" s="42">
        <v>0</v>
      </c>
      <c r="U20" s="39"/>
      <c r="V20" s="42">
        <v>0</v>
      </c>
      <c r="W20" s="39"/>
      <c r="X20" s="42">
        <v>0</v>
      </c>
      <c r="Y20" s="39"/>
      <c r="Z20" s="42">
        <v>0</v>
      </c>
      <c r="AA20" s="39"/>
      <c r="AB20" s="42">
        <v>0</v>
      </c>
      <c r="AC20" s="39"/>
      <c r="AD20" s="42">
        <v>0</v>
      </c>
      <c r="AE20" s="39"/>
      <c r="AF20" s="42">
        <v>0</v>
      </c>
      <c r="AG20" s="39"/>
      <c r="AH20" s="42">
        <v>0</v>
      </c>
      <c r="AI20" s="39"/>
      <c r="AJ20" s="42">
        <v>0</v>
      </c>
      <c r="AK20" s="39"/>
      <c r="AL20" s="42">
        <v>8889.09</v>
      </c>
      <c r="AM20" s="39"/>
      <c r="AN20" s="42">
        <f t="shared" si="0"/>
        <v>8889.09</v>
      </c>
      <c r="AO20" s="39"/>
      <c r="AP20" s="41">
        <v>0</v>
      </c>
      <c r="AQ20" s="39"/>
      <c r="AR20" s="42">
        <v>0</v>
      </c>
      <c r="AS20" s="39"/>
      <c r="AT20" s="42">
        <v>0</v>
      </c>
      <c r="AU20" s="39"/>
      <c r="AV20" s="42">
        <v>0</v>
      </c>
      <c r="AW20" s="39"/>
      <c r="AX20" s="42">
        <v>0</v>
      </c>
      <c r="AY20" s="39"/>
      <c r="AZ20" s="42">
        <v>0</v>
      </c>
      <c r="BA20" s="39"/>
      <c r="BB20" s="42">
        <v>0</v>
      </c>
      <c r="BC20" s="39"/>
      <c r="BD20" s="42">
        <v>0</v>
      </c>
      <c r="BE20" s="39"/>
      <c r="BF20" s="42">
        <v>8889.09</v>
      </c>
      <c r="BG20" s="39"/>
      <c r="BH20" s="42">
        <f t="shared" si="1"/>
        <v>8889.09</v>
      </c>
      <c r="BI20" s="39"/>
      <c r="BJ20" s="42">
        <v>0</v>
      </c>
      <c r="BK20" s="39"/>
      <c r="BL20" s="42">
        <v>0</v>
      </c>
      <c r="BM20" s="39"/>
      <c r="BN20" s="42">
        <v>0</v>
      </c>
      <c r="BO20" s="39"/>
      <c r="BP20" s="42">
        <v>0</v>
      </c>
      <c r="BQ20" s="39"/>
      <c r="BR20" s="42">
        <v>0</v>
      </c>
      <c r="BS20" s="39"/>
      <c r="BT20" s="42">
        <v>0</v>
      </c>
      <c r="BU20" s="39"/>
      <c r="BV20" s="42">
        <v>0</v>
      </c>
      <c r="BW20" s="39"/>
      <c r="BX20" s="42">
        <v>0</v>
      </c>
      <c r="BY20" s="39"/>
      <c r="BZ20" s="42">
        <v>8889.09</v>
      </c>
      <c r="CA20" s="39"/>
      <c r="CB20" s="42">
        <f t="shared" si="2"/>
        <v>8889.09</v>
      </c>
      <c r="CC20" s="39"/>
      <c r="CD20" s="42">
        <v>0</v>
      </c>
      <c r="CE20" s="39"/>
      <c r="CF20" s="42">
        <v>0</v>
      </c>
      <c r="CG20" s="39"/>
      <c r="CH20" s="42">
        <v>0</v>
      </c>
      <c r="CI20" s="39"/>
      <c r="CJ20" s="42">
        <v>0</v>
      </c>
      <c r="CK20" s="39"/>
      <c r="CL20" s="42">
        <v>0</v>
      </c>
      <c r="CM20" s="39"/>
      <c r="CN20" s="42">
        <v>0</v>
      </c>
      <c r="CO20" s="39"/>
      <c r="CP20" s="42">
        <v>0</v>
      </c>
      <c r="CQ20" s="39"/>
      <c r="CR20" s="42">
        <v>0</v>
      </c>
      <c r="CS20" s="39"/>
      <c r="CT20" s="42">
        <v>0</v>
      </c>
      <c r="CU20" s="39"/>
      <c r="CV20" s="42">
        <v>0</v>
      </c>
      <c r="CW20" s="39"/>
      <c r="CX20" s="42">
        <v>8889.07</v>
      </c>
      <c r="CY20" s="39"/>
      <c r="CZ20" s="42">
        <f t="shared" si="3"/>
        <v>8889.07</v>
      </c>
      <c r="DA20" s="39"/>
      <c r="DB20" s="41">
        <v>0</v>
      </c>
      <c r="DC20" s="39"/>
      <c r="DD20" s="42">
        <v>0</v>
      </c>
      <c r="DE20" s="39"/>
      <c r="DF20" s="42">
        <v>0</v>
      </c>
      <c r="DG20" s="39"/>
      <c r="DH20" s="42">
        <v>0</v>
      </c>
      <c r="DI20" s="39"/>
      <c r="DJ20" s="42">
        <v>0</v>
      </c>
      <c r="DK20" s="39"/>
      <c r="DL20" s="42">
        <v>0</v>
      </c>
      <c r="DM20" s="39"/>
      <c r="DN20" s="42">
        <v>0</v>
      </c>
      <c r="DO20" s="39"/>
      <c r="DP20" s="42">
        <v>0</v>
      </c>
      <c r="DQ20" s="39"/>
      <c r="DR20" s="42">
        <v>8889.08</v>
      </c>
      <c r="DS20" s="39"/>
      <c r="DT20" s="42">
        <f t="shared" si="4"/>
        <v>8889.08</v>
      </c>
      <c r="DU20" s="39"/>
      <c r="DV20" s="42">
        <v>0</v>
      </c>
      <c r="DW20" s="39"/>
      <c r="DX20" s="42">
        <v>0</v>
      </c>
      <c r="DY20" s="39"/>
      <c r="DZ20" s="42">
        <v>0</v>
      </c>
      <c r="EA20" s="39"/>
      <c r="EB20" s="42">
        <v>0</v>
      </c>
      <c r="EC20" s="39"/>
      <c r="ED20" s="42">
        <v>0</v>
      </c>
      <c r="EE20" s="39"/>
      <c r="EF20" s="42">
        <f t="shared" si="5"/>
        <v>44445.42</v>
      </c>
    </row>
    <row r="21" spans="1:136" x14ac:dyDescent="0.2">
      <c r="A21" s="36"/>
      <c r="B21" s="36"/>
      <c r="C21" s="36"/>
      <c r="D21" s="36" t="s">
        <v>309</v>
      </c>
      <c r="E21" s="36"/>
      <c r="F21" s="37">
        <v>0</v>
      </c>
      <c r="G21" s="38"/>
      <c r="H21" s="37">
        <v>0</v>
      </c>
      <c r="I21" s="38"/>
      <c r="J21" s="37">
        <v>0</v>
      </c>
      <c r="K21" s="38"/>
      <c r="L21" s="37">
        <v>0</v>
      </c>
      <c r="M21" s="38"/>
      <c r="N21" s="37">
        <v>0</v>
      </c>
      <c r="O21" s="38"/>
      <c r="P21" s="37">
        <v>0</v>
      </c>
      <c r="Q21" s="38"/>
      <c r="R21" s="37">
        <v>0</v>
      </c>
      <c r="S21" s="38"/>
      <c r="T21" s="37">
        <v>0</v>
      </c>
      <c r="U21" s="38"/>
      <c r="V21" s="37">
        <v>0</v>
      </c>
      <c r="W21" s="38"/>
      <c r="X21" s="37">
        <v>0</v>
      </c>
      <c r="Y21" s="38"/>
      <c r="Z21" s="37">
        <v>0</v>
      </c>
      <c r="AA21" s="38"/>
      <c r="AB21" s="37">
        <v>0</v>
      </c>
      <c r="AC21" s="38"/>
      <c r="AD21" s="37">
        <v>0</v>
      </c>
      <c r="AE21" s="38"/>
      <c r="AF21" s="37">
        <v>0</v>
      </c>
      <c r="AG21" s="38"/>
      <c r="AH21" s="37">
        <v>0</v>
      </c>
      <c r="AI21" s="38"/>
      <c r="AJ21" s="37">
        <v>0</v>
      </c>
      <c r="AK21" s="38"/>
      <c r="AL21" s="37">
        <v>34.9</v>
      </c>
      <c r="AM21" s="39"/>
      <c r="AN21" s="40">
        <f t="shared" si="0"/>
        <v>34.9</v>
      </c>
      <c r="AO21" s="39"/>
      <c r="AP21" s="41">
        <v>34.9</v>
      </c>
      <c r="AQ21" s="39"/>
      <c r="AR21" s="42">
        <v>47.9</v>
      </c>
      <c r="AS21" s="39"/>
      <c r="AT21" s="42">
        <v>60.9</v>
      </c>
      <c r="AU21" s="39"/>
      <c r="AV21" s="37">
        <v>0</v>
      </c>
      <c r="AW21" s="38"/>
      <c r="AX21" s="37">
        <v>0</v>
      </c>
      <c r="AY21" s="38"/>
      <c r="AZ21" s="37">
        <v>0</v>
      </c>
      <c r="BA21" s="38"/>
      <c r="BB21" s="37">
        <v>0</v>
      </c>
      <c r="BC21" s="38"/>
      <c r="BD21" s="37">
        <v>0</v>
      </c>
      <c r="BE21" s="38"/>
      <c r="BF21" s="37">
        <v>34.9</v>
      </c>
      <c r="BG21" s="39"/>
      <c r="BH21" s="40">
        <f t="shared" si="1"/>
        <v>34.9</v>
      </c>
      <c r="BI21" s="39"/>
      <c r="BJ21" s="37">
        <v>0</v>
      </c>
      <c r="BK21" s="38"/>
      <c r="BL21" s="37">
        <v>0</v>
      </c>
      <c r="BM21" s="38"/>
      <c r="BN21" s="37">
        <v>0</v>
      </c>
      <c r="BO21" s="38"/>
      <c r="BP21" s="37">
        <v>0</v>
      </c>
      <c r="BQ21" s="38"/>
      <c r="BR21" s="37">
        <v>0</v>
      </c>
      <c r="BS21" s="38"/>
      <c r="BT21" s="37">
        <v>0</v>
      </c>
      <c r="BU21" s="38"/>
      <c r="BV21" s="37">
        <v>0</v>
      </c>
      <c r="BW21" s="38"/>
      <c r="BX21" s="37">
        <v>0</v>
      </c>
      <c r="BY21" s="38"/>
      <c r="BZ21" s="37">
        <v>34.9</v>
      </c>
      <c r="CA21" s="39"/>
      <c r="CB21" s="40">
        <f t="shared" si="2"/>
        <v>34.9</v>
      </c>
      <c r="CC21" s="39"/>
      <c r="CD21" s="37">
        <v>0</v>
      </c>
      <c r="CE21" s="38"/>
      <c r="CF21" s="37">
        <v>0</v>
      </c>
      <c r="CG21" s="38"/>
      <c r="CH21" s="37">
        <v>0</v>
      </c>
      <c r="CI21" s="38"/>
      <c r="CJ21" s="37">
        <v>0</v>
      </c>
      <c r="CK21" s="38"/>
      <c r="CL21" s="37">
        <v>0</v>
      </c>
      <c r="CM21" s="38"/>
      <c r="CN21" s="37">
        <v>0</v>
      </c>
      <c r="CO21" s="38"/>
      <c r="CP21" s="37">
        <v>0</v>
      </c>
      <c r="CQ21" s="38"/>
      <c r="CR21" s="37">
        <v>0</v>
      </c>
      <c r="CS21" s="38"/>
      <c r="CT21" s="37">
        <v>0</v>
      </c>
      <c r="CU21" s="38"/>
      <c r="CV21" s="37">
        <v>0</v>
      </c>
      <c r="CW21" s="38"/>
      <c r="CX21" s="37">
        <v>103.9</v>
      </c>
      <c r="CY21" s="39"/>
      <c r="CZ21" s="40">
        <f t="shared" si="3"/>
        <v>103.9</v>
      </c>
      <c r="DA21" s="39"/>
      <c r="DB21" s="41">
        <v>34.9</v>
      </c>
      <c r="DC21" s="39"/>
      <c r="DD21" s="37">
        <v>0</v>
      </c>
      <c r="DE21" s="38"/>
      <c r="DF21" s="37">
        <v>0</v>
      </c>
      <c r="DG21" s="38"/>
      <c r="DH21" s="37">
        <v>0</v>
      </c>
      <c r="DI21" s="38"/>
      <c r="DJ21" s="37">
        <v>0</v>
      </c>
      <c r="DK21" s="38"/>
      <c r="DL21" s="37">
        <v>0</v>
      </c>
      <c r="DM21" s="38"/>
      <c r="DN21" s="37">
        <v>0</v>
      </c>
      <c r="DO21" s="38"/>
      <c r="DP21" s="37">
        <v>0</v>
      </c>
      <c r="DQ21" s="38"/>
      <c r="DR21" s="37">
        <v>34.9</v>
      </c>
      <c r="DS21" s="39"/>
      <c r="DT21" s="40">
        <f t="shared" si="4"/>
        <v>34.9</v>
      </c>
      <c r="DU21" s="39"/>
      <c r="DV21" s="42">
        <v>47.9</v>
      </c>
      <c r="DW21" s="39"/>
      <c r="DX21" s="42">
        <v>0</v>
      </c>
      <c r="DY21" s="39"/>
      <c r="DZ21" s="42">
        <v>0</v>
      </c>
      <c r="EA21" s="39"/>
      <c r="EB21" s="42">
        <v>0</v>
      </c>
      <c r="EC21" s="39"/>
      <c r="ED21" s="42">
        <v>0</v>
      </c>
      <c r="EE21" s="39"/>
      <c r="EF21" s="42">
        <f t="shared" si="5"/>
        <v>470</v>
      </c>
    </row>
    <row r="22" spans="1:136" x14ac:dyDescent="0.2">
      <c r="A22" s="36"/>
      <c r="B22" s="36"/>
      <c r="C22" s="36"/>
      <c r="D22" s="36" t="s">
        <v>310</v>
      </c>
      <c r="E22" s="36"/>
      <c r="F22" s="37">
        <v>0</v>
      </c>
      <c r="G22" s="38"/>
      <c r="H22" s="37">
        <v>0</v>
      </c>
      <c r="I22" s="38"/>
      <c r="J22" s="37">
        <v>0</v>
      </c>
      <c r="K22" s="38"/>
      <c r="L22" s="37">
        <v>0</v>
      </c>
      <c r="M22" s="38"/>
      <c r="N22" s="37">
        <v>0</v>
      </c>
      <c r="O22" s="38"/>
      <c r="P22" s="37">
        <v>0</v>
      </c>
      <c r="Q22" s="38"/>
      <c r="R22" s="37">
        <v>0</v>
      </c>
      <c r="S22" s="38"/>
      <c r="T22" s="37">
        <v>0</v>
      </c>
      <c r="U22" s="38"/>
      <c r="V22" s="37">
        <v>0</v>
      </c>
      <c r="W22" s="38"/>
      <c r="X22" s="37">
        <v>0</v>
      </c>
      <c r="Y22" s="38"/>
      <c r="Z22" s="37">
        <v>0</v>
      </c>
      <c r="AA22" s="38"/>
      <c r="AB22" s="37">
        <v>0</v>
      </c>
      <c r="AC22" s="38"/>
      <c r="AD22" s="37">
        <v>0</v>
      </c>
      <c r="AE22" s="38"/>
      <c r="AF22" s="37">
        <v>0</v>
      </c>
      <c r="AG22" s="38"/>
      <c r="AH22" s="37">
        <v>0</v>
      </c>
      <c r="AI22" s="38"/>
      <c r="AJ22" s="37">
        <v>0</v>
      </c>
      <c r="AK22" s="38"/>
      <c r="AL22" s="37">
        <v>95.94</v>
      </c>
      <c r="AM22" s="39"/>
      <c r="AN22" s="40">
        <f t="shared" si="0"/>
        <v>95.94</v>
      </c>
      <c r="AO22" s="39"/>
      <c r="AP22" s="41">
        <v>95.94</v>
      </c>
      <c r="AQ22" s="39"/>
      <c r="AR22" s="42">
        <v>95.94</v>
      </c>
      <c r="AS22" s="39"/>
      <c r="AT22" s="42">
        <v>95.94</v>
      </c>
      <c r="AU22" s="39"/>
      <c r="AV22" s="37">
        <v>0</v>
      </c>
      <c r="AW22" s="38"/>
      <c r="AX22" s="37">
        <v>0</v>
      </c>
      <c r="AY22" s="38"/>
      <c r="AZ22" s="37">
        <v>0</v>
      </c>
      <c r="BA22" s="38"/>
      <c r="BB22" s="37">
        <v>0</v>
      </c>
      <c r="BC22" s="38"/>
      <c r="BD22" s="37">
        <v>0</v>
      </c>
      <c r="BE22" s="38"/>
      <c r="BF22" s="37">
        <v>95.94</v>
      </c>
      <c r="BG22" s="39"/>
      <c r="BH22" s="40">
        <f t="shared" si="1"/>
        <v>95.94</v>
      </c>
      <c r="BI22" s="39"/>
      <c r="BJ22" s="37">
        <v>0</v>
      </c>
      <c r="BK22" s="38"/>
      <c r="BL22" s="37">
        <v>0</v>
      </c>
      <c r="BM22" s="38"/>
      <c r="BN22" s="37">
        <v>0</v>
      </c>
      <c r="BO22" s="38"/>
      <c r="BP22" s="37">
        <v>0</v>
      </c>
      <c r="BQ22" s="38"/>
      <c r="BR22" s="37">
        <v>0</v>
      </c>
      <c r="BS22" s="38"/>
      <c r="BT22" s="37">
        <v>0</v>
      </c>
      <c r="BU22" s="38"/>
      <c r="BV22" s="37">
        <v>0</v>
      </c>
      <c r="BW22" s="38"/>
      <c r="BX22" s="37">
        <v>0</v>
      </c>
      <c r="BY22" s="38"/>
      <c r="BZ22" s="37">
        <v>95.94</v>
      </c>
      <c r="CA22" s="39"/>
      <c r="CB22" s="40">
        <f t="shared" si="2"/>
        <v>95.94</v>
      </c>
      <c r="CC22" s="39"/>
      <c r="CD22" s="37">
        <v>0</v>
      </c>
      <c r="CE22" s="38"/>
      <c r="CF22" s="37">
        <v>0</v>
      </c>
      <c r="CG22" s="38"/>
      <c r="CH22" s="37">
        <v>0</v>
      </c>
      <c r="CI22" s="38"/>
      <c r="CJ22" s="37">
        <v>0</v>
      </c>
      <c r="CK22" s="38"/>
      <c r="CL22" s="37">
        <v>0</v>
      </c>
      <c r="CM22" s="38"/>
      <c r="CN22" s="37">
        <v>0</v>
      </c>
      <c r="CO22" s="38"/>
      <c r="CP22" s="37">
        <v>0</v>
      </c>
      <c r="CQ22" s="38"/>
      <c r="CR22" s="37">
        <v>0</v>
      </c>
      <c r="CS22" s="38"/>
      <c r="CT22" s="37">
        <v>0</v>
      </c>
      <c r="CU22" s="38"/>
      <c r="CV22" s="37">
        <v>0</v>
      </c>
      <c r="CW22" s="38"/>
      <c r="CX22" s="37">
        <v>95.94</v>
      </c>
      <c r="CY22" s="39"/>
      <c r="CZ22" s="40">
        <f t="shared" si="3"/>
        <v>95.94</v>
      </c>
      <c r="DA22" s="39"/>
      <c r="DB22" s="41">
        <v>95.94</v>
      </c>
      <c r="DC22" s="39"/>
      <c r="DD22" s="37">
        <v>0</v>
      </c>
      <c r="DE22" s="38"/>
      <c r="DF22" s="37">
        <v>0</v>
      </c>
      <c r="DG22" s="38"/>
      <c r="DH22" s="37">
        <v>0</v>
      </c>
      <c r="DI22" s="38"/>
      <c r="DJ22" s="37">
        <v>0</v>
      </c>
      <c r="DK22" s="38"/>
      <c r="DL22" s="37">
        <v>0</v>
      </c>
      <c r="DM22" s="38"/>
      <c r="DN22" s="37">
        <v>0</v>
      </c>
      <c r="DO22" s="38"/>
      <c r="DP22" s="37">
        <v>0</v>
      </c>
      <c r="DQ22" s="38"/>
      <c r="DR22" s="37">
        <v>95.94</v>
      </c>
      <c r="DS22" s="39"/>
      <c r="DT22" s="40">
        <f t="shared" si="4"/>
        <v>95.94</v>
      </c>
      <c r="DU22" s="39"/>
      <c r="DV22" s="42">
        <v>95.92</v>
      </c>
      <c r="DW22" s="39"/>
      <c r="DX22" s="42">
        <v>0</v>
      </c>
      <c r="DY22" s="39"/>
      <c r="DZ22" s="42">
        <v>0</v>
      </c>
      <c r="EA22" s="39"/>
      <c r="EB22" s="42">
        <v>0</v>
      </c>
      <c r="EC22" s="39"/>
      <c r="ED22" s="42">
        <v>0</v>
      </c>
      <c r="EE22" s="39"/>
      <c r="EF22" s="42">
        <f t="shared" si="5"/>
        <v>959.38</v>
      </c>
    </row>
    <row r="23" spans="1:136" x14ac:dyDescent="0.2">
      <c r="A23" s="36"/>
      <c r="B23" s="36"/>
      <c r="C23" s="36"/>
      <c r="D23" s="36" t="s">
        <v>311</v>
      </c>
      <c r="E23" s="36"/>
      <c r="F23" s="37">
        <v>0</v>
      </c>
      <c r="G23" s="38"/>
      <c r="H23" s="37">
        <v>0</v>
      </c>
      <c r="I23" s="38"/>
      <c r="J23" s="37">
        <v>0</v>
      </c>
      <c r="K23" s="38"/>
      <c r="L23" s="37">
        <v>0</v>
      </c>
      <c r="M23" s="38"/>
      <c r="N23" s="37">
        <v>0</v>
      </c>
      <c r="O23" s="38"/>
      <c r="P23" s="37">
        <v>0</v>
      </c>
      <c r="Q23" s="38"/>
      <c r="R23" s="37">
        <v>0</v>
      </c>
      <c r="S23" s="38"/>
      <c r="T23" s="37">
        <v>0</v>
      </c>
      <c r="U23" s="38"/>
      <c r="V23" s="37">
        <v>0</v>
      </c>
      <c r="W23" s="38"/>
      <c r="X23" s="37">
        <v>0</v>
      </c>
      <c r="Y23" s="38"/>
      <c r="Z23" s="37">
        <v>0</v>
      </c>
      <c r="AA23" s="38"/>
      <c r="AB23" s="37">
        <v>0</v>
      </c>
      <c r="AC23" s="38"/>
      <c r="AD23" s="37">
        <v>0</v>
      </c>
      <c r="AE23" s="38"/>
      <c r="AF23" s="37">
        <v>0</v>
      </c>
      <c r="AG23" s="38"/>
      <c r="AH23" s="37">
        <v>0</v>
      </c>
      <c r="AI23" s="38"/>
      <c r="AJ23" s="37">
        <v>0</v>
      </c>
      <c r="AK23" s="38"/>
      <c r="AL23" s="37">
        <v>0</v>
      </c>
      <c r="AM23" s="39"/>
      <c r="AN23" s="40">
        <f t="shared" si="0"/>
        <v>0</v>
      </c>
      <c r="AO23" s="39"/>
      <c r="AP23" s="41">
        <v>0</v>
      </c>
      <c r="AQ23" s="39"/>
      <c r="AR23" s="42">
        <v>0</v>
      </c>
      <c r="AS23" s="39"/>
      <c r="AT23" s="42">
        <v>0</v>
      </c>
      <c r="AU23" s="39"/>
      <c r="AV23" s="37">
        <v>0</v>
      </c>
      <c r="AW23" s="38"/>
      <c r="AX23" s="37">
        <v>0</v>
      </c>
      <c r="AY23" s="38"/>
      <c r="AZ23" s="37">
        <v>0</v>
      </c>
      <c r="BA23" s="38"/>
      <c r="BB23" s="37">
        <v>0</v>
      </c>
      <c r="BC23" s="38"/>
      <c r="BD23" s="37">
        <v>0</v>
      </c>
      <c r="BE23" s="38"/>
      <c r="BF23" s="37">
        <v>0</v>
      </c>
      <c r="BG23" s="39"/>
      <c r="BH23" s="40">
        <f t="shared" si="1"/>
        <v>0</v>
      </c>
      <c r="BI23" s="39"/>
      <c r="BJ23" s="37">
        <v>0</v>
      </c>
      <c r="BK23" s="38"/>
      <c r="BL23" s="37">
        <v>0</v>
      </c>
      <c r="BM23" s="38"/>
      <c r="BN23" s="37">
        <v>0</v>
      </c>
      <c r="BO23" s="38"/>
      <c r="BP23" s="37">
        <v>0</v>
      </c>
      <c r="BQ23" s="38"/>
      <c r="BR23" s="37">
        <v>0</v>
      </c>
      <c r="BS23" s="38"/>
      <c r="BT23" s="37">
        <v>0</v>
      </c>
      <c r="BU23" s="38"/>
      <c r="BV23" s="37">
        <v>0</v>
      </c>
      <c r="BW23" s="38"/>
      <c r="BX23" s="37">
        <v>0</v>
      </c>
      <c r="BY23" s="38"/>
      <c r="BZ23" s="37">
        <v>0</v>
      </c>
      <c r="CA23" s="39"/>
      <c r="CB23" s="40">
        <f t="shared" si="2"/>
        <v>0</v>
      </c>
      <c r="CC23" s="39"/>
      <c r="CD23" s="37">
        <v>0</v>
      </c>
      <c r="CE23" s="38"/>
      <c r="CF23" s="37">
        <v>0</v>
      </c>
      <c r="CG23" s="38"/>
      <c r="CH23" s="37">
        <v>0</v>
      </c>
      <c r="CI23" s="38"/>
      <c r="CJ23" s="37">
        <v>0</v>
      </c>
      <c r="CK23" s="38"/>
      <c r="CL23" s="37">
        <v>0</v>
      </c>
      <c r="CM23" s="38"/>
      <c r="CN23" s="37">
        <v>0</v>
      </c>
      <c r="CO23" s="38"/>
      <c r="CP23" s="37">
        <v>0</v>
      </c>
      <c r="CQ23" s="38"/>
      <c r="CR23" s="37">
        <v>0</v>
      </c>
      <c r="CS23" s="38"/>
      <c r="CT23" s="37">
        <v>0</v>
      </c>
      <c r="CU23" s="38"/>
      <c r="CV23" s="37">
        <v>0</v>
      </c>
      <c r="CW23" s="38"/>
      <c r="CX23" s="37">
        <v>0</v>
      </c>
      <c r="CY23" s="39"/>
      <c r="CZ23" s="40">
        <f t="shared" si="3"/>
        <v>0</v>
      </c>
      <c r="DA23" s="39"/>
      <c r="DB23" s="41">
        <v>0</v>
      </c>
      <c r="DC23" s="39"/>
      <c r="DD23" s="37">
        <v>0</v>
      </c>
      <c r="DE23" s="38"/>
      <c r="DF23" s="37">
        <v>0</v>
      </c>
      <c r="DG23" s="38"/>
      <c r="DH23" s="37">
        <v>0</v>
      </c>
      <c r="DI23" s="38"/>
      <c r="DJ23" s="37">
        <v>0</v>
      </c>
      <c r="DK23" s="38"/>
      <c r="DL23" s="37">
        <v>0</v>
      </c>
      <c r="DM23" s="38"/>
      <c r="DN23" s="37">
        <v>0</v>
      </c>
      <c r="DO23" s="38"/>
      <c r="DP23" s="37">
        <v>0</v>
      </c>
      <c r="DQ23" s="38"/>
      <c r="DR23" s="37">
        <v>0</v>
      </c>
      <c r="DS23" s="39"/>
      <c r="DT23" s="40">
        <f t="shared" si="4"/>
        <v>0</v>
      </c>
      <c r="DU23" s="39"/>
      <c r="DV23" s="42">
        <v>0</v>
      </c>
      <c r="DW23" s="39"/>
      <c r="DX23" s="42">
        <v>0</v>
      </c>
      <c r="DY23" s="39"/>
      <c r="DZ23" s="42">
        <v>0</v>
      </c>
      <c r="EA23" s="39"/>
      <c r="EB23" s="42">
        <v>0</v>
      </c>
      <c r="EC23" s="39"/>
      <c r="ED23" s="42">
        <v>0</v>
      </c>
      <c r="EE23" s="39"/>
      <c r="EF23" s="42">
        <f t="shared" si="5"/>
        <v>0</v>
      </c>
    </row>
    <row r="24" spans="1:136" x14ac:dyDescent="0.2">
      <c r="A24" s="36"/>
      <c r="B24" s="36"/>
      <c r="C24" s="36"/>
      <c r="D24" s="36" t="s">
        <v>312</v>
      </c>
      <c r="E24" s="36"/>
      <c r="F24" s="37">
        <v>0</v>
      </c>
      <c r="G24" s="38"/>
      <c r="H24" s="37">
        <v>0</v>
      </c>
      <c r="I24" s="38"/>
      <c r="J24" s="37">
        <v>0</v>
      </c>
      <c r="K24" s="38"/>
      <c r="L24" s="37">
        <v>0</v>
      </c>
      <c r="M24" s="38"/>
      <c r="N24" s="37">
        <v>0</v>
      </c>
      <c r="O24" s="38"/>
      <c r="P24" s="37">
        <v>0</v>
      </c>
      <c r="Q24" s="38"/>
      <c r="R24" s="37">
        <v>0</v>
      </c>
      <c r="S24" s="38"/>
      <c r="T24" s="37">
        <v>0</v>
      </c>
      <c r="U24" s="38"/>
      <c r="V24" s="37">
        <v>0</v>
      </c>
      <c r="W24" s="38"/>
      <c r="X24" s="37">
        <v>0</v>
      </c>
      <c r="Y24" s="38"/>
      <c r="Z24" s="37">
        <v>0</v>
      </c>
      <c r="AA24" s="38"/>
      <c r="AB24" s="37">
        <v>0</v>
      </c>
      <c r="AC24" s="38"/>
      <c r="AD24" s="37">
        <v>0</v>
      </c>
      <c r="AE24" s="38"/>
      <c r="AF24" s="37">
        <v>0</v>
      </c>
      <c r="AG24" s="38"/>
      <c r="AH24" s="37">
        <v>0</v>
      </c>
      <c r="AI24" s="38"/>
      <c r="AJ24" s="37">
        <v>0</v>
      </c>
      <c r="AK24" s="38"/>
      <c r="AL24" s="37">
        <v>6.25</v>
      </c>
      <c r="AM24" s="39"/>
      <c r="AN24" s="40">
        <f t="shared" si="0"/>
        <v>6.25</v>
      </c>
      <c r="AO24" s="39"/>
      <c r="AP24" s="41">
        <v>6.25</v>
      </c>
      <c r="AQ24" s="39"/>
      <c r="AR24" s="42">
        <v>6.25</v>
      </c>
      <c r="AS24" s="39"/>
      <c r="AT24" s="42">
        <v>6.25</v>
      </c>
      <c r="AU24" s="39"/>
      <c r="AV24" s="37">
        <v>0</v>
      </c>
      <c r="AW24" s="38"/>
      <c r="AX24" s="37">
        <v>0</v>
      </c>
      <c r="AY24" s="38"/>
      <c r="AZ24" s="37">
        <v>0</v>
      </c>
      <c r="BA24" s="38"/>
      <c r="BB24" s="37">
        <v>0</v>
      </c>
      <c r="BC24" s="38"/>
      <c r="BD24" s="37">
        <v>0</v>
      </c>
      <c r="BE24" s="38"/>
      <c r="BF24" s="37">
        <v>6.25</v>
      </c>
      <c r="BG24" s="39"/>
      <c r="BH24" s="40">
        <f t="shared" si="1"/>
        <v>6.25</v>
      </c>
      <c r="BI24" s="39"/>
      <c r="BJ24" s="37">
        <v>0</v>
      </c>
      <c r="BK24" s="38"/>
      <c r="BL24" s="37">
        <v>0</v>
      </c>
      <c r="BM24" s="38"/>
      <c r="BN24" s="37">
        <v>0</v>
      </c>
      <c r="BO24" s="38"/>
      <c r="BP24" s="37">
        <v>0</v>
      </c>
      <c r="BQ24" s="38"/>
      <c r="BR24" s="37">
        <v>0</v>
      </c>
      <c r="BS24" s="38"/>
      <c r="BT24" s="37">
        <v>0</v>
      </c>
      <c r="BU24" s="38"/>
      <c r="BV24" s="37">
        <v>0</v>
      </c>
      <c r="BW24" s="38"/>
      <c r="BX24" s="37">
        <v>0</v>
      </c>
      <c r="BY24" s="38"/>
      <c r="BZ24" s="37">
        <v>6.25</v>
      </c>
      <c r="CA24" s="39"/>
      <c r="CB24" s="40">
        <f t="shared" si="2"/>
        <v>6.25</v>
      </c>
      <c r="CC24" s="39"/>
      <c r="CD24" s="37">
        <v>0</v>
      </c>
      <c r="CE24" s="38"/>
      <c r="CF24" s="37">
        <v>0</v>
      </c>
      <c r="CG24" s="38"/>
      <c r="CH24" s="37">
        <v>0</v>
      </c>
      <c r="CI24" s="38"/>
      <c r="CJ24" s="37">
        <v>0</v>
      </c>
      <c r="CK24" s="38"/>
      <c r="CL24" s="37">
        <v>0</v>
      </c>
      <c r="CM24" s="38"/>
      <c r="CN24" s="37">
        <v>0</v>
      </c>
      <c r="CO24" s="38"/>
      <c r="CP24" s="37">
        <v>0</v>
      </c>
      <c r="CQ24" s="38"/>
      <c r="CR24" s="37">
        <v>0</v>
      </c>
      <c r="CS24" s="38"/>
      <c r="CT24" s="37">
        <v>0</v>
      </c>
      <c r="CU24" s="38"/>
      <c r="CV24" s="37">
        <v>0</v>
      </c>
      <c r="CW24" s="38"/>
      <c r="CX24" s="37">
        <v>6.25</v>
      </c>
      <c r="CY24" s="39"/>
      <c r="CZ24" s="40">
        <f t="shared" si="3"/>
        <v>6.25</v>
      </c>
      <c r="DA24" s="39"/>
      <c r="DB24" s="41">
        <v>6.25</v>
      </c>
      <c r="DC24" s="39"/>
      <c r="DD24" s="37">
        <v>0</v>
      </c>
      <c r="DE24" s="38"/>
      <c r="DF24" s="37">
        <v>0</v>
      </c>
      <c r="DG24" s="38"/>
      <c r="DH24" s="37">
        <v>0</v>
      </c>
      <c r="DI24" s="38"/>
      <c r="DJ24" s="37">
        <v>0</v>
      </c>
      <c r="DK24" s="38"/>
      <c r="DL24" s="37">
        <v>0</v>
      </c>
      <c r="DM24" s="38"/>
      <c r="DN24" s="37">
        <v>0</v>
      </c>
      <c r="DO24" s="38"/>
      <c r="DP24" s="37">
        <v>0</v>
      </c>
      <c r="DQ24" s="38"/>
      <c r="DR24" s="37">
        <v>6.26</v>
      </c>
      <c r="DS24" s="39"/>
      <c r="DT24" s="40">
        <f t="shared" si="4"/>
        <v>6.26</v>
      </c>
      <c r="DU24" s="39"/>
      <c r="DV24" s="42">
        <v>6.26</v>
      </c>
      <c r="DW24" s="39"/>
      <c r="DX24" s="42">
        <v>0</v>
      </c>
      <c r="DY24" s="39"/>
      <c r="DZ24" s="42">
        <v>0</v>
      </c>
      <c r="EA24" s="39"/>
      <c r="EB24" s="42">
        <v>0</v>
      </c>
      <c r="EC24" s="39"/>
      <c r="ED24" s="42">
        <v>0</v>
      </c>
      <c r="EE24" s="39"/>
      <c r="EF24" s="42">
        <f t="shared" si="5"/>
        <v>62.52</v>
      </c>
    </row>
    <row r="25" spans="1:136" x14ac:dyDescent="0.2">
      <c r="A25" s="36"/>
      <c r="B25" s="36"/>
      <c r="C25" s="36"/>
      <c r="D25" s="36" t="s">
        <v>313</v>
      </c>
      <c r="E25" s="36"/>
      <c r="F25" s="37">
        <v>0</v>
      </c>
      <c r="G25" s="38"/>
      <c r="H25" s="37">
        <v>0</v>
      </c>
      <c r="I25" s="38"/>
      <c r="J25" s="37">
        <v>0</v>
      </c>
      <c r="K25" s="38"/>
      <c r="L25" s="37">
        <v>0</v>
      </c>
      <c r="M25" s="38"/>
      <c r="N25" s="37">
        <v>0</v>
      </c>
      <c r="O25" s="38"/>
      <c r="P25" s="37">
        <v>0</v>
      </c>
      <c r="Q25" s="38"/>
      <c r="R25" s="37">
        <v>0</v>
      </c>
      <c r="S25" s="38"/>
      <c r="T25" s="37">
        <v>0</v>
      </c>
      <c r="U25" s="38"/>
      <c r="V25" s="37">
        <v>0</v>
      </c>
      <c r="W25" s="38"/>
      <c r="X25" s="37">
        <v>0</v>
      </c>
      <c r="Y25" s="38"/>
      <c r="Z25" s="37">
        <v>0</v>
      </c>
      <c r="AA25" s="38"/>
      <c r="AB25" s="37">
        <v>0</v>
      </c>
      <c r="AC25" s="38"/>
      <c r="AD25" s="37">
        <v>0</v>
      </c>
      <c r="AE25" s="38"/>
      <c r="AF25" s="37">
        <v>0</v>
      </c>
      <c r="AG25" s="38"/>
      <c r="AH25" s="37">
        <v>0</v>
      </c>
      <c r="AI25" s="38"/>
      <c r="AJ25" s="37">
        <v>0</v>
      </c>
      <c r="AK25" s="38"/>
      <c r="AL25" s="37">
        <v>0</v>
      </c>
      <c r="AM25" s="39"/>
      <c r="AN25" s="40">
        <f t="shared" si="0"/>
        <v>0</v>
      </c>
      <c r="AO25" s="39"/>
      <c r="AP25" s="41">
        <v>0</v>
      </c>
      <c r="AQ25" s="39"/>
      <c r="AR25" s="42">
        <v>0</v>
      </c>
      <c r="AS25" s="39"/>
      <c r="AT25" s="42">
        <v>0</v>
      </c>
      <c r="AU25" s="39"/>
      <c r="AV25" s="37">
        <v>0</v>
      </c>
      <c r="AW25" s="38"/>
      <c r="AX25" s="37">
        <v>0</v>
      </c>
      <c r="AY25" s="38"/>
      <c r="AZ25" s="37">
        <v>0</v>
      </c>
      <c r="BA25" s="38"/>
      <c r="BB25" s="37">
        <v>0</v>
      </c>
      <c r="BC25" s="38"/>
      <c r="BD25" s="37">
        <v>0</v>
      </c>
      <c r="BE25" s="38"/>
      <c r="BF25" s="37">
        <v>0</v>
      </c>
      <c r="BG25" s="39"/>
      <c r="BH25" s="40">
        <f t="shared" si="1"/>
        <v>0</v>
      </c>
      <c r="BI25" s="39"/>
      <c r="BJ25" s="37">
        <v>0</v>
      </c>
      <c r="BK25" s="38"/>
      <c r="BL25" s="37">
        <v>0</v>
      </c>
      <c r="BM25" s="38"/>
      <c r="BN25" s="37">
        <v>0</v>
      </c>
      <c r="BO25" s="38"/>
      <c r="BP25" s="37">
        <v>0</v>
      </c>
      <c r="BQ25" s="38"/>
      <c r="BR25" s="37">
        <v>0</v>
      </c>
      <c r="BS25" s="38"/>
      <c r="BT25" s="37">
        <v>0</v>
      </c>
      <c r="BU25" s="38"/>
      <c r="BV25" s="37">
        <v>0</v>
      </c>
      <c r="BW25" s="38"/>
      <c r="BX25" s="37">
        <v>0</v>
      </c>
      <c r="BY25" s="38"/>
      <c r="BZ25" s="37">
        <v>0</v>
      </c>
      <c r="CA25" s="39"/>
      <c r="CB25" s="40">
        <f t="shared" si="2"/>
        <v>0</v>
      </c>
      <c r="CC25" s="39"/>
      <c r="CD25" s="37">
        <v>0</v>
      </c>
      <c r="CE25" s="38"/>
      <c r="CF25" s="37">
        <v>0</v>
      </c>
      <c r="CG25" s="38"/>
      <c r="CH25" s="37">
        <v>0</v>
      </c>
      <c r="CI25" s="38"/>
      <c r="CJ25" s="37">
        <v>0</v>
      </c>
      <c r="CK25" s="38"/>
      <c r="CL25" s="37">
        <v>0</v>
      </c>
      <c r="CM25" s="38"/>
      <c r="CN25" s="37">
        <v>0</v>
      </c>
      <c r="CO25" s="38"/>
      <c r="CP25" s="37">
        <v>0</v>
      </c>
      <c r="CQ25" s="38"/>
      <c r="CR25" s="37">
        <v>0</v>
      </c>
      <c r="CS25" s="38"/>
      <c r="CT25" s="37">
        <v>0</v>
      </c>
      <c r="CU25" s="38"/>
      <c r="CV25" s="37">
        <v>0</v>
      </c>
      <c r="CW25" s="38"/>
      <c r="CX25" s="37">
        <v>0</v>
      </c>
      <c r="CY25" s="39"/>
      <c r="CZ25" s="40">
        <f t="shared" si="3"/>
        <v>0</v>
      </c>
      <c r="DA25" s="39"/>
      <c r="DB25" s="41">
        <v>0</v>
      </c>
      <c r="DC25" s="39"/>
      <c r="DD25" s="37">
        <v>0</v>
      </c>
      <c r="DE25" s="38"/>
      <c r="DF25" s="37">
        <v>0</v>
      </c>
      <c r="DG25" s="38"/>
      <c r="DH25" s="37">
        <v>0</v>
      </c>
      <c r="DI25" s="38"/>
      <c r="DJ25" s="37">
        <v>0</v>
      </c>
      <c r="DK25" s="38"/>
      <c r="DL25" s="37">
        <v>0</v>
      </c>
      <c r="DM25" s="38"/>
      <c r="DN25" s="37">
        <v>0</v>
      </c>
      <c r="DO25" s="38"/>
      <c r="DP25" s="37">
        <v>0</v>
      </c>
      <c r="DQ25" s="38"/>
      <c r="DR25" s="37">
        <v>0</v>
      </c>
      <c r="DS25" s="39"/>
      <c r="DT25" s="40">
        <f t="shared" si="4"/>
        <v>0</v>
      </c>
      <c r="DU25" s="39"/>
      <c r="DV25" s="42">
        <v>0</v>
      </c>
      <c r="DW25" s="39"/>
      <c r="DX25" s="42">
        <v>0</v>
      </c>
      <c r="DY25" s="39"/>
      <c r="DZ25" s="42">
        <v>0</v>
      </c>
      <c r="EA25" s="39"/>
      <c r="EB25" s="42">
        <v>0</v>
      </c>
      <c r="EC25" s="39"/>
      <c r="ED25" s="42">
        <v>0</v>
      </c>
      <c r="EE25" s="39"/>
      <c r="EF25" s="42">
        <f t="shared" si="5"/>
        <v>0</v>
      </c>
    </row>
    <row r="26" spans="1:136" x14ac:dyDescent="0.2">
      <c r="A26" s="36"/>
      <c r="B26" s="36"/>
      <c r="C26" s="36"/>
      <c r="D26" s="36" t="s">
        <v>314</v>
      </c>
      <c r="E26" s="36"/>
      <c r="F26" s="37">
        <v>0</v>
      </c>
      <c r="G26" s="38"/>
      <c r="H26" s="37">
        <v>0</v>
      </c>
      <c r="I26" s="38"/>
      <c r="J26" s="37">
        <v>0</v>
      </c>
      <c r="K26" s="38"/>
      <c r="L26" s="37">
        <v>0</v>
      </c>
      <c r="M26" s="38"/>
      <c r="N26" s="37">
        <v>0</v>
      </c>
      <c r="O26" s="38"/>
      <c r="P26" s="37">
        <v>0</v>
      </c>
      <c r="Q26" s="38"/>
      <c r="R26" s="37">
        <v>0</v>
      </c>
      <c r="S26" s="38"/>
      <c r="T26" s="37">
        <v>0</v>
      </c>
      <c r="U26" s="38"/>
      <c r="V26" s="37">
        <v>0</v>
      </c>
      <c r="W26" s="38"/>
      <c r="X26" s="37">
        <v>0</v>
      </c>
      <c r="Y26" s="38"/>
      <c r="Z26" s="37">
        <v>0</v>
      </c>
      <c r="AA26" s="38"/>
      <c r="AB26" s="37">
        <v>0</v>
      </c>
      <c r="AC26" s="38"/>
      <c r="AD26" s="37">
        <v>0</v>
      </c>
      <c r="AE26" s="38"/>
      <c r="AF26" s="37">
        <v>0</v>
      </c>
      <c r="AG26" s="38"/>
      <c r="AH26" s="37">
        <v>0</v>
      </c>
      <c r="AI26" s="38"/>
      <c r="AJ26" s="37">
        <v>0</v>
      </c>
      <c r="AK26" s="38"/>
      <c r="AL26" s="37">
        <v>905.4</v>
      </c>
      <c r="AM26" s="39"/>
      <c r="AN26" s="40">
        <f t="shared" si="0"/>
        <v>905.4</v>
      </c>
      <c r="AO26" s="39"/>
      <c r="AP26" s="41">
        <v>905.4</v>
      </c>
      <c r="AQ26" s="39"/>
      <c r="AR26" s="42">
        <v>1217.9000000000001</v>
      </c>
      <c r="AS26" s="39"/>
      <c r="AT26" s="42">
        <v>745.84</v>
      </c>
      <c r="AU26" s="39"/>
      <c r="AV26" s="37">
        <v>0</v>
      </c>
      <c r="AW26" s="38"/>
      <c r="AX26" s="37">
        <v>0</v>
      </c>
      <c r="AY26" s="38"/>
      <c r="AZ26" s="37">
        <v>0</v>
      </c>
      <c r="BA26" s="38"/>
      <c r="BB26" s="37">
        <v>0</v>
      </c>
      <c r="BC26" s="38"/>
      <c r="BD26" s="37">
        <v>0</v>
      </c>
      <c r="BE26" s="38"/>
      <c r="BF26" s="37">
        <v>905.4</v>
      </c>
      <c r="BG26" s="39"/>
      <c r="BH26" s="40">
        <f t="shared" si="1"/>
        <v>905.4</v>
      </c>
      <c r="BI26" s="39"/>
      <c r="BJ26" s="37">
        <v>0</v>
      </c>
      <c r="BK26" s="38"/>
      <c r="BL26" s="37">
        <v>0</v>
      </c>
      <c r="BM26" s="38"/>
      <c r="BN26" s="37">
        <v>0</v>
      </c>
      <c r="BO26" s="38"/>
      <c r="BP26" s="37">
        <v>0</v>
      </c>
      <c r="BQ26" s="38"/>
      <c r="BR26" s="37">
        <v>0</v>
      </c>
      <c r="BS26" s="38"/>
      <c r="BT26" s="37">
        <v>0</v>
      </c>
      <c r="BU26" s="38"/>
      <c r="BV26" s="37">
        <v>0</v>
      </c>
      <c r="BW26" s="38"/>
      <c r="BX26" s="37">
        <v>0</v>
      </c>
      <c r="BY26" s="38"/>
      <c r="BZ26" s="37">
        <v>905.4</v>
      </c>
      <c r="CA26" s="39"/>
      <c r="CB26" s="40">
        <f t="shared" si="2"/>
        <v>905.4</v>
      </c>
      <c r="CC26" s="39"/>
      <c r="CD26" s="37">
        <v>0</v>
      </c>
      <c r="CE26" s="38"/>
      <c r="CF26" s="37">
        <v>0</v>
      </c>
      <c r="CG26" s="38"/>
      <c r="CH26" s="37">
        <v>0</v>
      </c>
      <c r="CI26" s="38"/>
      <c r="CJ26" s="37">
        <v>0</v>
      </c>
      <c r="CK26" s="38"/>
      <c r="CL26" s="37">
        <v>0</v>
      </c>
      <c r="CM26" s="38"/>
      <c r="CN26" s="37">
        <v>0</v>
      </c>
      <c r="CO26" s="38"/>
      <c r="CP26" s="37">
        <v>0</v>
      </c>
      <c r="CQ26" s="38"/>
      <c r="CR26" s="37">
        <v>0</v>
      </c>
      <c r="CS26" s="38"/>
      <c r="CT26" s="37">
        <v>0</v>
      </c>
      <c r="CU26" s="38"/>
      <c r="CV26" s="37">
        <v>0</v>
      </c>
      <c r="CW26" s="38"/>
      <c r="CX26" s="37">
        <v>960.4</v>
      </c>
      <c r="CY26" s="39"/>
      <c r="CZ26" s="40">
        <f t="shared" si="3"/>
        <v>960.4</v>
      </c>
      <c r="DA26" s="39"/>
      <c r="DB26" s="41">
        <v>905.4</v>
      </c>
      <c r="DC26" s="39"/>
      <c r="DD26" s="37">
        <v>0</v>
      </c>
      <c r="DE26" s="38"/>
      <c r="DF26" s="37">
        <v>0</v>
      </c>
      <c r="DG26" s="38"/>
      <c r="DH26" s="37">
        <v>0</v>
      </c>
      <c r="DI26" s="38"/>
      <c r="DJ26" s="37">
        <v>0</v>
      </c>
      <c r="DK26" s="38"/>
      <c r="DL26" s="37">
        <v>0</v>
      </c>
      <c r="DM26" s="38"/>
      <c r="DN26" s="37">
        <v>0</v>
      </c>
      <c r="DO26" s="38"/>
      <c r="DP26" s="37">
        <v>0</v>
      </c>
      <c r="DQ26" s="38"/>
      <c r="DR26" s="37">
        <v>905.4</v>
      </c>
      <c r="DS26" s="39"/>
      <c r="DT26" s="40">
        <f t="shared" si="4"/>
        <v>905.4</v>
      </c>
      <c r="DU26" s="39"/>
      <c r="DV26" s="42">
        <v>1217.9000000000001</v>
      </c>
      <c r="DW26" s="39"/>
      <c r="DX26" s="42">
        <v>0</v>
      </c>
      <c r="DY26" s="39"/>
      <c r="DZ26" s="42">
        <v>0</v>
      </c>
      <c r="EA26" s="39"/>
      <c r="EB26" s="42">
        <v>0</v>
      </c>
      <c r="EC26" s="39"/>
      <c r="ED26" s="42">
        <v>0</v>
      </c>
      <c r="EE26" s="39"/>
      <c r="EF26" s="42">
        <f t="shared" si="5"/>
        <v>9574.44</v>
      </c>
    </row>
    <row r="27" spans="1:136" x14ac:dyDescent="0.2">
      <c r="A27" s="36"/>
      <c r="B27" s="36"/>
      <c r="C27" s="36"/>
      <c r="D27" s="36" t="s">
        <v>315</v>
      </c>
      <c r="E27" s="36"/>
      <c r="F27" s="37">
        <v>0</v>
      </c>
      <c r="G27" s="38"/>
      <c r="H27" s="37">
        <v>0</v>
      </c>
      <c r="I27" s="38"/>
      <c r="J27" s="37">
        <v>0</v>
      </c>
      <c r="K27" s="38"/>
      <c r="L27" s="37">
        <v>0</v>
      </c>
      <c r="M27" s="38"/>
      <c r="N27" s="37">
        <v>0</v>
      </c>
      <c r="O27" s="38"/>
      <c r="P27" s="37">
        <v>0</v>
      </c>
      <c r="Q27" s="38"/>
      <c r="R27" s="37">
        <v>0</v>
      </c>
      <c r="S27" s="38"/>
      <c r="T27" s="37">
        <v>0</v>
      </c>
      <c r="U27" s="38"/>
      <c r="V27" s="37">
        <v>0</v>
      </c>
      <c r="W27" s="38"/>
      <c r="X27" s="37">
        <v>0</v>
      </c>
      <c r="Y27" s="38"/>
      <c r="Z27" s="37">
        <v>0</v>
      </c>
      <c r="AA27" s="38"/>
      <c r="AB27" s="37">
        <v>0</v>
      </c>
      <c r="AC27" s="38"/>
      <c r="AD27" s="37">
        <v>0</v>
      </c>
      <c r="AE27" s="38"/>
      <c r="AF27" s="37">
        <v>0</v>
      </c>
      <c r="AG27" s="38"/>
      <c r="AH27" s="37">
        <v>0</v>
      </c>
      <c r="AI27" s="38"/>
      <c r="AJ27" s="37">
        <v>0</v>
      </c>
      <c r="AK27" s="38"/>
      <c r="AL27" s="37">
        <v>5177.46</v>
      </c>
      <c r="AM27" s="39"/>
      <c r="AN27" s="40">
        <f t="shared" si="0"/>
        <v>5177.46</v>
      </c>
      <c r="AO27" s="39"/>
      <c r="AP27" s="41">
        <v>507.06</v>
      </c>
      <c r="AQ27" s="39"/>
      <c r="AR27" s="42">
        <v>507.06</v>
      </c>
      <c r="AS27" s="39"/>
      <c r="AT27" s="42">
        <v>507.06</v>
      </c>
      <c r="AU27" s="39"/>
      <c r="AV27" s="37">
        <v>0</v>
      </c>
      <c r="AW27" s="38"/>
      <c r="AX27" s="37">
        <v>0</v>
      </c>
      <c r="AY27" s="38"/>
      <c r="AZ27" s="37">
        <v>0</v>
      </c>
      <c r="BA27" s="38"/>
      <c r="BB27" s="37">
        <v>0</v>
      </c>
      <c r="BC27" s="38"/>
      <c r="BD27" s="37">
        <v>0</v>
      </c>
      <c r="BE27" s="38"/>
      <c r="BF27" s="37">
        <v>2476.9899999999998</v>
      </c>
      <c r="BG27" s="39"/>
      <c r="BH27" s="40">
        <f t="shared" si="1"/>
        <v>2476.9899999999998</v>
      </c>
      <c r="BI27" s="39"/>
      <c r="BJ27" s="37">
        <v>0</v>
      </c>
      <c r="BK27" s="38"/>
      <c r="BL27" s="37">
        <v>0</v>
      </c>
      <c r="BM27" s="38"/>
      <c r="BN27" s="37">
        <v>0</v>
      </c>
      <c r="BO27" s="38"/>
      <c r="BP27" s="37">
        <v>0</v>
      </c>
      <c r="BQ27" s="38"/>
      <c r="BR27" s="37">
        <v>0</v>
      </c>
      <c r="BS27" s="38"/>
      <c r="BT27" s="37">
        <v>0</v>
      </c>
      <c r="BU27" s="38"/>
      <c r="BV27" s="37">
        <v>0</v>
      </c>
      <c r="BW27" s="38"/>
      <c r="BX27" s="37">
        <v>0</v>
      </c>
      <c r="BY27" s="38"/>
      <c r="BZ27" s="37">
        <v>2537.9299999999998</v>
      </c>
      <c r="CA27" s="39"/>
      <c r="CB27" s="40">
        <f t="shared" si="2"/>
        <v>2537.9299999999998</v>
      </c>
      <c r="CC27" s="39"/>
      <c r="CD27" s="37">
        <v>0</v>
      </c>
      <c r="CE27" s="38"/>
      <c r="CF27" s="37">
        <v>0</v>
      </c>
      <c r="CG27" s="38"/>
      <c r="CH27" s="37">
        <v>0</v>
      </c>
      <c r="CI27" s="38"/>
      <c r="CJ27" s="37">
        <v>0</v>
      </c>
      <c r="CK27" s="38"/>
      <c r="CL27" s="37">
        <v>0</v>
      </c>
      <c r="CM27" s="38"/>
      <c r="CN27" s="37">
        <v>0</v>
      </c>
      <c r="CO27" s="38"/>
      <c r="CP27" s="37">
        <v>0</v>
      </c>
      <c r="CQ27" s="38"/>
      <c r="CR27" s="37">
        <v>0</v>
      </c>
      <c r="CS27" s="38"/>
      <c r="CT27" s="37">
        <v>0</v>
      </c>
      <c r="CU27" s="38"/>
      <c r="CV27" s="37">
        <v>0</v>
      </c>
      <c r="CW27" s="38"/>
      <c r="CX27" s="37">
        <v>30030.53</v>
      </c>
      <c r="CY27" s="39"/>
      <c r="CZ27" s="40">
        <f t="shared" si="3"/>
        <v>30030.53</v>
      </c>
      <c r="DA27" s="39"/>
      <c r="DB27" s="41">
        <v>507.06</v>
      </c>
      <c r="DC27" s="39"/>
      <c r="DD27" s="37">
        <v>0</v>
      </c>
      <c r="DE27" s="38"/>
      <c r="DF27" s="37">
        <v>0</v>
      </c>
      <c r="DG27" s="38"/>
      <c r="DH27" s="37">
        <v>0</v>
      </c>
      <c r="DI27" s="38"/>
      <c r="DJ27" s="37">
        <v>0</v>
      </c>
      <c r="DK27" s="38"/>
      <c r="DL27" s="37">
        <v>0</v>
      </c>
      <c r="DM27" s="38"/>
      <c r="DN27" s="37">
        <v>0</v>
      </c>
      <c r="DO27" s="38"/>
      <c r="DP27" s="37">
        <v>0</v>
      </c>
      <c r="DQ27" s="38"/>
      <c r="DR27" s="37">
        <v>1436.32</v>
      </c>
      <c r="DS27" s="39"/>
      <c r="DT27" s="40">
        <f t="shared" si="4"/>
        <v>1436.32</v>
      </c>
      <c r="DU27" s="39"/>
      <c r="DV27" s="42">
        <v>507.07</v>
      </c>
      <c r="DW27" s="39"/>
      <c r="DX27" s="42">
        <v>0</v>
      </c>
      <c r="DY27" s="39"/>
      <c r="DZ27" s="42">
        <v>0</v>
      </c>
      <c r="EA27" s="39"/>
      <c r="EB27" s="42">
        <v>0</v>
      </c>
      <c r="EC27" s="39"/>
      <c r="ED27" s="42">
        <v>0</v>
      </c>
      <c r="EE27" s="39"/>
      <c r="EF27" s="42">
        <f t="shared" si="5"/>
        <v>44194.54</v>
      </c>
    </row>
    <row r="28" spans="1:136" x14ac:dyDescent="0.2">
      <c r="A28" s="36"/>
      <c r="B28" s="36"/>
      <c r="C28" s="36"/>
      <c r="D28" s="36" t="s">
        <v>316</v>
      </c>
      <c r="E28" s="36"/>
      <c r="F28" s="37">
        <v>0</v>
      </c>
      <c r="G28" s="38"/>
      <c r="H28" s="37">
        <v>0</v>
      </c>
      <c r="I28" s="38"/>
      <c r="J28" s="37">
        <v>0</v>
      </c>
      <c r="K28" s="38"/>
      <c r="L28" s="37">
        <v>0</v>
      </c>
      <c r="M28" s="38"/>
      <c r="N28" s="37">
        <v>0</v>
      </c>
      <c r="O28" s="38"/>
      <c r="P28" s="37">
        <v>0</v>
      </c>
      <c r="Q28" s="38"/>
      <c r="R28" s="37">
        <v>0</v>
      </c>
      <c r="S28" s="38"/>
      <c r="T28" s="37">
        <v>0</v>
      </c>
      <c r="U28" s="38"/>
      <c r="V28" s="37">
        <v>0</v>
      </c>
      <c r="W28" s="38"/>
      <c r="X28" s="37">
        <v>0</v>
      </c>
      <c r="Y28" s="38"/>
      <c r="Z28" s="37">
        <v>0</v>
      </c>
      <c r="AA28" s="38"/>
      <c r="AB28" s="37">
        <v>0</v>
      </c>
      <c r="AC28" s="38"/>
      <c r="AD28" s="37">
        <v>0</v>
      </c>
      <c r="AE28" s="38"/>
      <c r="AF28" s="37">
        <v>0</v>
      </c>
      <c r="AG28" s="38"/>
      <c r="AH28" s="37">
        <v>0</v>
      </c>
      <c r="AI28" s="38"/>
      <c r="AJ28" s="37">
        <v>0</v>
      </c>
      <c r="AK28" s="38"/>
      <c r="AL28" s="37">
        <v>407.69</v>
      </c>
      <c r="AM28" s="39"/>
      <c r="AN28" s="40">
        <f t="shared" si="0"/>
        <v>407.69</v>
      </c>
      <c r="AO28" s="39"/>
      <c r="AP28" s="41">
        <v>407.69</v>
      </c>
      <c r="AQ28" s="39"/>
      <c r="AR28" s="42">
        <v>407.69</v>
      </c>
      <c r="AS28" s="39"/>
      <c r="AT28" s="42">
        <v>407.69</v>
      </c>
      <c r="AU28" s="39"/>
      <c r="AV28" s="37">
        <v>0</v>
      </c>
      <c r="AW28" s="38"/>
      <c r="AX28" s="37">
        <v>0</v>
      </c>
      <c r="AY28" s="38"/>
      <c r="AZ28" s="37">
        <v>0</v>
      </c>
      <c r="BA28" s="38"/>
      <c r="BB28" s="37">
        <v>0</v>
      </c>
      <c r="BC28" s="38"/>
      <c r="BD28" s="37">
        <v>0</v>
      </c>
      <c r="BE28" s="38"/>
      <c r="BF28" s="37">
        <v>476.69</v>
      </c>
      <c r="BG28" s="39"/>
      <c r="BH28" s="40">
        <f t="shared" si="1"/>
        <v>476.69</v>
      </c>
      <c r="BI28" s="39"/>
      <c r="BJ28" s="37">
        <v>0</v>
      </c>
      <c r="BK28" s="38"/>
      <c r="BL28" s="37">
        <v>0</v>
      </c>
      <c r="BM28" s="38"/>
      <c r="BN28" s="37">
        <v>0</v>
      </c>
      <c r="BO28" s="38"/>
      <c r="BP28" s="37">
        <v>0</v>
      </c>
      <c r="BQ28" s="38"/>
      <c r="BR28" s="37">
        <v>0</v>
      </c>
      <c r="BS28" s="38"/>
      <c r="BT28" s="37">
        <v>0</v>
      </c>
      <c r="BU28" s="38"/>
      <c r="BV28" s="37">
        <v>0</v>
      </c>
      <c r="BW28" s="38"/>
      <c r="BX28" s="37">
        <v>0</v>
      </c>
      <c r="BY28" s="38"/>
      <c r="BZ28" s="37">
        <v>476.69</v>
      </c>
      <c r="CA28" s="39"/>
      <c r="CB28" s="40">
        <f t="shared" si="2"/>
        <v>476.69</v>
      </c>
      <c r="CC28" s="39"/>
      <c r="CD28" s="37">
        <v>0</v>
      </c>
      <c r="CE28" s="38"/>
      <c r="CF28" s="37">
        <v>0</v>
      </c>
      <c r="CG28" s="38"/>
      <c r="CH28" s="37">
        <v>0</v>
      </c>
      <c r="CI28" s="38"/>
      <c r="CJ28" s="37">
        <v>0</v>
      </c>
      <c r="CK28" s="38"/>
      <c r="CL28" s="37">
        <v>0</v>
      </c>
      <c r="CM28" s="38"/>
      <c r="CN28" s="37">
        <v>0</v>
      </c>
      <c r="CO28" s="38"/>
      <c r="CP28" s="37">
        <v>0</v>
      </c>
      <c r="CQ28" s="38"/>
      <c r="CR28" s="37">
        <v>0</v>
      </c>
      <c r="CS28" s="38"/>
      <c r="CT28" s="37">
        <v>0</v>
      </c>
      <c r="CU28" s="38"/>
      <c r="CV28" s="37">
        <v>0</v>
      </c>
      <c r="CW28" s="38"/>
      <c r="CX28" s="37">
        <v>407.69</v>
      </c>
      <c r="CY28" s="39"/>
      <c r="CZ28" s="40">
        <f t="shared" si="3"/>
        <v>407.69</v>
      </c>
      <c r="DA28" s="39"/>
      <c r="DB28" s="41">
        <v>407.7</v>
      </c>
      <c r="DC28" s="39"/>
      <c r="DD28" s="37">
        <v>0</v>
      </c>
      <c r="DE28" s="38"/>
      <c r="DF28" s="37">
        <v>0</v>
      </c>
      <c r="DG28" s="38"/>
      <c r="DH28" s="37">
        <v>0</v>
      </c>
      <c r="DI28" s="38"/>
      <c r="DJ28" s="37">
        <v>0</v>
      </c>
      <c r="DK28" s="38"/>
      <c r="DL28" s="37">
        <v>0</v>
      </c>
      <c r="DM28" s="38"/>
      <c r="DN28" s="37">
        <v>0</v>
      </c>
      <c r="DO28" s="38"/>
      <c r="DP28" s="37">
        <v>0</v>
      </c>
      <c r="DQ28" s="38"/>
      <c r="DR28" s="37">
        <v>407.7</v>
      </c>
      <c r="DS28" s="39"/>
      <c r="DT28" s="40">
        <f t="shared" si="4"/>
        <v>407.7</v>
      </c>
      <c r="DU28" s="39"/>
      <c r="DV28" s="42">
        <v>407.7</v>
      </c>
      <c r="DW28" s="39"/>
      <c r="DX28" s="42">
        <v>0</v>
      </c>
      <c r="DY28" s="39"/>
      <c r="DZ28" s="42">
        <v>0</v>
      </c>
      <c r="EA28" s="39"/>
      <c r="EB28" s="42">
        <v>0</v>
      </c>
      <c r="EC28" s="39"/>
      <c r="ED28" s="42">
        <v>0</v>
      </c>
      <c r="EE28" s="39"/>
      <c r="EF28" s="42">
        <f t="shared" si="5"/>
        <v>4214.93</v>
      </c>
    </row>
    <row r="29" spans="1:136" x14ac:dyDescent="0.2">
      <c r="A29" s="36"/>
      <c r="B29" s="36"/>
      <c r="C29" s="36"/>
      <c r="D29" s="36" t="s">
        <v>317</v>
      </c>
      <c r="E29" s="36"/>
      <c r="F29" s="37">
        <v>0</v>
      </c>
      <c r="G29" s="38"/>
      <c r="H29" s="37">
        <v>0</v>
      </c>
      <c r="I29" s="38"/>
      <c r="J29" s="37">
        <v>0</v>
      </c>
      <c r="K29" s="38"/>
      <c r="L29" s="37">
        <v>0</v>
      </c>
      <c r="M29" s="38"/>
      <c r="N29" s="37">
        <v>0</v>
      </c>
      <c r="O29" s="38"/>
      <c r="P29" s="37">
        <v>0</v>
      </c>
      <c r="Q29" s="38"/>
      <c r="R29" s="37">
        <v>0</v>
      </c>
      <c r="S29" s="38"/>
      <c r="T29" s="37">
        <v>0</v>
      </c>
      <c r="U29" s="38"/>
      <c r="V29" s="37">
        <v>0</v>
      </c>
      <c r="W29" s="38"/>
      <c r="X29" s="37">
        <v>0</v>
      </c>
      <c r="Y29" s="38"/>
      <c r="Z29" s="37">
        <v>0</v>
      </c>
      <c r="AA29" s="38"/>
      <c r="AB29" s="37">
        <v>0</v>
      </c>
      <c r="AC29" s="38"/>
      <c r="AD29" s="37">
        <v>0</v>
      </c>
      <c r="AE29" s="38"/>
      <c r="AF29" s="37">
        <v>0</v>
      </c>
      <c r="AG29" s="38"/>
      <c r="AH29" s="37">
        <v>0</v>
      </c>
      <c r="AI29" s="38"/>
      <c r="AJ29" s="37">
        <v>0</v>
      </c>
      <c r="AK29" s="38"/>
      <c r="AL29" s="37">
        <v>1947.81</v>
      </c>
      <c r="AM29" s="39"/>
      <c r="AN29" s="40">
        <f t="shared" si="0"/>
        <v>1947.81</v>
      </c>
      <c r="AO29" s="39"/>
      <c r="AP29" s="41">
        <v>0</v>
      </c>
      <c r="AQ29" s="39"/>
      <c r="AR29" s="42">
        <v>11.95</v>
      </c>
      <c r="AS29" s="39"/>
      <c r="AT29" s="42">
        <v>7.53</v>
      </c>
      <c r="AU29" s="39"/>
      <c r="AV29" s="37">
        <v>0</v>
      </c>
      <c r="AW29" s="38"/>
      <c r="AX29" s="37">
        <v>0</v>
      </c>
      <c r="AY29" s="38"/>
      <c r="AZ29" s="37">
        <v>0</v>
      </c>
      <c r="BA29" s="38"/>
      <c r="BB29" s="37">
        <v>0</v>
      </c>
      <c r="BC29" s="38"/>
      <c r="BD29" s="37">
        <v>0</v>
      </c>
      <c r="BE29" s="38"/>
      <c r="BF29" s="37">
        <v>1275.24</v>
      </c>
      <c r="BG29" s="39"/>
      <c r="BH29" s="40">
        <f t="shared" si="1"/>
        <v>1275.24</v>
      </c>
      <c r="BI29" s="39"/>
      <c r="BJ29" s="37">
        <v>0</v>
      </c>
      <c r="BK29" s="38"/>
      <c r="BL29" s="37">
        <v>0</v>
      </c>
      <c r="BM29" s="38"/>
      <c r="BN29" s="37">
        <v>0</v>
      </c>
      <c r="BO29" s="38"/>
      <c r="BP29" s="37">
        <v>0</v>
      </c>
      <c r="BQ29" s="38"/>
      <c r="BR29" s="37">
        <v>0</v>
      </c>
      <c r="BS29" s="38"/>
      <c r="BT29" s="37">
        <v>0</v>
      </c>
      <c r="BU29" s="38"/>
      <c r="BV29" s="37">
        <v>0</v>
      </c>
      <c r="BW29" s="38"/>
      <c r="BX29" s="37">
        <v>0</v>
      </c>
      <c r="BY29" s="38"/>
      <c r="BZ29" s="37">
        <v>1297.29</v>
      </c>
      <c r="CA29" s="39"/>
      <c r="CB29" s="40">
        <f t="shared" si="2"/>
        <v>1297.29</v>
      </c>
      <c r="CC29" s="39"/>
      <c r="CD29" s="37">
        <v>0</v>
      </c>
      <c r="CE29" s="38"/>
      <c r="CF29" s="37">
        <v>0</v>
      </c>
      <c r="CG29" s="38"/>
      <c r="CH29" s="37">
        <v>0</v>
      </c>
      <c r="CI29" s="38"/>
      <c r="CJ29" s="37">
        <v>0</v>
      </c>
      <c r="CK29" s="38"/>
      <c r="CL29" s="37">
        <v>0</v>
      </c>
      <c r="CM29" s="38"/>
      <c r="CN29" s="37">
        <v>0</v>
      </c>
      <c r="CO29" s="38"/>
      <c r="CP29" s="37">
        <v>0</v>
      </c>
      <c r="CQ29" s="38"/>
      <c r="CR29" s="37">
        <v>0</v>
      </c>
      <c r="CS29" s="38"/>
      <c r="CT29" s="37">
        <v>0</v>
      </c>
      <c r="CU29" s="38"/>
      <c r="CV29" s="37">
        <v>0</v>
      </c>
      <c r="CW29" s="38"/>
      <c r="CX29" s="37">
        <v>2538.98</v>
      </c>
      <c r="CY29" s="39"/>
      <c r="CZ29" s="40">
        <f t="shared" si="3"/>
        <v>2538.98</v>
      </c>
      <c r="DA29" s="39"/>
      <c r="DB29" s="41">
        <v>0</v>
      </c>
      <c r="DC29" s="39"/>
      <c r="DD29" s="37">
        <v>0</v>
      </c>
      <c r="DE29" s="38"/>
      <c r="DF29" s="37">
        <v>0</v>
      </c>
      <c r="DG29" s="38"/>
      <c r="DH29" s="37">
        <v>0</v>
      </c>
      <c r="DI29" s="38"/>
      <c r="DJ29" s="37">
        <v>0</v>
      </c>
      <c r="DK29" s="38"/>
      <c r="DL29" s="37">
        <v>0</v>
      </c>
      <c r="DM29" s="38"/>
      <c r="DN29" s="37">
        <v>0</v>
      </c>
      <c r="DO29" s="38"/>
      <c r="DP29" s="37">
        <v>0</v>
      </c>
      <c r="DQ29" s="38"/>
      <c r="DR29" s="37">
        <v>1058.53</v>
      </c>
      <c r="DS29" s="39"/>
      <c r="DT29" s="40">
        <f t="shared" si="4"/>
        <v>1058.53</v>
      </c>
      <c r="DU29" s="39"/>
      <c r="DV29" s="42">
        <v>11.96</v>
      </c>
      <c r="DW29" s="39"/>
      <c r="DX29" s="42">
        <v>0</v>
      </c>
      <c r="DY29" s="39"/>
      <c r="DZ29" s="42">
        <v>0</v>
      </c>
      <c r="EA29" s="39"/>
      <c r="EB29" s="42">
        <v>0</v>
      </c>
      <c r="EC29" s="39"/>
      <c r="ED29" s="42">
        <v>0</v>
      </c>
      <c r="EE29" s="39"/>
      <c r="EF29" s="42">
        <f t="shared" si="5"/>
        <v>8149.29</v>
      </c>
    </row>
    <row r="30" spans="1:136" x14ac:dyDescent="0.2">
      <c r="A30" s="36"/>
      <c r="B30" s="36"/>
      <c r="C30" s="36"/>
      <c r="D30" s="36" t="s">
        <v>318</v>
      </c>
      <c r="E30" s="36"/>
      <c r="F30" s="37">
        <v>0</v>
      </c>
      <c r="G30" s="38"/>
      <c r="H30" s="37">
        <v>0</v>
      </c>
      <c r="I30" s="38"/>
      <c r="J30" s="37">
        <v>0</v>
      </c>
      <c r="K30" s="38"/>
      <c r="L30" s="37">
        <v>0</v>
      </c>
      <c r="M30" s="38"/>
      <c r="N30" s="37">
        <v>0</v>
      </c>
      <c r="O30" s="38"/>
      <c r="P30" s="37">
        <v>0</v>
      </c>
      <c r="Q30" s="38"/>
      <c r="R30" s="37">
        <v>0</v>
      </c>
      <c r="S30" s="38"/>
      <c r="T30" s="37">
        <v>0</v>
      </c>
      <c r="U30" s="38"/>
      <c r="V30" s="37">
        <v>0</v>
      </c>
      <c r="W30" s="38"/>
      <c r="X30" s="37">
        <v>0</v>
      </c>
      <c r="Y30" s="38"/>
      <c r="Z30" s="37">
        <v>0</v>
      </c>
      <c r="AA30" s="38"/>
      <c r="AB30" s="37">
        <v>0</v>
      </c>
      <c r="AC30" s="38"/>
      <c r="AD30" s="37">
        <v>0</v>
      </c>
      <c r="AE30" s="38"/>
      <c r="AF30" s="37">
        <v>0</v>
      </c>
      <c r="AG30" s="38"/>
      <c r="AH30" s="37">
        <v>0</v>
      </c>
      <c r="AI30" s="38"/>
      <c r="AJ30" s="37">
        <v>0</v>
      </c>
      <c r="AK30" s="38"/>
      <c r="AL30" s="37">
        <v>8.93</v>
      </c>
      <c r="AM30" s="39"/>
      <c r="AN30" s="40">
        <f t="shared" si="0"/>
        <v>8.93</v>
      </c>
      <c r="AO30" s="39"/>
      <c r="AP30" s="41">
        <v>8.93</v>
      </c>
      <c r="AQ30" s="39"/>
      <c r="AR30" s="42">
        <v>8.93</v>
      </c>
      <c r="AS30" s="39"/>
      <c r="AT30" s="42">
        <v>8.93</v>
      </c>
      <c r="AU30" s="39"/>
      <c r="AV30" s="37">
        <v>0</v>
      </c>
      <c r="AW30" s="38"/>
      <c r="AX30" s="37">
        <v>0</v>
      </c>
      <c r="AY30" s="38"/>
      <c r="AZ30" s="37">
        <v>0</v>
      </c>
      <c r="BA30" s="38"/>
      <c r="BB30" s="37">
        <v>0</v>
      </c>
      <c r="BC30" s="38"/>
      <c r="BD30" s="37">
        <v>0</v>
      </c>
      <c r="BE30" s="38"/>
      <c r="BF30" s="37">
        <v>8.93</v>
      </c>
      <c r="BG30" s="39"/>
      <c r="BH30" s="40">
        <f t="shared" si="1"/>
        <v>8.93</v>
      </c>
      <c r="BI30" s="39"/>
      <c r="BJ30" s="37">
        <v>0</v>
      </c>
      <c r="BK30" s="38"/>
      <c r="BL30" s="37">
        <v>0</v>
      </c>
      <c r="BM30" s="38"/>
      <c r="BN30" s="37">
        <v>0</v>
      </c>
      <c r="BO30" s="38"/>
      <c r="BP30" s="37">
        <v>0</v>
      </c>
      <c r="BQ30" s="38"/>
      <c r="BR30" s="37">
        <v>0</v>
      </c>
      <c r="BS30" s="38"/>
      <c r="BT30" s="37">
        <v>0</v>
      </c>
      <c r="BU30" s="38"/>
      <c r="BV30" s="37">
        <v>0</v>
      </c>
      <c r="BW30" s="38"/>
      <c r="BX30" s="37">
        <v>0</v>
      </c>
      <c r="BY30" s="38"/>
      <c r="BZ30" s="37">
        <v>8.92</v>
      </c>
      <c r="CA30" s="39"/>
      <c r="CB30" s="40">
        <f t="shared" si="2"/>
        <v>8.92</v>
      </c>
      <c r="CC30" s="39"/>
      <c r="CD30" s="37">
        <v>0</v>
      </c>
      <c r="CE30" s="38"/>
      <c r="CF30" s="37">
        <v>0</v>
      </c>
      <c r="CG30" s="38"/>
      <c r="CH30" s="37">
        <v>0</v>
      </c>
      <c r="CI30" s="38"/>
      <c r="CJ30" s="37">
        <v>0</v>
      </c>
      <c r="CK30" s="38"/>
      <c r="CL30" s="37">
        <v>0</v>
      </c>
      <c r="CM30" s="38"/>
      <c r="CN30" s="37">
        <v>0</v>
      </c>
      <c r="CO30" s="38"/>
      <c r="CP30" s="37">
        <v>0</v>
      </c>
      <c r="CQ30" s="38"/>
      <c r="CR30" s="37">
        <v>0</v>
      </c>
      <c r="CS30" s="38"/>
      <c r="CT30" s="37">
        <v>0</v>
      </c>
      <c r="CU30" s="38"/>
      <c r="CV30" s="37">
        <v>0</v>
      </c>
      <c r="CW30" s="38"/>
      <c r="CX30" s="37">
        <v>8.92</v>
      </c>
      <c r="CY30" s="39"/>
      <c r="CZ30" s="40">
        <f t="shared" si="3"/>
        <v>8.92</v>
      </c>
      <c r="DA30" s="39"/>
      <c r="DB30" s="41">
        <v>8.92</v>
      </c>
      <c r="DC30" s="39"/>
      <c r="DD30" s="37">
        <v>0</v>
      </c>
      <c r="DE30" s="38"/>
      <c r="DF30" s="37">
        <v>0</v>
      </c>
      <c r="DG30" s="38"/>
      <c r="DH30" s="37">
        <v>0</v>
      </c>
      <c r="DI30" s="38"/>
      <c r="DJ30" s="37">
        <v>0</v>
      </c>
      <c r="DK30" s="38"/>
      <c r="DL30" s="37">
        <v>0</v>
      </c>
      <c r="DM30" s="38"/>
      <c r="DN30" s="37">
        <v>0</v>
      </c>
      <c r="DO30" s="38"/>
      <c r="DP30" s="37">
        <v>0</v>
      </c>
      <c r="DQ30" s="38"/>
      <c r="DR30" s="37">
        <v>8.92</v>
      </c>
      <c r="DS30" s="39"/>
      <c r="DT30" s="40">
        <f t="shared" si="4"/>
        <v>8.92</v>
      </c>
      <c r="DU30" s="39"/>
      <c r="DV30" s="42">
        <v>8.92</v>
      </c>
      <c r="DW30" s="39"/>
      <c r="DX30" s="42">
        <v>0</v>
      </c>
      <c r="DY30" s="39"/>
      <c r="DZ30" s="42">
        <v>0</v>
      </c>
      <c r="EA30" s="39"/>
      <c r="EB30" s="42">
        <v>0</v>
      </c>
      <c r="EC30" s="39"/>
      <c r="ED30" s="42">
        <v>0</v>
      </c>
      <c r="EE30" s="39"/>
      <c r="EF30" s="42">
        <f t="shared" si="5"/>
        <v>89.25</v>
      </c>
    </row>
    <row r="31" spans="1:136" x14ac:dyDescent="0.2">
      <c r="A31" s="36"/>
      <c r="B31" s="36"/>
      <c r="C31" s="36"/>
      <c r="D31" s="36" t="s">
        <v>319</v>
      </c>
      <c r="E31" s="36"/>
      <c r="F31" s="37">
        <v>622.74</v>
      </c>
      <c r="G31" s="38"/>
      <c r="H31" s="37">
        <v>0</v>
      </c>
      <c r="I31" s="38"/>
      <c r="J31" s="37">
        <v>0</v>
      </c>
      <c r="K31" s="38"/>
      <c r="L31" s="37">
        <v>0</v>
      </c>
      <c r="M31" s="38"/>
      <c r="N31" s="37">
        <v>0</v>
      </c>
      <c r="O31" s="38"/>
      <c r="P31" s="37">
        <v>0</v>
      </c>
      <c r="Q31" s="38"/>
      <c r="R31" s="37">
        <v>0</v>
      </c>
      <c r="S31" s="38"/>
      <c r="T31" s="37">
        <v>0</v>
      </c>
      <c r="U31" s="38"/>
      <c r="V31" s="37">
        <v>0</v>
      </c>
      <c r="W31" s="38"/>
      <c r="X31" s="37">
        <v>0</v>
      </c>
      <c r="Y31" s="38"/>
      <c r="Z31" s="37">
        <v>0</v>
      </c>
      <c r="AA31" s="38"/>
      <c r="AB31" s="37">
        <v>204.29</v>
      </c>
      <c r="AC31" s="38"/>
      <c r="AD31" s="37">
        <v>0</v>
      </c>
      <c r="AE31" s="38"/>
      <c r="AF31" s="37">
        <v>0</v>
      </c>
      <c r="AG31" s="38"/>
      <c r="AH31" s="37">
        <v>0</v>
      </c>
      <c r="AI31" s="38"/>
      <c r="AJ31" s="37">
        <v>0</v>
      </c>
      <c r="AK31" s="38"/>
      <c r="AL31" s="37">
        <v>14119.69</v>
      </c>
      <c r="AM31" s="39"/>
      <c r="AN31" s="40">
        <f t="shared" si="0"/>
        <v>14946.72</v>
      </c>
      <c r="AO31" s="39"/>
      <c r="AP31" s="41">
        <v>107.42</v>
      </c>
      <c r="AQ31" s="39"/>
      <c r="AR31" s="42">
        <v>107.42</v>
      </c>
      <c r="AS31" s="39"/>
      <c r="AT31" s="42">
        <v>107.42</v>
      </c>
      <c r="AU31" s="39"/>
      <c r="AV31" s="37">
        <v>0</v>
      </c>
      <c r="AW31" s="38"/>
      <c r="AX31" s="37">
        <v>0</v>
      </c>
      <c r="AY31" s="38"/>
      <c r="AZ31" s="37">
        <v>0</v>
      </c>
      <c r="BA31" s="38"/>
      <c r="BB31" s="37">
        <v>0</v>
      </c>
      <c r="BC31" s="38"/>
      <c r="BD31" s="37">
        <v>0</v>
      </c>
      <c r="BE31" s="38"/>
      <c r="BF31" s="37">
        <v>6282.22</v>
      </c>
      <c r="BG31" s="39"/>
      <c r="BH31" s="40">
        <f t="shared" si="1"/>
        <v>6282.22</v>
      </c>
      <c r="BI31" s="39"/>
      <c r="BJ31" s="37">
        <v>0</v>
      </c>
      <c r="BK31" s="38"/>
      <c r="BL31" s="37">
        <v>0</v>
      </c>
      <c r="BM31" s="38"/>
      <c r="BN31" s="37">
        <v>0</v>
      </c>
      <c r="BO31" s="38"/>
      <c r="BP31" s="37">
        <v>0</v>
      </c>
      <c r="BQ31" s="38"/>
      <c r="BR31" s="37">
        <v>0</v>
      </c>
      <c r="BS31" s="38"/>
      <c r="BT31" s="37">
        <v>0</v>
      </c>
      <c r="BU31" s="38"/>
      <c r="BV31" s="37">
        <v>0</v>
      </c>
      <c r="BW31" s="38"/>
      <c r="BX31" s="37">
        <v>0</v>
      </c>
      <c r="BY31" s="38"/>
      <c r="BZ31" s="37">
        <v>4609.62</v>
      </c>
      <c r="CA31" s="39"/>
      <c r="CB31" s="40">
        <f t="shared" si="2"/>
        <v>4609.62</v>
      </c>
      <c r="CC31" s="39"/>
      <c r="CD31" s="37">
        <v>0</v>
      </c>
      <c r="CE31" s="38"/>
      <c r="CF31" s="37">
        <v>0</v>
      </c>
      <c r="CG31" s="38"/>
      <c r="CH31" s="37">
        <v>0</v>
      </c>
      <c r="CI31" s="38"/>
      <c r="CJ31" s="37">
        <v>344.04</v>
      </c>
      <c r="CK31" s="38"/>
      <c r="CL31" s="37">
        <v>0</v>
      </c>
      <c r="CM31" s="38"/>
      <c r="CN31" s="37">
        <v>0</v>
      </c>
      <c r="CO31" s="38"/>
      <c r="CP31" s="37">
        <v>0</v>
      </c>
      <c r="CQ31" s="38"/>
      <c r="CR31" s="37">
        <v>0</v>
      </c>
      <c r="CS31" s="38"/>
      <c r="CT31" s="37">
        <v>0</v>
      </c>
      <c r="CU31" s="38"/>
      <c r="CV31" s="37">
        <v>0</v>
      </c>
      <c r="CW31" s="38"/>
      <c r="CX31" s="37">
        <v>10145.57</v>
      </c>
      <c r="CY31" s="39"/>
      <c r="CZ31" s="40">
        <f t="shared" si="3"/>
        <v>10489.61</v>
      </c>
      <c r="DA31" s="39"/>
      <c r="DB31" s="41">
        <v>107.42</v>
      </c>
      <c r="DC31" s="39"/>
      <c r="DD31" s="37">
        <v>0</v>
      </c>
      <c r="DE31" s="38"/>
      <c r="DF31" s="37">
        <v>0</v>
      </c>
      <c r="DG31" s="38"/>
      <c r="DH31" s="37">
        <v>0</v>
      </c>
      <c r="DI31" s="38"/>
      <c r="DJ31" s="37">
        <v>0</v>
      </c>
      <c r="DK31" s="38"/>
      <c r="DL31" s="37">
        <v>0</v>
      </c>
      <c r="DM31" s="38"/>
      <c r="DN31" s="37">
        <v>0</v>
      </c>
      <c r="DO31" s="38"/>
      <c r="DP31" s="37">
        <v>0</v>
      </c>
      <c r="DQ31" s="38"/>
      <c r="DR31" s="37">
        <v>7659.42</v>
      </c>
      <c r="DS31" s="39"/>
      <c r="DT31" s="40">
        <f t="shared" si="4"/>
        <v>7659.42</v>
      </c>
      <c r="DU31" s="39"/>
      <c r="DV31" s="42">
        <v>107.42</v>
      </c>
      <c r="DW31" s="39"/>
      <c r="DX31" s="42">
        <v>0</v>
      </c>
      <c r="DY31" s="39"/>
      <c r="DZ31" s="42">
        <v>0</v>
      </c>
      <c r="EA31" s="39"/>
      <c r="EB31" s="42">
        <v>0</v>
      </c>
      <c r="EC31" s="39"/>
      <c r="ED31" s="42">
        <v>0</v>
      </c>
      <c r="EE31" s="39"/>
      <c r="EF31" s="42">
        <f t="shared" si="5"/>
        <v>44524.69</v>
      </c>
    </row>
    <row r="32" spans="1:136" ht="16" thickBot="1" x14ac:dyDescent="0.25">
      <c r="A32" s="36"/>
      <c r="B32" s="36"/>
      <c r="C32" s="36"/>
      <c r="D32" s="36" t="s">
        <v>320</v>
      </c>
      <c r="E32" s="36"/>
      <c r="F32" s="37">
        <v>0</v>
      </c>
      <c r="G32" s="38"/>
      <c r="H32" s="37">
        <v>0</v>
      </c>
      <c r="I32" s="38"/>
      <c r="J32" s="37">
        <v>0</v>
      </c>
      <c r="K32" s="38"/>
      <c r="L32" s="37">
        <v>0</v>
      </c>
      <c r="M32" s="38"/>
      <c r="N32" s="37">
        <v>0</v>
      </c>
      <c r="O32" s="38"/>
      <c r="P32" s="37">
        <v>0</v>
      </c>
      <c r="Q32" s="38"/>
      <c r="R32" s="37">
        <v>0</v>
      </c>
      <c r="S32" s="38"/>
      <c r="T32" s="37">
        <v>0</v>
      </c>
      <c r="U32" s="38"/>
      <c r="V32" s="37">
        <v>0</v>
      </c>
      <c r="W32" s="38"/>
      <c r="X32" s="37">
        <v>0</v>
      </c>
      <c r="Y32" s="38"/>
      <c r="Z32" s="37">
        <v>0</v>
      </c>
      <c r="AA32" s="38"/>
      <c r="AB32" s="37">
        <v>0</v>
      </c>
      <c r="AC32" s="38"/>
      <c r="AD32" s="37">
        <v>0</v>
      </c>
      <c r="AE32" s="38"/>
      <c r="AF32" s="37">
        <v>0</v>
      </c>
      <c r="AG32" s="38"/>
      <c r="AH32" s="37">
        <v>0</v>
      </c>
      <c r="AI32" s="38"/>
      <c r="AJ32" s="37">
        <v>0</v>
      </c>
      <c r="AK32" s="38"/>
      <c r="AL32" s="37">
        <v>1395</v>
      </c>
      <c r="AM32" s="39"/>
      <c r="AN32" s="40">
        <f t="shared" si="0"/>
        <v>1395</v>
      </c>
      <c r="AO32" s="39"/>
      <c r="AP32" s="41">
        <v>0</v>
      </c>
      <c r="AQ32" s="39"/>
      <c r="AR32" s="42">
        <v>0</v>
      </c>
      <c r="AS32" s="39"/>
      <c r="AT32" s="42">
        <v>0</v>
      </c>
      <c r="AU32" s="39"/>
      <c r="AV32" s="37">
        <v>0</v>
      </c>
      <c r="AW32" s="38"/>
      <c r="AX32" s="37">
        <v>0</v>
      </c>
      <c r="AY32" s="38"/>
      <c r="AZ32" s="37">
        <v>0</v>
      </c>
      <c r="BA32" s="38"/>
      <c r="BB32" s="37">
        <v>0</v>
      </c>
      <c r="BC32" s="38"/>
      <c r="BD32" s="37">
        <v>0</v>
      </c>
      <c r="BE32" s="38"/>
      <c r="BF32" s="37">
        <v>0</v>
      </c>
      <c r="BG32" s="39"/>
      <c r="BH32" s="40">
        <f t="shared" si="1"/>
        <v>0</v>
      </c>
      <c r="BI32" s="39"/>
      <c r="BJ32" s="37">
        <v>0</v>
      </c>
      <c r="BK32" s="38"/>
      <c r="BL32" s="37">
        <v>0</v>
      </c>
      <c r="BM32" s="38"/>
      <c r="BN32" s="37">
        <v>0</v>
      </c>
      <c r="BO32" s="38"/>
      <c r="BP32" s="37">
        <v>0</v>
      </c>
      <c r="BQ32" s="38"/>
      <c r="BR32" s="37">
        <v>0</v>
      </c>
      <c r="BS32" s="38"/>
      <c r="BT32" s="37">
        <v>0</v>
      </c>
      <c r="BU32" s="38"/>
      <c r="BV32" s="37">
        <v>0</v>
      </c>
      <c r="BW32" s="38"/>
      <c r="BX32" s="37">
        <v>0</v>
      </c>
      <c r="BY32" s="38"/>
      <c r="BZ32" s="37">
        <v>0</v>
      </c>
      <c r="CA32" s="39"/>
      <c r="CB32" s="40">
        <f t="shared" si="2"/>
        <v>0</v>
      </c>
      <c r="CC32" s="39"/>
      <c r="CD32" s="37">
        <v>0</v>
      </c>
      <c r="CE32" s="38"/>
      <c r="CF32" s="37">
        <v>0</v>
      </c>
      <c r="CG32" s="38"/>
      <c r="CH32" s="37">
        <v>0</v>
      </c>
      <c r="CI32" s="38"/>
      <c r="CJ32" s="37">
        <v>0</v>
      </c>
      <c r="CK32" s="38"/>
      <c r="CL32" s="37">
        <v>0</v>
      </c>
      <c r="CM32" s="38"/>
      <c r="CN32" s="37">
        <v>0</v>
      </c>
      <c r="CO32" s="38"/>
      <c r="CP32" s="37">
        <v>0</v>
      </c>
      <c r="CQ32" s="38"/>
      <c r="CR32" s="37">
        <v>0</v>
      </c>
      <c r="CS32" s="38"/>
      <c r="CT32" s="37">
        <v>0</v>
      </c>
      <c r="CU32" s="38"/>
      <c r="CV32" s="37">
        <v>0</v>
      </c>
      <c r="CW32" s="38"/>
      <c r="CX32" s="37">
        <v>0</v>
      </c>
      <c r="CY32" s="39"/>
      <c r="CZ32" s="40">
        <f t="shared" si="3"/>
        <v>0</v>
      </c>
      <c r="DA32" s="39"/>
      <c r="DB32" s="41">
        <v>0</v>
      </c>
      <c r="DC32" s="39"/>
      <c r="DD32" s="37">
        <v>0</v>
      </c>
      <c r="DE32" s="38"/>
      <c r="DF32" s="37">
        <v>0</v>
      </c>
      <c r="DG32" s="38"/>
      <c r="DH32" s="37">
        <v>0</v>
      </c>
      <c r="DI32" s="38"/>
      <c r="DJ32" s="37">
        <v>0</v>
      </c>
      <c r="DK32" s="38"/>
      <c r="DL32" s="37">
        <v>0</v>
      </c>
      <c r="DM32" s="38"/>
      <c r="DN32" s="37">
        <v>0</v>
      </c>
      <c r="DO32" s="38"/>
      <c r="DP32" s="37">
        <v>0</v>
      </c>
      <c r="DQ32" s="38"/>
      <c r="DR32" s="37">
        <v>0</v>
      </c>
      <c r="DS32" s="39"/>
      <c r="DT32" s="40">
        <f t="shared" si="4"/>
        <v>0</v>
      </c>
      <c r="DU32" s="39"/>
      <c r="DV32" s="42">
        <v>0</v>
      </c>
      <c r="DW32" s="39"/>
      <c r="DX32" s="42">
        <v>0</v>
      </c>
      <c r="DY32" s="39"/>
      <c r="DZ32" s="42">
        <v>0</v>
      </c>
      <c r="EA32" s="39"/>
      <c r="EB32" s="42">
        <v>0</v>
      </c>
      <c r="EC32" s="39"/>
      <c r="ED32" s="42">
        <v>0</v>
      </c>
      <c r="EE32" s="39"/>
      <c r="EF32" s="42">
        <f t="shared" si="5"/>
        <v>1395</v>
      </c>
    </row>
    <row r="33" spans="1:136" ht="16" thickBot="1" x14ac:dyDescent="0.25">
      <c r="A33" s="36"/>
      <c r="B33" s="36"/>
      <c r="C33" s="36" t="s">
        <v>321</v>
      </c>
      <c r="D33" s="36"/>
      <c r="E33" s="36"/>
      <c r="F33" s="47">
        <f>ROUND(F9+SUM(F13:F32),5)</f>
        <v>622.74</v>
      </c>
      <c r="G33" s="38"/>
      <c r="H33" s="47">
        <f>ROUND(H9+SUM(H13:H32),5)</f>
        <v>0</v>
      </c>
      <c r="I33" s="38"/>
      <c r="J33" s="47">
        <f>ROUND(J9+SUM(J13:J32),5)</f>
        <v>0</v>
      </c>
      <c r="K33" s="38"/>
      <c r="L33" s="47">
        <f>ROUND(L9+SUM(L13:L32),5)</f>
        <v>0</v>
      </c>
      <c r="M33" s="38"/>
      <c r="N33" s="47">
        <f>ROUND(N9+SUM(N13:N32),5)</f>
        <v>0</v>
      </c>
      <c r="O33" s="38"/>
      <c r="P33" s="47">
        <f>ROUND(P9+SUM(P13:P32),5)</f>
        <v>0</v>
      </c>
      <c r="Q33" s="38"/>
      <c r="R33" s="47">
        <f>ROUND(R9+SUM(R13:R32),5)</f>
        <v>0</v>
      </c>
      <c r="S33" s="38"/>
      <c r="T33" s="47">
        <f>ROUND(T9+SUM(T13:T32),5)</f>
        <v>0</v>
      </c>
      <c r="U33" s="38"/>
      <c r="V33" s="47">
        <f>ROUND(V9+SUM(V13:V32),5)</f>
        <v>0</v>
      </c>
      <c r="W33" s="38"/>
      <c r="X33" s="47">
        <f>ROUND(X9+SUM(X13:X32),5)</f>
        <v>0</v>
      </c>
      <c r="Y33" s="38"/>
      <c r="Z33" s="47">
        <f>ROUND(Z9+SUM(Z13:Z32),5)</f>
        <v>0</v>
      </c>
      <c r="AA33" s="38"/>
      <c r="AB33" s="47">
        <f>ROUND(AB9+SUM(AB13:AB32),5)</f>
        <v>204.29</v>
      </c>
      <c r="AC33" s="38"/>
      <c r="AD33" s="47">
        <f>ROUND(AD9+SUM(AD13:AD32),5)</f>
        <v>0</v>
      </c>
      <c r="AE33" s="38"/>
      <c r="AF33" s="47">
        <f>ROUND(AF9+SUM(AF13:AF32),5)</f>
        <v>0</v>
      </c>
      <c r="AG33" s="38"/>
      <c r="AH33" s="47">
        <f>ROUND(AH9+SUM(AH13:AH32),5)</f>
        <v>0</v>
      </c>
      <c r="AI33" s="38"/>
      <c r="AJ33" s="47">
        <f>ROUND(AJ9+SUM(AJ13:AJ32),5)</f>
        <v>0</v>
      </c>
      <c r="AK33" s="38"/>
      <c r="AL33" s="47">
        <f>ROUND(AL9+SUM(AL13:AL32),5)</f>
        <v>51031.08</v>
      </c>
      <c r="AM33" s="39"/>
      <c r="AN33" s="48">
        <f t="shared" si="0"/>
        <v>51858.11</v>
      </c>
      <c r="AO33" s="39"/>
      <c r="AP33" s="49">
        <f>ROUND(AP9+SUM(AP13:AP32),5)</f>
        <v>3794.47</v>
      </c>
      <c r="AQ33" s="39"/>
      <c r="AR33" s="50">
        <f>ROUND(AR9+SUM(AR13:AR32),5)</f>
        <v>4663.0600000000004</v>
      </c>
      <c r="AS33" s="39"/>
      <c r="AT33" s="50">
        <f>ROUND(AT9+SUM(AT13:AT32),5)</f>
        <v>4211.32</v>
      </c>
      <c r="AU33" s="39"/>
      <c r="AV33" s="47">
        <f>ROUND(AV9+SUM(AV13:AV32),5)</f>
        <v>0</v>
      </c>
      <c r="AW33" s="38"/>
      <c r="AX33" s="47">
        <f>ROUND(AX9+SUM(AX13:AX32),5)</f>
        <v>0</v>
      </c>
      <c r="AY33" s="38"/>
      <c r="AZ33" s="47">
        <f>ROUND(AZ9+SUM(AZ13:AZ32),5)</f>
        <v>0</v>
      </c>
      <c r="BA33" s="38"/>
      <c r="BB33" s="47">
        <f>ROUND(BB9+SUM(BB13:BB32),5)</f>
        <v>0</v>
      </c>
      <c r="BC33" s="38"/>
      <c r="BD33" s="47">
        <f>ROUND(BD9+SUM(BD13:BD32),5)</f>
        <v>0</v>
      </c>
      <c r="BE33" s="38"/>
      <c r="BF33" s="47">
        <f>ROUND(BF9+SUM(BF13:BF32),5)</f>
        <v>26555.3</v>
      </c>
      <c r="BG33" s="39"/>
      <c r="BH33" s="48">
        <f t="shared" si="1"/>
        <v>26555.3</v>
      </c>
      <c r="BI33" s="39"/>
      <c r="BJ33" s="47">
        <f>ROUND(BJ9+SUM(BJ13:BJ32),5)</f>
        <v>0</v>
      </c>
      <c r="BK33" s="38"/>
      <c r="BL33" s="47">
        <f>ROUND(BL9+SUM(BL13:BL32),5)</f>
        <v>0</v>
      </c>
      <c r="BM33" s="38"/>
      <c r="BN33" s="47">
        <f>ROUND(BN9+SUM(BN13:BN32),5)</f>
        <v>0</v>
      </c>
      <c r="BO33" s="38"/>
      <c r="BP33" s="47">
        <f>ROUND(BP9+SUM(BP13:BP32),5)</f>
        <v>0</v>
      </c>
      <c r="BQ33" s="38"/>
      <c r="BR33" s="47">
        <f>ROUND(BR9+SUM(BR13:BR32),5)</f>
        <v>0</v>
      </c>
      <c r="BS33" s="38"/>
      <c r="BT33" s="47">
        <f>ROUND(BT9+SUM(BT13:BT32),5)</f>
        <v>0</v>
      </c>
      <c r="BU33" s="38"/>
      <c r="BV33" s="47">
        <f>ROUND(BV9+SUM(BV13:BV32),5)</f>
        <v>0</v>
      </c>
      <c r="BW33" s="38"/>
      <c r="BX33" s="47">
        <f>ROUND(BX9+SUM(BX13:BX32),5)</f>
        <v>0</v>
      </c>
      <c r="BY33" s="38"/>
      <c r="BZ33" s="47">
        <f>ROUND(BZ9+SUM(BZ13:BZ32),5)</f>
        <v>29104.49</v>
      </c>
      <c r="CA33" s="39"/>
      <c r="CB33" s="48">
        <f t="shared" si="2"/>
        <v>29104.49</v>
      </c>
      <c r="CC33" s="39"/>
      <c r="CD33" s="47">
        <f>ROUND(CD9+SUM(CD13:CD32),5)</f>
        <v>0</v>
      </c>
      <c r="CE33" s="38"/>
      <c r="CF33" s="47">
        <f>ROUND(CF9+SUM(CF13:CF32),5)</f>
        <v>0</v>
      </c>
      <c r="CG33" s="38"/>
      <c r="CH33" s="47">
        <f>ROUND(CH9+SUM(CH13:CH32),5)</f>
        <v>0</v>
      </c>
      <c r="CI33" s="38"/>
      <c r="CJ33" s="47">
        <f>ROUND(CJ9+SUM(CJ13:CJ32),5)</f>
        <v>344.04</v>
      </c>
      <c r="CK33" s="38"/>
      <c r="CL33" s="47">
        <f>ROUND(CL9+SUM(CL13:CL32),5)</f>
        <v>0</v>
      </c>
      <c r="CM33" s="38"/>
      <c r="CN33" s="47">
        <f>ROUND(CN9+SUM(CN13:CN32),5)</f>
        <v>0</v>
      </c>
      <c r="CO33" s="38"/>
      <c r="CP33" s="47">
        <f>ROUND(CP9+SUM(CP13:CP32),5)</f>
        <v>0</v>
      </c>
      <c r="CQ33" s="38"/>
      <c r="CR33" s="47">
        <f>ROUND(CR9+SUM(CR13:CR32),5)</f>
        <v>0</v>
      </c>
      <c r="CS33" s="38"/>
      <c r="CT33" s="47">
        <f>ROUND(CT9+SUM(CT13:CT32),5)</f>
        <v>0</v>
      </c>
      <c r="CU33" s="38"/>
      <c r="CV33" s="47">
        <f>ROUND(CV9+SUM(CV13:CV32),5)</f>
        <v>0</v>
      </c>
      <c r="CW33" s="38"/>
      <c r="CX33" s="47">
        <f>ROUND(CX9+SUM(CX13:CX32),5)</f>
        <v>63560.480000000003</v>
      </c>
      <c r="CY33" s="39"/>
      <c r="CZ33" s="48">
        <f t="shared" si="3"/>
        <v>63904.52</v>
      </c>
      <c r="DA33" s="39"/>
      <c r="DB33" s="49">
        <f>ROUND(DB9+SUM(DB13:DB32),5)</f>
        <v>3794.46</v>
      </c>
      <c r="DC33" s="39"/>
      <c r="DD33" s="47">
        <f>ROUND(DD9+SUM(DD13:DD32),5)</f>
        <v>0</v>
      </c>
      <c r="DE33" s="38"/>
      <c r="DF33" s="47">
        <f>ROUND(DF9+SUM(DF13:DF32),5)</f>
        <v>0</v>
      </c>
      <c r="DG33" s="38"/>
      <c r="DH33" s="47">
        <f>ROUND(DH9+SUM(DH13:DH32),5)</f>
        <v>0</v>
      </c>
      <c r="DI33" s="38"/>
      <c r="DJ33" s="47">
        <f>ROUND(DJ9+SUM(DJ13:DJ32),5)</f>
        <v>0</v>
      </c>
      <c r="DK33" s="38"/>
      <c r="DL33" s="47">
        <f>ROUND(DL9+SUM(DL13:DL32),5)</f>
        <v>0</v>
      </c>
      <c r="DM33" s="38"/>
      <c r="DN33" s="47">
        <f>ROUND(DN9+SUM(DN13:DN32),5)</f>
        <v>0</v>
      </c>
      <c r="DO33" s="38"/>
      <c r="DP33" s="47">
        <f>ROUND(DP9+SUM(DP13:DP32),5)</f>
        <v>0</v>
      </c>
      <c r="DQ33" s="38"/>
      <c r="DR33" s="47">
        <f>ROUND(DR9+SUM(DR13:DR32),5)</f>
        <v>28243.279999999999</v>
      </c>
      <c r="DS33" s="39"/>
      <c r="DT33" s="48">
        <f t="shared" si="4"/>
        <v>28243.279999999999</v>
      </c>
      <c r="DU33" s="39"/>
      <c r="DV33" s="50">
        <f>ROUND(DV9+SUM(DV13:DV32),5)</f>
        <v>4663.0200000000004</v>
      </c>
      <c r="DW33" s="39"/>
      <c r="DX33" s="50">
        <f>ROUND(DX9+SUM(DX13:DX32),5)</f>
        <v>910.33</v>
      </c>
      <c r="DY33" s="39"/>
      <c r="DZ33" s="50">
        <f>ROUND(DZ9+SUM(DZ13:DZ32),5)</f>
        <v>0</v>
      </c>
      <c r="EA33" s="39"/>
      <c r="EB33" s="50">
        <f>ROUND(EB9+SUM(EB13:EB32),5)</f>
        <v>0</v>
      </c>
      <c r="EC33" s="39"/>
      <c r="ED33" s="50">
        <f>ROUND(ED9+SUM(ED13:ED32),5)</f>
        <v>0</v>
      </c>
      <c r="EE33" s="39"/>
      <c r="EF33" s="50">
        <f t="shared" si="5"/>
        <v>221702.36</v>
      </c>
    </row>
    <row r="34" spans="1:136" x14ac:dyDescent="0.2">
      <c r="A34" s="51"/>
      <c r="B34" s="51" t="s">
        <v>322</v>
      </c>
      <c r="C34" s="51"/>
      <c r="D34" s="51"/>
      <c r="E34" s="51"/>
      <c r="F34" s="52">
        <f>ROUND(F3+F8-F33,5)</f>
        <v>1092.26</v>
      </c>
      <c r="G34" s="53"/>
      <c r="H34" s="52">
        <f>ROUND(H3+H8-H33,5)</f>
        <v>3105</v>
      </c>
      <c r="I34" s="53"/>
      <c r="J34" s="52">
        <f>ROUND(J3+J8-J33,5)</f>
        <v>3900</v>
      </c>
      <c r="K34" s="53"/>
      <c r="L34" s="52">
        <f>ROUND(L3+L8-L33,5)</f>
        <v>3040</v>
      </c>
      <c r="M34" s="53"/>
      <c r="N34" s="52">
        <f>ROUND(N3+N8-N33,5)</f>
        <v>2800</v>
      </c>
      <c r="O34" s="53"/>
      <c r="P34" s="52">
        <f>ROUND(P3+P8-P33,5)</f>
        <v>1480</v>
      </c>
      <c r="Q34" s="53"/>
      <c r="R34" s="52">
        <f>ROUND(R3+R8-R33,5)</f>
        <v>3573</v>
      </c>
      <c r="S34" s="53"/>
      <c r="T34" s="52">
        <f>ROUND(T3+T8-T33,5)</f>
        <v>4200</v>
      </c>
      <c r="U34" s="53"/>
      <c r="V34" s="52">
        <f>ROUND(V3+V8-V33,5)</f>
        <v>3450</v>
      </c>
      <c r="W34" s="53"/>
      <c r="X34" s="52">
        <f>ROUND(X3+X8-X33,5)</f>
        <v>4465</v>
      </c>
      <c r="Y34" s="53"/>
      <c r="Z34" s="52">
        <f>ROUND(Z3+Z8-Z33,5)</f>
        <v>3402.65</v>
      </c>
      <c r="AA34" s="53"/>
      <c r="AB34" s="52">
        <f>ROUND(AB3+AB8-AB33,5)</f>
        <v>5020.71</v>
      </c>
      <c r="AC34" s="53"/>
      <c r="AD34" s="52">
        <f>ROUND(AD3+AD8-AD33,5)</f>
        <v>3820</v>
      </c>
      <c r="AE34" s="53"/>
      <c r="AF34" s="52">
        <f>ROUND(AF3+AF8-AF33,5)</f>
        <v>5484</v>
      </c>
      <c r="AG34" s="53"/>
      <c r="AH34" s="52">
        <f>ROUND(AH3+AH8-AH33,5)</f>
        <v>4210</v>
      </c>
      <c r="AI34" s="53"/>
      <c r="AJ34" s="52">
        <f>ROUND(AJ3+AJ8-AJ33,5)</f>
        <v>3645</v>
      </c>
      <c r="AK34" s="53"/>
      <c r="AL34" s="52">
        <f>ROUND(AL3+AL8-AL33,5)</f>
        <v>-29441.82</v>
      </c>
      <c r="AM34" s="53"/>
      <c r="AN34" s="52">
        <f t="shared" si="0"/>
        <v>27245.8</v>
      </c>
      <c r="AO34" s="53"/>
      <c r="AP34" s="54">
        <f>ROUND(AP3+AP8-AP33,5)</f>
        <v>-1456.31</v>
      </c>
      <c r="AQ34" s="53"/>
      <c r="AR34" s="52">
        <f>ROUND(AR3+AR8-AR33,5)</f>
        <v>4731.4799999999996</v>
      </c>
      <c r="AS34" s="53"/>
      <c r="AT34" s="52">
        <f>ROUND(AT3+AT8-AT33,5)</f>
        <v>5059.03</v>
      </c>
      <c r="AU34" s="53"/>
      <c r="AV34" s="52">
        <f>ROUND(AV3+AV8-AV33,5)</f>
        <v>3730</v>
      </c>
      <c r="AW34" s="53"/>
      <c r="AX34" s="52">
        <f>ROUND(AX3+AX8-AX33,5)</f>
        <v>4605</v>
      </c>
      <c r="AY34" s="53"/>
      <c r="AZ34" s="52">
        <f>ROUND(AZ3+AZ8-AZ33,5)</f>
        <v>1960</v>
      </c>
      <c r="BA34" s="53"/>
      <c r="BB34" s="52">
        <f>ROUND(BB3+BB8-BB33,5)</f>
        <v>2280</v>
      </c>
      <c r="BC34" s="53"/>
      <c r="BD34" s="52">
        <f>ROUND(BD3+BD8-BD33,5)</f>
        <v>1223</v>
      </c>
      <c r="BE34" s="53"/>
      <c r="BF34" s="52">
        <f>ROUND(BF3+BF8-BF33,5)</f>
        <v>-13829.95</v>
      </c>
      <c r="BG34" s="53"/>
      <c r="BH34" s="52">
        <f t="shared" si="1"/>
        <v>-31.95</v>
      </c>
      <c r="BI34" s="53"/>
      <c r="BJ34" s="52">
        <f>ROUND(BJ3+BJ8-BJ33,5)</f>
        <v>3520</v>
      </c>
      <c r="BK34" s="53"/>
      <c r="BL34" s="52">
        <f>ROUND(BL3+BL8-BL33,5)</f>
        <v>1880</v>
      </c>
      <c r="BM34" s="53"/>
      <c r="BN34" s="52">
        <f>ROUND(BN3+BN8-BN33,5)</f>
        <v>3080</v>
      </c>
      <c r="BO34" s="53"/>
      <c r="BP34" s="52">
        <f>ROUND(BP3+BP8-BP33,5)</f>
        <v>2500</v>
      </c>
      <c r="BQ34" s="53"/>
      <c r="BR34" s="52">
        <f>ROUND(BR3+BR8-BR33,5)</f>
        <v>2785</v>
      </c>
      <c r="BS34" s="53"/>
      <c r="BT34" s="52">
        <f>ROUND(BT3+BT8-BT33,5)</f>
        <v>3680</v>
      </c>
      <c r="BU34" s="53"/>
      <c r="BV34" s="52">
        <f>ROUND(BV3+BV8-BV33,5)</f>
        <v>3220</v>
      </c>
      <c r="BW34" s="53"/>
      <c r="BX34" s="52">
        <f>ROUND(BX3+BX8-BX33,5)</f>
        <v>4122</v>
      </c>
      <c r="BY34" s="53"/>
      <c r="BZ34" s="52">
        <f>ROUND(BZ3+BZ8-BZ33,5)</f>
        <v>-11572.22</v>
      </c>
      <c r="CA34" s="53"/>
      <c r="CB34" s="52">
        <f t="shared" si="2"/>
        <v>13214.78</v>
      </c>
      <c r="CC34" s="53"/>
      <c r="CD34" s="52">
        <f>ROUND(CD3+CD8-CD33,5)</f>
        <v>5700</v>
      </c>
      <c r="CE34" s="53"/>
      <c r="CF34" s="52">
        <f>ROUND(CF3+CF8-CF33,5)</f>
        <v>2360</v>
      </c>
      <c r="CG34" s="53"/>
      <c r="CH34" s="52">
        <f>ROUND(CH3+CH8-CH33,5)</f>
        <v>6735</v>
      </c>
      <c r="CI34" s="53"/>
      <c r="CJ34" s="52">
        <f>ROUND(CJ3+CJ8-CJ33,5)</f>
        <v>713.96</v>
      </c>
      <c r="CK34" s="53"/>
      <c r="CL34" s="52">
        <f>ROUND(CL3+CL8-CL33,5)</f>
        <v>3305</v>
      </c>
      <c r="CM34" s="53"/>
      <c r="CN34" s="52">
        <f>ROUND(CN3+CN8-CN33,5)</f>
        <v>4827</v>
      </c>
      <c r="CO34" s="53"/>
      <c r="CP34" s="52">
        <f>ROUND(CP3+CP8-CP33,5)</f>
        <v>3720</v>
      </c>
      <c r="CQ34" s="53"/>
      <c r="CR34" s="52">
        <f>ROUND(CR3+CR8-CR33,5)</f>
        <v>2815</v>
      </c>
      <c r="CS34" s="53"/>
      <c r="CT34" s="52">
        <f>ROUND(CT3+CT8-CT33,5)</f>
        <v>3470</v>
      </c>
      <c r="CU34" s="53"/>
      <c r="CV34" s="52">
        <f>ROUND(CV3+CV8-CV33,5)</f>
        <v>4460</v>
      </c>
      <c r="CW34" s="53"/>
      <c r="CX34" s="52">
        <f>ROUND(CX3+CX8-CX33,5)</f>
        <v>-46981.120000000003</v>
      </c>
      <c r="CY34" s="53"/>
      <c r="CZ34" s="52">
        <f t="shared" si="3"/>
        <v>-8875.16</v>
      </c>
      <c r="DA34" s="53"/>
      <c r="DB34" s="54">
        <f>ROUND(DB3+DB8-DB33,5)</f>
        <v>-488.31</v>
      </c>
      <c r="DC34" s="53"/>
      <c r="DD34" s="52">
        <f>ROUND(DD3+DD8-DD33,5)</f>
        <v>3500</v>
      </c>
      <c r="DE34" s="53"/>
      <c r="DF34" s="52">
        <f>ROUND(DF3+DF8-DF33,5)</f>
        <v>3840</v>
      </c>
      <c r="DG34" s="53"/>
      <c r="DH34" s="52">
        <f>ROUND(DH3+DH8-DH33,5)</f>
        <v>4310</v>
      </c>
      <c r="DI34" s="53"/>
      <c r="DJ34" s="52">
        <f>ROUND(DJ3+DJ8-DJ33,5)</f>
        <v>2937</v>
      </c>
      <c r="DK34" s="53"/>
      <c r="DL34" s="52">
        <f>ROUND(DL3+DL8-DL33,5)</f>
        <v>2726</v>
      </c>
      <c r="DM34" s="53"/>
      <c r="DN34" s="52">
        <f>ROUND(DN3+DN8-DN33,5)</f>
        <v>2090</v>
      </c>
      <c r="DO34" s="53"/>
      <c r="DP34" s="52">
        <f>ROUND(DP3+DP8-DP33,5)</f>
        <v>4195</v>
      </c>
      <c r="DQ34" s="53"/>
      <c r="DR34" s="52">
        <f>ROUND(DR3+DR8-DR33,5)</f>
        <v>-13762.92</v>
      </c>
      <c r="DS34" s="53"/>
      <c r="DT34" s="52">
        <f t="shared" si="4"/>
        <v>9835.08</v>
      </c>
      <c r="DU34" s="53"/>
      <c r="DV34" s="52">
        <f>ROUND(DV3+DV8-DV33,5)</f>
        <v>4957.34</v>
      </c>
      <c r="DW34" s="53"/>
      <c r="DX34" s="52">
        <f>ROUND(DX3+DX8-DX33,5)</f>
        <v>-910.33</v>
      </c>
      <c r="DY34" s="53"/>
      <c r="DZ34" s="52">
        <f>ROUND(DZ3+DZ8-DZ33,5)</f>
        <v>0</v>
      </c>
      <c r="EA34" s="53"/>
      <c r="EB34" s="52">
        <f>ROUND(EB3+EB8-EB33,5)</f>
        <v>0</v>
      </c>
      <c r="EC34" s="53"/>
      <c r="ED34" s="52">
        <f>ROUND(ED3+ED8-ED33,5)</f>
        <v>0</v>
      </c>
      <c r="EE34" s="53"/>
      <c r="EF34" s="52">
        <f t="shared" si="5"/>
        <v>53281.45</v>
      </c>
    </row>
    <row r="35" spans="1:136" ht="61" x14ac:dyDescent="0.2">
      <c r="A35" s="51"/>
      <c r="B35" s="51"/>
      <c r="C35" s="51"/>
      <c r="D35" s="51"/>
      <c r="E35" s="55" t="s">
        <v>323</v>
      </c>
      <c r="F35" s="52">
        <f>F34+F18+F20</f>
        <v>1092.26</v>
      </c>
      <c r="G35" s="52">
        <f t="shared" ref="G35:BR35" si="6">G34+G18+G20</f>
        <v>0</v>
      </c>
      <c r="H35" s="52">
        <f t="shared" si="6"/>
        <v>3105</v>
      </c>
      <c r="I35" s="52">
        <f t="shared" si="6"/>
        <v>0</v>
      </c>
      <c r="J35" s="52">
        <f t="shared" si="6"/>
        <v>3900</v>
      </c>
      <c r="K35" s="52">
        <f t="shared" si="6"/>
        <v>0</v>
      </c>
      <c r="L35" s="52">
        <f t="shared" si="6"/>
        <v>3040</v>
      </c>
      <c r="M35" s="52">
        <f t="shared" si="6"/>
        <v>0</v>
      </c>
      <c r="N35" s="52">
        <f t="shared" si="6"/>
        <v>2800</v>
      </c>
      <c r="O35" s="52">
        <f t="shared" si="6"/>
        <v>0</v>
      </c>
      <c r="P35" s="52">
        <f t="shared" si="6"/>
        <v>1480</v>
      </c>
      <c r="Q35" s="52">
        <f t="shared" si="6"/>
        <v>0</v>
      </c>
      <c r="R35" s="52">
        <f t="shared" si="6"/>
        <v>3573</v>
      </c>
      <c r="S35" s="52">
        <f t="shared" si="6"/>
        <v>0</v>
      </c>
      <c r="T35" s="52">
        <f t="shared" si="6"/>
        <v>4200</v>
      </c>
      <c r="U35" s="52">
        <f t="shared" si="6"/>
        <v>0</v>
      </c>
      <c r="V35" s="52">
        <f t="shared" si="6"/>
        <v>3450</v>
      </c>
      <c r="W35" s="52">
        <f t="shared" si="6"/>
        <v>0</v>
      </c>
      <c r="X35" s="52">
        <f t="shared" si="6"/>
        <v>4465</v>
      </c>
      <c r="Y35" s="52">
        <f t="shared" si="6"/>
        <v>0</v>
      </c>
      <c r="Z35" s="52">
        <f t="shared" si="6"/>
        <v>3402.65</v>
      </c>
      <c r="AA35" s="52">
        <f t="shared" si="6"/>
        <v>0</v>
      </c>
      <c r="AB35" s="52">
        <f t="shared" si="6"/>
        <v>5020.71</v>
      </c>
      <c r="AC35" s="52">
        <f t="shared" si="6"/>
        <v>0</v>
      </c>
      <c r="AD35" s="52">
        <f t="shared" si="6"/>
        <v>3820</v>
      </c>
      <c r="AE35" s="52">
        <f t="shared" si="6"/>
        <v>0</v>
      </c>
      <c r="AF35" s="52">
        <f t="shared" si="6"/>
        <v>5484</v>
      </c>
      <c r="AG35" s="52">
        <f t="shared" si="6"/>
        <v>0</v>
      </c>
      <c r="AH35" s="52">
        <f t="shared" si="6"/>
        <v>4210</v>
      </c>
      <c r="AI35" s="52">
        <f t="shared" si="6"/>
        <v>0</v>
      </c>
      <c r="AJ35" s="52">
        <f t="shared" si="6"/>
        <v>3645</v>
      </c>
      <c r="AK35" s="52">
        <f t="shared" si="6"/>
        <v>0</v>
      </c>
      <c r="AL35" s="52">
        <f t="shared" si="6"/>
        <v>-7609.369999999999</v>
      </c>
      <c r="AM35" s="52">
        <f t="shared" si="6"/>
        <v>0</v>
      </c>
      <c r="AN35" s="52">
        <f t="shared" si="6"/>
        <v>49078.25</v>
      </c>
      <c r="AO35" s="52">
        <f t="shared" si="6"/>
        <v>0</v>
      </c>
      <c r="AP35" s="52">
        <f t="shared" si="6"/>
        <v>-1456.31</v>
      </c>
      <c r="AQ35" s="52">
        <f t="shared" si="6"/>
        <v>0</v>
      </c>
      <c r="AR35" s="52">
        <f t="shared" si="6"/>
        <v>5262.62</v>
      </c>
      <c r="AS35" s="52">
        <f t="shared" si="6"/>
        <v>0</v>
      </c>
      <c r="AT35" s="52">
        <f t="shared" si="6"/>
        <v>5601.91</v>
      </c>
      <c r="AU35" s="52">
        <f t="shared" si="6"/>
        <v>0</v>
      </c>
      <c r="AV35" s="52">
        <f t="shared" si="6"/>
        <v>3730</v>
      </c>
      <c r="AW35" s="52">
        <f t="shared" si="6"/>
        <v>0</v>
      </c>
      <c r="AX35" s="52">
        <f t="shared" si="6"/>
        <v>4605</v>
      </c>
      <c r="AY35" s="52">
        <f t="shared" si="6"/>
        <v>0</v>
      </c>
      <c r="AZ35" s="52">
        <f t="shared" si="6"/>
        <v>1960</v>
      </c>
      <c r="BA35" s="52">
        <f t="shared" si="6"/>
        <v>0</v>
      </c>
      <c r="BB35" s="52">
        <f t="shared" si="6"/>
        <v>2280</v>
      </c>
      <c r="BC35" s="52">
        <f t="shared" si="6"/>
        <v>0</v>
      </c>
      <c r="BD35" s="52">
        <f t="shared" si="6"/>
        <v>1223</v>
      </c>
      <c r="BE35" s="52">
        <f t="shared" si="6"/>
        <v>0</v>
      </c>
      <c r="BF35" s="52">
        <f t="shared" si="6"/>
        <v>-1034.7700000000004</v>
      </c>
      <c r="BG35" s="52">
        <f t="shared" si="6"/>
        <v>0</v>
      </c>
      <c r="BH35" s="52">
        <f t="shared" si="6"/>
        <v>12763.23</v>
      </c>
      <c r="BI35" s="52">
        <f t="shared" si="6"/>
        <v>0</v>
      </c>
      <c r="BJ35" s="52">
        <f t="shared" si="6"/>
        <v>3520</v>
      </c>
      <c r="BK35" s="52">
        <f t="shared" si="6"/>
        <v>0</v>
      </c>
      <c r="BL35" s="52">
        <f t="shared" si="6"/>
        <v>1880</v>
      </c>
      <c r="BM35" s="52">
        <f t="shared" si="6"/>
        <v>0</v>
      </c>
      <c r="BN35" s="52">
        <f t="shared" si="6"/>
        <v>3080</v>
      </c>
      <c r="BO35" s="52">
        <f t="shared" si="6"/>
        <v>0</v>
      </c>
      <c r="BP35" s="52">
        <f t="shared" si="6"/>
        <v>2500</v>
      </c>
      <c r="BQ35" s="52">
        <f t="shared" si="6"/>
        <v>0</v>
      </c>
      <c r="BR35" s="52">
        <f t="shared" si="6"/>
        <v>2785</v>
      </c>
      <c r="BS35" s="52">
        <f t="shared" ref="BS35:ED35" si="7">BS34+BS18+BS20</f>
        <v>0</v>
      </c>
      <c r="BT35" s="52">
        <f t="shared" si="7"/>
        <v>3680</v>
      </c>
      <c r="BU35" s="52">
        <f t="shared" si="7"/>
        <v>0</v>
      </c>
      <c r="BV35" s="52">
        <f t="shared" si="7"/>
        <v>3220</v>
      </c>
      <c r="BW35" s="52">
        <f t="shared" si="7"/>
        <v>0</v>
      </c>
      <c r="BX35" s="52">
        <f t="shared" si="7"/>
        <v>4122</v>
      </c>
      <c r="BY35" s="52">
        <f t="shared" si="7"/>
        <v>0</v>
      </c>
      <c r="BZ35" s="52">
        <f t="shared" si="7"/>
        <v>3711.4800000000005</v>
      </c>
      <c r="CA35" s="52">
        <f t="shared" si="7"/>
        <v>0</v>
      </c>
      <c r="CB35" s="52">
        <f t="shared" si="7"/>
        <v>28498.48</v>
      </c>
      <c r="CC35" s="52">
        <f t="shared" si="7"/>
        <v>0</v>
      </c>
      <c r="CD35" s="52">
        <f t="shared" si="7"/>
        <v>5700</v>
      </c>
      <c r="CE35" s="52">
        <f t="shared" si="7"/>
        <v>0</v>
      </c>
      <c r="CF35" s="52">
        <f t="shared" si="7"/>
        <v>2360</v>
      </c>
      <c r="CG35" s="52">
        <f t="shared" si="7"/>
        <v>0</v>
      </c>
      <c r="CH35" s="52">
        <f t="shared" si="7"/>
        <v>6735</v>
      </c>
      <c r="CI35" s="52">
        <f t="shared" si="7"/>
        <v>0</v>
      </c>
      <c r="CJ35" s="52">
        <f t="shared" si="7"/>
        <v>713.96</v>
      </c>
      <c r="CK35" s="52">
        <f t="shared" si="7"/>
        <v>0</v>
      </c>
      <c r="CL35" s="52">
        <f t="shared" si="7"/>
        <v>3305</v>
      </c>
      <c r="CM35" s="52">
        <f t="shared" si="7"/>
        <v>0</v>
      </c>
      <c r="CN35" s="52">
        <f t="shared" si="7"/>
        <v>4827</v>
      </c>
      <c r="CO35" s="52">
        <f t="shared" si="7"/>
        <v>0</v>
      </c>
      <c r="CP35" s="52">
        <f t="shared" si="7"/>
        <v>3720</v>
      </c>
      <c r="CQ35" s="52">
        <f t="shared" si="7"/>
        <v>0</v>
      </c>
      <c r="CR35" s="52">
        <f t="shared" si="7"/>
        <v>2815</v>
      </c>
      <c r="CS35" s="52">
        <f t="shared" si="7"/>
        <v>0</v>
      </c>
      <c r="CT35" s="52">
        <f t="shared" si="7"/>
        <v>3470</v>
      </c>
      <c r="CU35" s="52">
        <f t="shared" si="7"/>
        <v>0</v>
      </c>
      <c r="CV35" s="52">
        <f t="shared" si="7"/>
        <v>4460</v>
      </c>
      <c r="CW35" s="52">
        <f t="shared" si="7"/>
        <v>0</v>
      </c>
      <c r="CX35" s="52">
        <f t="shared" si="7"/>
        <v>-29896.530000000006</v>
      </c>
      <c r="CY35" s="52">
        <f t="shared" si="7"/>
        <v>0</v>
      </c>
      <c r="CZ35" s="52">
        <f t="shared" si="7"/>
        <v>8209.43</v>
      </c>
      <c r="DA35" s="52">
        <f t="shared" si="7"/>
        <v>0</v>
      </c>
      <c r="DB35" s="52">
        <f t="shared" si="7"/>
        <v>-488.31</v>
      </c>
      <c r="DC35" s="52">
        <f t="shared" si="7"/>
        <v>0</v>
      </c>
      <c r="DD35" s="52">
        <f t="shared" si="7"/>
        <v>3500</v>
      </c>
      <c r="DE35" s="52">
        <f t="shared" si="7"/>
        <v>0</v>
      </c>
      <c r="DF35" s="52">
        <f t="shared" si="7"/>
        <v>3840</v>
      </c>
      <c r="DG35" s="52">
        <f t="shared" si="7"/>
        <v>0</v>
      </c>
      <c r="DH35" s="52">
        <f t="shared" si="7"/>
        <v>4310</v>
      </c>
      <c r="DI35" s="52">
        <f t="shared" si="7"/>
        <v>0</v>
      </c>
      <c r="DJ35" s="52">
        <f t="shared" si="7"/>
        <v>2937</v>
      </c>
      <c r="DK35" s="52">
        <f t="shared" si="7"/>
        <v>0</v>
      </c>
      <c r="DL35" s="52">
        <f t="shared" si="7"/>
        <v>2726</v>
      </c>
      <c r="DM35" s="52">
        <f t="shared" si="7"/>
        <v>0</v>
      </c>
      <c r="DN35" s="52">
        <f t="shared" si="7"/>
        <v>2090</v>
      </c>
      <c r="DO35" s="52">
        <f t="shared" si="7"/>
        <v>0</v>
      </c>
      <c r="DP35" s="52">
        <f t="shared" si="7"/>
        <v>4195</v>
      </c>
      <c r="DQ35" s="52">
        <f t="shared" si="7"/>
        <v>0</v>
      </c>
      <c r="DR35" s="52">
        <f t="shared" si="7"/>
        <v>669.44000000000051</v>
      </c>
      <c r="DS35" s="52">
        <f t="shared" si="7"/>
        <v>0</v>
      </c>
      <c r="DT35" s="52">
        <f t="shared" si="7"/>
        <v>24267.440000000002</v>
      </c>
      <c r="DU35" s="52">
        <f t="shared" si="7"/>
        <v>0</v>
      </c>
      <c r="DV35" s="52">
        <f t="shared" si="7"/>
        <v>5488.4800000000005</v>
      </c>
      <c r="DW35" s="52">
        <f t="shared" si="7"/>
        <v>0</v>
      </c>
      <c r="DX35" s="52">
        <f t="shared" si="7"/>
        <v>-910.33</v>
      </c>
      <c r="DY35" s="52">
        <f t="shared" si="7"/>
        <v>0</v>
      </c>
      <c r="DZ35" s="52">
        <f t="shared" si="7"/>
        <v>0</v>
      </c>
      <c r="EA35" s="52">
        <f t="shared" si="7"/>
        <v>0</v>
      </c>
      <c r="EB35" s="52">
        <f t="shared" si="7"/>
        <v>0</v>
      </c>
      <c r="EC35" s="52">
        <f t="shared" si="7"/>
        <v>0</v>
      </c>
      <c r="ED35" s="52">
        <f t="shared" si="7"/>
        <v>0</v>
      </c>
      <c r="EE35" s="52">
        <f>EE34+EE18+EE20</f>
        <v>0</v>
      </c>
      <c r="EF35" s="52">
        <f>EF34+EF18+EF20</f>
        <v>136314.89000000001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0CE8-4130-4DD4-8C94-52B72E267F0B}">
  <dimension ref="A1:GE78"/>
  <sheetViews>
    <sheetView workbookViewId="0">
      <pane xSplit="5" topLeftCell="AV1" activePane="topRight" state="frozen"/>
      <selection pane="topRight" activeCell="AX6" sqref="AX6"/>
    </sheetView>
  </sheetViews>
  <sheetFormatPr baseColWidth="10" defaultColWidth="8.83203125" defaultRowHeight="15" x14ac:dyDescent="0.2"/>
  <cols>
    <col min="5" max="5" width="25.6640625" customWidth="1"/>
    <col min="12" max="12" width="20.1640625" customWidth="1"/>
    <col min="13" max="13" width="5.5" customWidth="1"/>
    <col min="14" max="14" width="16.5" customWidth="1"/>
    <col min="15" max="15" width="4.83203125" customWidth="1"/>
    <col min="16" max="16" width="24" customWidth="1"/>
    <col min="22" max="22" width="21.6640625" customWidth="1"/>
    <col min="24" max="24" width="18.1640625" customWidth="1"/>
    <col min="26" max="26" width="19.1640625" customWidth="1"/>
    <col min="28" max="28" width="14" customWidth="1"/>
    <col min="30" max="30" width="8.83203125" style="92"/>
    <col min="32" max="32" width="12.83203125" customWidth="1"/>
    <col min="34" max="34" width="15.5" customWidth="1"/>
    <col min="36" max="36" width="17.1640625" customWidth="1"/>
    <col min="38" max="38" width="16.33203125" customWidth="1"/>
    <col min="42" max="42" width="14.33203125" style="92" customWidth="1"/>
    <col min="50" max="50" width="14.1640625" style="110" customWidth="1"/>
    <col min="52" max="52" width="16.1640625" customWidth="1"/>
    <col min="54" max="54" width="12.5" customWidth="1"/>
    <col min="56" max="56" width="10.83203125" customWidth="1"/>
    <col min="58" max="58" width="14.1640625" customWidth="1"/>
    <col min="60" max="60" width="11.5" customWidth="1"/>
    <col min="62" max="62" width="10.1640625" customWidth="1"/>
    <col min="64" max="64" width="11.1640625" customWidth="1"/>
    <col min="66" max="66" width="10.1640625" customWidth="1"/>
    <col min="68" max="68" width="13.1640625" customWidth="1"/>
    <col min="70" max="70" width="12.83203125" customWidth="1"/>
    <col min="72" max="72" width="11.5" customWidth="1"/>
    <col min="74" max="74" width="14" customWidth="1"/>
    <col min="76" max="76" width="11.33203125" customWidth="1"/>
    <col min="78" max="78" width="14.1640625" customWidth="1"/>
    <col min="80" max="80" width="15.1640625" customWidth="1"/>
    <col min="82" max="82" width="17.83203125" customWidth="1"/>
    <col min="84" max="84" width="17.5" customWidth="1"/>
    <col min="86" max="86" width="19.1640625" customWidth="1"/>
    <col min="88" max="88" width="12.6640625" customWidth="1"/>
    <col min="92" max="92" width="16.83203125" style="92" customWidth="1"/>
    <col min="94" max="94" width="21.5" customWidth="1"/>
    <col min="96" max="96" width="19.1640625" customWidth="1"/>
    <col min="106" max="106" width="16.6640625" style="92" customWidth="1"/>
    <col min="108" max="108" width="19.1640625" customWidth="1"/>
    <col min="110" max="110" width="18.1640625" customWidth="1"/>
    <col min="112" max="112" width="19.1640625" customWidth="1"/>
    <col min="130" max="130" width="17" style="92" customWidth="1"/>
    <col min="132" max="132" width="18.1640625" customWidth="1"/>
    <col min="134" max="134" width="17.33203125" customWidth="1"/>
    <col min="140" max="140" width="17.1640625" style="92" customWidth="1"/>
    <col min="142" max="142" width="15.1640625" customWidth="1"/>
    <col min="144" max="144" width="15.5" customWidth="1"/>
    <col min="146" max="146" width="16.83203125" customWidth="1"/>
    <col min="148" max="148" width="16.1640625" customWidth="1"/>
    <col min="150" max="150" width="16.83203125" style="92" customWidth="1"/>
    <col min="152" max="152" width="20.5" customWidth="1"/>
    <col min="156" max="156" width="18.1640625" customWidth="1"/>
    <col min="158" max="158" width="15.83203125" style="92" customWidth="1"/>
    <col min="160" max="160" width="15.6640625" style="110" customWidth="1"/>
    <col min="162" max="162" width="16.1640625" customWidth="1"/>
    <col min="164" max="164" width="19.5" customWidth="1"/>
    <col min="168" max="168" width="18.5" style="92" customWidth="1"/>
    <col min="170" max="170" width="15.6640625" customWidth="1"/>
    <col min="172" max="172" width="13.83203125" customWidth="1"/>
    <col min="174" max="174" width="15.5" customWidth="1"/>
    <col min="176" max="176" width="9.83203125" customWidth="1"/>
    <col min="178" max="178" width="13.1640625" style="92" customWidth="1"/>
    <col min="182" max="182" width="12" customWidth="1"/>
    <col min="186" max="186" width="11.1640625" customWidth="1"/>
  </cols>
  <sheetData>
    <row r="1" spans="1:187" x14ac:dyDescent="0.2">
      <c r="A1" s="26"/>
      <c r="B1" s="26"/>
      <c r="C1" s="26"/>
      <c r="D1" s="26"/>
      <c r="E1" s="26"/>
      <c r="F1" s="29"/>
      <c r="G1" s="29"/>
      <c r="H1" s="29"/>
      <c r="I1" s="29"/>
      <c r="J1" s="29"/>
      <c r="K1" s="29"/>
      <c r="L1" s="26" t="s">
        <v>537</v>
      </c>
      <c r="M1" s="29"/>
      <c r="N1" s="26" t="s">
        <v>538</v>
      </c>
      <c r="O1" s="29"/>
      <c r="P1" s="26" t="s">
        <v>539</v>
      </c>
      <c r="Q1" s="29"/>
      <c r="R1" s="26" t="s">
        <v>400</v>
      </c>
      <c r="S1" s="29"/>
      <c r="T1" s="29"/>
      <c r="U1" s="29"/>
      <c r="V1" s="26" t="s">
        <v>540</v>
      </c>
      <c r="W1" s="29"/>
      <c r="X1" s="26" t="s">
        <v>541</v>
      </c>
      <c r="Y1" s="29"/>
      <c r="Z1" s="26" t="s">
        <v>542</v>
      </c>
      <c r="AA1" s="29"/>
      <c r="AB1" s="26" t="s">
        <v>543</v>
      </c>
      <c r="AC1" s="29"/>
      <c r="AD1" s="96" t="s">
        <v>544</v>
      </c>
      <c r="AE1" s="29"/>
      <c r="AF1" s="26" t="s">
        <v>545</v>
      </c>
      <c r="AG1" s="29"/>
      <c r="AH1" s="26" t="s">
        <v>546</v>
      </c>
      <c r="AI1" s="29"/>
      <c r="AJ1" s="26" t="s">
        <v>547</v>
      </c>
      <c r="AK1" s="29"/>
      <c r="AL1" s="26" t="s">
        <v>548</v>
      </c>
      <c r="AM1" s="29"/>
      <c r="AN1" s="26" t="s">
        <v>549</v>
      </c>
      <c r="AO1" s="29"/>
      <c r="AP1" s="96" t="s">
        <v>550</v>
      </c>
      <c r="AQ1" s="29"/>
      <c r="AR1" s="26" t="s">
        <v>551</v>
      </c>
      <c r="AS1" s="29"/>
      <c r="AT1" s="26" t="s">
        <v>552</v>
      </c>
      <c r="AU1" s="29"/>
      <c r="AV1" s="26" t="s">
        <v>553</v>
      </c>
      <c r="AW1" s="29"/>
      <c r="AX1" s="103" t="s">
        <v>554</v>
      </c>
      <c r="AY1" s="29"/>
      <c r="AZ1" s="26" t="s">
        <v>555</v>
      </c>
      <c r="BA1" s="29"/>
      <c r="BB1" s="26" t="s">
        <v>556</v>
      </c>
      <c r="BC1" s="29"/>
      <c r="BD1" s="26" t="s">
        <v>557</v>
      </c>
      <c r="BE1" s="29"/>
      <c r="BF1" s="26" t="s">
        <v>558</v>
      </c>
      <c r="BG1" s="29"/>
      <c r="BH1" s="26" t="s">
        <v>559</v>
      </c>
      <c r="BI1" s="29"/>
      <c r="BJ1" s="26" t="s">
        <v>560</v>
      </c>
      <c r="BK1" s="29"/>
      <c r="BL1" s="26" t="s">
        <v>561</v>
      </c>
      <c r="BM1" s="29"/>
      <c r="BN1" s="26" t="s">
        <v>562</v>
      </c>
      <c r="BO1" s="29"/>
      <c r="BP1" s="26" t="s">
        <v>563</v>
      </c>
      <c r="BQ1" s="29"/>
      <c r="BR1" s="26" t="s">
        <v>564</v>
      </c>
      <c r="BS1" s="29"/>
      <c r="BT1" s="26" t="s">
        <v>565</v>
      </c>
      <c r="BU1" s="29"/>
      <c r="BV1" s="26" t="s">
        <v>566</v>
      </c>
      <c r="BW1" s="29"/>
      <c r="BX1" s="26" t="s">
        <v>567</v>
      </c>
      <c r="BY1" s="29"/>
      <c r="BZ1" s="26" t="s">
        <v>568</v>
      </c>
      <c r="CA1" s="29"/>
      <c r="CB1" s="26" t="s">
        <v>569</v>
      </c>
      <c r="CC1" s="29"/>
      <c r="CD1" s="26" t="s">
        <v>570</v>
      </c>
      <c r="CE1" s="29"/>
      <c r="CF1" s="26" t="s">
        <v>571</v>
      </c>
      <c r="CG1" s="29"/>
      <c r="CH1" s="26" t="s">
        <v>572</v>
      </c>
      <c r="CI1" s="29"/>
      <c r="CJ1" s="26" t="s">
        <v>573</v>
      </c>
      <c r="CK1" s="29"/>
      <c r="CL1" s="26" t="s">
        <v>574</v>
      </c>
      <c r="CM1" s="29"/>
      <c r="CN1" s="26" t="s">
        <v>575</v>
      </c>
      <c r="CO1" s="29"/>
      <c r="CP1" s="26" t="s">
        <v>576</v>
      </c>
      <c r="CQ1" s="29"/>
      <c r="CR1" s="26" t="s">
        <v>577</v>
      </c>
      <c r="CS1" s="29"/>
      <c r="CT1" s="26" t="s">
        <v>578</v>
      </c>
      <c r="CU1" s="29"/>
      <c r="CV1" s="26" t="s">
        <v>579</v>
      </c>
      <c r="CW1" s="29"/>
      <c r="CX1" s="26" t="s">
        <v>580</v>
      </c>
      <c r="CY1" s="29"/>
      <c r="CZ1" s="26" t="s">
        <v>581</v>
      </c>
      <c r="DA1" s="29"/>
      <c r="DB1" s="96" t="s">
        <v>582</v>
      </c>
      <c r="DC1" s="29"/>
      <c r="DD1" s="26" t="s">
        <v>583</v>
      </c>
      <c r="DE1" s="29"/>
      <c r="DF1" s="26" t="s">
        <v>584</v>
      </c>
      <c r="DG1" s="29"/>
      <c r="DH1" s="26" t="s">
        <v>585</v>
      </c>
      <c r="DI1" s="29"/>
      <c r="DJ1" s="26" t="s">
        <v>586</v>
      </c>
      <c r="DK1" s="29"/>
      <c r="DL1" s="26" t="s">
        <v>587</v>
      </c>
      <c r="DM1" s="29"/>
      <c r="DN1" s="26" t="s">
        <v>588</v>
      </c>
      <c r="DO1" s="29"/>
      <c r="DP1" s="26" t="s">
        <v>589</v>
      </c>
      <c r="DQ1" s="29"/>
      <c r="DR1" s="26" t="s">
        <v>590</v>
      </c>
      <c r="DS1" s="29"/>
      <c r="DT1" s="26" t="s">
        <v>591</v>
      </c>
      <c r="DU1" s="29"/>
      <c r="DV1" s="26" t="s">
        <v>592</v>
      </c>
      <c r="DW1" s="29"/>
      <c r="DX1" s="26" t="s">
        <v>593</v>
      </c>
      <c r="DY1" s="29"/>
      <c r="DZ1" s="96" t="s">
        <v>594</v>
      </c>
      <c r="EA1" s="29"/>
      <c r="EB1" s="26" t="s">
        <v>595</v>
      </c>
      <c r="EC1" s="29"/>
      <c r="ED1" s="26" t="s">
        <v>596</v>
      </c>
      <c r="EE1" s="29"/>
      <c r="EF1" s="26" t="s">
        <v>597</v>
      </c>
      <c r="EG1" s="29"/>
      <c r="EH1" s="26" t="s">
        <v>598</v>
      </c>
      <c r="EI1" s="29"/>
      <c r="EJ1" s="96" t="s">
        <v>599</v>
      </c>
      <c r="EK1" s="29"/>
      <c r="EL1" s="26" t="s">
        <v>600</v>
      </c>
      <c r="EM1" s="29"/>
      <c r="EN1" s="26" t="s">
        <v>601</v>
      </c>
      <c r="EO1" s="29"/>
      <c r="EP1" s="26" t="s">
        <v>602</v>
      </c>
      <c r="EQ1" s="29"/>
      <c r="ER1" s="26" t="s">
        <v>603</v>
      </c>
      <c r="ES1" s="29"/>
      <c r="ET1" s="96" t="s">
        <v>604</v>
      </c>
      <c r="EU1" s="29"/>
      <c r="EV1" s="26" t="s">
        <v>605</v>
      </c>
      <c r="EW1" s="29"/>
      <c r="EX1" s="26" t="s">
        <v>606</v>
      </c>
      <c r="EY1" s="29"/>
      <c r="EZ1" s="26" t="s">
        <v>607</v>
      </c>
      <c r="FA1" s="29"/>
      <c r="FB1" s="96" t="s">
        <v>608</v>
      </c>
      <c r="FC1" s="29"/>
      <c r="FD1" s="103" t="s">
        <v>609</v>
      </c>
      <c r="FE1" s="29"/>
      <c r="FF1" s="26" t="s">
        <v>610</v>
      </c>
      <c r="FG1" s="29"/>
      <c r="FH1" s="26" t="s">
        <v>611</v>
      </c>
      <c r="FI1" s="29"/>
      <c r="FJ1" s="26" t="s">
        <v>612</v>
      </c>
      <c r="FK1" s="29"/>
      <c r="FL1" s="96" t="s">
        <v>613</v>
      </c>
      <c r="FM1" s="29"/>
      <c r="FN1" s="26" t="s">
        <v>614</v>
      </c>
      <c r="FO1" s="29"/>
      <c r="FP1" s="26" t="s">
        <v>615</v>
      </c>
      <c r="FQ1" s="29"/>
      <c r="FR1" s="26" t="s">
        <v>616</v>
      </c>
      <c r="FS1" s="29"/>
      <c r="FT1" s="26" t="s">
        <v>617</v>
      </c>
      <c r="FU1" s="29"/>
      <c r="FV1" s="96" t="s">
        <v>618</v>
      </c>
      <c r="FW1" s="29"/>
      <c r="FX1" s="26" t="s">
        <v>619</v>
      </c>
      <c r="FY1" s="29"/>
      <c r="FZ1" s="29"/>
      <c r="GA1" s="29"/>
      <c r="GB1" s="29"/>
      <c r="GC1" s="29"/>
      <c r="GD1" s="29"/>
      <c r="GE1" s="56"/>
    </row>
    <row r="2" spans="1:187" ht="16" thickBot="1" x14ac:dyDescent="0.25">
      <c r="A2" s="26"/>
      <c r="B2" s="26"/>
      <c r="C2" s="26"/>
      <c r="D2" s="26"/>
      <c r="E2" s="26"/>
      <c r="F2" s="35" t="s">
        <v>620</v>
      </c>
      <c r="G2" s="29"/>
      <c r="H2" s="35" t="s">
        <v>621</v>
      </c>
      <c r="I2" s="29"/>
      <c r="J2" s="35" t="s">
        <v>622</v>
      </c>
      <c r="K2" s="29"/>
      <c r="L2" s="35" t="s">
        <v>623</v>
      </c>
      <c r="M2" s="29"/>
      <c r="N2" s="35" t="s">
        <v>623</v>
      </c>
      <c r="O2" s="29"/>
      <c r="P2" s="35" t="s">
        <v>465</v>
      </c>
      <c r="Q2" s="29"/>
      <c r="R2" s="35" t="s">
        <v>465</v>
      </c>
      <c r="S2" s="29"/>
      <c r="T2" s="35" t="s">
        <v>466</v>
      </c>
      <c r="U2" s="29"/>
      <c r="V2" s="35" t="s">
        <v>624</v>
      </c>
      <c r="W2" s="29"/>
      <c r="X2" s="35" t="s">
        <v>624</v>
      </c>
      <c r="Y2" s="29"/>
      <c r="Z2" s="35" t="s">
        <v>624</v>
      </c>
      <c r="AA2" s="29"/>
      <c r="AB2" s="35" t="s">
        <v>624</v>
      </c>
      <c r="AC2" s="29"/>
      <c r="AD2" s="33" t="s">
        <v>625</v>
      </c>
      <c r="AE2" s="29"/>
      <c r="AF2" s="35" t="s">
        <v>625</v>
      </c>
      <c r="AG2" s="29"/>
      <c r="AH2" s="35" t="s">
        <v>625</v>
      </c>
      <c r="AI2" s="29"/>
      <c r="AJ2" s="35" t="s">
        <v>626</v>
      </c>
      <c r="AK2" s="29"/>
      <c r="AL2" s="35" t="s">
        <v>626</v>
      </c>
      <c r="AM2" s="29"/>
      <c r="AN2" s="35" t="s">
        <v>626</v>
      </c>
      <c r="AO2" s="29"/>
      <c r="AP2" s="33" t="s">
        <v>625</v>
      </c>
      <c r="AQ2" s="29"/>
      <c r="AR2" s="35" t="s">
        <v>625</v>
      </c>
      <c r="AS2" s="29"/>
      <c r="AT2" s="35" t="s">
        <v>625</v>
      </c>
      <c r="AU2" s="29"/>
      <c r="AV2" s="35" t="s">
        <v>625</v>
      </c>
      <c r="AW2" s="29"/>
      <c r="AX2" s="104" t="s">
        <v>625</v>
      </c>
      <c r="AY2" s="29"/>
      <c r="AZ2" s="35" t="s">
        <v>625</v>
      </c>
      <c r="BA2" s="29"/>
      <c r="BB2" s="35" t="s">
        <v>625</v>
      </c>
      <c r="BC2" s="29"/>
      <c r="BD2" s="35" t="s">
        <v>625</v>
      </c>
      <c r="BE2" s="29"/>
      <c r="BF2" s="35" t="s">
        <v>625</v>
      </c>
      <c r="BG2" s="29"/>
      <c r="BH2" s="35" t="s">
        <v>625</v>
      </c>
      <c r="BI2" s="29"/>
      <c r="BJ2" s="35" t="s">
        <v>625</v>
      </c>
      <c r="BK2" s="29"/>
      <c r="BL2" s="35" t="s">
        <v>625</v>
      </c>
      <c r="BM2" s="29"/>
      <c r="BN2" s="35" t="s">
        <v>625</v>
      </c>
      <c r="BO2" s="29"/>
      <c r="BP2" s="35" t="s">
        <v>625</v>
      </c>
      <c r="BQ2" s="29"/>
      <c r="BR2" s="35" t="s">
        <v>625</v>
      </c>
      <c r="BS2" s="29"/>
      <c r="BT2" s="35" t="s">
        <v>625</v>
      </c>
      <c r="BU2" s="29"/>
      <c r="BV2" s="35" t="s">
        <v>625</v>
      </c>
      <c r="BW2" s="29"/>
      <c r="BX2" s="35" t="s">
        <v>625</v>
      </c>
      <c r="BY2" s="29"/>
      <c r="BZ2" s="35" t="s">
        <v>625</v>
      </c>
      <c r="CA2" s="29"/>
      <c r="CB2" s="35" t="s">
        <v>625</v>
      </c>
      <c r="CC2" s="29"/>
      <c r="CD2" s="35" t="s">
        <v>627</v>
      </c>
      <c r="CE2" s="29"/>
      <c r="CF2" s="35" t="s">
        <v>627</v>
      </c>
      <c r="CG2" s="29"/>
      <c r="CH2" s="35" t="s">
        <v>627</v>
      </c>
      <c r="CI2" s="29"/>
      <c r="CJ2" s="35" t="s">
        <v>627</v>
      </c>
      <c r="CK2" s="29"/>
      <c r="CL2" s="35" t="s">
        <v>627</v>
      </c>
      <c r="CM2" s="29"/>
      <c r="CN2" s="33" t="s">
        <v>625</v>
      </c>
      <c r="CO2" s="29"/>
      <c r="CP2" s="35" t="s">
        <v>625</v>
      </c>
      <c r="CQ2" s="29"/>
      <c r="CR2" s="35" t="s">
        <v>628</v>
      </c>
      <c r="CS2" s="29"/>
      <c r="CT2" s="35" t="s">
        <v>628</v>
      </c>
      <c r="CU2" s="29"/>
      <c r="CV2" s="35" t="s">
        <v>628</v>
      </c>
      <c r="CW2" s="29"/>
      <c r="CX2" s="35" t="s">
        <v>628</v>
      </c>
      <c r="CY2" s="29"/>
      <c r="CZ2" s="35" t="s">
        <v>628</v>
      </c>
      <c r="DA2" s="29"/>
      <c r="DB2" s="33" t="s">
        <v>625</v>
      </c>
      <c r="DC2" s="29"/>
      <c r="DD2" s="35" t="s">
        <v>625</v>
      </c>
      <c r="DE2" s="29"/>
      <c r="DF2" s="35" t="s">
        <v>625</v>
      </c>
      <c r="DG2" s="29"/>
      <c r="DH2" s="35" t="s">
        <v>629</v>
      </c>
      <c r="DI2" s="29"/>
      <c r="DJ2" s="35" t="s">
        <v>629</v>
      </c>
      <c r="DK2" s="29"/>
      <c r="DL2" s="35" t="s">
        <v>629</v>
      </c>
      <c r="DM2" s="29"/>
      <c r="DN2" s="35" t="s">
        <v>629</v>
      </c>
      <c r="DO2" s="29"/>
      <c r="DP2" s="35" t="s">
        <v>629</v>
      </c>
      <c r="DQ2" s="29"/>
      <c r="DR2" s="35" t="s">
        <v>629</v>
      </c>
      <c r="DS2" s="29"/>
      <c r="DT2" s="35" t="s">
        <v>629</v>
      </c>
      <c r="DU2" s="29"/>
      <c r="DV2" s="35" t="s">
        <v>629</v>
      </c>
      <c r="DW2" s="29"/>
      <c r="DX2" s="35" t="s">
        <v>629</v>
      </c>
      <c r="DY2" s="29"/>
      <c r="DZ2" s="33" t="s">
        <v>625</v>
      </c>
      <c r="EA2" s="29"/>
      <c r="EB2" s="35" t="s">
        <v>625</v>
      </c>
      <c r="EC2" s="29"/>
      <c r="ED2" s="35" t="s">
        <v>630</v>
      </c>
      <c r="EE2" s="29"/>
      <c r="EF2" s="35" t="s">
        <v>630</v>
      </c>
      <c r="EG2" s="29"/>
      <c r="EH2" s="35" t="s">
        <v>630</v>
      </c>
      <c r="EI2" s="29"/>
      <c r="EJ2" s="33" t="s">
        <v>625</v>
      </c>
      <c r="EK2" s="29"/>
      <c r="EL2" s="35" t="s">
        <v>625</v>
      </c>
      <c r="EM2" s="29"/>
      <c r="EN2" s="35" t="s">
        <v>631</v>
      </c>
      <c r="EO2" s="29"/>
      <c r="EP2" s="35" t="s">
        <v>631</v>
      </c>
      <c r="EQ2" s="29"/>
      <c r="ER2" s="35" t="s">
        <v>631</v>
      </c>
      <c r="ES2" s="29"/>
      <c r="ET2" s="33" t="s">
        <v>625</v>
      </c>
      <c r="EU2" s="29"/>
      <c r="EV2" s="35" t="s">
        <v>632</v>
      </c>
      <c r="EW2" s="29"/>
      <c r="EX2" s="35" t="s">
        <v>632</v>
      </c>
      <c r="EY2" s="29"/>
      <c r="EZ2" s="35" t="s">
        <v>632</v>
      </c>
      <c r="FA2" s="29"/>
      <c r="FB2" s="33" t="s">
        <v>625</v>
      </c>
      <c r="FC2" s="29"/>
      <c r="FD2" s="104" t="s">
        <v>625</v>
      </c>
      <c r="FE2" s="29"/>
      <c r="FF2" s="35" t="s">
        <v>633</v>
      </c>
      <c r="FG2" s="29"/>
      <c r="FH2" s="35" t="s">
        <v>633</v>
      </c>
      <c r="FI2" s="29"/>
      <c r="FJ2" s="35" t="s">
        <v>633</v>
      </c>
      <c r="FK2" s="29"/>
      <c r="FL2" s="33" t="s">
        <v>625</v>
      </c>
      <c r="FM2" s="29"/>
      <c r="FN2" s="35" t="s">
        <v>634</v>
      </c>
      <c r="FO2" s="29"/>
      <c r="FP2" s="35" t="s">
        <v>634</v>
      </c>
      <c r="FQ2" s="29"/>
      <c r="FR2" s="35" t="s">
        <v>634</v>
      </c>
      <c r="FS2" s="29"/>
      <c r="FT2" s="35" t="s">
        <v>634</v>
      </c>
      <c r="FU2" s="29"/>
      <c r="FV2" s="33" t="s">
        <v>625</v>
      </c>
      <c r="FW2" s="29"/>
      <c r="FX2" s="35" t="s">
        <v>625</v>
      </c>
      <c r="FY2" s="29"/>
      <c r="FZ2" s="35" t="s">
        <v>635</v>
      </c>
      <c r="GA2" s="29"/>
      <c r="GB2" s="35" t="s">
        <v>290</v>
      </c>
      <c r="GC2" s="29"/>
      <c r="GD2" s="35" t="s">
        <v>291</v>
      </c>
      <c r="GE2" s="56"/>
    </row>
    <row r="3" spans="1:187" ht="16" thickTop="1" x14ac:dyDescent="0.2">
      <c r="A3" s="36"/>
      <c r="B3" s="36" t="s">
        <v>292</v>
      </c>
      <c r="C3" s="36"/>
      <c r="D3" s="36"/>
      <c r="E3" s="36"/>
      <c r="F3" s="42"/>
      <c r="G3" s="39"/>
      <c r="H3" s="42"/>
      <c r="I3" s="39"/>
      <c r="J3" s="42"/>
      <c r="K3" s="39"/>
      <c r="L3" s="42"/>
      <c r="M3" s="39"/>
      <c r="N3" s="42"/>
      <c r="O3" s="39"/>
      <c r="P3" s="42"/>
      <c r="Q3" s="39"/>
      <c r="R3" s="42"/>
      <c r="S3" s="39"/>
      <c r="T3" s="42"/>
      <c r="U3" s="39"/>
      <c r="V3" s="42"/>
      <c r="W3" s="39"/>
      <c r="X3" s="42"/>
      <c r="Y3" s="39"/>
      <c r="Z3" s="42"/>
      <c r="AA3" s="39"/>
      <c r="AB3" s="42"/>
      <c r="AC3" s="39"/>
      <c r="AD3" s="40"/>
      <c r="AE3" s="39"/>
      <c r="AF3" s="42"/>
      <c r="AG3" s="39"/>
      <c r="AH3" s="42"/>
      <c r="AI3" s="39"/>
      <c r="AJ3" s="42"/>
      <c r="AK3" s="39"/>
      <c r="AL3" s="42"/>
      <c r="AM3" s="39"/>
      <c r="AN3" s="42"/>
      <c r="AO3" s="39"/>
      <c r="AP3" s="40"/>
      <c r="AQ3" s="39"/>
      <c r="AR3" s="42"/>
      <c r="AS3" s="39"/>
      <c r="AT3" s="42"/>
      <c r="AU3" s="39"/>
      <c r="AV3" s="42"/>
      <c r="AW3" s="39"/>
      <c r="AX3" s="105"/>
      <c r="AY3" s="39"/>
      <c r="AZ3" s="42"/>
      <c r="BA3" s="39"/>
      <c r="BB3" s="42"/>
      <c r="BC3" s="39"/>
      <c r="BD3" s="42"/>
      <c r="BE3" s="39"/>
      <c r="BF3" s="42"/>
      <c r="BG3" s="39"/>
      <c r="BH3" s="42"/>
      <c r="BI3" s="39"/>
      <c r="BJ3" s="42"/>
      <c r="BK3" s="39"/>
      <c r="BL3" s="42"/>
      <c r="BM3" s="39"/>
      <c r="BN3" s="42"/>
      <c r="BO3" s="39"/>
      <c r="BP3" s="42"/>
      <c r="BQ3" s="39"/>
      <c r="BR3" s="42"/>
      <c r="BS3" s="39"/>
      <c r="BT3" s="42"/>
      <c r="BU3" s="39"/>
      <c r="BV3" s="42"/>
      <c r="BW3" s="39"/>
      <c r="BX3" s="42"/>
      <c r="BY3" s="39"/>
      <c r="BZ3" s="42"/>
      <c r="CA3" s="39"/>
      <c r="CB3" s="42"/>
      <c r="CC3" s="39"/>
      <c r="CD3" s="42"/>
      <c r="CE3" s="39"/>
      <c r="CF3" s="42"/>
      <c r="CG3" s="39"/>
      <c r="CH3" s="42"/>
      <c r="CI3" s="39"/>
      <c r="CJ3" s="42"/>
      <c r="CK3" s="39"/>
      <c r="CL3" s="42"/>
      <c r="CM3" s="39"/>
      <c r="CN3" s="40"/>
      <c r="CO3" s="39"/>
      <c r="CP3" s="42"/>
      <c r="CQ3" s="39"/>
      <c r="CR3" s="42"/>
      <c r="CS3" s="39"/>
      <c r="CT3" s="42"/>
      <c r="CU3" s="39"/>
      <c r="CV3" s="42"/>
      <c r="CW3" s="39"/>
      <c r="CX3" s="42"/>
      <c r="CY3" s="39"/>
      <c r="CZ3" s="42"/>
      <c r="DA3" s="39"/>
      <c r="DB3" s="40"/>
      <c r="DC3" s="39"/>
      <c r="DD3" s="42"/>
      <c r="DE3" s="39"/>
      <c r="DF3" s="42"/>
      <c r="DG3" s="39"/>
      <c r="DH3" s="42"/>
      <c r="DI3" s="39"/>
      <c r="DJ3" s="42"/>
      <c r="DK3" s="39"/>
      <c r="DL3" s="42"/>
      <c r="DM3" s="39"/>
      <c r="DN3" s="42"/>
      <c r="DO3" s="39"/>
      <c r="DP3" s="42"/>
      <c r="DQ3" s="39"/>
      <c r="DR3" s="42"/>
      <c r="DS3" s="39"/>
      <c r="DT3" s="42"/>
      <c r="DU3" s="39"/>
      <c r="DV3" s="42"/>
      <c r="DW3" s="39"/>
      <c r="DX3" s="42"/>
      <c r="DY3" s="39"/>
      <c r="DZ3" s="40"/>
      <c r="EA3" s="39"/>
      <c r="EB3" s="42"/>
      <c r="EC3" s="39"/>
      <c r="ED3" s="42"/>
      <c r="EE3" s="39"/>
      <c r="EF3" s="42"/>
      <c r="EG3" s="39"/>
      <c r="EH3" s="42"/>
      <c r="EI3" s="39"/>
      <c r="EJ3" s="40"/>
      <c r="EK3" s="39"/>
      <c r="EL3" s="42"/>
      <c r="EM3" s="39"/>
      <c r="EN3" s="42"/>
      <c r="EO3" s="39"/>
      <c r="EP3" s="42"/>
      <c r="EQ3" s="39"/>
      <c r="ER3" s="42"/>
      <c r="ES3" s="39"/>
      <c r="ET3" s="40"/>
      <c r="EU3" s="39"/>
      <c r="EV3" s="42"/>
      <c r="EW3" s="39"/>
      <c r="EX3" s="42"/>
      <c r="EY3" s="39"/>
      <c r="EZ3" s="42"/>
      <c r="FA3" s="39"/>
      <c r="FB3" s="40"/>
      <c r="FC3" s="39"/>
      <c r="FD3" s="105"/>
      <c r="FE3" s="39"/>
      <c r="FF3" s="42"/>
      <c r="FG3" s="39"/>
      <c r="FH3" s="42"/>
      <c r="FI3" s="39"/>
      <c r="FJ3" s="42"/>
      <c r="FK3" s="39"/>
      <c r="FL3" s="40"/>
      <c r="FM3" s="39"/>
      <c r="FN3" s="42"/>
      <c r="FO3" s="39"/>
      <c r="FP3" s="42"/>
      <c r="FQ3" s="39"/>
      <c r="FR3" s="42"/>
      <c r="FS3" s="39"/>
      <c r="FT3" s="42"/>
      <c r="FU3" s="39"/>
      <c r="FV3" s="40"/>
      <c r="FW3" s="39"/>
      <c r="FX3" s="42"/>
      <c r="FY3" s="39"/>
      <c r="FZ3" s="42"/>
      <c r="GA3" s="39"/>
      <c r="GB3" s="42"/>
      <c r="GC3" s="39"/>
      <c r="GD3" s="42"/>
    </row>
    <row r="4" spans="1:187" x14ac:dyDescent="0.2">
      <c r="A4" s="36"/>
      <c r="B4" s="36"/>
      <c r="C4" s="36" t="s">
        <v>293</v>
      </c>
      <c r="D4" s="36"/>
      <c r="E4" s="36"/>
      <c r="F4" s="42"/>
      <c r="G4" s="39"/>
      <c r="H4" s="42"/>
      <c r="I4" s="39"/>
      <c r="J4" s="42"/>
      <c r="K4" s="39"/>
      <c r="L4" s="42"/>
      <c r="M4" s="39"/>
      <c r="N4" s="42"/>
      <c r="O4" s="39"/>
      <c r="P4" s="42"/>
      <c r="Q4" s="39"/>
      <c r="R4" s="42"/>
      <c r="S4" s="39"/>
      <c r="T4" s="42"/>
      <c r="U4" s="39"/>
      <c r="V4" s="42"/>
      <c r="W4" s="39"/>
      <c r="X4" s="42"/>
      <c r="Y4" s="39"/>
      <c r="Z4" s="42"/>
      <c r="AA4" s="39"/>
      <c r="AB4" s="42"/>
      <c r="AC4" s="39"/>
      <c r="AD4" s="40"/>
      <c r="AE4" s="39"/>
      <c r="AF4" s="42"/>
      <c r="AG4" s="39"/>
      <c r="AH4" s="42"/>
      <c r="AI4" s="39"/>
      <c r="AJ4" s="42"/>
      <c r="AK4" s="39"/>
      <c r="AL4" s="42"/>
      <c r="AM4" s="39"/>
      <c r="AN4" s="42"/>
      <c r="AO4" s="39"/>
      <c r="AP4" s="40"/>
      <c r="AQ4" s="39"/>
      <c r="AR4" s="42"/>
      <c r="AS4" s="39"/>
      <c r="AT4" s="42"/>
      <c r="AU4" s="39"/>
      <c r="AV4" s="42"/>
      <c r="AW4" s="39"/>
      <c r="AX4" s="105"/>
      <c r="AY4" s="39"/>
      <c r="AZ4" s="42"/>
      <c r="BA4" s="39"/>
      <c r="BB4" s="42"/>
      <c r="BC4" s="39"/>
      <c r="BD4" s="42"/>
      <c r="BE4" s="39"/>
      <c r="BF4" s="42"/>
      <c r="BG4" s="39"/>
      <c r="BH4" s="42"/>
      <c r="BI4" s="39"/>
      <c r="BJ4" s="42"/>
      <c r="BK4" s="39"/>
      <c r="BL4" s="42"/>
      <c r="BM4" s="39"/>
      <c r="BN4" s="42"/>
      <c r="BO4" s="39"/>
      <c r="BP4" s="42"/>
      <c r="BQ4" s="39"/>
      <c r="BR4" s="42"/>
      <c r="BS4" s="39"/>
      <c r="BT4" s="42"/>
      <c r="BU4" s="39"/>
      <c r="BV4" s="42"/>
      <c r="BW4" s="39"/>
      <c r="BX4" s="42"/>
      <c r="BY4" s="39"/>
      <c r="BZ4" s="42"/>
      <c r="CA4" s="39"/>
      <c r="CB4" s="42"/>
      <c r="CC4" s="39"/>
      <c r="CD4" s="42"/>
      <c r="CE4" s="39"/>
      <c r="CF4" s="42"/>
      <c r="CG4" s="39"/>
      <c r="CH4" s="42"/>
      <c r="CI4" s="39"/>
      <c r="CJ4" s="42"/>
      <c r="CK4" s="39"/>
      <c r="CL4" s="42"/>
      <c r="CM4" s="39"/>
      <c r="CN4" s="40"/>
      <c r="CO4" s="39"/>
      <c r="CP4" s="42"/>
      <c r="CQ4" s="39"/>
      <c r="CR4" s="42"/>
      <c r="CS4" s="39"/>
      <c r="CT4" s="42"/>
      <c r="CU4" s="39"/>
      <c r="CV4" s="42"/>
      <c r="CW4" s="39"/>
      <c r="CX4" s="42"/>
      <c r="CY4" s="39"/>
      <c r="CZ4" s="42"/>
      <c r="DA4" s="39"/>
      <c r="DB4" s="40"/>
      <c r="DC4" s="39"/>
      <c r="DD4" s="42"/>
      <c r="DE4" s="39"/>
      <c r="DF4" s="42"/>
      <c r="DG4" s="39"/>
      <c r="DH4" s="42"/>
      <c r="DI4" s="39"/>
      <c r="DJ4" s="42"/>
      <c r="DK4" s="39"/>
      <c r="DL4" s="42"/>
      <c r="DM4" s="39"/>
      <c r="DN4" s="42"/>
      <c r="DO4" s="39"/>
      <c r="DP4" s="42"/>
      <c r="DQ4" s="39"/>
      <c r="DR4" s="42"/>
      <c r="DS4" s="39"/>
      <c r="DT4" s="42"/>
      <c r="DU4" s="39"/>
      <c r="DV4" s="42"/>
      <c r="DW4" s="39"/>
      <c r="DX4" s="42"/>
      <c r="DY4" s="39"/>
      <c r="DZ4" s="40"/>
      <c r="EA4" s="39"/>
      <c r="EB4" s="42"/>
      <c r="EC4" s="39"/>
      <c r="ED4" s="42"/>
      <c r="EE4" s="39"/>
      <c r="EF4" s="42"/>
      <c r="EG4" s="39"/>
      <c r="EH4" s="42"/>
      <c r="EI4" s="39"/>
      <c r="EJ4" s="40"/>
      <c r="EK4" s="39"/>
      <c r="EL4" s="42"/>
      <c r="EM4" s="39"/>
      <c r="EN4" s="42"/>
      <c r="EO4" s="39"/>
      <c r="EP4" s="42"/>
      <c r="EQ4" s="39"/>
      <c r="ER4" s="42"/>
      <c r="ES4" s="39"/>
      <c r="ET4" s="40"/>
      <c r="EU4" s="39"/>
      <c r="EV4" s="42"/>
      <c r="EW4" s="39"/>
      <c r="EX4" s="42"/>
      <c r="EY4" s="39"/>
      <c r="EZ4" s="42"/>
      <c r="FA4" s="39"/>
      <c r="FB4" s="40"/>
      <c r="FC4" s="39"/>
      <c r="FD4" s="105"/>
      <c r="FE4" s="39"/>
      <c r="FF4" s="42"/>
      <c r="FG4" s="39"/>
      <c r="FH4" s="42"/>
      <c r="FI4" s="39"/>
      <c r="FJ4" s="42"/>
      <c r="FK4" s="39"/>
      <c r="FL4" s="40"/>
      <c r="FM4" s="39"/>
      <c r="FN4" s="42"/>
      <c r="FO4" s="39"/>
      <c r="FP4" s="42"/>
      <c r="FQ4" s="39"/>
      <c r="FR4" s="42"/>
      <c r="FS4" s="39"/>
      <c r="FT4" s="42"/>
      <c r="FU4" s="39"/>
      <c r="FV4" s="40"/>
      <c r="FW4" s="39"/>
      <c r="FX4" s="42"/>
      <c r="FY4" s="39"/>
      <c r="FZ4" s="42"/>
      <c r="GA4" s="39"/>
      <c r="GB4" s="42"/>
      <c r="GC4" s="39"/>
      <c r="GD4" s="42"/>
    </row>
    <row r="5" spans="1:187" x14ac:dyDescent="0.2">
      <c r="A5" s="36"/>
      <c r="B5" s="36"/>
      <c r="C5" s="36"/>
      <c r="D5" s="36" t="s">
        <v>294</v>
      </c>
      <c r="E5" s="36"/>
      <c r="F5" s="42">
        <v>0</v>
      </c>
      <c r="G5" s="39"/>
      <c r="H5" s="42">
        <v>0</v>
      </c>
      <c r="I5" s="39"/>
      <c r="J5" s="42">
        <v>0</v>
      </c>
      <c r="K5" s="39"/>
      <c r="L5" s="42">
        <v>0</v>
      </c>
      <c r="M5" s="39"/>
      <c r="N5" s="42">
        <v>0</v>
      </c>
      <c r="O5" s="39"/>
      <c r="P5" s="42">
        <f>ROUND(SUM(L5:N5),5)</f>
        <v>0</v>
      </c>
      <c r="Q5" s="39"/>
      <c r="R5" s="42">
        <v>0</v>
      </c>
      <c r="S5" s="39"/>
      <c r="T5" s="42">
        <f>ROUND(SUM(P5:R5),5)</f>
        <v>0</v>
      </c>
      <c r="U5" s="39"/>
      <c r="V5" s="42">
        <v>0</v>
      </c>
      <c r="W5" s="39"/>
      <c r="X5" s="42">
        <v>0</v>
      </c>
      <c r="Y5" s="39"/>
      <c r="Z5" s="42">
        <v>0</v>
      </c>
      <c r="AA5" s="39"/>
      <c r="AB5" s="42">
        <v>1243.74</v>
      </c>
      <c r="AC5" s="39"/>
      <c r="AD5" s="40">
        <f>ROUND(SUM(V5:AB5),5)</f>
        <v>1243.74</v>
      </c>
      <c r="AE5" s="39"/>
      <c r="AF5" s="42">
        <v>1243.74</v>
      </c>
      <c r="AG5" s="39"/>
      <c r="AH5" s="42">
        <v>1243.74</v>
      </c>
      <c r="AI5" s="39"/>
      <c r="AJ5" s="42">
        <v>0</v>
      </c>
      <c r="AK5" s="39"/>
      <c r="AL5" s="42">
        <v>0</v>
      </c>
      <c r="AM5" s="39"/>
      <c r="AN5" s="42">
        <v>1243.74</v>
      </c>
      <c r="AO5" s="39"/>
      <c r="AP5" s="40">
        <f>ROUND(SUM(AJ5:AN5),5)</f>
        <v>1243.74</v>
      </c>
      <c r="AQ5" s="39"/>
      <c r="AR5" s="42">
        <v>1243.74</v>
      </c>
      <c r="AS5" s="39"/>
      <c r="AT5" s="42">
        <v>1243.74</v>
      </c>
      <c r="AU5" s="39"/>
      <c r="AV5" s="42">
        <v>0</v>
      </c>
      <c r="AW5" s="39"/>
      <c r="AX5" s="105">
        <v>1243.74</v>
      </c>
      <c r="AY5" s="39"/>
      <c r="AZ5" s="42">
        <v>1243.74</v>
      </c>
      <c r="BA5" s="39"/>
      <c r="BB5" s="42">
        <v>1243.74</v>
      </c>
      <c r="BC5" s="39"/>
      <c r="BD5" s="42">
        <v>1243.74</v>
      </c>
      <c r="BE5" s="39"/>
      <c r="BF5" s="42">
        <v>1243.74</v>
      </c>
      <c r="BG5" s="39"/>
      <c r="BH5" s="42">
        <v>1243.74</v>
      </c>
      <c r="BI5" s="39"/>
      <c r="BJ5" s="42">
        <v>1243.74</v>
      </c>
      <c r="BK5" s="39"/>
      <c r="BL5" s="42">
        <v>1243.74</v>
      </c>
      <c r="BM5" s="39"/>
      <c r="BN5" s="42">
        <v>1243.74</v>
      </c>
      <c r="BO5" s="39"/>
      <c r="BP5" s="42">
        <v>1243.74</v>
      </c>
      <c r="BQ5" s="39"/>
      <c r="BR5" s="42">
        <v>1243.74</v>
      </c>
      <c r="BS5" s="39"/>
      <c r="BT5" s="42">
        <v>1243.74</v>
      </c>
      <c r="BU5" s="39"/>
      <c r="BV5" s="42">
        <v>1243.74</v>
      </c>
      <c r="BW5" s="39"/>
      <c r="BX5" s="42">
        <v>1243.74</v>
      </c>
      <c r="BY5" s="39"/>
      <c r="BZ5" s="42">
        <v>1243.74</v>
      </c>
      <c r="CA5" s="39"/>
      <c r="CB5" s="42">
        <v>1243.74</v>
      </c>
      <c r="CC5" s="39"/>
      <c r="CD5" s="42">
        <v>0</v>
      </c>
      <c r="CE5" s="39"/>
      <c r="CF5" s="42">
        <v>0</v>
      </c>
      <c r="CG5" s="39"/>
      <c r="CH5" s="42">
        <v>0</v>
      </c>
      <c r="CI5" s="39"/>
      <c r="CJ5" s="42">
        <v>0</v>
      </c>
      <c r="CK5" s="39"/>
      <c r="CL5" s="42">
        <v>1243.74</v>
      </c>
      <c r="CM5" s="39"/>
      <c r="CN5" s="40">
        <f>ROUND(SUM(CD5:CL5),5)</f>
        <v>1243.74</v>
      </c>
      <c r="CO5" s="39"/>
      <c r="CP5" s="42">
        <v>1243.74</v>
      </c>
      <c r="CQ5" s="39"/>
      <c r="CR5" s="42">
        <v>0</v>
      </c>
      <c r="CS5" s="39"/>
      <c r="CT5" s="42">
        <v>0</v>
      </c>
      <c r="CU5" s="39"/>
      <c r="CV5" s="42">
        <v>0</v>
      </c>
      <c r="CW5" s="39"/>
      <c r="CX5" s="42">
        <v>0</v>
      </c>
      <c r="CY5" s="39"/>
      <c r="CZ5" s="42">
        <v>1243.74</v>
      </c>
      <c r="DA5" s="39"/>
      <c r="DB5" s="40">
        <f>ROUND(SUM(CR5:CZ5),5)</f>
        <v>1243.74</v>
      </c>
      <c r="DC5" s="39"/>
      <c r="DD5" s="42">
        <v>1243.74</v>
      </c>
      <c r="DE5" s="39"/>
      <c r="DF5" s="42">
        <v>1243.74</v>
      </c>
      <c r="DG5" s="39"/>
      <c r="DH5" s="42">
        <v>0</v>
      </c>
      <c r="DI5" s="39"/>
      <c r="DJ5" s="42">
        <v>0</v>
      </c>
      <c r="DK5" s="39"/>
      <c r="DL5" s="42">
        <v>0</v>
      </c>
      <c r="DM5" s="39"/>
      <c r="DN5" s="42">
        <v>0</v>
      </c>
      <c r="DO5" s="39"/>
      <c r="DP5" s="42">
        <v>0</v>
      </c>
      <c r="DQ5" s="39"/>
      <c r="DR5" s="42">
        <v>0</v>
      </c>
      <c r="DS5" s="39"/>
      <c r="DT5" s="42">
        <v>0</v>
      </c>
      <c r="DU5" s="39"/>
      <c r="DV5" s="42">
        <v>0</v>
      </c>
      <c r="DW5" s="39"/>
      <c r="DX5" s="42">
        <v>1243.74</v>
      </c>
      <c r="DY5" s="39"/>
      <c r="DZ5" s="40">
        <f>ROUND(SUM(DH5:DX5),5)</f>
        <v>1243.74</v>
      </c>
      <c r="EA5" s="39"/>
      <c r="EB5" s="42">
        <v>1243.74</v>
      </c>
      <c r="EC5" s="39"/>
      <c r="ED5" s="42">
        <v>0</v>
      </c>
      <c r="EE5" s="39"/>
      <c r="EF5" s="42">
        <v>0</v>
      </c>
      <c r="EG5" s="39"/>
      <c r="EH5" s="42">
        <v>1243.74</v>
      </c>
      <c r="EI5" s="39"/>
      <c r="EJ5" s="40">
        <f>ROUND(SUM(ED5:EH5),5)</f>
        <v>1243.74</v>
      </c>
      <c r="EK5" s="39"/>
      <c r="EL5" s="42">
        <v>1243.74</v>
      </c>
      <c r="EM5" s="39"/>
      <c r="EN5" s="42">
        <v>1243.74</v>
      </c>
      <c r="EO5" s="39"/>
      <c r="EP5" s="42">
        <v>1243.74</v>
      </c>
      <c r="EQ5" s="39"/>
      <c r="ER5" s="42">
        <v>0</v>
      </c>
      <c r="ES5" s="39"/>
      <c r="ET5" s="40">
        <f>ROUND(SUM(EN5:ER5),5)</f>
        <v>2487.48</v>
      </c>
      <c r="EU5" s="39"/>
      <c r="EV5" s="42">
        <v>0</v>
      </c>
      <c r="EW5" s="39"/>
      <c r="EX5" s="42">
        <v>0</v>
      </c>
      <c r="EY5" s="39"/>
      <c r="EZ5" s="42">
        <v>1243.74</v>
      </c>
      <c r="FA5" s="39"/>
      <c r="FB5" s="40">
        <f>ROUND(SUM(EV5:EZ5),5)</f>
        <v>1243.74</v>
      </c>
      <c r="FC5" s="39"/>
      <c r="FD5" s="105">
        <v>1243.74</v>
      </c>
      <c r="FE5" s="39"/>
      <c r="FF5" s="42">
        <v>1243.74</v>
      </c>
      <c r="FG5" s="39"/>
      <c r="FH5" s="42">
        <v>1243.74</v>
      </c>
      <c r="FI5" s="39"/>
      <c r="FJ5" s="42">
        <v>0</v>
      </c>
      <c r="FK5" s="39"/>
      <c r="FL5" s="40">
        <f>ROUND(SUM(FF5:FJ5),5)</f>
        <v>2487.48</v>
      </c>
      <c r="FM5" s="39"/>
      <c r="FN5" s="42">
        <v>1243.74</v>
      </c>
      <c r="FO5" s="39"/>
      <c r="FP5" s="42">
        <v>1243.74</v>
      </c>
      <c r="FQ5" s="39"/>
      <c r="FR5" s="42">
        <v>1243.81</v>
      </c>
      <c r="FS5" s="39"/>
      <c r="FT5" s="42">
        <v>0</v>
      </c>
      <c r="FU5" s="39"/>
      <c r="FV5" s="40">
        <f>ROUND(SUM(FN5:FT5),5)</f>
        <v>3731.29</v>
      </c>
      <c r="FW5" s="39"/>
      <c r="FX5" s="42">
        <v>0</v>
      </c>
      <c r="FY5" s="39"/>
      <c r="FZ5" s="42">
        <f>ROUND(SUM(AD5:AH5)+SUM(AP5:CB5)+SUM(CN5:CP5)+SUM(DB5:DF5)+SUM(DZ5:EB5)+SUM(EJ5:EL5)+ET5+SUM(FB5:FD5)+FL5+SUM(FV5:FX5),5)</f>
        <v>49749.67</v>
      </c>
      <c r="GA5" s="39"/>
      <c r="GB5" s="42">
        <v>0</v>
      </c>
      <c r="GC5" s="39"/>
      <c r="GD5" s="42">
        <f>ROUND(SUM(F5:J5)+T5+SUM(FZ5:GB5),5)</f>
        <v>49749.67</v>
      </c>
    </row>
    <row r="6" spans="1:187" x14ac:dyDescent="0.2">
      <c r="A6" s="36"/>
      <c r="B6" s="36"/>
      <c r="C6" s="36"/>
      <c r="D6" s="36" t="s">
        <v>12</v>
      </c>
      <c r="E6" s="36"/>
      <c r="F6" s="42">
        <v>0</v>
      </c>
      <c r="G6" s="39"/>
      <c r="H6" s="42">
        <v>0</v>
      </c>
      <c r="I6" s="39"/>
      <c r="J6" s="42">
        <v>0</v>
      </c>
      <c r="K6" s="39"/>
      <c r="L6" s="42">
        <v>0</v>
      </c>
      <c r="M6" s="39"/>
      <c r="N6" s="42">
        <v>0</v>
      </c>
      <c r="O6" s="39"/>
      <c r="P6" s="42">
        <f>ROUND(SUM(L6:N6),5)</f>
        <v>0</v>
      </c>
      <c r="Q6" s="39"/>
      <c r="R6" s="42">
        <v>0</v>
      </c>
      <c r="S6" s="39"/>
      <c r="T6" s="42">
        <f>ROUND(SUM(P6:R6),5)</f>
        <v>0</v>
      </c>
      <c r="U6" s="39"/>
      <c r="V6" s="42">
        <v>2100</v>
      </c>
      <c r="W6" s="39"/>
      <c r="X6" s="42">
        <v>2870</v>
      </c>
      <c r="Y6" s="39"/>
      <c r="Z6" s="42">
        <v>660</v>
      </c>
      <c r="AA6" s="39"/>
      <c r="AB6" s="42">
        <v>4063.43</v>
      </c>
      <c r="AC6" s="39"/>
      <c r="AD6" s="40">
        <f>ROUND(SUM(V6:AB6),5)</f>
        <v>9693.43</v>
      </c>
      <c r="AE6" s="39"/>
      <c r="AF6" s="42">
        <v>12438.43</v>
      </c>
      <c r="AG6" s="39"/>
      <c r="AH6" s="42">
        <v>6333.43</v>
      </c>
      <c r="AI6" s="39"/>
      <c r="AJ6" s="42">
        <v>5730</v>
      </c>
      <c r="AK6" s="39"/>
      <c r="AL6" s="42">
        <v>6750</v>
      </c>
      <c r="AM6" s="39"/>
      <c r="AN6" s="42">
        <v>1848.43</v>
      </c>
      <c r="AO6" s="39"/>
      <c r="AP6" s="40">
        <f>ROUND(SUM(AJ6:AN6),5)</f>
        <v>14328.43</v>
      </c>
      <c r="AQ6" s="39"/>
      <c r="AR6" s="42">
        <v>188.43</v>
      </c>
      <c r="AS6" s="39"/>
      <c r="AT6" s="42">
        <v>3563.43</v>
      </c>
      <c r="AU6" s="39"/>
      <c r="AV6" s="42">
        <v>0</v>
      </c>
      <c r="AW6" s="39"/>
      <c r="AX6" s="105">
        <v>3488.43</v>
      </c>
      <c r="AY6" s="39"/>
      <c r="AZ6" s="42">
        <v>4948.43</v>
      </c>
      <c r="BA6" s="39"/>
      <c r="BB6" s="42">
        <v>6706.77</v>
      </c>
      <c r="BC6" s="39"/>
      <c r="BD6" s="42">
        <v>5948.43</v>
      </c>
      <c r="BE6" s="39"/>
      <c r="BF6" s="42">
        <v>3688.43</v>
      </c>
      <c r="BG6" s="39"/>
      <c r="BH6" s="42">
        <v>5023.43</v>
      </c>
      <c r="BI6" s="39"/>
      <c r="BJ6" s="42">
        <v>4418.43</v>
      </c>
      <c r="BK6" s="39"/>
      <c r="BL6" s="42">
        <v>5363.43</v>
      </c>
      <c r="BM6" s="39"/>
      <c r="BN6" s="42">
        <v>7443.69</v>
      </c>
      <c r="BO6" s="39"/>
      <c r="BP6" s="42">
        <v>5446.43</v>
      </c>
      <c r="BQ6" s="39"/>
      <c r="BR6" s="42">
        <v>5195.43</v>
      </c>
      <c r="BS6" s="39"/>
      <c r="BT6" s="42">
        <v>6748.43</v>
      </c>
      <c r="BU6" s="39"/>
      <c r="BV6" s="42">
        <v>3788.43</v>
      </c>
      <c r="BW6" s="39"/>
      <c r="BX6" s="42">
        <v>5493.43</v>
      </c>
      <c r="BY6" s="39"/>
      <c r="BZ6" s="42">
        <v>7383.43</v>
      </c>
      <c r="CA6" s="39"/>
      <c r="CB6" s="42">
        <v>5954.45</v>
      </c>
      <c r="CC6" s="39"/>
      <c r="CD6" s="42">
        <v>3675</v>
      </c>
      <c r="CE6" s="39"/>
      <c r="CF6" s="42">
        <v>3200</v>
      </c>
      <c r="CG6" s="39"/>
      <c r="CH6" s="42">
        <v>3220</v>
      </c>
      <c r="CI6" s="39"/>
      <c r="CJ6" s="42">
        <v>2502.5</v>
      </c>
      <c r="CK6" s="39"/>
      <c r="CL6" s="42">
        <v>3398.43</v>
      </c>
      <c r="CM6" s="39"/>
      <c r="CN6" s="40">
        <f>ROUND(SUM(CD6:CL6),5)</f>
        <v>15995.93</v>
      </c>
      <c r="CO6" s="39"/>
      <c r="CP6" s="42">
        <v>8823.43</v>
      </c>
      <c r="CQ6" s="39"/>
      <c r="CR6" s="42">
        <v>4945</v>
      </c>
      <c r="CS6" s="39"/>
      <c r="CT6" s="42">
        <v>4365</v>
      </c>
      <c r="CU6" s="39"/>
      <c r="CV6" s="42">
        <v>2840</v>
      </c>
      <c r="CW6" s="39"/>
      <c r="CX6" s="42">
        <v>4850</v>
      </c>
      <c r="CY6" s="39"/>
      <c r="CZ6" s="42">
        <v>5083.43</v>
      </c>
      <c r="DA6" s="39"/>
      <c r="DB6" s="40">
        <f>ROUND(SUM(CR6:CZ6),5)</f>
        <v>22083.43</v>
      </c>
      <c r="DC6" s="39"/>
      <c r="DD6" s="42">
        <v>8766.43</v>
      </c>
      <c r="DE6" s="39"/>
      <c r="DF6" s="42">
        <v>6506.43</v>
      </c>
      <c r="DG6" s="39"/>
      <c r="DH6" s="42">
        <v>3050</v>
      </c>
      <c r="DI6" s="39"/>
      <c r="DJ6" s="42">
        <v>2030</v>
      </c>
      <c r="DK6" s="39"/>
      <c r="DL6" s="42">
        <v>2440</v>
      </c>
      <c r="DM6" s="39"/>
      <c r="DN6" s="42">
        <v>1250</v>
      </c>
      <c r="DO6" s="39"/>
      <c r="DP6" s="42">
        <v>3290</v>
      </c>
      <c r="DQ6" s="39"/>
      <c r="DR6" s="42">
        <v>1700</v>
      </c>
      <c r="DS6" s="39"/>
      <c r="DT6" s="42">
        <v>2975</v>
      </c>
      <c r="DU6" s="39"/>
      <c r="DV6" s="42">
        <v>1850</v>
      </c>
      <c r="DW6" s="39"/>
      <c r="DX6" s="42">
        <v>7328.43</v>
      </c>
      <c r="DY6" s="39"/>
      <c r="DZ6" s="40">
        <f>ROUND(SUM(DH6:DX6),5)</f>
        <v>25913.43</v>
      </c>
      <c r="EA6" s="39"/>
      <c r="EB6" s="42">
        <v>7613.43</v>
      </c>
      <c r="EC6" s="39"/>
      <c r="ED6" s="42">
        <v>2085</v>
      </c>
      <c r="EE6" s="39"/>
      <c r="EF6" s="42">
        <v>5371.24</v>
      </c>
      <c r="EG6" s="39"/>
      <c r="EH6" s="42">
        <v>1379.43</v>
      </c>
      <c r="EI6" s="39"/>
      <c r="EJ6" s="40">
        <f>ROUND(SUM(ED6:EH6),5)</f>
        <v>8835.67</v>
      </c>
      <c r="EK6" s="39"/>
      <c r="EL6" s="42">
        <v>4796.43</v>
      </c>
      <c r="EM6" s="39"/>
      <c r="EN6" s="42">
        <v>4288.43</v>
      </c>
      <c r="EO6" s="39"/>
      <c r="EP6" s="42">
        <v>4338.43</v>
      </c>
      <c r="EQ6" s="39"/>
      <c r="ER6" s="42">
        <v>1900</v>
      </c>
      <c r="ES6" s="39"/>
      <c r="ET6" s="40">
        <f>ROUND(SUM(EN6:ER6),5)</f>
        <v>10526.86</v>
      </c>
      <c r="EU6" s="39"/>
      <c r="EV6" s="42">
        <v>6665</v>
      </c>
      <c r="EW6" s="39"/>
      <c r="EX6" s="42">
        <v>4632</v>
      </c>
      <c r="EY6" s="39"/>
      <c r="EZ6" s="42">
        <v>4373.43</v>
      </c>
      <c r="FA6" s="39"/>
      <c r="FB6" s="40">
        <f>ROUND(SUM(EV6:EZ6),5)</f>
        <v>15670.43</v>
      </c>
      <c r="FC6" s="39"/>
      <c r="FD6" s="105">
        <v>2305.4299999999998</v>
      </c>
      <c r="FE6" s="39"/>
      <c r="FF6" s="42">
        <v>2074.2600000000002</v>
      </c>
      <c r="FG6" s="39"/>
      <c r="FH6" s="42">
        <v>2788.43</v>
      </c>
      <c r="FI6" s="39"/>
      <c r="FJ6" s="42">
        <v>0</v>
      </c>
      <c r="FK6" s="39"/>
      <c r="FL6" s="40">
        <f>ROUND(SUM(FF6:FJ6),5)</f>
        <v>4862.6899999999996</v>
      </c>
      <c r="FM6" s="39"/>
      <c r="FN6" s="42">
        <v>6143.43</v>
      </c>
      <c r="FO6" s="39"/>
      <c r="FP6" s="42">
        <v>3488.43</v>
      </c>
      <c r="FQ6" s="39"/>
      <c r="FR6" s="42">
        <v>1637.21</v>
      </c>
      <c r="FS6" s="39"/>
      <c r="FT6" s="42">
        <v>2440</v>
      </c>
      <c r="FU6" s="39"/>
      <c r="FV6" s="40">
        <f>ROUND(SUM(FN6:FT6),5)</f>
        <v>13709.07</v>
      </c>
      <c r="FW6" s="39"/>
      <c r="FX6" s="42">
        <v>0</v>
      </c>
      <c r="FY6" s="39"/>
      <c r="FZ6" s="42">
        <f>ROUND(SUM(AD6:AH6)+SUM(AP6:CB6)+SUM(CN6:CP6)+SUM(DB6:DF6)+SUM(DZ6:EB6)+SUM(EJ6:EL6)+ET6+SUM(FB6:FD6)+FL6+SUM(FV6:FX6),5)</f>
        <v>289994.17</v>
      </c>
      <c r="GA6" s="39"/>
      <c r="GB6" s="42">
        <v>0</v>
      </c>
      <c r="GC6" s="39"/>
      <c r="GD6" s="42">
        <f>ROUND(SUM(F6:J6)+T6+SUM(FZ6:GB6),5)</f>
        <v>289994.17</v>
      </c>
    </row>
    <row r="7" spans="1:187" x14ac:dyDescent="0.2">
      <c r="A7" s="36"/>
      <c r="B7" s="36"/>
      <c r="C7" s="36"/>
      <c r="D7" s="36" t="s">
        <v>636</v>
      </c>
      <c r="E7" s="36"/>
      <c r="F7" s="42">
        <v>0</v>
      </c>
      <c r="G7" s="39"/>
      <c r="H7" s="42">
        <v>0</v>
      </c>
      <c r="I7" s="39"/>
      <c r="J7" s="42">
        <v>0</v>
      </c>
      <c r="K7" s="39"/>
      <c r="L7" s="42">
        <v>0</v>
      </c>
      <c r="M7" s="39"/>
      <c r="N7" s="42">
        <v>0</v>
      </c>
      <c r="O7" s="39"/>
      <c r="P7" s="42">
        <f>ROUND(SUM(L7:N7),5)</f>
        <v>0</v>
      </c>
      <c r="Q7" s="39"/>
      <c r="R7" s="42">
        <v>0</v>
      </c>
      <c r="S7" s="39"/>
      <c r="T7" s="42">
        <f>ROUND(SUM(P7:R7),5)</f>
        <v>0</v>
      </c>
      <c r="U7" s="39"/>
      <c r="V7" s="42">
        <v>0</v>
      </c>
      <c r="W7" s="39"/>
      <c r="X7" s="42">
        <v>0</v>
      </c>
      <c r="Y7" s="39"/>
      <c r="Z7" s="42">
        <v>0</v>
      </c>
      <c r="AA7" s="39"/>
      <c r="AB7" s="42">
        <v>0</v>
      </c>
      <c r="AC7" s="39"/>
      <c r="AD7" s="40">
        <f>ROUND(SUM(V7:AB7),5)</f>
        <v>0</v>
      </c>
      <c r="AE7" s="39"/>
      <c r="AF7" s="42">
        <v>0</v>
      </c>
      <c r="AG7" s="39"/>
      <c r="AH7" s="42">
        <v>0</v>
      </c>
      <c r="AI7" s="39"/>
      <c r="AJ7" s="42">
        <v>0</v>
      </c>
      <c r="AK7" s="39"/>
      <c r="AL7" s="42">
        <v>0</v>
      </c>
      <c r="AM7" s="39"/>
      <c r="AN7" s="42">
        <v>0</v>
      </c>
      <c r="AO7" s="39"/>
      <c r="AP7" s="40">
        <f>ROUND(SUM(AJ7:AN7),5)</f>
        <v>0</v>
      </c>
      <c r="AQ7" s="39"/>
      <c r="AR7" s="42">
        <v>0</v>
      </c>
      <c r="AS7" s="39"/>
      <c r="AT7" s="42">
        <v>0</v>
      </c>
      <c r="AU7" s="39"/>
      <c r="AV7" s="42">
        <v>0</v>
      </c>
      <c r="AW7" s="39"/>
      <c r="AX7" s="105">
        <v>0</v>
      </c>
      <c r="AY7" s="39"/>
      <c r="AZ7" s="42">
        <v>0</v>
      </c>
      <c r="BA7" s="39"/>
      <c r="BB7" s="42">
        <v>-1935</v>
      </c>
      <c r="BC7" s="39"/>
      <c r="BD7" s="42">
        <v>0</v>
      </c>
      <c r="BE7" s="39"/>
      <c r="BF7" s="42">
        <v>0</v>
      </c>
      <c r="BG7" s="39"/>
      <c r="BH7" s="42">
        <v>0</v>
      </c>
      <c r="BI7" s="39"/>
      <c r="BJ7" s="42">
        <v>0</v>
      </c>
      <c r="BK7" s="39"/>
      <c r="BL7" s="42">
        <v>0</v>
      </c>
      <c r="BM7" s="39"/>
      <c r="BN7" s="42">
        <v>0</v>
      </c>
      <c r="BO7" s="39"/>
      <c r="BP7" s="42">
        <v>0</v>
      </c>
      <c r="BQ7" s="39"/>
      <c r="BR7" s="42">
        <v>0</v>
      </c>
      <c r="BS7" s="39"/>
      <c r="BT7" s="42">
        <v>0</v>
      </c>
      <c r="BU7" s="39"/>
      <c r="BV7" s="42">
        <v>0</v>
      </c>
      <c r="BW7" s="39"/>
      <c r="BX7" s="42">
        <v>0</v>
      </c>
      <c r="BY7" s="39"/>
      <c r="BZ7" s="42">
        <v>0</v>
      </c>
      <c r="CA7" s="39"/>
      <c r="CB7" s="42">
        <v>0</v>
      </c>
      <c r="CC7" s="39"/>
      <c r="CD7" s="42">
        <v>0</v>
      </c>
      <c r="CE7" s="39"/>
      <c r="CF7" s="42">
        <v>0</v>
      </c>
      <c r="CG7" s="39"/>
      <c r="CH7" s="42">
        <v>0</v>
      </c>
      <c r="CI7" s="39"/>
      <c r="CJ7" s="42">
        <v>0</v>
      </c>
      <c r="CK7" s="39"/>
      <c r="CL7" s="42">
        <v>0</v>
      </c>
      <c r="CM7" s="39"/>
      <c r="CN7" s="40">
        <f>ROUND(SUM(CD7:CL7),5)</f>
        <v>0</v>
      </c>
      <c r="CO7" s="39"/>
      <c r="CP7" s="42">
        <v>0</v>
      </c>
      <c r="CQ7" s="39"/>
      <c r="CR7" s="42">
        <v>0</v>
      </c>
      <c r="CS7" s="39"/>
      <c r="CT7" s="42">
        <v>0</v>
      </c>
      <c r="CU7" s="39"/>
      <c r="CV7" s="42">
        <v>0</v>
      </c>
      <c r="CW7" s="39"/>
      <c r="CX7" s="42">
        <v>0</v>
      </c>
      <c r="CY7" s="39"/>
      <c r="CZ7" s="42">
        <v>0</v>
      </c>
      <c r="DA7" s="39"/>
      <c r="DB7" s="40">
        <f>ROUND(SUM(CR7:CZ7),5)</f>
        <v>0</v>
      </c>
      <c r="DC7" s="39"/>
      <c r="DD7" s="42">
        <v>0</v>
      </c>
      <c r="DE7" s="39"/>
      <c r="DF7" s="42">
        <v>0</v>
      </c>
      <c r="DG7" s="39"/>
      <c r="DH7" s="42">
        <v>0</v>
      </c>
      <c r="DI7" s="39"/>
      <c r="DJ7" s="42">
        <v>0</v>
      </c>
      <c r="DK7" s="39"/>
      <c r="DL7" s="42">
        <v>0</v>
      </c>
      <c r="DM7" s="39"/>
      <c r="DN7" s="42">
        <v>0</v>
      </c>
      <c r="DO7" s="39"/>
      <c r="DP7" s="42">
        <v>0</v>
      </c>
      <c r="DQ7" s="39"/>
      <c r="DR7" s="42">
        <v>0</v>
      </c>
      <c r="DS7" s="39"/>
      <c r="DT7" s="42">
        <v>0</v>
      </c>
      <c r="DU7" s="39"/>
      <c r="DV7" s="42">
        <v>0</v>
      </c>
      <c r="DW7" s="39"/>
      <c r="DX7" s="42">
        <v>0</v>
      </c>
      <c r="DY7" s="39"/>
      <c r="DZ7" s="40">
        <f>ROUND(SUM(DH7:DX7),5)</f>
        <v>0</v>
      </c>
      <c r="EA7" s="39"/>
      <c r="EB7" s="42">
        <v>0</v>
      </c>
      <c r="EC7" s="39"/>
      <c r="ED7" s="42">
        <v>0</v>
      </c>
      <c r="EE7" s="39"/>
      <c r="EF7" s="42">
        <v>0</v>
      </c>
      <c r="EG7" s="39"/>
      <c r="EH7" s="42">
        <v>0</v>
      </c>
      <c r="EI7" s="39"/>
      <c r="EJ7" s="40">
        <f>ROUND(SUM(ED7:EH7),5)</f>
        <v>0</v>
      </c>
      <c r="EK7" s="39"/>
      <c r="EL7" s="42">
        <v>0</v>
      </c>
      <c r="EM7" s="39"/>
      <c r="EN7" s="42">
        <v>0</v>
      </c>
      <c r="EO7" s="39"/>
      <c r="EP7" s="42">
        <v>0</v>
      </c>
      <c r="EQ7" s="39"/>
      <c r="ER7" s="42">
        <v>0</v>
      </c>
      <c r="ES7" s="39"/>
      <c r="ET7" s="40">
        <f>ROUND(SUM(EN7:ER7),5)</f>
        <v>0</v>
      </c>
      <c r="EU7" s="39"/>
      <c r="EV7" s="42">
        <v>0</v>
      </c>
      <c r="EW7" s="39"/>
      <c r="EX7" s="42">
        <v>0</v>
      </c>
      <c r="EY7" s="39"/>
      <c r="EZ7" s="42">
        <v>0</v>
      </c>
      <c r="FA7" s="39"/>
      <c r="FB7" s="40">
        <f>ROUND(SUM(EV7:EZ7),5)</f>
        <v>0</v>
      </c>
      <c r="FC7" s="39"/>
      <c r="FD7" s="105">
        <v>0</v>
      </c>
      <c r="FE7" s="39"/>
      <c r="FF7" s="42">
        <v>0</v>
      </c>
      <c r="FG7" s="39"/>
      <c r="FH7" s="42">
        <v>0</v>
      </c>
      <c r="FI7" s="39"/>
      <c r="FJ7" s="42">
        <v>0</v>
      </c>
      <c r="FK7" s="39"/>
      <c r="FL7" s="40">
        <f>ROUND(SUM(FF7:FJ7),5)</f>
        <v>0</v>
      </c>
      <c r="FM7" s="39"/>
      <c r="FN7" s="42">
        <v>0</v>
      </c>
      <c r="FO7" s="39"/>
      <c r="FP7" s="42">
        <v>0</v>
      </c>
      <c r="FQ7" s="39"/>
      <c r="FR7" s="42">
        <v>0</v>
      </c>
      <c r="FS7" s="39"/>
      <c r="FT7" s="42">
        <v>0</v>
      </c>
      <c r="FU7" s="39"/>
      <c r="FV7" s="40">
        <f>ROUND(SUM(FN7:FT7),5)</f>
        <v>0</v>
      </c>
      <c r="FW7" s="39"/>
      <c r="FX7" s="42">
        <v>0</v>
      </c>
      <c r="FY7" s="39"/>
      <c r="FZ7" s="42">
        <f>ROUND(SUM(AD7:AH7)+SUM(AP7:CB7)+SUM(CN7:CP7)+SUM(DB7:DF7)+SUM(DZ7:EB7)+SUM(EJ7:EL7)+ET7+SUM(FB7:FD7)+FL7+SUM(FV7:FX7),5)</f>
        <v>-1935</v>
      </c>
      <c r="GA7" s="39"/>
      <c r="GB7" s="42">
        <v>0</v>
      </c>
      <c r="GC7" s="39"/>
      <c r="GD7" s="42">
        <f>ROUND(SUM(F7:J7)+T7+SUM(FZ7:GB7),5)</f>
        <v>-1935</v>
      </c>
    </row>
    <row r="8" spans="1:187" ht="16" thickBot="1" x14ac:dyDescent="0.25">
      <c r="A8" s="36"/>
      <c r="B8" s="36"/>
      <c r="C8" s="36"/>
      <c r="D8" s="36" t="s">
        <v>295</v>
      </c>
      <c r="E8" s="36"/>
      <c r="F8" s="46">
        <v>0</v>
      </c>
      <c r="G8" s="39"/>
      <c r="H8" s="46">
        <v>0</v>
      </c>
      <c r="I8" s="39"/>
      <c r="J8" s="46">
        <v>0</v>
      </c>
      <c r="K8" s="39"/>
      <c r="L8" s="46">
        <v>0</v>
      </c>
      <c r="M8" s="39"/>
      <c r="N8" s="46">
        <v>0</v>
      </c>
      <c r="O8" s="39"/>
      <c r="P8" s="46">
        <f>ROUND(SUM(L8:N8),5)</f>
        <v>0</v>
      </c>
      <c r="Q8" s="39"/>
      <c r="R8" s="46">
        <v>0</v>
      </c>
      <c r="S8" s="39"/>
      <c r="T8" s="46">
        <f>ROUND(SUM(P8:R8),5)</f>
        <v>0</v>
      </c>
      <c r="U8" s="39"/>
      <c r="V8" s="46">
        <v>0</v>
      </c>
      <c r="W8" s="39"/>
      <c r="X8" s="46">
        <v>0</v>
      </c>
      <c r="Y8" s="39"/>
      <c r="Z8" s="46">
        <v>0</v>
      </c>
      <c r="AA8" s="39"/>
      <c r="AB8" s="46">
        <v>0</v>
      </c>
      <c r="AC8" s="39"/>
      <c r="AD8" s="44">
        <f>ROUND(SUM(V8:AB8),5)</f>
        <v>0</v>
      </c>
      <c r="AE8" s="39"/>
      <c r="AF8" s="46">
        <v>0</v>
      </c>
      <c r="AG8" s="39"/>
      <c r="AH8" s="46">
        <v>0</v>
      </c>
      <c r="AI8" s="39"/>
      <c r="AJ8" s="46">
        <v>0</v>
      </c>
      <c r="AK8" s="39"/>
      <c r="AL8" s="46">
        <v>0</v>
      </c>
      <c r="AM8" s="39"/>
      <c r="AN8" s="46">
        <v>0</v>
      </c>
      <c r="AO8" s="39"/>
      <c r="AP8" s="44">
        <f>ROUND(SUM(AJ8:AN8),5)</f>
        <v>0</v>
      </c>
      <c r="AQ8" s="39"/>
      <c r="AR8" s="46">
        <v>0</v>
      </c>
      <c r="AS8" s="39"/>
      <c r="AT8" s="46">
        <v>0</v>
      </c>
      <c r="AU8" s="39"/>
      <c r="AV8" s="46">
        <v>0</v>
      </c>
      <c r="AW8" s="39"/>
      <c r="AX8" s="106">
        <v>125</v>
      </c>
      <c r="AY8" s="39"/>
      <c r="AZ8" s="46">
        <v>0</v>
      </c>
      <c r="BA8" s="39"/>
      <c r="BB8" s="46">
        <v>0</v>
      </c>
      <c r="BC8" s="39"/>
      <c r="BD8" s="46">
        <v>0</v>
      </c>
      <c r="BE8" s="39"/>
      <c r="BF8" s="46">
        <v>0</v>
      </c>
      <c r="BG8" s="39"/>
      <c r="BH8" s="46">
        <v>0</v>
      </c>
      <c r="BI8" s="39"/>
      <c r="BJ8" s="46">
        <v>0</v>
      </c>
      <c r="BK8" s="39"/>
      <c r="BL8" s="46">
        <v>0</v>
      </c>
      <c r="BM8" s="39"/>
      <c r="BN8" s="46">
        <v>0</v>
      </c>
      <c r="BO8" s="39"/>
      <c r="BP8" s="46">
        <v>0</v>
      </c>
      <c r="BQ8" s="39"/>
      <c r="BR8" s="46">
        <v>0</v>
      </c>
      <c r="BS8" s="39"/>
      <c r="BT8" s="46">
        <v>0</v>
      </c>
      <c r="BU8" s="39"/>
      <c r="BV8" s="46">
        <v>0</v>
      </c>
      <c r="BW8" s="39"/>
      <c r="BX8" s="46">
        <v>0</v>
      </c>
      <c r="BY8" s="39"/>
      <c r="BZ8" s="46">
        <v>0</v>
      </c>
      <c r="CA8" s="39"/>
      <c r="CB8" s="46">
        <v>0</v>
      </c>
      <c r="CC8" s="39"/>
      <c r="CD8" s="46">
        <v>0</v>
      </c>
      <c r="CE8" s="39"/>
      <c r="CF8" s="46">
        <v>0</v>
      </c>
      <c r="CG8" s="39"/>
      <c r="CH8" s="46">
        <v>0</v>
      </c>
      <c r="CI8" s="39"/>
      <c r="CJ8" s="46">
        <v>0</v>
      </c>
      <c r="CK8" s="39"/>
      <c r="CL8" s="46">
        <v>0</v>
      </c>
      <c r="CM8" s="39"/>
      <c r="CN8" s="44">
        <f>ROUND(SUM(CD8:CL8),5)</f>
        <v>0</v>
      </c>
      <c r="CO8" s="39"/>
      <c r="CP8" s="46">
        <v>0</v>
      </c>
      <c r="CQ8" s="39"/>
      <c r="CR8" s="46">
        <v>0</v>
      </c>
      <c r="CS8" s="39"/>
      <c r="CT8" s="46">
        <v>0</v>
      </c>
      <c r="CU8" s="39"/>
      <c r="CV8" s="46">
        <v>0</v>
      </c>
      <c r="CW8" s="39"/>
      <c r="CX8" s="46">
        <v>0</v>
      </c>
      <c r="CY8" s="39"/>
      <c r="CZ8" s="46">
        <v>0</v>
      </c>
      <c r="DA8" s="39"/>
      <c r="DB8" s="44">
        <f>ROUND(SUM(CR8:CZ8),5)</f>
        <v>0</v>
      </c>
      <c r="DC8" s="39"/>
      <c r="DD8" s="46">
        <v>0</v>
      </c>
      <c r="DE8" s="39"/>
      <c r="DF8" s="46">
        <v>0</v>
      </c>
      <c r="DG8" s="39"/>
      <c r="DH8" s="46">
        <v>0</v>
      </c>
      <c r="DI8" s="39"/>
      <c r="DJ8" s="46">
        <v>0</v>
      </c>
      <c r="DK8" s="39"/>
      <c r="DL8" s="46">
        <v>0</v>
      </c>
      <c r="DM8" s="39"/>
      <c r="DN8" s="46">
        <v>0</v>
      </c>
      <c r="DO8" s="39"/>
      <c r="DP8" s="46">
        <v>0</v>
      </c>
      <c r="DQ8" s="39"/>
      <c r="DR8" s="46">
        <v>0</v>
      </c>
      <c r="DS8" s="39"/>
      <c r="DT8" s="46">
        <v>0</v>
      </c>
      <c r="DU8" s="39"/>
      <c r="DV8" s="46">
        <v>0</v>
      </c>
      <c r="DW8" s="39"/>
      <c r="DX8" s="46">
        <v>0</v>
      </c>
      <c r="DY8" s="39"/>
      <c r="DZ8" s="44">
        <f>ROUND(SUM(DH8:DX8),5)</f>
        <v>0</v>
      </c>
      <c r="EA8" s="39"/>
      <c r="EB8" s="46">
        <v>0</v>
      </c>
      <c r="EC8" s="39"/>
      <c r="ED8" s="46">
        <v>0</v>
      </c>
      <c r="EE8" s="39"/>
      <c r="EF8" s="46">
        <v>0</v>
      </c>
      <c r="EG8" s="39"/>
      <c r="EH8" s="46">
        <v>0</v>
      </c>
      <c r="EI8" s="39"/>
      <c r="EJ8" s="44">
        <f>ROUND(SUM(ED8:EH8),5)</f>
        <v>0</v>
      </c>
      <c r="EK8" s="39"/>
      <c r="EL8" s="46">
        <v>0</v>
      </c>
      <c r="EM8" s="39"/>
      <c r="EN8" s="46">
        <v>0</v>
      </c>
      <c r="EO8" s="39"/>
      <c r="EP8" s="46">
        <v>0</v>
      </c>
      <c r="EQ8" s="39"/>
      <c r="ER8" s="46">
        <v>0</v>
      </c>
      <c r="ES8" s="39"/>
      <c r="ET8" s="44">
        <f>ROUND(SUM(EN8:ER8),5)</f>
        <v>0</v>
      </c>
      <c r="EU8" s="39"/>
      <c r="EV8" s="46">
        <v>0</v>
      </c>
      <c r="EW8" s="39"/>
      <c r="EX8" s="46">
        <v>0</v>
      </c>
      <c r="EY8" s="39"/>
      <c r="EZ8" s="46">
        <v>0</v>
      </c>
      <c r="FA8" s="39"/>
      <c r="FB8" s="44">
        <f>ROUND(SUM(EV8:EZ8),5)</f>
        <v>0</v>
      </c>
      <c r="FC8" s="39"/>
      <c r="FD8" s="106">
        <v>0</v>
      </c>
      <c r="FE8" s="39"/>
      <c r="FF8" s="46">
        <v>0</v>
      </c>
      <c r="FG8" s="39"/>
      <c r="FH8" s="46">
        <v>0</v>
      </c>
      <c r="FI8" s="39"/>
      <c r="FJ8" s="46">
        <v>0</v>
      </c>
      <c r="FK8" s="39"/>
      <c r="FL8" s="44">
        <f>ROUND(SUM(FF8:FJ8),5)</f>
        <v>0</v>
      </c>
      <c r="FM8" s="39"/>
      <c r="FN8" s="46">
        <v>0</v>
      </c>
      <c r="FO8" s="39"/>
      <c r="FP8" s="46">
        <v>0</v>
      </c>
      <c r="FQ8" s="39"/>
      <c r="FR8" s="46">
        <v>0</v>
      </c>
      <c r="FS8" s="39"/>
      <c r="FT8" s="46">
        <v>0</v>
      </c>
      <c r="FU8" s="39"/>
      <c r="FV8" s="44">
        <f>ROUND(SUM(FN8:FT8),5)</f>
        <v>0</v>
      </c>
      <c r="FW8" s="39"/>
      <c r="FX8" s="46">
        <v>0</v>
      </c>
      <c r="FY8" s="39"/>
      <c r="FZ8" s="46">
        <f>ROUND(SUM(AD8:AH8)+SUM(AP8:CB8)+SUM(CN8:CP8)+SUM(DB8:DF8)+SUM(DZ8:EB8)+SUM(EJ8:EL8)+ET8+SUM(FB8:FD8)+FL8+SUM(FV8:FX8),5)</f>
        <v>125</v>
      </c>
      <c r="GA8" s="39"/>
      <c r="GB8" s="46">
        <v>0</v>
      </c>
      <c r="GC8" s="39"/>
      <c r="GD8" s="46">
        <f>ROUND(SUM(F8:J8)+T8+SUM(FZ8:GB8),5)</f>
        <v>125</v>
      </c>
    </row>
    <row r="9" spans="1:187" x14ac:dyDescent="0.2">
      <c r="A9" s="36"/>
      <c r="B9" s="36"/>
      <c r="C9" s="36" t="s">
        <v>296</v>
      </c>
      <c r="D9" s="36"/>
      <c r="E9" s="36"/>
      <c r="F9" s="42">
        <f>ROUND(SUM(F4:F8),5)</f>
        <v>0</v>
      </c>
      <c r="G9" s="39"/>
      <c r="H9" s="42">
        <f>ROUND(SUM(H4:H8),5)</f>
        <v>0</v>
      </c>
      <c r="I9" s="39"/>
      <c r="J9" s="42">
        <f>ROUND(SUM(J4:J8),5)</f>
        <v>0</v>
      </c>
      <c r="K9" s="39"/>
      <c r="L9" s="42">
        <f>ROUND(SUM(L4:L8),5)</f>
        <v>0</v>
      </c>
      <c r="M9" s="39"/>
      <c r="N9" s="42">
        <f>ROUND(SUM(N4:N8),5)</f>
        <v>0</v>
      </c>
      <c r="O9" s="39"/>
      <c r="P9" s="42">
        <f>ROUND(SUM(L9:N9),5)</f>
        <v>0</v>
      </c>
      <c r="Q9" s="39"/>
      <c r="R9" s="42">
        <f>ROUND(SUM(R4:R8),5)</f>
        <v>0</v>
      </c>
      <c r="S9" s="39"/>
      <c r="T9" s="42">
        <f>ROUND(SUM(P9:R9),5)</f>
        <v>0</v>
      </c>
      <c r="U9" s="39"/>
      <c r="V9" s="42">
        <f>ROUND(SUM(V4:V8),5)</f>
        <v>2100</v>
      </c>
      <c r="W9" s="39"/>
      <c r="X9" s="42">
        <f>ROUND(SUM(X4:X8),5)</f>
        <v>2870</v>
      </c>
      <c r="Y9" s="39"/>
      <c r="Z9" s="42">
        <f>ROUND(SUM(Z4:Z8),5)</f>
        <v>660</v>
      </c>
      <c r="AA9" s="39"/>
      <c r="AB9" s="42">
        <f>ROUND(SUM(AB4:AB8),5)</f>
        <v>5307.17</v>
      </c>
      <c r="AC9" s="39"/>
      <c r="AD9" s="40">
        <f>ROUND(SUM(V9:AB9),5)</f>
        <v>10937.17</v>
      </c>
      <c r="AE9" s="39"/>
      <c r="AF9" s="42">
        <f>ROUND(SUM(AF4:AF8),5)</f>
        <v>13682.17</v>
      </c>
      <c r="AG9" s="39"/>
      <c r="AH9" s="42">
        <f>ROUND(SUM(AH4:AH8),5)</f>
        <v>7577.17</v>
      </c>
      <c r="AI9" s="39"/>
      <c r="AJ9" s="42">
        <f>ROUND(SUM(AJ4:AJ8),5)</f>
        <v>5730</v>
      </c>
      <c r="AK9" s="39"/>
      <c r="AL9" s="42">
        <f>ROUND(SUM(AL4:AL8),5)</f>
        <v>6750</v>
      </c>
      <c r="AM9" s="39"/>
      <c r="AN9" s="42">
        <f>ROUND(SUM(AN4:AN8),5)</f>
        <v>3092.17</v>
      </c>
      <c r="AO9" s="39"/>
      <c r="AP9" s="40">
        <f>ROUND(SUM(AJ9:AN9),5)</f>
        <v>15572.17</v>
      </c>
      <c r="AQ9" s="39"/>
      <c r="AR9" s="42">
        <f>ROUND(SUM(AR4:AR8),5)</f>
        <v>1432.17</v>
      </c>
      <c r="AS9" s="39"/>
      <c r="AT9" s="42">
        <f>ROUND(SUM(AT4:AT8),5)</f>
        <v>4807.17</v>
      </c>
      <c r="AU9" s="39"/>
      <c r="AV9" s="42">
        <f>ROUND(SUM(AV4:AV8),5)</f>
        <v>0</v>
      </c>
      <c r="AW9" s="39"/>
      <c r="AX9" s="105">
        <f>ROUND(SUM(AX4:AX8),5)</f>
        <v>4857.17</v>
      </c>
      <c r="AY9" s="39"/>
      <c r="AZ9" s="42">
        <f>ROUND(SUM(AZ4:AZ8),5)</f>
        <v>6192.17</v>
      </c>
      <c r="BA9" s="39"/>
      <c r="BB9" s="42">
        <f>ROUND(SUM(BB4:BB8),5)</f>
        <v>6015.51</v>
      </c>
      <c r="BC9" s="39"/>
      <c r="BD9" s="42">
        <f>ROUND(SUM(BD4:BD8),5)</f>
        <v>7192.17</v>
      </c>
      <c r="BE9" s="39"/>
      <c r="BF9" s="42">
        <f>ROUND(SUM(BF4:BF8),5)</f>
        <v>4932.17</v>
      </c>
      <c r="BG9" s="39"/>
      <c r="BH9" s="42">
        <f>ROUND(SUM(BH4:BH8),5)</f>
        <v>6267.17</v>
      </c>
      <c r="BI9" s="39"/>
      <c r="BJ9" s="42">
        <f>ROUND(SUM(BJ4:BJ8),5)</f>
        <v>5662.17</v>
      </c>
      <c r="BK9" s="39"/>
      <c r="BL9" s="42">
        <f>ROUND(SUM(BL4:BL8),5)</f>
        <v>6607.17</v>
      </c>
      <c r="BM9" s="39"/>
      <c r="BN9" s="42">
        <f>ROUND(SUM(BN4:BN8),5)</f>
        <v>8687.43</v>
      </c>
      <c r="BO9" s="39"/>
      <c r="BP9" s="42">
        <f>ROUND(SUM(BP4:BP8),5)</f>
        <v>6690.17</v>
      </c>
      <c r="BQ9" s="39"/>
      <c r="BR9" s="42">
        <f>ROUND(SUM(BR4:BR8),5)</f>
        <v>6439.17</v>
      </c>
      <c r="BS9" s="39"/>
      <c r="BT9" s="42">
        <f>ROUND(SUM(BT4:BT8),5)</f>
        <v>7992.17</v>
      </c>
      <c r="BU9" s="39"/>
      <c r="BV9" s="42">
        <f>ROUND(SUM(BV4:BV8),5)</f>
        <v>5032.17</v>
      </c>
      <c r="BW9" s="39"/>
      <c r="BX9" s="42">
        <f>ROUND(SUM(BX4:BX8),5)</f>
        <v>6737.17</v>
      </c>
      <c r="BY9" s="39"/>
      <c r="BZ9" s="42">
        <f>ROUND(SUM(BZ4:BZ8),5)</f>
        <v>8627.17</v>
      </c>
      <c r="CA9" s="39"/>
      <c r="CB9" s="42">
        <f>ROUND(SUM(CB4:CB8),5)</f>
        <v>7198.19</v>
      </c>
      <c r="CC9" s="39"/>
      <c r="CD9" s="42">
        <f>ROUND(SUM(CD4:CD8),5)</f>
        <v>3675</v>
      </c>
      <c r="CE9" s="39"/>
      <c r="CF9" s="42">
        <f>ROUND(SUM(CF4:CF8),5)</f>
        <v>3200</v>
      </c>
      <c r="CG9" s="39"/>
      <c r="CH9" s="42">
        <f>ROUND(SUM(CH4:CH8),5)</f>
        <v>3220</v>
      </c>
      <c r="CI9" s="39"/>
      <c r="CJ9" s="42">
        <f>ROUND(SUM(CJ4:CJ8),5)</f>
        <v>2502.5</v>
      </c>
      <c r="CK9" s="39"/>
      <c r="CL9" s="42">
        <f>ROUND(SUM(CL4:CL8),5)</f>
        <v>4642.17</v>
      </c>
      <c r="CM9" s="39"/>
      <c r="CN9" s="40">
        <f>ROUND(SUM(CD9:CL9),5)</f>
        <v>17239.669999999998</v>
      </c>
      <c r="CO9" s="39"/>
      <c r="CP9" s="42">
        <f>ROUND(SUM(CP4:CP8),5)</f>
        <v>10067.17</v>
      </c>
      <c r="CQ9" s="39"/>
      <c r="CR9" s="42">
        <f>ROUND(SUM(CR4:CR8),5)</f>
        <v>4945</v>
      </c>
      <c r="CS9" s="39"/>
      <c r="CT9" s="42">
        <f>ROUND(SUM(CT4:CT8),5)</f>
        <v>4365</v>
      </c>
      <c r="CU9" s="39"/>
      <c r="CV9" s="42">
        <f>ROUND(SUM(CV4:CV8),5)</f>
        <v>2840</v>
      </c>
      <c r="CW9" s="39"/>
      <c r="CX9" s="42">
        <f>ROUND(SUM(CX4:CX8),5)</f>
        <v>4850</v>
      </c>
      <c r="CY9" s="39"/>
      <c r="CZ9" s="42">
        <f>ROUND(SUM(CZ4:CZ8),5)</f>
        <v>6327.17</v>
      </c>
      <c r="DA9" s="39"/>
      <c r="DB9" s="40">
        <f>ROUND(SUM(CR9:CZ9),5)</f>
        <v>23327.17</v>
      </c>
      <c r="DC9" s="39"/>
      <c r="DD9" s="42">
        <f>ROUND(SUM(DD4:DD8),5)</f>
        <v>10010.17</v>
      </c>
      <c r="DE9" s="39"/>
      <c r="DF9" s="42">
        <f>ROUND(SUM(DF4:DF8),5)</f>
        <v>7750.17</v>
      </c>
      <c r="DG9" s="39"/>
      <c r="DH9" s="42">
        <f>ROUND(SUM(DH4:DH8),5)</f>
        <v>3050</v>
      </c>
      <c r="DI9" s="39"/>
      <c r="DJ9" s="42">
        <f>ROUND(SUM(DJ4:DJ8),5)</f>
        <v>2030</v>
      </c>
      <c r="DK9" s="39"/>
      <c r="DL9" s="42">
        <f>ROUND(SUM(DL4:DL8),5)</f>
        <v>2440</v>
      </c>
      <c r="DM9" s="39"/>
      <c r="DN9" s="42">
        <f>ROUND(SUM(DN4:DN8),5)</f>
        <v>1250</v>
      </c>
      <c r="DO9" s="39"/>
      <c r="DP9" s="42">
        <f>ROUND(SUM(DP4:DP8),5)</f>
        <v>3290</v>
      </c>
      <c r="DQ9" s="39"/>
      <c r="DR9" s="42">
        <f>ROUND(SUM(DR4:DR8),5)</f>
        <v>1700</v>
      </c>
      <c r="DS9" s="39"/>
      <c r="DT9" s="42">
        <f>ROUND(SUM(DT4:DT8),5)</f>
        <v>2975</v>
      </c>
      <c r="DU9" s="39"/>
      <c r="DV9" s="42">
        <f>ROUND(SUM(DV4:DV8),5)</f>
        <v>1850</v>
      </c>
      <c r="DW9" s="39"/>
      <c r="DX9" s="42">
        <f>ROUND(SUM(DX4:DX8),5)</f>
        <v>8572.17</v>
      </c>
      <c r="DY9" s="39"/>
      <c r="DZ9" s="40">
        <f>ROUND(SUM(DH9:DX9),5)</f>
        <v>27157.17</v>
      </c>
      <c r="EA9" s="39"/>
      <c r="EB9" s="42">
        <f>ROUND(SUM(EB4:EB8),5)</f>
        <v>8857.17</v>
      </c>
      <c r="EC9" s="39"/>
      <c r="ED9" s="42">
        <f>ROUND(SUM(ED4:ED8),5)</f>
        <v>2085</v>
      </c>
      <c r="EE9" s="39"/>
      <c r="EF9" s="42">
        <f>ROUND(SUM(EF4:EF8),5)</f>
        <v>5371.24</v>
      </c>
      <c r="EG9" s="39"/>
      <c r="EH9" s="42">
        <f>ROUND(SUM(EH4:EH8),5)</f>
        <v>2623.17</v>
      </c>
      <c r="EI9" s="39"/>
      <c r="EJ9" s="40">
        <f>ROUND(SUM(ED9:EH9),5)</f>
        <v>10079.41</v>
      </c>
      <c r="EK9" s="39"/>
      <c r="EL9" s="42">
        <f>ROUND(SUM(EL4:EL8),5)</f>
        <v>6040.17</v>
      </c>
      <c r="EM9" s="39"/>
      <c r="EN9" s="42">
        <f>ROUND(SUM(EN4:EN8),5)</f>
        <v>5532.17</v>
      </c>
      <c r="EO9" s="39"/>
      <c r="EP9" s="42">
        <f>ROUND(SUM(EP4:EP8),5)</f>
        <v>5582.17</v>
      </c>
      <c r="EQ9" s="39"/>
      <c r="ER9" s="42">
        <f>ROUND(SUM(ER4:ER8),5)</f>
        <v>1900</v>
      </c>
      <c r="ES9" s="39"/>
      <c r="ET9" s="40">
        <f>ROUND(SUM(EN9:ER9),5)</f>
        <v>13014.34</v>
      </c>
      <c r="EU9" s="39"/>
      <c r="EV9" s="42">
        <f>ROUND(SUM(EV4:EV8),5)</f>
        <v>6665</v>
      </c>
      <c r="EW9" s="39"/>
      <c r="EX9" s="42">
        <f>ROUND(SUM(EX4:EX8),5)</f>
        <v>4632</v>
      </c>
      <c r="EY9" s="39"/>
      <c r="EZ9" s="42">
        <f>ROUND(SUM(EZ4:EZ8),5)</f>
        <v>5617.17</v>
      </c>
      <c r="FA9" s="39"/>
      <c r="FB9" s="40">
        <f>ROUND(SUM(EV9:EZ9),5)</f>
        <v>16914.169999999998</v>
      </c>
      <c r="FC9" s="39"/>
      <c r="FD9" s="105">
        <f>ROUND(SUM(FD4:FD8),5)</f>
        <v>3549.17</v>
      </c>
      <c r="FE9" s="39"/>
      <c r="FF9" s="42">
        <f>ROUND(SUM(FF4:FF8),5)</f>
        <v>3318</v>
      </c>
      <c r="FG9" s="39"/>
      <c r="FH9" s="42">
        <f>ROUND(SUM(FH4:FH8),5)</f>
        <v>4032.17</v>
      </c>
      <c r="FI9" s="39"/>
      <c r="FJ9" s="42">
        <f>ROUND(SUM(FJ4:FJ8),5)</f>
        <v>0</v>
      </c>
      <c r="FK9" s="39"/>
      <c r="FL9" s="40">
        <f>ROUND(SUM(FF9:FJ9),5)</f>
        <v>7350.17</v>
      </c>
      <c r="FM9" s="39"/>
      <c r="FN9" s="42">
        <f>ROUND(SUM(FN4:FN8),5)</f>
        <v>7387.17</v>
      </c>
      <c r="FO9" s="39"/>
      <c r="FP9" s="42">
        <f>ROUND(SUM(FP4:FP8),5)</f>
        <v>4732.17</v>
      </c>
      <c r="FQ9" s="39"/>
      <c r="FR9" s="42">
        <f>ROUND(SUM(FR4:FR8),5)</f>
        <v>2881.02</v>
      </c>
      <c r="FS9" s="39"/>
      <c r="FT9" s="42">
        <f>ROUND(SUM(FT4:FT8),5)</f>
        <v>2440</v>
      </c>
      <c r="FU9" s="39"/>
      <c r="FV9" s="40">
        <f>ROUND(SUM(FN9:FT9),5)</f>
        <v>17440.36</v>
      </c>
      <c r="FW9" s="39"/>
      <c r="FX9" s="42">
        <f>ROUND(SUM(FX4:FX8),5)</f>
        <v>0</v>
      </c>
      <c r="FY9" s="39"/>
      <c r="FZ9" s="42">
        <f>ROUND(SUM(AD9:AH9)+SUM(AP9:CB9)+SUM(CN9:CP9)+SUM(DB9:DF9)+SUM(DZ9:EB9)+SUM(EJ9:EL9)+ET9+SUM(FB9:FD9)+FL9+SUM(FV9:FX9),5)</f>
        <v>337933.84</v>
      </c>
      <c r="GA9" s="39"/>
      <c r="GB9" s="42">
        <f>ROUND(SUM(GB4:GB8),5)</f>
        <v>0</v>
      </c>
      <c r="GC9" s="39"/>
      <c r="GD9" s="42">
        <f>ROUND(SUM(F9:J9)+T9+SUM(FZ9:GB9),5)</f>
        <v>337933.84</v>
      </c>
    </row>
    <row r="10" spans="1:187" x14ac:dyDescent="0.2">
      <c r="A10" s="36"/>
      <c r="B10" s="36"/>
      <c r="C10" s="36" t="s">
        <v>297</v>
      </c>
      <c r="D10" s="36"/>
      <c r="E10" s="36"/>
      <c r="F10" s="42"/>
      <c r="G10" s="39"/>
      <c r="H10" s="42"/>
      <c r="I10" s="39"/>
      <c r="J10" s="42"/>
      <c r="K10" s="39"/>
      <c r="L10" s="42"/>
      <c r="M10" s="39"/>
      <c r="N10" s="42"/>
      <c r="O10" s="39"/>
      <c r="P10" s="42"/>
      <c r="Q10" s="39"/>
      <c r="R10" s="42"/>
      <c r="S10" s="39"/>
      <c r="T10" s="42"/>
      <c r="U10" s="39"/>
      <c r="V10" s="42"/>
      <c r="W10" s="39"/>
      <c r="X10" s="42"/>
      <c r="Y10" s="39"/>
      <c r="Z10" s="42"/>
      <c r="AA10" s="39"/>
      <c r="AB10" s="42"/>
      <c r="AC10" s="39"/>
      <c r="AD10" s="40"/>
      <c r="AE10" s="39"/>
      <c r="AF10" s="42"/>
      <c r="AG10" s="39"/>
      <c r="AH10" s="42"/>
      <c r="AI10" s="39"/>
      <c r="AJ10" s="42"/>
      <c r="AK10" s="39"/>
      <c r="AL10" s="42"/>
      <c r="AM10" s="39"/>
      <c r="AN10" s="42"/>
      <c r="AO10" s="39"/>
      <c r="AP10" s="40"/>
      <c r="AQ10" s="39"/>
      <c r="AR10" s="42"/>
      <c r="AS10" s="39"/>
      <c r="AT10" s="42"/>
      <c r="AU10" s="39"/>
      <c r="AV10" s="42"/>
      <c r="AW10" s="39"/>
      <c r="AX10" s="105"/>
      <c r="AY10" s="39"/>
      <c r="AZ10" s="42"/>
      <c r="BA10" s="39"/>
      <c r="BB10" s="42"/>
      <c r="BC10" s="39"/>
      <c r="BD10" s="42"/>
      <c r="BE10" s="39"/>
      <c r="BF10" s="42"/>
      <c r="BG10" s="39"/>
      <c r="BH10" s="42"/>
      <c r="BI10" s="39"/>
      <c r="BJ10" s="42"/>
      <c r="BK10" s="39"/>
      <c r="BL10" s="42"/>
      <c r="BM10" s="39"/>
      <c r="BN10" s="42"/>
      <c r="BO10" s="39"/>
      <c r="BP10" s="42"/>
      <c r="BQ10" s="39"/>
      <c r="BR10" s="42"/>
      <c r="BS10" s="39"/>
      <c r="BT10" s="42"/>
      <c r="BU10" s="39"/>
      <c r="BV10" s="42"/>
      <c r="BW10" s="39"/>
      <c r="BX10" s="42"/>
      <c r="BY10" s="39"/>
      <c r="BZ10" s="42"/>
      <c r="CA10" s="39"/>
      <c r="CB10" s="42"/>
      <c r="CC10" s="39"/>
      <c r="CD10" s="42"/>
      <c r="CE10" s="39"/>
      <c r="CF10" s="42"/>
      <c r="CG10" s="39"/>
      <c r="CH10" s="42"/>
      <c r="CI10" s="39"/>
      <c r="CJ10" s="42"/>
      <c r="CK10" s="39"/>
      <c r="CL10" s="42"/>
      <c r="CM10" s="39"/>
      <c r="CN10" s="40"/>
      <c r="CO10" s="39"/>
      <c r="CP10" s="42"/>
      <c r="CQ10" s="39"/>
      <c r="CR10" s="42"/>
      <c r="CS10" s="39"/>
      <c r="CT10" s="42"/>
      <c r="CU10" s="39"/>
      <c r="CV10" s="42"/>
      <c r="CW10" s="39"/>
      <c r="CX10" s="42"/>
      <c r="CY10" s="39"/>
      <c r="CZ10" s="42"/>
      <c r="DA10" s="39"/>
      <c r="DB10" s="40"/>
      <c r="DC10" s="39"/>
      <c r="DD10" s="42"/>
      <c r="DE10" s="39"/>
      <c r="DF10" s="42"/>
      <c r="DG10" s="39"/>
      <c r="DH10" s="42"/>
      <c r="DI10" s="39"/>
      <c r="DJ10" s="42"/>
      <c r="DK10" s="39"/>
      <c r="DL10" s="42"/>
      <c r="DM10" s="39"/>
      <c r="DN10" s="42"/>
      <c r="DO10" s="39"/>
      <c r="DP10" s="42"/>
      <c r="DQ10" s="39"/>
      <c r="DR10" s="42"/>
      <c r="DS10" s="39"/>
      <c r="DT10" s="42"/>
      <c r="DU10" s="39"/>
      <c r="DV10" s="42"/>
      <c r="DW10" s="39"/>
      <c r="DX10" s="42"/>
      <c r="DY10" s="39"/>
      <c r="DZ10" s="40"/>
      <c r="EA10" s="39"/>
      <c r="EB10" s="42"/>
      <c r="EC10" s="39"/>
      <c r="ED10" s="42"/>
      <c r="EE10" s="39"/>
      <c r="EF10" s="42"/>
      <c r="EG10" s="39"/>
      <c r="EH10" s="42"/>
      <c r="EI10" s="39"/>
      <c r="EJ10" s="40"/>
      <c r="EK10" s="39"/>
      <c r="EL10" s="42"/>
      <c r="EM10" s="39"/>
      <c r="EN10" s="42"/>
      <c r="EO10" s="39"/>
      <c r="EP10" s="42"/>
      <c r="EQ10" s="39"/>
      <c r="ER10" s="42"/>
      <c r="ES10" s="39"/>
      <c r="ET10" s="40"/>
      <c r="EU10" s="39"/>
      <c r="EV10" s="42"/>
      <c r="EW10" s="39"/>
      <c r="EX10" s="42"/>
      <c r="EY10" s="39"/>
      <c r="EZ10" s="42"/>
      <c r="FA10" s="39"/>
      <c r="FB10" s="40"/>
      <c r="FC10" s="39"/>
      <c r="FD10" s="105"/>
      <c r="FE10" s="39"/>
      <c r="FF10" s="42"/>
      <c r="FG10" s="39"/>
      <c r="FH10" s="42"/>
      <c r="FI10" s="39"/>
      <c r="FJ10" s="42"/>
      <c r="FK10" s="39"/>
      <c r="FL10" s="40"/>
      <c r="FM10" s="39"/>
      <c r="FN10" s="42"/>
      <c r="FO10" s="39"/>
      <c r="FP10" s="42"/>
      <c r="FQ10" s="39"/>
      <c r="FR10" s="42"/>
      <c r="FS10" s="39"/>
      <c r="FT10" s="42"/>
      <c r="FU10" s="39"/>
      <c r="FV10" s="40"/>
      <c r="FW10" s="39"/>
      <c r="FX10" s="42"/>
      <c r="FY10" s="39"/>
      <c r="FZ10" s="42"/>
      <c r="GA10" s="39"/>
      <c r="GB10" s="42"/>
      <c r="GC10" s="39"/>
      <c r="GD10" s="42"/>
    </row>
    <row r="11" spans="1:187" x14ac:dyDescent="0.2">
      <c r="A11" s="36"/>
      <c r="B11" s="36"/>
      <c r="C11" s="36"/>
      <c r="D11" s="36" t="s">
        <v>298</v>
      </c>
      <c r="E11" s="36"/>
      <c r="F11" s="42"/>
      <c r="G11" s="39"/>
      <c r="H11" s="42"/>
      <c r="I11" s="39"/>
      <c r="J11" s="42"/>
      <c r="K11" s="39"/>
      <c r="L11" s="42"/>
      <c r="M11" s="39"/>
      <c r="N11" s="42"/>
      <c r="O11" s="39"/>
      <c r="P11" s="42"/>
      <c r="Q11" s="39"/>
      <c r="R11" s="42"/>
      <c r="S11" s="39"/>
      <c r="T11" s="42"/>
      <c r="U11" s="39"/>
      <c r="V11" s="42"/>
      <c r="W11" s="39"/>
      <c r="X11" s="42"/>
      <c r="Y11" s="39"/>
      <c r="Z11" s="42"/>
      <c r="AA11" s="39"/>
      <c r="AB11" s="42"/>
      <c r="AC11" s="39"/>
      <c r="AD11" s="40"/>
      <c r="AE11" s="39"/>
      <c r="AF11" s="42"/>
      <c r="AG11" s="39"/>
      <c r="AH11" s="42"/>
      <c r="AI11" s="39"/>
      <c r="AJ11" s="42"/>
      <c r="AK11" s="39"/>
      <c r="AL11" s="42"/>
      <c r="AM11" s="39"/>
      <c r="AN11" s="42"/>
      <c r="AO11" s="39"/>
      <c r="AP11" s="40"/>
      <c r="AQ11" s="39"/>
      <c r="AR11" s="42"/>
      <c r="AS11" s="39"/>
      <c r="AT11" s="42"/>
      <c r="AU11" s="39"/>
      <c r="AV11" s="42"/>
      <c r="AW11" s="39"/>
      <c r="AX11" s="105"/>
      <c r="AY11" s="39"/>
      <c r="AZ11" s="42"/>
      <c r="BA11" s="39"/>
      <c r="BB11" s="42"/>
      <c r="BC11" s="39"/>
      <c r="BD11" s="42"/>
      <c r="BE11" s="39"/>
      <c r="BF11" s="42"/>
      <c r="BG11" s="39"/>
      <c r="BH11" s="42"/>
      <c r="BI11" s="39"/>
      <c r="BJ11" s="42"/>
      <c r="BK11" s="39"/>
      <c r="BL11" s="42"/>
      <c r="BM11" s="39"/>
      <c r="BN11" s="42"/>
      <c r="BO11" s="39"/>
      <c r="BP11" s="42"/>
      <c r="BQ11" s="39"/>
      <c r="BR11" s="42"/>
      <c r="BS11" s="39"/>
      <c r="BT11" s="42"/>
      <c r="BU11" s="39"/>
      <c r="BV11" s="42"/>
      <c r="BW11" s="39"/>
      <c r="BX11" s="42"/>
      <c r="BY11" s="39"/>
      <c r="BZ11" s="42"/>
      <c r="CA11" s="39"/>
      <c r="CB11" s="42"/>
      <c r="CC11" s="39"/>
      <c r="CD11" s="42"/>
      <c r="CE11" s="39"/>
      <c r="CF11" s="42"/>
      <c r="CG11" s="39"/>
      <c r="CH11" s="42"/>
      <c r="CI11" s="39"/>
      <c r="CJ11" s="42"/>
      <c r="CK11" s="39"/>
      <c r="CL11" s="42"/>
      <c r="CM11" s="39"/>
      <c r="CN11" s="40"/>
      <c r="CO11" s="39"/>
      <c r="CP11" s="42"/>
      <c r="CQ11" s="39"/>
      <c r="CR11" s="42"/>
      <c r="CS11" s="39"/>
      <c r="CT11" s="42"/>
      <c r="CU11" s="39"/>
      <c r="CV11" s="42"/>
      <c r="CW11" s="39"/>
      <c r="CX11" s="42"/>
      <c r="CY11" s="39"/>
      <c r="CZ11" s="42"/>
      <c r="DA11" s="39"/>
      <c r="DB11" s="40"/>
      <c r="DC11" s="39"/>
      <c r="DD11" s="42"/>
      <c r="DE11" s="39"/>
      <c r="DF11" s="42"/>
      <c r="DG11" s="39"/>
      <c r="DH11" s="42"/>
      <c r="DI11" s="39"/>
      <c r="DJ11" s="42"/>
      <c r="DK11" s="39"/>
      <c r="DL11" s="42"/>
      <c r="DM11" s="39"/>
      <c r="DN11" s="42"/>
      <c r="DO11" s="39"/>
      <c r="DP11" s="42"/>
      <c r="DQ11" s="39"/>
      <c r="DR11" s="42"/>
      <c r="DS11" s="39"/>
      <c r="DT11" s="42"/>
      <c r="DU11" s="39"/>
      <c r="DV11" s="42"/>
      <c r="DW11" s="39"/>
      <c r="DX11" s="42"/>
      <c r="DY11" s="39"/>
      <c r="DZ11" s="40"/>
      <c r="EA11" s="39"/>
      <c r="EB11" s="42"/>
      <c r="EC11" s="39"/>
      <c r="ED11" s="42"/>
      <c r="EE11" s="39"/>
      <c r="EF11" s="42"/>
      <c r="EG11" s="39"/>
      <c r="EH11" s="42"/>
      <c r="EI11" s="39"/>
      <c r="EJ11" s="40"/>
      <c r="EK11" s="39"/>
      <c r="EL11" s="42"/>
      <c r="EM11" s="39"/>
      <c r="EN11" s="42"/>
      <c r="EO11" s="39"/>
      <c r="EP11" s="42"/>
      <c r="EQ11" s="39"/>
      <c r="ER11" s="42"/>
      <c r="ES11" s="39"/>
      <c r="ET11" s="40"/>
      <c r="EU11" s="39"/>
      <c r="EV11" s="42"/>
      <c r="EW11" s="39"/>
      <c r="EX11" s="42"/>
      <c r="EY11" s="39"/>
      <c r="EZ11" s="42"/>
      <c r="FA11" s="39"/>
      <c r="FB11" s="40"/>
      <c r="FC11" s="39"/>
      <c r="FD11" s="105"/>
      <c r="FE11" s="39"/>
      <c r="FF11" s="42"/>
      <c r="FG11" s="39"/>
      <c r="FH11" s="42"/>
      <c r="FI11" s="39"/>
      <c r="FJ11" s="42"/>
      <c r="FK11" s="39"/>
      <c r="FL11" s="40"/>
      <c r="FM11" s="39"/>
      <c r="FN11" s="42"/>
      <c r="FO11" s="39"/>
      <c r="FP11" s="42"/>
      <c r="FQ11" s="39"/>
      <c r="FR11" s="42"/>
      <c r="FS11" s="39"/>
      <c r="FT11" s="42"/>
      <c r="FU11" s="39"/>
      <c r="FV11" s="40"/>
      <c r="FW11" s="39"/>
      <c r="FX11" s="42"/>
      <c r="FY11" s="39"/>
      <c r="FZ11" s="42"/>
      <c r="GA11" s="39"/>
      <c r="GB11" s="42"/>
      <c r="GC11" s="39"/>
      <c r="GD11" s="42"/>
    </row>
    <row r="12" spans="1:187" x14ac:dyDescent="0.2">
      <c r="A12" s="36"/>
      <c r="B12" s="36"/>
      <c r="C12" s="36"/>
      <c r="D12" s="36"/>
      <c r="E12" s="36" t="s">
        <v>637</v>
      </c>
      <c r="F12" s="42">
        <v>0</v>
      </c>
      <c r="G12" s="39"/>
      <c r="H12" s="42">
        <v>2659.79</v>
      </c>
      <c r="I12" s="39"/>
      <c r="J12" s="42">
        <v>0</v>
      </c>
      <c r="K12" s="39"/>
      <c r="L12" s="42">
        <v>0</v>
      </c>
      <c r="M12" s="39"/>
      <c r="N12" s="42">
        <v>0</v>
      </c>
      <c r="O12" s="39"/>
      <c r="P12" s="42">
        <f t="shared" ref="P12:P17" si="0">ROUND(SUM(L12:N12),5)</f>
        <v>0</v>
      </c>
      <c r="Q12" s="39"/>
      <c r="R12" s="42">
        <v>0</v>
      </c>
      <c r="S12" s="39"/>
      <c r="T12" s="42">
        <f t="shared" ref="T12:T17" si="1">ROUND(SUM(P12:R12),5)</f>
        <v>0</v>
      </c>
      <c r="U12" s="39"/>
      <c r="V12" s="42">
        <v>0</v>
      </c>
      <c r="W12" s="39"/>
      <c r="X12" s="42">
        <v>0</v>
      </c>
      <c r="Y12" s="39"/>
      <c r="Z12" s="42">
        <v>0</v>
      </c>
      <c r="AA12" s="39"/>
      <c r="AB12" s="42">
        <v>0</v>
      </c>
      <c r="AC12" s="39"/>
      <c r="AD12" s="40">
        <f t="shared" ref="AD12:AD17" si="2">ROUND(SUM(V12:AB12),5)</f>
        <v>0</v>
      </c>
      <c r="AE12" s="39"/>
      <c r="AF12" s="42">
        <v>0</v>
      </c>
      <c r="AG12" s="39"/>
      <c r="AH12" s="42">
        <v>0</v>
      </c>
      <c r="AI12" s="39"/>
      <c r="AJ12" s="42">
        <v>0</v>
      </c>
      <c r="AK12" s="39"/>
      <c r="AL12" s="42">
        <v>0</v>
      </c>
      <c r="AM12" s="39"/>
      <c r="AN12" s="42">
        <v>0</v>
      </c>
      <c r="AO12" s="39"/>
      <c r="AP12" s="40">
        <f t="shared" ref="AP12:AP17" si="3">ROUND(SUM(AJ12:AN12),5)</f>
        <v>0</v>
      </c>
      <c r="AQ12" s="39"/>
      <c r="AR12" s="42">
        <v>0</v>
      </c>
      <c r="AS12" s="39"/>
      <c r="AT12" s="42">
        <v>0</v>
      </c>
      <c r="AU12" s="39"/>
      <c r="AV12" s="42">
        <v>0</v>
      </c>
      <c r="AW12" s="39"/>
      <c r="AX12" s="105">
        <v>0</v>
      </c>
      <c r="AY12" s="39"/>
      <c r="AZ12" s="42">
        <v>0</v>
      </c>
      <c r="BA12" s="39"/>
      <c r="BB12" s="42">
        <v>0</v>
      </c>
      <c r="BC12" s="39"/>
      <c r="BD12" s="42">
        <v>0</v>
      </c>
      <c r="BE12" s="39"/>
      <c r="BF12" s="42">
        <v>0</v>
      </c>
      <c r="BG12" s="39"/>
      <c r="BH12" s="42">
        <v>0</v>
      </c>
      <c r="BI12" s="39"/>
      <c r="BJ12" s="42">
        <v>0</v>
      </c>
      <c r="BK12" s="39"/>
      <c r="BL12" s="42">
        <v>0</v>
      </c>
      <c r="BM12" s="39"/>
      <c r="BN12" s="42">
        <v>0</v>
      </c>
      <c r="BO12" s="39"/>
      <c r="BP12" s="42">
        <v>0</v>
      </c>
      <c r="BQ12" s="39"/>
      <c r="BR12" s="42">
        <v>0</v>
      </c>
      <c r="BS12" s="39"/>
      <c r="BT12" s="42">
        <v>0</v>
      </c>
      <c r="BU12" s="39"/>
      <c r="BV12" s="42">
        <v>0</v>
      </c>
      <c r="BW12" s="39"/>
      <c r="BX12" s="42">
        <v>0</v>
      </c>
      <c r="BY12" s="39"/>
      <c r="BZ12" s="42">
        <v>0</v>
      </c>
      <c r="CA12" s="39"/>
      <c r="CB12" s="42">
        <v>0</v>
      </c>
      <c r="CC12" s="39"/>
      <c r="CD12" s="42">
        <v>0</v>
      </c>
      <c r="CE12" s="39"/>
      <c r="CF12" s="42">
        <v>0</v>
      </c>
      <c r="CG12" s="39"/>
      <c r="CH12" s="42">
        <v>0</v>
      </c>
      <c r="CI12" s="39"/>
      <c r="CJ12" s="42">
        <v>0</v>
      </c>
      <c r="CK12" s="39"/>
      <c r="CL12" s="42">
        <v>0</v>
      </c>
      <c r="CM12" s="39"/>
      <c r="CN12" s="40">
        <f t="shared" ref="CN12:CN17" si="4">ROUND(SUM(CD12:CL12),5)</f>
        <v>0</v>
      </c>
      <c r="CO12" s="39"/>
      <c r="CP12" s="42">
        <v>0</v>
      </c>
      <c r="CQ12" s="39"/>
      <c r="CR12" s="42">
        <v>0</v>
      </c>
      <c r="CS12" s="39"/>
      <c r="CT12" s="42">
        <v>0</v>
      </c>
      <c r="CU12" s="39"/>
      <c r="CV12" s="42">
        <v>0</v>
      </c>
      <c r="CW12" s="39"/>
      <c r="CX12" s="42">
        <v>0</v>
      </c>
      <c r="CY12" s="39"/>
      <c r="CZ12" s="42">
        <v>0</v>
      </c>
      <c r="DA12" s="39"/>
      <c r="DB12" s="40">
        <f t="shared" ref="DB12:DB17" si="5">ROUND(SUM(CR12:CZ12),5)</f>
        <v>0</v>
      </c>
      <c r="DC12" s="39"/>
      <c r="DD12" s="42">
        <v>0</v>
      </c>
      <c r="DE12" s="39"/>
      <c r="DF12" s="42">
        <v>0</v>
      </c>
      <c r="DG12" s="39"/>
      <c r="DH12" s="42">
        <v>0</v>
      </c>
      <c r="DI12" s="39"/>
      <c r="DJ12" s="42">
        <v>0</v>
      </c>
      <c r="DK12" s="39"/>
      <c r="DL12" s="42">
        <v>0</v>
      </c>
      <c r="DM12" s="39"/>
      <c r="DN12" s="42">
        <v>0</v>
      </c>
      <c r="DO12" s="39"/>
      <c r="DP12" s="42">
        <v>0</v>
      </c>
      <c r="DQ12" s="39"/>
      <c r="DR12" s="42">
        <v>0</v>
      </c>
      <c r="DS12" s="39"/>
      <c r="DT12" s="42">
        <v>0</v>
      </c>
      <c r="DU12" s="39"/>
      <c r="DV12" s="42">
        <v>0</v>
      </c>
      <c r="DW12" s="39"/>
      <c r="DX12" s="42">
        <v>0</v>
      </c>
      <c r="DY12" s="39"/>
      <c r="DZ12" s="40">
        <f t="shared" ref="DZ12:DZ17" si="6">ROUND(SUM(DH12:DX12),5)</f>
        <v>0</v>
      </c>
      <c r="EA12" s="39"/>
      <c r="EB12" s="42">
        <v>0</v>
      </c>
      <c r="EC12" s="39"/>
      <c r="ED12" s="42">
        <v>0</v>
      </c>
      <c r="EE12" s="39"/>
      <c r="EF12" s="42">
        <v>0</v>
      </c>
      <c r="EG12" s="39"/>
      <c r="EH12" s="42">
        <v>0</v>
      </c>
      <c r="EI12" s="39"/>
      <c r="EJ12" s="40">
        <f t="shared" ref="EJ12:EJ17" si="7">ROUND(SUM(ED12:EH12),5)</f>
        <v>0</v>
      </c>
      <c r="EK12" s="39"/>
      <c r="EL12" s="42">
        <v>0</v>
      </c>
      <c r="EM12" s="39"/>
      <c r="EN12" s="42">
        <v>0</v>
      </c>
      <c r="EO12" s="39"/>
      <c r="EP12" s="42">
        <v>0</v>
      </c>
      <c r="EQ12" s="39"/>
      <c r="ER12" s="42">
        <v>0</v>
      </c>
      <c r="ES12" s="39"/>
      <c r="ET12" s="40">
        <f t="shared" ref="ET12:ET17" si="8">ROUND(SUM(EN12:ER12),5)</f>
        <v>0</v>
      </c>
      <c r="EU12" s="39"/>
      <c r="EV12" s="42">
        <v>0</v>
      </c>
      <c r="EW12" s="39"/>
      <c r="EX12" s="42">
        <v>0</v>
      </c>
      <c r="EY12" s="39"/>
      <c r="EZ12" s="42">
        <v>0</v>
      </c>
      <c r="FA12" s="39"/>
      <c r="FB12" s="40">
        <f t="shared" ref="FB12:FB17" si="9">ROUND(SUM(EV12:EZ12),5)</f>
        <v>0</v>
      </c>
      <c r="FC12" s="39"/>
      <c r="FD12" s="105">
        <v>0</v>
      </c>
      <c r="FE12" s="39"/>
      <c r="FF12" s="42">
        <v>0</v>
      </c>
      <c r="FG12" s="39"/>
      <c r="FH12" s="42">
        <v>0</v>
      </c>
      <c r="FI12" s="39"/>
      <c r="FJ12" s="42">
        <v>0</v>
      </c>
      <c r="FK12" s="39"/>
      <c r="FL12" s="40">
        <f t="shared" ref="FL12:FL17" si="10">ROUND(SUM(FF12:FJ12),5)</f>
        <v>0</v>
      </c>
      <c r="FM12" s="39"/>
      <c r="FN12" s="42">
        <v>0</v>
      </c>
      <c r="FO12" s="39"/>
      <c r="FP12" s="42">
        <v>0</v>
      </c>
      <c r="FQ12" s="39"/>
      <c r="FR12" s="42">
        <v>0</v>
      </c>
      <c r="FS12" s="39"/>
      <c r="FT12" s="42">
        <v>0</v>
      </c>
      <c r="FU12" s="39"/>
      <c r="FV12" s="40">
        <f t="shared" ref="FV12:FV17" si="11">ROUND(SUM(FN12:FT12),5)</f>
        <v>0</v>
      </c>
      <c r="FW12" s="39"/>
      <c r="FX12" s="42">
        <v>0</v>
      </c>
      <c r="FY12" s="39"/>
      <c r="FZ12" s="42">
        <f t="shared" ref="FZ12:FZ17" si="12">ROUND(SUM(AD12:AH12)+SUM(AP12:CB12)+SUM(CN12:CP12)+SUM(DB12:DF12)+SUM(DZ12:EB12)+SUM(EJ12:EL12)+ET12+SUM(FB12:FD12)+FL12+SUM(FV12:FX12),5)</f>
        <v>0</v>
      </c>
      <c r="GA12" s="39"/>
      <c r="GB12" s="42">
        <v>0</v>
      </c>
      <c r="GC12" s="39"/>
      <c r="GD12" s="42">
        <f t="shared" ref="GD12:GD17" si="13">ROUND(SUM(F12:J12)+T12+SUM(FZ12:GB12),5)</f>
        <v>2659.79</v>
      </c>
    </row>
    <row r="13" spans="1:187" x14ac:dyDescent="0.2">
      <c r="A13" s="36"/>
      <c r="B13" s="36"/>
      <c r="C13" s="36"/>
      <c r="D13" s="36"/>
      <c r="E13" s="36" t="s">
        <v>638</v>
      </c>
      <c r="F13" s="42">
        <v>0</v>
      </c>
      <c r="G13" s="39"/>
      <c r="H13" s="42">
        <v>259.23</v>
      </c>
      <c r="I13" s="39"/>
      <c r="J13" s="42">
        <v>0</v>
      </c>
      <c r="K13" s="39"/>
      <c r="L13" s="42">
        <v>0</v>
      </c>
      <c r="M13" s="39"/>
      <c r="N13" s="42">
        <v>0</v>
      </c>
      <c r="O13" s="39"/>
      <c r="P13" s="42">
        <f t="shared" si="0"/>
        <v>0</v>
      </c>
      <c r="Q13" s="39"/>
      <c r="R13" s="42">
        <v>0</v>
      </c>
      <c r="S13" s="39"/>
      <c r="T13" s="42">
        <f t="shared" si="1"/>
        <v>0</v>
      </c>
      <c r="U13" s="39"/>
      <c r="V13" s="42">
        <v>0</v>
      </c>
      <c r="W13" s="39"/>
      <c r="X13" s="42">
        <v>0</v>
      </c>
      <c r="Y13" s="39"/>
      <c r="Z13" s="42">
        <v>0</v>
      </c>
      <c r="AA13" s="39"/>
      <c r="AB13" s="42">
        <v>0</v>
      </c>
      <c r="AC13" s="39"/>
      <c r="AD13" s="40">
        <f t="shared" si="2"/>
        <v>0</v>
      </c>
      <c r="AE13" s="39"/>
      <c r="AF13" s="42">
        <v>0</v>
      </c>
      <c r="AG13" s="39"/>
      <c r="AH13" s="42">
        <v>0</v>
      </c>
      <c r="AI13" s="39"/>
      <c r="AJ13" s="42">
        <v>0</v>
      </c>
      <c r="AK13" s="39"/>
      <c r="AL13" s="42">
        <v>0</v>
      </c>
      <c r="AM13" s="39"/>
      <c r="AN13" s="42">
        <v>0</v>
      </c>
      <c r="AO13" s="39"/>
      <c r="AP13" s="40">
        <f t="shared" si="3"/>
        <v>0</v>
      </c>
      <c r="AQ13" s="39"/>
      <c r="AR13" s="42">
        <v>0</v>
      </c>
      <c r="AS13" s="39"/>
      <c r="AT13" s="42">
        <v>0</v>
      </c>
      <c r="AU13" s="39"/>
      <c r="AV13" s="42">
        <v>0</v>
      </c>
      <c r="AW13" s="39"/>
      <c r="AX13" s="105">
        <v>0</v>
      </c>
      <c r="AY13" s="39"/>
      <c r="AZ13" s="42">
        <v>0</v>
      </c>
      <c r="BA13" s="39"/>
      <c r="BB13" s="42">
        <v>0</v>
      </c>
      <c r="BC13" s="39"/>
      <c r="BD13" s="42">
        <v>0</v>
      </c>
      <c r="BE13" s="39"/>
      <c r="BF13" s="42">
        <v>0</v>
      </c>
      <c r="BG13" s="39"/>
      <c r="BH13" s="42">
        <v>0</v>
      </c>
      <c r="BI13" s="39"/>
      <c r="BJ13" s="42">
        <v>0</v>
      </c>
      <c r="BK13" s="39"/>
      <c r="BL13" s="42">
        <v>0</v>
      </c>
      <c r="BM13" s="39"/>
      <c r="BN13" s="42">
        <v>0</v>
      </c>
      <c r="BO13" s="39"/>
      <c r="BP13" s="42">
        <v>0</v>
      </c>
      <c r="BQ13" s="39"/>
      <c r="BR13" s="42">
        <v>0</v>
      </c>
      <c r="BS13" s="39"/>
      <c r="BT13" s="42">
        <v>0</v>
      </c>
      <c r="BU13" s="39"/>
      <c r="BV13" s="42">
        <v>0</v>
      </c>
      <c r="BW13" s="39"/>
      <c r="BX13" s="42">
        <v>0</v>
      </c>
      <c r="BY13" s="39"/>
      <c r="BZ13" s="42">
        <v>0</v>
      </c>
      <c r="CA13" s="39"/>
      <c r="CB13" s="42">
        <v>0</v>
      </c>
      <c r="CC13" s="39"/>
      <c r="CD13" s="42">
        <v>0</v>
      </c>
      <c r="CE13" s="39"/>
      <c r="CF13" s="42">
        <v>0</v>
      </c>
      <c r="CG13" s="39"/>
      <c r="CH13" s="42">
        <v>0</v>
      </c>
      <c r="CI13" s="39"/>
      <c r="CJ13" s="42">
        <v>0</v>
      </c>
      <c r="CK13" s="39"/>
      <c r="CL13" s="42">
        <v>0</v>
      </c>
      <c r="CM13" s="39"/>
      <c r="CN13" s="40">
        <f t="shared" si="4"/>
        <v>0</v>
      </c>
      <c r="CO13" s="39"/>
      <c r="CP13" s="42">
        <v>0</v>
      </c>
      <c r="CQ13" s="39"/>
      <c r="CR13" s="42">
        <v>0</v>
      </c>
      <c r="CS13" s="39"/>
      <c r="CT13" s="42">
        <v>0</v>
      </c>
      <c r="CU13" s="39"/>
      <c r="CV13" s="42">
        <v>0</v>
      </c>
      <c r="CW13" s="39"/>
      <c r="CX13" s="42">
        <v>0</v>
      </c>
      <c r="CY13" s="39"/>
      <c r="CZ13" s="42">
        <v>0</v>
      </c>
      <c r="DA13" s="39"/>
      <c r="DB13" s="40">
        <f t="shared" si="5"/>
        <v>0</v>
      </c>
      <c r="DC13" s="39"/>
      <c r="DD13" s="42">
        <v>0</v>
      </c>
      <c r="DE13" s="39"/>
      <c r="DF13" s="42">
        <v>0</v>
      </c>
      <c r="DG13" s="39"/>
      <c r="DH13" s="42">
        <v>0</v>
      </c>
      <c r="DI13" s="39"/>
      <c r="DJ13" s="42">
        <v>0</v>
      </c>
      <c r="DK13" s="39"/>
      <c r="DL13" s="42">
        <v>0</v>
      </c>
      <c r="DM13" s="39"/>
      <c r="DN13" s="42">
        <v>0</v>
      </c>
      <c r="DO13" s="39"/>
      <c r="DP13" s="42">
        <v>0</v>
      </c>
      <c r="DQ13" s="39"/>
      <c r="DR13" s="42">
        <v>0</v>
      </c>
      <c r="DS13" s="39"/>
      <c r="DT13" s="42">
        <v>0</v>
      </c>
      <c r="DU13" s="39"/>
      <c r="DV13" s="42">
        <v>0</v>
      </c>
      <c r="DW13" s="39"/>
      <c r="DX13" s="42">
        <v>0</v>
      </c>
      <c r="DY13" s="39"/>
      <c r="DZ13" s="40">
        <f t="shared" si="6"/>
        <v>0</v>
      </c>
      <c r="EA13" s="39"/>
      <c r="EB13" s="42">
        <v>0</v>
      </c>
      <c r="EC13" s="39"/>
      <c r="ED13" s="42">
        <v>0</v>
      </c>
      <c r="EE13" s="39"/>
      <c r="EF13" s="42">
        <v>0</v>
      </c>
      <c r="EG13" s="39"/>
      <c r="EH13" s="42">
        <v>0</v>
      </c>
      <c r="EI13" s="39"/>
      <c r="EJ13" s="40">
        <f t="shared" si="7"/>
        <v>0</v>
      </c>
      <c r="EK13" s="39"/>
      <c r="EL13" s="42">
        <v>0</v>
      </c>
      <c r="EM13" s="39"/>
      <c r="EN13" s="42">
        <v>0</v>
      </c>
      <c r="EO13" s="39"/>
      <c r="EP13" s="42">
        <v>0</v>
      </c>
      <c r="EQ13" s="39"/>
      <c r="ER13" s="42">
        <v>0</v>
      </c>
      <c r="ES13" s="39"/>
      <c r="ET13" s="40">
        <f t="shared" si="8"/>
        <v>0</v>
      </c>
      <c r="EU13" s="39"/>
      <c r="EV13" s="42">
        <v>0</v>
      </c>
      <c r="EW13" s="39"/>
      <c r="EX13" s="42">
        <v>0</v>
      </c>
      <c r="EY13" s="39"/>
      <c r="EZ13" s="42">
        <v>0</v>
      </c>
      <c r="FA13" s="39"/>
      <c r="FB13" s="40">
        <f t="shared" si="9"/>
        <v>0</v>
      </c>
      <c r="FC13" s="39"/>
      <c r="FD13" s="105">
        <v>0</v>
      </c>
      <c r="FE13" s="39"/>
      <c r="FF13" s="42">
        <v>0</v>
      </c>
      <c r="FG13" s="39"/>
      <c r="FH13" s="42">
        <v>0</v>
      </c>
      <c r="FI13" s="39"/>
      <c r="FJ13" s="42">
        <v>0</v>
      </c>
      <c r="FK13" s="39"/>
      <c r="FL13" s="40">
        <f t="shared" si="10"/>
        <v>0</v>
      </c>
      <c r="FM13" s="39"/>
      <c r="FN13" s="42">
        <v>0</v>
      </c>
      <c r="FO13" s="39"/>
      <c r="FP13" s="42">
        <v>0</v>
      </c>
      <c r="FQ13" s="39"/>
      <c r="FR13" s="42">
        <v>0</v>
      </c>
      <c r="FS13" s="39"/>
      <c r="FT13" s="42">
        <v>0</v>
      </c>
      <c r="FU13" s="39"/>
      <c r="FV13" s="40">
        <f t="shared" si="11"/>
        <v>0</v>
      </c>
      <c r="FW13" s="39"/>
      <c r="FX13" s="42">
        <v>0</v>
      </c>
      <c r="FY13" s="39"/>
      <c r="FZ13" s="42">
        <f t="shared" si="12"/>
        <v>0</v>
      </c>
      <c r="GA13" s="39"/>
      <c r="GB13" s="42">
        <v>0</v>
      </c>
      <c r="GC13" s="39"/>
      <c r="GD13" s="42">
        <f t="shared" si="13"/>
        <v>259.23</v>
      </c>
    </row>
    <row r="14" spans="1:187" x14ac:dyDescent="0.2">
      <c r="A14" s="36"/>
      <c r="B14" s="36"/>
      <c r="C14" s="36"/>
      <c r="D14" s="36"/>
      <c r="E14" s="36" t="s">
        <v>639</v>
      </c>
      <c r="F14" s="42">
        <v>0</v>
      </c>
      <c r="G14" s="39"/>
      <c r="H14" s="42">
        <v>4793.01</v>
      </c>
      <c r="I14" s="39"/>
      <c r="J14" s="42">
        <v>0</v>
      </c>
      <c r="K14" s="39"/>
      <c r="L14" s="42">
        <v>0</v>
      </c>
      <c r="M14" s="39"/>
      <c r="N14" s="42">
        <v>0</v>
      </c>
      <c r="O14" s="39"/>
      <c r="P14" s="42">
        <f t="shared" si="0"/>
        <v>0</v>
      </c>
      <c r="Q14" s="39"/>
      <c r="R14" s="42">
        <v>0</v>
      </c>
      <c r="S14" s="39"/>
      <c r="T14" s="42">
        <f t="shared" si="1"/>
        <v>0</v>
      </c>
      <c r="U14" s="39"/>
      <c r="V14" s="42">
        <v>0</v>
      </c>
      <c r="W14" s="39"/>
      <c r="X14" s="42">
        <v>0</v>
      </c>
      <c r="Y14" s="39"/>
      <c r="Z14" s="42">
        <v>0</v>
      </c>
      <c r="AA14" s="39"/>
      <c r="AB14" s="42">
        <v>0</v>
      </c>
      <c r="AC14" s="39"/>
      <c r="AD14" s="40">
        <f t="shared" si="2"/>
        <v>0</v>
      </c>
      <c r="AE14" s="39"/>
      <c r="AF14" s="42">
        <v>0</v>
      </c>
      <c r="AG14" s="39"/>
      <c r="AH14" s="42">
        <v>0</v>
      </c>
      <c r="AI14" s="39"/>
      <c r="AJ14" s="42">
        <v>0</v>
      </c>
      <c r="AK14" s="39"/>
      <c r="AL14" s="42">
        <v>0</v>
      </c>
      <c r="AM14" s="39"/>
      <c r="AN14" s="42">
        <v>0</v>
      </c>
      <c r="AO14" s="39"/>
      <c r="AP14" s="40">
        <f t="shared" si="3"/>
        <v>0</v>
      </c>
      <c r="AQ14" s="39"/>
      <c r="AR14" s="42">
        <v>0</v>
      </c>
      <c r="AS14" s="39"/>
      <c r="AT14" s="42">
        <v>0</v>
      </c>
      <c r="AU14" s="39"/>
      <c r="AV14" s="42">
        <v>0</v>
      </c>
      <c r="AW14" s="39"/>
      <c r="AX14" s="105">
        <v>0</v>
      </c>
      <c r="AY14" s="39"/>
      <c r="AZ14" s="42">
        <v>0</v>
      </c>
      <c r="BA14" s="39"/>
      <c r="BB14" s="42">
        <v>0</v>
      </c>
      <c r="BC14" s="39"/>
      <c r="BD14" s="42">
        <v>0</v>
      </c>
      <c r="BE14" s="39"/>
      <c r="BF14" s="42">
        <v>0</v>
      </c>
      <c r="BG14" s="39"/>
      <c r="BH14" s="42">
        <v>0</v>
      </c>
      <c r="BI14" s="39"/>
      <c r="BJ14" s="42">
        <v>0</v>
      </c>
      <c r="BK14" s="39"/>
      <c r="BL14" s="42">
        <v>0</v>
      </c>
      <c r="BM14" s="39"/>
      <c r="BN14" s="42">
        <v>0</v>
      </c>
      <c r="BO14" s="39"/>
      <c r="BP14" s="42">
        <v>0</v>
      </c>
      <c r="BQ14" s="39"/>
      <c r="BR14" s="42">
        <v>0</v>
      </c>
      <c r="BS14" s="39"/>
      <c r="BT14" s="42">
        <v>0</v>
      </c>
      <c r="BU14" s="39"/>
      <c r="BV14" s="42">
        <v>0</v>
      </c>
      <c r="BW14" s="39"/>
      <c r="BX14" s="42">
        <v>0</v>
      </c>
      <c r="BY14" s="39"/>
      <c r="BZ14" s="42">
        <v>0</v>
      </c>
      <c r="CA14" s="39"/>
      <c r="CB14" s="42">
        <v>0</v>
      </c>
      <c r="CC14" s="39"/>
      <c r="CD14" s="42">
        <v>0</v>
      </c>
      <c r="CE14" s="39"/>
      <c r="CF14" s="42">
        <v>0</v>
      </c>
      <c r="CG14" s="39"/>
      <c r="CH14" s="42">
        <v>0</v>
      </c>
      <c r="CI14" s="39"/>
      <c r="CJ14" s="42">
        <v>0</v>
      </c>
      <c r="CK14" s="39"/>
      <c r="CL14" s="42">
        <v>0</v>
      </c>
      <c r="CM14" s="39"/>
      <c r="CN14" s="40">
        <f t="shared" si="4"/>
        <v>0</v>
      </c>
      <c r="CO14" s="39"/>
      <c r="CP14" s="42">
        <v>0</v>
      </c>
      <c r="CQ14" s="39"/>
      <c r="CR14" s="42">
        <v>0</v>
      </c>
      <c r="CS14" s="39"/>
      <c r="CT14" s="42">
        <v>0</v>
      </c>
      <c r="CU14" s="39"/>
      <c r="CV14" s="42">
        <v>0</v>
      </c>
      <c r="CW14" s="39"/>
      <c r="CX14" s="42">
        <v>0</v>
      </c>
      <c r="CY14" s="39"/>
      <c r="CZ14" s="42">
        <v>0</v>
      </c>
      <c r="DA14" s="39"/>
      <c r="DB14" s="40">
        <f t="shared" si="5"/>
        <v>0</v>
      </c>
      <c r="DC14" s="39"/>
      <c r="DD14" s="42">
        <v>0</v>
      </c>
      <c r="DE14" s="39"/>
      <c r="DF14" s="42">
        <v>0</v>
      </c>
      <c r="DG14" s="39"/>
      <c r="DH14" s="42">
        <v>0</v>
      </c>
      <c r="DI14" s="39"/>
      <c r="DJ14" s="42">
        <v>0</v>
      </c>
      <c r="DK14" s="39"/>
      <c r="DL14" s="42">
        <v>0</v>
      </c>
      <c r="DM14" s="39"/>
      <c r="DN14" s="42">
        <v>0</v>
      </c>
      <c r="DO14" s="39"/>
      <c r="DP14" s="42">
        <v>0</v>
      </c>
      <c r="DQ14" s="39"/>
      <c r="DR14" s="42">
        <v>0</v>
      </c>
      <c r="DS14" s="39"/>
      <c r="DT14" s="42">
        <v>0</v>
      </c>
      <c r="DU14" s="39"/>
      <c r="DV14" s="42">
        <v>0</v>
      </c>
      <c r="DW14" s="39"/>
      <c r="DX14" s="42">
        <v>0</v>
      </c>
      <c r="DY14" s="39"/>
      <c r="DZ14" s="40">
        <f t="shared" si="6"/>
        <v>0</v>
      </c>
      <c r="EA14" s="39"/>
      <c r="EB14" s="42">
        <v>0</v>
      </c>
      <c r="EC14" s="39"/>
      <c r="ED14" s="42">
        <v>0</v>
      </c>
      <c r="EE14" s="39"/>
      <c r="EF14" s="42">
        <v>0</v>
      </c>
      <c r="EG14" s="39"/>
      <c r="EH14" s="42">
        <v>0</v>
      </c>
      <c r="EI14" s="39"/>
      <c r="EJ14" s="40">
        <f t="shared" si="7"/>
        <v>0</v>
      </c>
      <c r="EK14" s="39"/>
      <c r="EL14" s="42">
        <v>0</v>
      </c>
      <c r="EM14" s="39"/>
      <c r="EN14" s="42">
        <v>0</v>
      </c>
      <c r="EO14" s="39"/>
      <c r="EP14" s="42">
        <v>0</v>
      </c>
      <c r="EQ14" s="39"/>
      <c r="ER14" s="42">
        <v>0</v>
      </c>
      <c r="ES14" s="39"/>
      <c r="ET14" s="40">
        <f t="shared" si="8"/>
        <v>0</v>
      </c>
      <c r="EU14" s="39"/>
      <c r="EV14" s="42">
        <v>0</v>
      </c>
      <c r="EW14" s="39"/>
      <c r="EX14" s="42">
        <v>0</v>
      </c>
      <c r="EY14" s="39"/>
      <c r="EZ14" s="42">
        <v>0</v>
      </c>
      <c r="FA14" s="39"/>
      <c r="FB14" s="40">
        <f t="shared" si="9"/>
        <v>0</v>
      </c>
      <c r="FC14" s="39"/>
      <c r="FD14" s="105">
        <v>0</v>
      </c>
      <c r="FE14" s="39"/>
      <c r="FF14" s="42">
        <v>0</v>
      </c>
      <c r="FG14" s="39"/>
      <c r="FH14" s="42">
        <v>0</v>
      </c>
      <c r="FI14" s="39"/>
      <c r="FJ14" s="42">
        <v>0</v>
      </c>
      <c r="FK14" s="39"/>
      <c r="FL14" s="40">
        <f t="shared" si="10"/>
        <v>0</v>
      </c>
      <c r="FM14" s="39"/>
      <c r="FN14" s="42">
        <v>0</v>
      </c>
      <c r="FO14" s="39"/>
      <c r="FP14" s="42">
        <v>0</v>
      </c>
      <c r="FQ14" s="39"/>
      <c r="FR14" s="42">
        <v>0</v>
      </c>
      <c r="FS14" s="39"/>
      <c r="FT14" s="42">
        <v>0</v>
      </c>
      <c r="FU14" s="39"/>
      <c r="FV14" s="40">
        <f t="shared" si="11"/>
        <v>0</v>
      </c>
      <c r="FW14" s="39"/>
      <c r="FX14" s="42">
        <v>0</v>
      </c>
      <c r="FY14" s="39"/>
      <c r="FZ14" s="42">
        <f t="shared" si="12"/>
        <v>0</v>
      </c>
      <c r="GA14" s="39"/>
      <c r="GB14" s="42">
        <v>0</v>
      </c>
      <c r="GC14" s="39"/>
      <c r="GD14" s="42">
        <f t="shared" si="13"/>
        <v>4793.01</v>
      </c>
    </row>
    <row r="15" spans="1:187" x14ac:dyDescent="0.2">
      <c r="A15" s="36"/>
      <c r="B15" s="36"/>
      <c r="C15" s="36"/>
      <c r="D15" s="36"/>
      <c r="E15" s="36" t="s">
        <v>640</v>
      </c>
      <c r="F15" s="42">
        <v>0</v>
      </c>
      <c r="G15" s="39"/>
      <c r="H15" s="42">
        <v>118.51</v>
      </c>
      <c r="I15" s="39"/>
      <c r="J15" s="42">
        <v>0</v>
      </c>
      <c r="K15" s="39"/>
      <c r="L15" s="42">
        <v>0</v>
      </c>
      <c r="M15" s="39"/>
      <c r="N15" s="42">
        <v>0</v>
      </c>
      <c r="O15" s="39"/>
      <c r="P15" s="42">
        <f t="shared" si="0"/>
        <v>0</v>
      </c>
      <c r="Q15" s="39"/>
      <c r="R15" s="42">
        <v>0</v>
      </c>
      <c r="S15" s="39"/>
      <c r="T15" s="42">
        <f t="shared" si="1"/>
        <v>0</v>
      </c>
      <c r="U15" s="39"/>
      <c r="V15" s="42">
        <v>0</v>
      </c>
      <c r="W15" s="39"/>
      <c r="X15" s="42">
        <v>0</v>
      </c>
      <c r="Y15" s="39"/>
      <c r="Z15" s="42">
        <v>0</v>
      </c>
      <c r="AA15" s="39"/>
      <c r="AB15" s="42">
        <v>0</v>
      </c>
      <c r="AC15" s="39"/>
      <c r="AD15" s="40">
        <f t="shared" si="2"/>
        <v>0</v>
      </c>
      <c r="AE15" s="39"/>
      <c r="AF15" s="42">
        <v>0</v>
      </c>
      <c r="AG15" s="39"/>
      <c r="AH15" s="42">
        <v>0</v>
      </c>
      <c r="AI15" s="39"/>
      <c r="AJ15" s="42">
        <v>0</v>
      </c>
      <c r="AK15" s="39"/>
      <c r="AL15" s="42">
        <v>0</v>
      </c>
      <c r="AM15" s="39"/>
      <c r="AN15" s="42">
        <v>0</v>
      </c>
      <c r="AO15" s="39"/>
      <c r="AP15" s="40">
        <f t="shared" si="3"/>
        <v>0</v>
      </c>
      <c r="AQ15" s="39"/>
      <c r="AR15" s="42">
        <v>0</v>
      </c>
      <c r="AS15" s="39"/>
      <c r="AT15" s="42">
        <v>0</v>
      </c>
      <c r="AU15" s="39"/>
      <c r="AV15" s="42">
        <v>0</v>
      </c>
      <c r="AW15" s="39"/>
      <c r="AX15" s="105">
        <v>0</v>
      </c>
      <c r="AY15" s="39"/>
      <c r="AZ15" s="42">
        <v>0</v>
      </c>
      <c r="BA15" s="39"/>
      <c r="BB15" s="42">
        <v>0</v>
      </c>
      <c r="BC15" s="39"/>
      <c r="BD15" s="42">
        <v>0</v>
      </c>
      <c r="BE15" s="39"/>
      <c r="BF15" s="42">
        <v>0</v>
      </c>
      <c r="BG15" s="39"/>
      <c r="BH15" s="42">
        <v>0</v>
      </c>
      <c r="BI15" s="39"/>
      <c r="BJ15" s="42">
        <v>0</v>
      </c>
      <c r="BK15" s="39"/>
      <c r="BL15" s="42">
        <v>0</v>
      </c>
      <c r="BM15" s="39"/>
      <c r="BN15" s="42">
        <v>0</v>
      </c>
      <c r="BO15" s="39"/>
      <c r="BP15" s="42">
        <v>0</v>
      </c>
      <c r="BQ15" s="39"/>
      <c r="BR15" s="42">
        <v>0</v>
      </c>
      <c r="BS15" s="39"/>
      <c r="BT15" s="42">
        <v>0</v>
      </c>
      <c r="BU15" s="39"/>
      <c r="BV15" s="42">
        <v>0</v>
      </c>
      <c r="BW15" s="39"/>
      <c r="BX15" s="42">
        <v>0</v>
      </c>
      <c r="BY15" s="39"/>
      <c r="BZ15" s="42">
        <v>0</v>
      </c>
      <c r="CA15" s="39"/>
      <c r="CB15" s="42">
        <v>0</v>
      </c>
      <c r="CC15" s="39"/>
      <c r="CD15" s="42">
        <v>0</v>
      </c>
      <c r="CE15" s="39"/>
      <c r="CF15" s="42">
        <v>0</v>
      </c>
      <c r="CG15" s="39"/>
      <c r="CH15" s="42">
        <v>0</v>
      </c>
      <c r="CI15" s="39"/>
      <c r="CJ15" s="42">
        <v>0</v>
      </c>
      <c r="CK15" s="39"/>
      <c r="CL15" s="42">
        <v>0</v>
      </c>
      <c r="CM15" s="39"/>
      <c r="CN15" s="40">
        <f t="shared" si="4"/>
        <v>0</v>
      </c>
      <c r="CO15" s="39"/>
      <c r="CP15" s="42">
        <v>0</v>
      </c>
      <c r="CQ15" s="39"/>
      <c r="CR15" s="42">
        <v>0</v>
      </c>
      <c r="CS15" s="39"/>
      <c r="CT15" s="42">
        <v>0</v>
      </c>
      <c r="CU15" s="39"/>
      <c r="CV15" s="42">
        <v>0</v>
      </c>
      <c r="CW15" s="39"/>
      <c r="CX15" s="42">
        <v>0</v>
      </c>
      <c r="CY15" s="39"/>
      <c r="CZ15" s="42">
        <v>0</v>
      </c>
      <c r="DA15" s="39"/>
      <c r="DB15" s="40">
        <f t="shared" si="5"/>
        <v>0</v>
      </c>
      <c r="DC15" s="39"/>
      <c r="DD15" s="42">
        <v>0</v>
      </c>
      <c r="DE15" s="39"/>
      <c r="DF15" s="42">
        <v>0</v>
      </c>
      <c r="DG15" s="39"/>
      <c r="DH15" s="42">
        <v>0</v>
      </c>
      <c r="DI15" s="39"/>
      <c r="DJ15" s="42">
        <v>0</v>
      </c>
      <c r="DK15" s="39"/>
      <c r="DL15" s="42">
        <v>0</v>
      </c>
      <c r="DM15" s="39"/>
      <c r="DN15" s="42">
        <v>0</v>
      </c>
      <c r="DO15" s="39"/>
      <c r="DP15" s="42">
        <v>0</v>
      </c>
      <c r="DQ15" s="39"/>
      <c r="DR15" s="42">
        <v>0</v>
      </c>
      <c r="DS15" s="39"/>
      <c r="DT15" s="42">
        <v>0</v>
      </c>
      <c r="DU15" s="39"/>
      <c r="DV15" s="42">
        <v>0</v>
      </c>
      <c r="DW15" s="39"/>
      <c r="DX15" s="42">
        <v>0</v>
      </c>
      <c r="DY15" s="39"/>
      <c r="DZ15" s="40">
        <f t="shared" si="6"/>
        <v>0</v>
      </c>
      <c r="EA15" s="39"/>
      <c r="EB15" s="42">
        <v>0</v>
      </c>
      <c r="EC15" s="39"/>
      <c r="ED15" s="42">
        <v>0</v>
      </c>
      <c r="EE15" s="39"/>
      <c r="EF15" s="42">
        <v>0</v>
      </c>
      <c r="EG15" s="39"/>
      <c r="EH15" s="42">
        <v>0</v>
      </c>
      <c r="EI15" s="39"/>
      <c r="EJ15" s="40">
        <f t="shared" si="7"/>
        <v>0</v>
      </c>
      <c r="EK15" s="39"/>
      <c r="EL15" s="42">
        <v>0</v>
      </c>
      <c r="EM15" s="39"/>
      <c r="EN15" s="42">
        <v>0</v>
      </c>
      <c r="EO15" s="39"/>
      <c r="EP15" s="42">
        <v>0</v>
      </c>
      <c r="EQ15" s="39"/>
      <c r="ER15" s="42">
        <v>0</v>
      </c>
      <c r="ES15" s="39"/>
      <c r="ET15" s="40">
        <f t="shared" si="8"/>
        <v>0</v>
      </c>
      <c r="EU15" s="39"/>
      <c r="EV15" s="42">
        <v>0</v>
      </c>
      <c r="EW15" s="39"/>
      <c r="EX15" s="42">
        <v>0</v>
      </c>
      <c r="EY15" s="39"/>
      <c r="EZ15" s="42">
        <v>0</v>
      </c>
      <c r="FA15" s="39"/>
      <c r="FB15" s="40">
        <f t="shared" si="9"/>
        <v>0</v>
      </c>
      <c r="FC15" s="39"/>
      <c r="FD15" s="105">
        <v>0</v>
      </c>
      <c r="FE15" s="39"/>
      <c r="FF15" s="42">
        <v>0</v>
      </c>
      <c r="FG15" s="39"/>
      <c r="FH15" s="42">
        <v>0</v>
      </c>
      <c r="FI15" s="39"/>
      <c r="FJ15" s="42">
        <v>0</v>
      </c>
      <c r="FK15" s="39"/>
      <c r="FL15" s="40">
        <f t="shared" si="10"/>
        <v>0</v>
      </c>
      <c r="FM15" s="39"/>
      <c r="FN15" s="42">
        <v>0</v>
      </c>
      <c r="FO15" s="39"/>
      <c r="FP15" s="42">
        <v>0</v>
      </c>
      <c r="FQ15" s="39"/>
      <c r="FR15" s="42">
        <v>0</v>
      </c>
      <c r="FS15" s="39"/>
      <c r="FT15" s="42">
        <v>0</v>
      </c>
      <c r="FU15" s="39"/>
      <c r="FV15" s="40">
        <f t="shared" si="11"/>
        <v>0</v>
      </c>
      <c r="FW15" s="39"/>
      <c r="FX15" s="42">
        <v>0</v>
      </c>
      <c r="FY15" s="39"/>
      <c r="FZ15" s="42">
        <f t="shared" si="12"/>
        <v>0</v>
      </c>
      <c r="GA15" s="39"/>
      <c r="GB15" s="42">
        <v>0</v>
      </c>
      <c r="GC15" s="39"/>
      <c r="GD15" s="42">
        <f t="shared" si="13"/>
        <v>118.51</v>
      </c>
    </row>
    <row r="16" spans="1:187" ht="16" thickBot="1" x14ac:dyDescent="0.25">
      <c r="A16" s="36"/>
      <c r="B16" s="36"/>
      <c r="C16" s="36"/>
      <c r="D16" s="36"/>
      <c r="E16" s="36" t="s">
        <v>300</v>
      </c>
      <c r="F16" s="46">
        <v>0</v>
      </c>
      <c r="G16" s="39"/>
      <c r="H16" s="46">
        <v>3309.44</v>
      </c>
      <c r="I16" s="39"/>
      <c r="J16" s="46">
        <v>0</v>
      </c>
      <c r="K16" s="39"/>
      <c r="L16" s="46">
        <v>0</v>
      </c>
      <c r="M16" s="39"/>
      <c r="N16" s="46">
        <v>0</v>
      </c>
      <c r="O16" s="39"/>
      <c r="P16" s="46">
        <f t="shared" si="0"/>
        <v>0</v>
      </c>
      <c r="Q16" s="39"/>
      <c r="R16" s="46">
        <v>0</v>
      </c>
      <c r="S16" s="39"/>
      <c r="T16" s="46">
        <f t="shared" si="1"/>
        <v>0</v>
      </c>
      <c r="U16" s="39"/>
      <c r="V16" s="46">
        <v>0</v>
      </c>
      <c r="W16" s="39"/>
      <c r="X16" s="46">
        <v>0</v>
      </c>
      <c r="Y16" s="39"/>
      <c r="Z16" s="46">
        <v>0</v>
      </c>
      <c r="AA16" s="39"/>
      <c r="AB16" s="46">
        <v>0</v>
      </c>
      <c r="AC16" s="39"/>
      <c r="AD16" s="44">
        <f t="shared" si="2"/>
        <v>0</v>
      </c>
      <c r="AE16" s="39"/>
      <c r="AF16" s="46">
        <v>0</v>
      </c>
      <c r="AG16" s="39"/>
      <c r="AH16" s="46">
        <v>0</v>
      </c>
      <c r="AI16" s="39"/>
      <c r="AJ16" s="46">
        <v>0</v>
      </c>
      <c r="AK16" s="39"/>
      <c r="AL16" s="46">
        <v>0</v>
      </c>
      <c r="AM16" s="39"/>
      <c r="AN16" s="46">
        <v>0</v>
      </c>
      <c r="AO16" s="39"/>
      <c r="AP16" s="44">
        <f t="shared" si="3"/>
        <v>0</v>
      </c>
      <c r="AQ16" s="39"/>
      <c r="AR16" s="46">
        <v>0</v>
      </c>
      <c r="AS16" s="39"/>
      <c r="AT16" s="46">
        <v>0</v>
      </c>
      <c r="AU16" s="39"/>
      <c r="AV16" s="46">
        <v>0</v>
      </c>
      <c r="AW16" s="39"/>
      <c r="AX16" s="106">
        <v>0</v>
      </c>
      <c r="AY16" s="39"/>
      <c r="AZ16" s="46">
        <v>0</v>
      </c>
      <c r="BA16" s="39"/>
      <c r="BB16" s="46">
        <v>0</v>
      </c>
      <c r="BC16" s="39"/>
      <c r="BD16" s="46">
        <v>0</v>
      </c>
      <c r="BE16" s="39"/>
      <c r="BF16" s="46">
        <v>0</v>
      </c>
      <c r="BG16" s="39"/>
      <c r="BH16" s="46">
        <v>0</v>
      </c>
      <c r="BI16" s="39"/>
      <c r="BJ16" s="46">
        <v>0</v>
      </c>
      <c r="BK16" s="39"/>
      <c r="BL16" s="46">
        <v>0</v>
      </c>
      <c r="BM16" s="39"/>
      <c r="BN16" s="46">
        <v>0</v>
      </c>
      <c r="BO16" s="39"/>
      <c r="BP16" s="46">
        <v>0</v>
      </c>
      <c r="BQ16" s="39"/>
      <c r="BR16" s="46">
        <v>0</v>
      </c>
      <c r="BS16" s="39"/>
      <c r="BT16" s="46">
        <v>0</v>
      </c>
      <c r="BU16" s="39"/>
      <c r="BV16" s="46">
        <v>0</v>
      </c>
      <c r="BW16" s="39"/>
      <c r="BX16" s="46">
        <v>0</v>
      </c>
      <c r="BY16" s="39"/>
      <c r="BZ16" s="46">
        <v>0</v>
      </c>
      <c r="CA16" s="39"/>
      <c r="CB16" s="46">
        <v>0</v>
      </c>
      <c r="CC16" s="39"/>
      <c r="CD16" s="46">
        <v>0</v>
      </c>
      <c r="CE16" s="39"/>
      <c r="CF16" s="46">
        <v>0</v>
      </c>
      <c r="CG16" s="39"/>
      <c r="CH16" s="46">
        <v>0</v>
      </c>
      <c r="CI16" s="39"/>
      <c r="CJ16" s="46">
        <v>0</v>
      </c>
      <c r="CK16" s="39"/>
      <c r="CL16" s="46">
        <v>0</v>
      </c>
      <c r="CM16" s="39"/>
      <c r="CN16" s="44">
        <f t="shared" si="4"/>
        <v>0</v>
      </c>
      <c r="CO16" s="39"/>
      <c r="CP16" s="46">
        <v>0</v>
      </c>
      <c r="CQ16" s="39"/>
      <c r="CR16" s="46">
        <v>0</v>
      </c>
      <c r="CS16" s="39"/>
      <c r="CT16" s="46">
        <v>0</v>
      </c>
      <c r="CU16" s="39"/>
      <c r="CV16" s="46">
        <v>0</v>
      </c>
      <c r="CW16" s="39"/>
      <c r="CX16" s="46">
        <v>0</v>
      </c>
      <c r="CY16" s="39"/>
      <c r="CZ16" s="46">
        <v>0</v>
      </c>
      <c r="DA16" s="39"/>
      <c r="DB16" s="44">
        <f t="shared" si="5"/>
        <v>0</v>
      </c>
      <c r="DC16" s="39"/>
      <c r="DD16" s="46">
        <v>0</v>
      </c>
      <c r="DE16" s="39"/>
      <c r="DF16" s="46">
        <v>0</v>
      </c>
      <c r="DG16" s="39"/>
      <c r="DH16" s="46">
        <v>0</v>
      </c>
      <c r="DI16" s="39"/>
      <c r="DJ16" s="46">
        <v>0</v>
      </c>
      <c r="DK16" s="39"/>
      <c r="DL16" s="46">
        <v>0</v>
      </c>
      <c r="DM16" s="39"/>
      <c r="DN16" s="46">
        <v>0</v>
      </c>
      <c r="DO16" s="39"/>
      <c r="DP16" s="46">
        <v>0</v>
      </c>
      <c r="DQ16" s="39"/>
      <c r="DR16" s="46">
        <v>0</v>
      </c>
      <c r="DS16" s="39"/>
      <c r="DT16" s="46">
        <v>0</v>
      </c>
      <c r="DU16" s="39"/>
      <c r="DV16" s="46">
        <v>0</v>
      </c>
      <c r="DW16" s="39"/>
      <c r="DX16" s="46">
        <v>0</v>
      </c>
      <c r="DY16" s="39"/>
      <c r="DZ16" s="44">
        <f t="shared" si="6"/>
        <v>0</v>
      </c>
      <c r="EA16" s="39"/>
      <c r="EB16" s="46">
        <v>0</v>
      </c>
      <c r="EC16" s="39"/>
      <c r="ED16" s="46">
        <v>0</v>
      </c>
      <c r="EE16" s="39"/>
      <c r="EF16" s="46">
        <v>0</v>
      </c>
      <c r="EG16" s="39"/>
      <c r="EH16" s="46">
        <v>0</v>
      </c>
      <c r="EI16" s="39"/>
      <c r="EJ16" s="44">
        <f t="shared" si="7"/>
        <v>0</v>
      </c>
      <c r="EK16" s="39"/>
      <c r="EL16" s="46">
        <v>0</v>
      </c>
      <c r="EM16" s="39"/>
      <c r="EN16" s="46">
        <v>0</v>
      </c>
      <c r="EO16" s="39"/>
      <c r="EP16" s="46">
        <v>0</v>
      </c>
      <c r="EQ16" s="39"/>
      <c r="ER16" s="46">
        <v>0</v>
      </c>
      <c r="ES16" s="39"/>
      <c r="ET16" s="44">
        <f t="shared" si="8"/>
        <v>0</v>
      </c>
      <c r="EU16" s="39"/>
      <c r="EV16" s="46">
        <v>0</v>
      </c>
      <c r="EW16" s="39"/>
      <c r="EX16" s="46">
        <v>0</v>
      </c>
      <c r="EY16" s="39"/>
      <c r="EZ16" s="46">
        <v>0</v>
      </c>
      <c r="FA16" s="39"/>
      <c r="FB16" s="44">
        <f t="shared" si="9"/>
        <v>0</v>
      </c>
      <c r="FC16" s="39"/>
      <c r="FD16" s="106">
        <v>0</v>
      </c>
      <c r="FE16" s="39"/>
      <c r="FF16" s="46">
        <v>0</v>
      </c>
      <c r="FG16" s="39"/>
      <c r="FH16" s="46">
        <v>0</v>
      </c>
      <c r="FI16" s="39"/>
      <c r="FJ16" s="46">
        <v>0</v>
      </c>
      <c r="FK16" s="39"/>
      <c r="FL16" s="44">
        <f t="shared" si="10"/>
        <v>0</v>
      </c>
      <c r="FM16" s="39"/>
      <c r="FN16" s="46">
        <v>0</v>
      </c>
      <c r="FO16" s="39"/>
      <c r="FP16" s="46">
        <v>0</v>
      </c>
      <c r="FQ16" s="39"/>
      <c r="FR16" s="46">
        <v>0</v>
      </c>
      <c r="FS16" s="39"/>
      <c r="FT16" s="46">
        <v>0</v>
      </c>
      <c r="FU16" s="39"/>
      <c r="FV16" s="44">
        <f t="shared" si="11"/>
        <v>0</v>
      </c>
      <c r="FW16" s="39"/>
      <c r="FX16" s="46">
        <v>0</v>
      </c>
      <c r="FY16" s="39"/>
      <c r="FZ16" s="46">
        <f t="shared" si="12"/>
        <v>0</v>
      </c>
      <c r="GA16" s="39"/>
      <c r="GB16" s="46">
        <v>0</v>
      </c>
      <c r="GC16" s="39"/>
      <c r="GD16" s="46">
        <f t="shared" si="13"/>
        <v>3309.44</v>
      </c>
    </row>
    <row r="17" spans="1:186" x14ac:dyDescent="0.2">
      <c r="A17" s="36"/>
      <c r="B17" s="36"/>
      <c r="C17" s="36"/>
      <c r="D17" s="36" t="s">
        <v>301</v>
      </c>
      <c r="E17" s="36"/>
      <c r="F17" s="42">
        <f>ROUND(SUM(F11:F16),5)</f>
        <v>0</v>
      </c>
      <c r="G17" s="39"/>
      <c r="H17" s="42">
        <f>ROUND(SUM(H11:H16),5)</f>
        <v>11139.98</v>
      </c>
      <c r="I17" s="39"/>
      <c r="J17" s="42">
        <f>ROUND(SUM(J11:J16),5)</f>
        <v>0</v>
      </c>
      <c r="K17" s="39"/>
      <c r="L17" s="42">
        <f>ROUND(SUM(L11:L16),5)</f>
        <v>0</v>
      </c>
      <c r="M17" s="39"/>
      <c r="N17" s="42">
        <f>ROUND(SUM(N11:N16),5)</f>
        <v>0</v>
      </c>
      <c r="O17" s="39"/>
      <c r="P17" s="42">
        <f t="shared" si="0"/>
        <v>0</v>
      </c>
      <c r="Q17" s="39"/>
      <c r="R17" s="42">
        <f>ROUND(SUM(R11:R16),5)</f>
        <v>0</v>
      </c>
      <c r="S17" s="39"/>
      <c r="T17" s="42">
        <f t="shared" si="1"/>
        <v>0</v>
      </c>
      <c r="U17" s="39"/>
      <c r="V17" s="42">
        <f>ROUND(SUM(V11:V16),5)</f>
        <v>0</v>
      </c>
      <c r="W17" s="39"/>
      <c r="X17" s="42">
        <f>ROUND(SUM(X11:X16),5)</f>
        <v>0</v>
      </c>
      <c r="Y17" s="39"/>
      <c r="Z17" s="42">
        <f>ROUND(SUM(Z11:Z16),5)</f>
        <v>0</v>
      </c>
      <c r="AA17" s="39"/>
      <c r="AB17" s="42">
        <f>ROUND(SUM(AB11:AB16),5)</f>
        <v>0</v>
      </c>
      <c r="AC17" s="39"/>
      <c r="AD17" s="40">
        <f t="shared" si="2"/>
        <v>0</v>
      </c>
      <c r="AE17" s="39"/>
      <c r="AF17" s="42">
        <f>ROUND(SUM(AF11:AF16),5)</f>
        <v>0</v>
      </c>
      <c r="AG17" s="39"/>
      <c r="AH17" s="42">
        <f>ROUND(SUM(AH11:AH16),5)</f>
        <v>0</v>
      </c>
      <c r="AI17" s="39"/>
      <c r="AJ17" s="42">
        <f>ROUND(SUM(AJ11:AJ16),5)</f>
        <v>0</v>
      </c>
      <c r="AK17" s="39"/>
      <c r="AL17" s="42">
        <f>ROUND(SUM(AL11:AL16),5)</f>
        <v>0</v>
      </c>
      <c r="AM17" s="39"/>
      <c r="AN17" s="42">
        <f>ROUND(SUM(AN11:AN16),5)</f>
        <v>0</v>
      </c>
      <c r="AO17" s="39"/>
      <c r="AP17" s="40">
        <f t="shared" si="3"/>
        <v>0</v>
      </c>
      <c r="AQ17" s="39"/>
      <c r="AR17" s="42">
        <f>ROUND(SUM(AR11:AR16),5)</f>
        <v>0</v>
      </c>
      <c r="AS17" s="39"/>
      <c r="AT17" s="42">
        <f>ROUND(SUM(AT11:AT16),5)</f>
        <v>0</v>
      </c>
      <c r="AU17" s="39"/>
      <c r="AV17" s="42">
        <f>ROUND(SUM(AV11:AV16),5)</f>
        <v>0</v>
      </c>
      <c r="AW17" s="39"/>
      <c r="AX17" s="105">
        <f>ROUND(SUM(AX11:AX16),5)</f>
        <v>0</v>
      </c>
      <c r="AY17" s="39"/>
      <c r="AZ17" s="42">
        <f>ROUND(SUM(AZ11:AZ16),5)</f>
        <v>0</v>
      </c>
      <c r="BA17" s="39"/>
      <c r="BB17" s="42">
        <f>ROUND(SUM(BB11:BB16),5)</f>
        <v>0</v>
      </c>
      <c r="BC17" s="39"/>
      <c r="BD17" s="42">
        <f>ROUND(SUM(BD11:BD16),5)</f>
        <v>0</v>
      </c>
      <c r="BE17" s="39"/>
      <c r="BF17" s="42">
        <f>ROUND(SUM(BF11:BF16),5)</f>
        <v>0</v>
      </c>
      <c r="BG17" s="39"/>
      <c r="BH17" s="42">
        <f>ROUND(SUM(BH11:BH16),5)</f>
        <v>0</v>
      </c>
      <c r="BI17" s="39"/>
      <c r="BJ17" s="42">
        <f>ROUND(SUM(BJ11:BJ16),5)</f>
        <v>0</v>
      </c>
      <c r="BK17" s="39"/>
      <c r="BL17" s="42">
        <f>ROUND(SUM(BL11:BL16),5)</f>
        <v>0</v>
      </c>
      <c r="BM17" s="39"/>
      <c r="BN17" s="42">
        <f>ROUND(SUM(BN11:BN16),5)</f>
        <v>0</v>
      </c>
      <c r="BO17" s="39"/>
      <c r="BP17" s="42">
        <f>ROUND(SUM(BP11:BP16),5)</f>
        <v>0</v>
      </c>
      <c r="BQ17" s="39"/>
      <c r="BR17" s="42">
        <f>ROUND(SUM(BR11:BR16),5)</f>
        <v>0</v>
      </c>
      <c r="BS17" s="39"/>
      <c r="BT17" s="42">
        <f>ROUND(SUM(BT11:BT16),5)</f>
        <v>0</v>
      </c>
      <c r="BU17" s="39"/>
      <c r="BV17" s="42">
        <f>ROUND(SUM(BV11:BV16),5)</f>
        <v>0</v>
      </c>
      <c r="BW17" s="39"/>
      <c r="BX17" s="42">
        <f>ROUND(SUM(BX11:BX16),5)</f>
        <v>0</v>
      </c>
      <c r="BY17" s="39"/>
      <c r="BZ17" s="42">
        <f>ROUND(SUM(BZ11:BZ16),5)</f>
        <v>0</v>
      </c>
      <c r="CA17" s="39"/>
      <c r="CB17" s="42">
        <f>ROUND(SUM(CB11:CB16),5)</f>
        <v>0</v>
      </c>
      <c r="CC17" s="39"/>
      <c r="CD17" s="42">
        <f>ROUND(SUM(CD11:CD16),5)</f>
        <v>0</v>
      </c>
      <c r="CE17" s="39"/>
      <c r="CF17" s="42">
        <f>ROUND(SUM(CF11:CF16),5)</f>
        <v>0</v>
      </c>
      <c r="CG17" s="39"/>
      <c r="CH17" s="42">
        <f>ROUND(SUM(CH11:CH16),5)</f>
        <v>0</v>
      </c>
      <c r="CI17" s="39"/>
      <c r="CJ17" s="42">
        <f>ROUND(SUM(CJ11:CJ16),5)</f>
        <v>0</v>
      </c>
      <c r="CK17" s="39"/>
      <c r="CL17" s="42">
        <f>ROUND(SUM(CL11:CL16),5)</f>
        <v>0</v>
      </c>
      <c r="CM17" s="39"/>
      <c r="CN17" s="40">
        <f t="shared" si="4"/>
        <v>0</v>
      </c>
      <c r="CO17" s="39"/>
      <c r="CP17" s="42">
        <f>ROUND(SUM(CP11:CP16),5)</f>
        <v>0</v>
      </c>
      <c r="CQ17" s="39"/>
      <c r="CR17" s="42">
        <f>ROUND(SUM(CR11:CR16),5)</f>
        <v>0</v>
      </c>
      <c r="CS17" s="39"/>
      <c r="CT17" s="42">
        <f>ROUND(SUM(CT11:CT16),5)</f>
        <v>0</v>
      </c>
      <c r="CU17" s="39"/>
      <c r="CV17" s="42">
        <f>ROUND(SUM(CV11:CV16),5)</f>
        <v>0</v>
      </c>
      <c r="CW17" s="39"/>
      <c r="CX17" s="42">
        <f>ROUND(SUM(CX11:CX16),5)</f>
        <v>0</v>
      </c>
      <c r="CY17" s="39"/>
      <c r="CZ17" s="42">
        <f>ROUND(SUM(CZ11:CZ16),5)</f>
        <v>0</v>
      </c>
      <c r="DA17" s="39"/>
      <c r="DB17" s="40">
        <f t="shared" si="5"/>
        <v>0</v>
      </c>
      <c r="DC17" s="39"/>
      <c r="DD17" s="42">
        <f>ROUND(SUM(DD11:DD16),5)</f>
        <v>0</v>
      </c>
      <c r="DE17" s="39"/>
      <c r="DF17" s="42">
        <f>ROUND(SUM(DF11:DF16),5)</f>
        <v>0</v>
      </c>
      <c r="DG17" s="39"/>
      <c r="DH17" s="42">
        <f>ROUND(SUM(DH11:DH16),5)</f>
        <v>0</v>
      </c>
      <c r="DI17" s="39"/>
      <c r="DJ17" s="42">
        <f>ROUND(SUM(DJ11:DJ16),5)</f>
        <v>0</v>
      </c>
      <c r="DK17" s="39"/>
      <c r="DL17" s="42">
        <f>ROUND(SUM(DL11:DL16),5)</f>
        <v>0</v>
      </c>
      <c r="DM17" s="39"/>
      <c r="DN17" s="42">
        <f>ROUND(SUM(DN11:DN16),5)</f>
        <v>0</v>
      </c>
      <c r="DO17" s="39"/>
      <c r="DP17" s="42">
        <f>ROUND(SUM(DP11:DP16),5)</f>
        <v>0</v>
      </c>
      <c r="DQ17" s="39"/>
      <c r="DR17" s="42">
        <f>ROUND(SUM(DR11:DR16),5)</f>
        <v>0</v>
      </c>
      <c r="DS17" s="39"/>
      <c r="DT17" s="42">
        <f>ROUND(SUM(DT11:DT16),5)</f>
        <v>0</v>
      </c>
      <c r="DU17" s="39"/>
      <c r="DV17" s="42">
        <f>ROUND(SUM(DV11:DV16),5)</f>
        <v>0</v>
      </c>
      <c r="DW17" s="39"/>
      <c r="DX17" s="42">
        <f>ROUND(SUM(DX11:DX16),5)</f>
        <v>0</v>
      </c>
      <c r="DY17" s="39"/>
      <c r="DZ17" s="40">
        <f t="shared" si="6"/>
        <v>0</v>
      </c>
      <c r="EA17" s="39"/>
      <c r="EB17" s="42">
        <f>ROUND(SUM(EB11:EB16),5)</f>
        <v>0</v>
      </c>
      <c r="EC17" s="39"/>
      <c r="ED17" s="42">
        <f>ROUND(SUM(ED11:ED16),5)</f>
        <v>0</v>
      </c>
      <c r="EE17" s="39"/>
      <c r="EF17" s="42">
        <f>ROUND(SUM(EF11:EF16),5)</f>
        <v>0</v>
      </c>
      <c r="EG17" s="39"/>
      <c r="EH17" s="42">
        <f>ROUND(SUM(EH11:EH16),5)</f>
        <v>0</v>
      </c>
      <c r="EI17" s="39"/>
      <c r="EJ17" s="40">
        <f t="shared" si="7"/>
        <v>0</v>
      </c>
      <c r="EK17" s="39"/>
      <c r="EL17" s="42">
        <f>ROUND(SUM(EL11:EL16),5)</f>
        <v>0</v>
      </c>
      <c r="EM17" s="39"/>
      <c r="EN17" s="42">
        <f>ROUND(SUM(EN11:EN16),5)</f>
        <v>0</v>
      </c>
      <c r="EO17" s="39"/>
      <c r="EP17" s="42">
        <f>ROUND(SUM(EP11:EP16),5)</f>
        <v>0</v>
      </c>
      <c r="EQ17" s="39"/>
      <c r="ER17" s="42">
        <f>ROUND(SUM(ER11:ER16),5)</f>
        <v>0</v>
      </c>
      <c r="ES17" s="39"/>
      <c r="ET17" s="40">
        <f t="shared" si="8"/>
        <v>0</v>
      </c>
      <c r="EU17" s="39"/>
      <c r="EV17" s="42">
        <f>ROUND(SUM(EV11:EV16),5)</f>
        <v>0</v>
      </c>
      <c r="EW17" s="39"/>
      <c r="EX17" s="42">
        <f>ROUND(SUM(EX11:EX16),5)</f>
        <v>0</v>
      </c>
      <c r="EY17" s="39"/>
      <c r="EZ17" s="42">
        <f>ROUND(SUM(EZ11:EZ16),5)</f>
        <v>0</v>
      </c>
      <c r="FA17" s="39"/>
      <c r="FB17" s="40">
        <f t="shared" si="9"/>
        <v>0</v>
      </c>
      <c r="FC17" s="39"/>
      <c r="FD17" s="105">
        <f>ROUND(SUM(FD11:FD16),5)</f>
        <v>0</v>
      </c>
      <c r="FE17" s="39"/>
      <c r="FF17" s="42">
        <f>ROUND(SUM(FF11:FF16),5)</f>
        <v>0</v>
      </c>
      <c r="FG17" s="39"/>
      <c r="FH17" s="42">
        <f>ROUND(SUM(FH11:FH16),5)</f>
        <v>0</v>
      </c>
      <c r="FI17" s="39"/>
      <c r="FJ17" s="42">
        <f>ROUND(SUM(FJ11:FJ16),5)</f>
        <v>0</v>
      </c>
      <c r="FK17" s="39"/>
      <c r="FL17" s="40">
        <f t="shared" si="10"/>
        <v>0</v>
      </c>
      <c r="FM17" s="39"/>
      <c r="FN17" s="42">
        <f>ROUND(SUM(FN11:FN16),5)</f>
        <v>0</v>
      </c>
      <c r="FO17" s="39"/>
      <c r="FP17" s="42">
        <f>ROUND(SUM(FP11:FP16),5)</f>
        <v>0</v>
      </c>
      <c r="FQ17" s="39"/>
      <c r="FR17" s="42">
        <f>ROUND(SUM(FR11:FR16),5)</f>
        <v>0</v>
      </c>
      <c r="FS17" s="39"/>
      <c r="FT17" s="42">
        <f>ROUND(SUM(FT11:FT16),5)</f>
        <v>0</v>
      </c>
      <c r="FU17" s="39"/>
      <c r="FV17" s="40">
        <f t="shared" si="11"/>
        <v>0</v>
      </c>
      <c r="FW17" s="39"/>
      <c r="FX17" s="42">
        <f>ROUND(SUM(FX11:FX16),5)</f>
        <v>0</v>
      </c>
      <c r="FY17" s="39"/>
      <c r="FZ17" s="42">
        <f t="shared" si="12"/>
        <v>0</v>
      </c>
      <c r="GA17" s="39"/>
      <c r="GB17" s="42">
        <f>ROUND(SUM(GB11:GB16),5)</f>
        <v>0</v>
      </c>
      <c r="GC17" s="39"/>
      <c r="GD17" s="42">
        <f t="shared" si="13"/>
        <v>11139.98</v>
      </c>
    </row>
    <row r="18" spans="1:186" x14ac:dyDescent="0.2">
      <c r="A18" s="36"/>
      <c r="B18" s="36"/>
      <c r="C18" s="36"/>
      <c r="D18" s="36" t="s">
        <v>302</v>
      </c>
      <c r="E18" s="36"/>
      <c r="F18" s="42"/>
      <c r="G18" s="39"/>
      <c r="H18" s="42"/>
      <c r="I18" s="39"/>
      <c r="J18" s="42"/>
      <c r="K18" s="39"/>
      <c r="L18" s="42"/>
      <c r="M18" s="39"/>
      <c r="N18" s="42"/>
      <c r="O18" s="39"/>
      <c r="P18" s="42"/>
      <c r="Q18" s="39"/>
      <c r="R18" s="42"/>
      <c r="S18" s="39"/>
      <c r="T18" s="42"/>
      <c r="U18" s="39"/>
      <c r="V18" s="42"/>
      <c r="W18" s="39"/>
      <c r="X18" s="42"/>
      <c r="Y18" s="39"/>
      <c r="Z18" s="42"/>
      <c r="AA18" s="39"/>
      <c r="AB18" s="42"/>
      <c r="AC18" s="39"/>
      <c r="AD18" s="40"/>
      <c r="AE18" s="39"/>
      <c r="AF18" s="42"/>
      <c r="AG18" s="39"/>
      <c r="AH18" s="42"/>
      <c r="AI18" s="39"/>
      <c r="AJ18" s="42"/>
      <c r="AK18" s="39"/>
      <c r="AL18" s="42"/>
      <c r="AM18" s="39"/>
      <c r="AN18" s="42"/>
      <c r="AO18" s="39"/>
      <c r="AP18" s="40"/>
      <c r="AQ18" s="39"/>
      <c r="AR18" s="42"/>
      <c r="AS18" s="39"/>
      <c r="AT18" s="42"/>
      <c r="AU18" s="39"/>
      <c r="AV18" s="42"/>
      <c r="AW18" s="39"/>
      <c r="AX18" s="105"/>
      <c r="AY18" s="39"/>
      <c r="AZ18" s="42"/>
      <c r="BA18" s="39"/>
      <c r="BB18" s="42"/>
      <c r="BC18" s="39"/>
      <c r="BD18" s="42"/>
      <c r="BE18" s="39"/>
      <c r="BF18" s="42"/>
      <c r="BG18" s="39"/>
      <c r="BH18" s="42"/>
      <c r="BI18" s="39"/>
      <c r="BJ18" s="42"/>
      <c r="BK18" s="39"/>
      <c r="BL18" s="42"/>
      <c r="BM18" s="39"/>
      <c r="BN18" s="42"/>
      <c r="BO18" s="39"/>
      <c r="BP18" s="42"/>
      <c r="BQ18" s="39"/>
      <c r="BR18" s="42"/>
      <c r="BS18" s="39"/>
      <c r="BT18" s="42"/>
      <c r="BU18" s="39"/>
      <c r="BV18" s="42"/>
      <c r="BW18" s="39"/>
      <c r="BX18" s="42"/>
      <c r="BY18" s="39"/>
      <c r="BZ18" s="42"/>
      <c r="CA18" s="39"/>
      <c r="CB18" s="42"/>
      <c r="CC18" s="39"/>
      <c r="CD18" s="42"/>
      <c r="CE18" s="39"/>
      <c r="CF18" s="42"/>
      <c r="CG18" s="39"/>
      <c r="CH18" s="42"/>
      <c r="CI18" s="39"/>
      <c r="CJ18" s="42"/>
      <c r="CK18" s="39"/>
      <c r="CL18" s="42"/>
      <c r="CM18" s="39"/>
      <c r="CN18" s="40"/>
      <c r="CO18" s="39"/>
      <c r="CP18" s="42"/>
      <c r="CQ18" s="39"/>
      <c r="CR18" s="42"/>
      <c r="CS18" s="39"/>
      <c r="CT18" s="42"/>
      <c r="CU18" s="39"/>
      <c r="CV18" s="42"/>
      <c r="CW18" s="39"/>
      <c r="CX18" s="42"/>
      <c r="CY18" s="39"/>
      <c r="CZ18" s="42"/>
      <c r="DA18" s="39"/>
      <c r="DB18" s="40"/>
      <c r="DC18" s="39"/>
      <c r="DD18" s="42"/>
      <c r="DE18" s="39"/>
      <c r="DF18" s="42"/>
      <c r="DG18" s="39"/>
      <c r="DH18" s="42"/>
      <c r="DI18" s="39"/>
      <c r="DJ18" s="42"/>
      <c r="DK18" s="39"/>
      <c r="DL18" s="42"/>
      <c r="DM18" s="39"/>
      <c r="DN18" s="42"/>
      <c r="DO18" s="39"/>
      <c r="DP18" s="42"/>
      <c r="DQ18" s="39"/>
      <c r="DR18" s="42"/>
      <c r="DS18" s="39"/>
      <c r="DT18" s="42"/>
      <c r="DU18" s="39"/>
      <c r="DV18" s="42"/>
      <c r="DW18" s="39"/>
      <c r="DX18" s="42"/>
      <c r="DY18" s="39"/>
      <c r="DZ18" s="40"/>
      <c r="EA18" s="39"/>
      <c r="EB18" s="42"/>
      <c r="EC18" s="39"/>
      <c r="ED18" s="42"/>
      <c r="EE18" s="39"/>
      <c r="EF18" s="42"/>
      <c r="EG18" s="39"/>
      <c r="EH18" s="42"/>
      <c r="EI18" s="39"/>
      <c r="EJ18" s="40"/>
      <c r="EK18" s="39"/>
      <c r="EL18" s="42"/>
      <c r="EM18" s="39"/>
      <c r="EN18" s="42"/>
      <c r="EO18" s="39"/>
      <c r="EP18" s="42"/>
      <c r="EQ18" s="39"/>
      <c r="ER18" s="42"/>
      <c r="ES18" s="39"/>
      <c r="ET18" s="40"/>
      <c r="EU18" s="39"/>
      <c r="EV18" s="42"/>
      <c r="EW18" s="39"/>
      <c r="EX18" s="42"/>
      <c r="EY18" s="39"/>
      <c r="EZ18" s="42"/>
      <c r="FA18" s="39"/>
      <c r="FB18" s="40"/>
      <c r="FC18" s="39"/>
      <c r="FD18" s="105"/>
      <c r="FE18" s="39"/>
      <c r="FF18" s="42"/>
      <c r="FG18" s="39"/>
      <c r="FH18" s="42"/>
      <c r="FI18" s="39"/>
      <c r="FJ18" s="42"/>
      <c r="FK18" s="39"/>
      <c r="FL18" s="40"/>
      <c r="FM18" s="39"/>
      <c r="FN18" s="42"/>
      <c r="FO18" s="39"/>
      <c r="FP18" s="42"/>
      <c r="FQ18" s="39"/>
      <c r="FR18" s="42"/>
      <c r="FS18" s="39"/>
      <c r="FT18" s="42"/>
      <c r="FU18" s="39"/>
      <c r="FV18" s="40"/>
      <c r="FW18" s="39"/>
      <c r="FX18" s="42"/>
      <c r="FY18" s="39"/>
      <c r="FZ18" s="42"/>
      <c r="GA18" s="39"/>
      <c r="GB18" s="42"/>
      <c r="GC18" s="39"/>
      <c r="GD18" s="42"/>
    </row>
    <row r="19" spans="1:186" x14ac:dyDescent="0.2">
      <c r="A19" s="36"/>
      <c r="B19" s="36"/>
      <c r="C19" s="36"/>
      <c r="D19" s="36"/>
      <c r="E19" s="36" t="s">
        <v>641</v>
      </c>
      <c r="F19" s="42">
        <v>0</v>
      </c>
      <c r="G19" s="39"/>
      <c r="H19" s="42">
        <v>12200</v>
      </c>
      <c r="I19" s="39"/>
      <c r="J19" s="42">
        <v>0</v>
      </c>
      <c r="K19" s="39"/>
      <c r="L19" s="42">
        <v>0</v>
      </c>
      <c r="M19" s="39"/>
      <c r="N19" s="42">
        <v>0</v>
      </c>
      <c r="O19" s="39"/>
      <c r="P19" s="42">
        <f t="shared" ref="P19:P26" si="14">ROUND(SUM(L19:N19),5)</f>
        <v>0</v>
      </c>
      <c r="Q19" s="39"/>
      <c r="R19" s="42">
        <v>0</v>
      </c>
      <c r="S19" s="39"/>
      <c r="T19" s="42">
        <f t="shared" ref="T19:T26" si="15">ROUND(SUM(P19:R19),5)</f>
        <v>0</v>
      </c>
      <c r="U19" s="39"/>
      <c r="V19" s="42">
        <v>0</v>
      </c>
      <c r="W19" s="39"/>
      <c r="X19" s="42">
        <v>0</v>
      </c>
      <c r="Y19" s="39"/>
      <c r="Z19" s="42">
        <v>0</v>
      </c>
      <c r="AA19" s="39"/>
      <c r="AB19" s="42">
        <v>-315.95</v>
      </c>
      <c r="AC19" s="39"/>
      <c r="AD19" s="40">
        <f t="shared" ref="AD19:AD26" si="16">ROUND(SUM(V19:AB19),5)</f>
        <v>-315.95</v>
      </c>
      <c r="AE19" s="39"/>
      <c r="AF19" s="42">
        <v>-315.95</v>
      </c>
      <c r="AG19" s="39"/>
      <c r="AH19" s="42">
        <v>-315.95</v>
      </c>
      <c r="AI19" s="39"/>
      <c r="AJ19" s="42">
        <v>0</v>
      </c>
      <c r="AK19" s="39"/>
      <c r="AL19" s="42">
        <v>0</v>
      </c>
      <c r="AM19" s="39"/>
      <c r="AN19" s="42">
        <v>-315.95</v>
      </c>
      <c r="AO19" s="39"/>
      <c r="AP19" s="40">
        <f t="shared" ref="AP19:AP26" si="17">ROUND(SUM(AJ19:AN19),5)</f>
        <v>-315.95</v>
      </c>
      <c r="AQ19" s="39"/>
      <c r="AR19" s="42">
        <v>-315.95</v>
      </c>
      <c r="AS19" s="39"/>
      <c r="AT19" s="42">
        <v>-315.95</v>
      </c>
      <c r="AU19" s="39"/>
      <c r="AV19" s="42">
        <v>0</v>
      </c>
      <c r="AW19" s="39"/>
      <c r="AX19" s="105">
        <v>-315.95</v>
      </c>
      <c r="AY19" s="39"/>
      <c r="AZ19" s="42">
        <v>-315.95</v>
      </c>
      <c r="BA19" s="39"/>
      <c r="BB19" s="42">
        <v>-315.95</v>
      </c>
      <c r="BC19" s="39"/>
      <c r="BD19" s="42">
        <v>-315.95</v>
      </c>
      <c r="BE19" s="39"/>
      <c r="BF19" s="42">
        <v>-315.95</v>
      </c>
      <c r="BG19" s="39"/>
      <c r="BH19" s="42">
        <v>-315.95</v>
      </c>
      <c r="BI19" s="39"/>
      <c r="BJ19" s="42">
        <v>-315.95</v>
      </c>
      <c r="BK19" s="39"/>
      <c r="BL19" s="42">
        <v>-315.95</v>
      </c>
      <c r="BM19" s="39"/>
      <c r="BN19" s="42">
        <v>-315.95</v>
      </c>
      <c r="BO19" s="39"/>
      <c r="BP19" s="42">
        <v>-315.95</v>
      </c>
      <c r="BQ19" s="39"/>
      <c r="BR19" s="42">
        <v>-315.95</v>
      </c>
      <c r="BS19" s="39"/>
      <c r="BT19" s="42">
        <v>-315.95</v>
      </c>
      <c r="BU19" s="39"/>
      <c r="BV19" s="42">
        <v>-315.95</v>
      </c>
      <c r="BW19" s="39"/>
      <c r="BX19" s="42">
        <v>-315.95</v>
      </c>
      <c r="BY19" s="39"/>
      <c r="BZ19" s="42">
        <v>-315.95</v>
      </c>
      <c r="CA19" s="39"/>
      <c r="CB19" s="42">
        <v>-315.95</v>
      </c>
      <c r="CC19" s="39"/>
      <c r="CD19" s="42">
        <v>-315.95</v>
      </c>
      <c r="CE19" s="39"/>
      <c r="CF19" s="42">
        <v>0</v>
      </c>
      <c r="CG19" s="39"/>
      <c r="CH19" s="42">
        <v>0</v>
      </c>
      <c r="CI19" s="39"/>
      <c r="CJ19" s="42">
        <v>0</v>
      </c>
      <c r="CK19" s="39"/>
      <c r="CL19" s="42">
        <v>0</v>
      </c>
      <c r="CM19" s="39"/>
      <c r="CN19" s="40">
        <f t="shared" ref="CN19:CN26" si="18">ROUND(SUM(CD19:CL19),5)</f>
        <v>-315.95</v>
      </c>
      <c r="CO19" s="39"/>
      <c r="CP19" s="42">
        <v>-315.95</v>
      </c>
      <c r="CQ19" s="39"/>
      <c r="CR19" s="42">
        <v>0</v>
      </c>
      <c r="CS19" s="39"/>
      <c r="CT19" s="42">
        <v>0</v>
      </c>
      <c r="CU19" s="39"/>
      <c r="CV19" s="42">
        <v>0</v>
      </c>
      <c r="CW19" s="39"/>
      <c r="CX19" s="42">
        <v>0</v>
      </c>
      <c r="CY19" s="39"/>
      <c r="CZ19" s="42">
        <v>-315.95</v>
      </c>
      <c r="DA19" s="39"/>
      <c r="DB19" s="40">
        <f t="shared" ref="DB19:DB26" si="19">ROUND(SUM(CR19:CZ19),5)</f>
        <v>-315.95</v>
      </c>
      <c r="DC19" s="39"/>
      <c r="DD19" s="42">
        <v>-315.95</v>
      </c>
      <c r="DE19" s="39"/>
      <c r="DF19" s="42">
        <v>0</v>
      </c>
      <c r="DG19" s="39"/>
      <c r="DH19" s="42">
        <v>0</v>
      </c>
      <c r="DI19" s="39"/>
      <c r="DJ19" s="42">
        <v>0</v>
      </c>
      <c r="DK19" s="39"/>
      <c r="DL19" s="42">
        <v>0</v>
      </c>
      <c r="DM19" s="39"/>
      <c r="DN19" s="42">
        <v>0</v>
      </c>
      <c r="DO19" s="39"/>
      <c r="DP19" s="42">
        <v>0</v>
      </c>
      <c r="DQ19" s="39"/>
      <c r="DR19" s="42">
        <v>0</v>
      </c>
      <c r="DS19" s="39"/>
      <c r="DT19" s="42">
        <v>0</v>
      </c>
      <c r="DU19" s="39"/>
      <c r="DV19" s="42">
        <v>0</v>
      </c>
      <c r="DW19" s="39"/>
      <c r="DX19" s="42">
        <v>-1049.3</v>
      </c>
      <c r="DY19" s="39"/>
      <c r="DZ19" s="40">
        <f t="shared" ref="DZ19:DZ26" si="20">ROUND(SUM(DH19:DX19),5)</f>
        <v>-1049.3</v>
      </c>
      <c r="EA19" s="39"/>
      <c r="EB19" s="42">
        <v>-315.95</v>
      </c>
      <c r="EC19" s="39"/>
      <c r="ED19" s="42">
        <v>0</v>
      </c>
      <c r="EE19" s="39"/>
      <c r="EF19" s="42">
        <v>0</v>
      </c>
      <c r="EG19" s="39"/>
      <c r="EH19" s="42">
        <v>-315.95</v>
      </c>
      <c r="EI19" s="39"/>
      <c r="EJ19" s="40">
        <f t="shared" ref="EJ19:EJ26" si="21">ROUND(SUM(ED19:EH19),5)</f>
        <v>-315.95</v>
      </c>
      <c r="EK19" s="39"/>
      <c r="EL19" s="42">
        <v>-315.95</v>
      </c>
      <c r="EM19" s="39"/>
      <c r="EN19" s="42">
        <v>0</v>
      </c>
      <c r="EO19" s="39"/>
      <c r="EP19" s="42">
        <v>0</v>
      </c>
      <c r="EQ19" s="39"/>
      <c r="ER19" s="42">
        <v>-315.95</v>
      </c>
      <c r="ES19" s="39"/>
      <c r="ET19" s="40">
        <f t="shared" ref="ET19:ET26" si="22">ROUND(SUM(EN19:ER19),5)</f>
        <v>-315.95</v>
      </c>
      <c r="EU19" s="39"/>
      <c r="EV19" s="42">
        <v>0</v>
      </c>
      <c r="EW19" s="39"/>
      <c r="EX19" s="42">
        <v>0</v>
      </c>
      <c r="EY19" s="39"/>
      <c r="EZ19" s="42">
        <v>-315.95</v>
      </c>
      <c r="FA19" s="39"/>
      <c r="FB19" s="40">
        <f t="shared" ref="FB19:FB26" si="23">ROUND(SUM(EV19:EZ19),5)</f>
        <v>-315.95</v>
      </c>
      <c r="FC19" s="39"/>
      <c r="FD19" s="105">
        <v>-315.95</v>
      </c>
      <c r="FE19" s="39"/>
      <c r="FF19" s="42">
        <v>-315.95</v>
      </c>
      <c r="FG19" s="39"/>
      <c r="FH19" s="42">
        <v>0</v>
      </c>
      <c r="FI19" s="39"/>
      <c r="FJ19" s="42">
        <v>0</v>
      </c>
      <c r="FK19" s="39"/>
      <c r="FL19" s="40">
        <f t="shared" ref="FL19:FL26" si="24">ROUND(SUM(FF19:FJ19),5)</f>
        <v>-315.95</v>
      </c>
      <c r="FM19" s="39"/>
      <c r="FN19" s="42">
        <v>0</v>
      </c>
      <c r="FO19" s="39"/>
      <c r="FP19" s="42">
        <v>0</v>
      </c>
      <c r="FQ19" s="39"/>
      <c r="FR19" s="42">
        <v>0</v>
      </c>
      <c r="FS19" s="39"/>
      <c r="FT19" s="42">
        <v>-58.74</v>
      </c>
      <c r="FU19" s="39"/>
      <c r="FV19" s="40">
        <f t="shared" ref="FV19:FV26" si="25">ROUND(SUM(FN19:FT19),5)</f>
        <v>-58.74</v>
      </c>
      <c r="FW19" s="39"/>
      <c r="FX19" s="42">
        <v>0</v>
      </c>
      <c r="FY19" s="39"/>
      <c r="FZ19" s="42">
        <f t="shared" ref="FZ19:FZ26" si="26">ROUND(SUM(AD19:AH19)+SUM(AP19:CB19)+SUM(CN19:CP19)+SUM(DB19:DF19)+SUM(DZ19:EB19)+SUM(EJ19:EL19)+ET19+SUM(FB19:FD19)+FL19+SUM(FV19:FX19),5)</f>
        <v>-11534.39</v>
      </c>
      <c r="GA19" s="39"/>
      <c r="GB19" s="42">
        <v>0</v>
      </c>
      <c r="GC19" s="39"/>
      <c r="GD19" s="42">
        <f t="shared" ref="GD19:GD26" si="27">ROUND(SUM(F19:J19)+T19+SUM(FZ19:GB19),5)</f>
        <v>665.61</v>
      </c>
    </row>
    <row r="20" spans="1:186" x14ac:dyDescent="0.2">
      <c r="A20" s="36"/>
      <c r="B20" s="36"/>
      <c r="C20" s="36"/>
      <c r="D20" s="36"/>
      <c r="E20" s="36" t="s">
        <v>642</v>
      </c>
      <c r="F20" s="42">
        <v>0</v>
      </c>
      <c r="G20" s="39"/>
      <c r="H20" s="42">
        <v>15</v>
      </c>
      <c r="I20" s="39"/>
      <c r="J20" s="42">
        <v>0</v>
      </c>
      <c r="K20" s="39"/>
      <c r="L20" s="42">
        <v>0</v>
      </c>
      <c r="M20" s="39"/>
      <c r="N20" s="42">
        <v>0</v>
      </c>
      <c r="O20" s="39"/>
      <c r="P20" s="42">
        <f t="shared" si="14"/>
        <v>0</v>
      </c>
      <c r="Q20" s="39"/>
      <c r="R20" s="42">
        <v>0</v>
      </c>
      <c r="S20" s="39"/>
      <c r="T20" s="42">
        <f t="shared" si="15"/>
        <v>0</v>
      </c>
      <c r="U20" s="39"/>
      <c r="V20" s="42">
        <v>0</v>
      </c>
      <c r="W20" s="39"/>
      <c r="X20" s="42">
        <v>0</v>
      </c>
      <c r="Y20" s="39"/>
      <c r="Z20" s="42">
        <v>0</v>
      </c>
      <c r="AA20" s="39"/>
      <c r="AB20" s="42">
        <v>0</v>
      </c>
      <c r="AC20" s="39"/>
      <c r="AD20" s="40">
        <f t="shared" si="16"/>
        <v>0</v>
      </c>
      <c r="AE20" s="39"/>
      <c r="AF20" s="42">
        <v>0</v>
      </c>
      <c r="AG20" s="39"/>
      <c r="AH20" s="42">
        <v>0</v>
      </c>
      <c r="AI20" s="39"/>
      <c r="AJ20" s="42">
        <v>0</v>
      </c>
      <c r="AK20" s="39"/>
      <c r="AL20" s="42">
        <v>0</v>
      </c>
      <c r="AM20" s="39"/>
      <c r="AN20" s="42">
        <v>0</v>
      </c>
      <c r="AO20" s="39"/>
      <c r="AP20" s="40">
        <f t="shared" si="17"/>
        <v>0</v>
      </c>
      <c r="AQ20" s="39"/>
      <c r="AR20" s="42">
        <v>0</v>
      </c>
      <c r="AS20" s="39"/>
      <c r="AT20" s="42">
        <v>0</v>
      </c>
      <c r="AU20" s="39"/>
      <c r="AV20" s="42">
        <v>0</v>
      </c>
      <c r="AW20" s="39"/>
      <c r="AX20" s="105">
        <v>0</v>
      </c>
      <c r="AY20" s="39"/>
      <c r="AZ20" s="42">
        <v>0</v>
      </c>
      <c r="BA20" s="39"/>
      <c r="BB20" s="42">
        <v>0</v>
      </c>
      <c r="BC20" s="39"/>
      <c r="BD20" s="42">
        <v>0</v>
      </c>
      <c r="BE20" s="39"/>
      <c r="BF20" s="42">
        <v>0</v>
      </c>
      <c r="BG20" s="39"/>
      <c r="BH20" s="42">
        <v>0</v>
      </c>
      <c r="BI20" s="39"/>
      <c r="BJ20" s="42">
        <v>0</v>
      </c>
      <c r="BK20" s="39"/>
      <c r="BL20" s="42">
        <v>0</v>
      </c>
      <c r="BM20" s="39"/>
      <c r="BN20" s="42">
        <v>0</v>
      </c>
      <c r="BO20" s="39"/>
      <c r="BP20" s="42">
        <v>0</v>
      </c>
      <c r="BQ20" s="39"/>
      <c r="BR20" s="42">
        <v>0</v>
      </c>
      <c r="BS20" s="39"/>
      <c r="BT20" s="42">
        <v>0</v>
      </c>
      <c r="BU20" s="39"/>
      <c r="BV20" s="42">
        <v>0</v>
      </c>
      <c r="BW20" s="39"/>
      <c r="BX20" s="42">
        <v>0</v>
      </c>
      <c r="BY20" s="39"/>
      <c r="BZ20" s="42">
        <v>0</v>
      </c>
      <c r="CA20" s="39"/>
      <c r="CB20" s="42">
        <v>0</v>
      </c>
      <c r="CC20" s="39"/>
      <c r="CD20" s="42">
        <v>0</v>
      </c>
      <c r="CE20" s="39"/>
      <c r="CF20" s="42">
        <v>0</v>
      </c>
      <c r="CG20" s="39"/>
      <c r="CH20" s="42">
        <v>0</v>
      </c>
      <c r="CI20" s="39"/>
      <c r="CJ20" s="42">
        <v>0</v>
      </c>
      <c r="CK20" s="39"/>
      <c r="CL20" s="42">
        <v>0</v>
      </c>
      <c r="CM20" s="39"/>
      <c r="CN20" s="40">
        <f t="shared" si="18"/>
        <v>0</v>
      </c>
      <c r="CO20" s="39"/>
      <c r="CP20" s="42">
        <v>0</v>
      </c>
      <c r="CQ20" s="39"/>
      <c r="CR20" s="42">
        <v>0</v>
      </c>
      <c r="CS20" s="39"/>
      <c r="CT20" s="42">
        <v>0</v>
      </c>
      <c r="CU20" s="39"/>
      <c r="CV20" s="42">
        <v>0</v>
      </c>
      <c r="CW20" s="39"/>
      <c r="CX20" s="42">
        <v>0</v>
      </c>
      <c r="CY20" s="39"/>
      <c r="CZ20" s="42">
        <v>0</v>
      </c>
      <c r="DA20" s="39"/>
      <c r="DB20" s="40">
        <f t="shared" si="19"/>
        <v>0</v>
      </c>
      <c r="DC20" s="39"/>
      <c r="DD20" s="42">
        <v>0</v>
      </c>
      <c r="DE20" s="39"/>
      <c r="DF20" s="42">
        <v>0</v>
      </c>
      <c r="DG20" s="39"/>
      <c r="DH20" s="42">
        <v>0</v>
      </c>
      <c r="DI20" s="39"/>
      <c r="DJ20" s="42">
        <v>0</v>
      </c>
      <c r="DK20" s="39"/>
      <c r="DL20" s="42">
        <v>0</v>
      </c>
      <c r="DM20" s="39"/>
      <c r="DN20" s="42">
        <v>0</v>
      </c>
      <c r="DO20" s="39"/>
      <c r="DP20" s="42">
        <v>0</v>
      </c>
      <c r="DQ20" s="39"/>
      <c r="DR20" s="42">
        <v>0</v>
      </c>
      <c r="DS20" s="39"/>
      <c r="DT20" s="42">
        <v>0</v>
      </c>
      <c r="DU20" s="39"/>
      <c r="DV20" s="42">
        <v>0</v>
      </c>
      <c r="DW20" s="39"/>
      <c r="DX20" s="42">
        <v>0</v>
      </c>
      <c r="DY20" s="39"/>
      <c r="DZ20" s="40">
        <f t="shared" si="20"/>
        <v>0</v>
      </c>
      <c r="EA20" s="39"/>
      <c r="EB20" s="42">
        <v>0</v>
      </c>
      <c r="EC20" s="39"/>
      <c r="ED20" s="42">
        <v>0</v>
      </c>
      <c r="EE20" s="39"/>
      <c r="EF20" s="42">
        <v>0</v>
      </c>
      <c r="EG20" s="39"/>
      <c r="EH20" s="42">
        <v>0</v>
      </c>
      <c r="EI20" s="39"/>
      <c r="EJ20" s="40">
        <f t="shared" si="21"/>
        <v>0</v>
      </c>
      <c r="EK20" s="39"/>
      <c r="EL20" s="42">
        <v>0</v>
      </c>
      <c r="EM20" s="39"/>
      <c r="EN20" s="42">
        <v>0</v>
      </c>
      <c r="EO20" s="39"/>
      <c r="EP20" s="42">
        <v>0</v>
      </c>
      <c r="EQ20" s="39"/>
      <c r="ER20" s="42">
        <v>0</v>
      </c>
      <c r="ES20" s="39"/>
      <c r="ET20" s="40">
        <f t="shared" si="22"/>
        <v>0</v>
      </c>
      <c r="EU20" s="39"/>
      <c r="EV20" s="42">
        <v>0</v>
      </c>
      <c r="EW20" s="39"/>
      <c r="EX20" s="42">
        <v>0</v>
      </c>
      <c r="EY20" s="39"/>
      <c r="EZ20" s="42">
        <v>0</v>
      </c>
      <c r="FA20" s="39"/>
      <c r="FB20" s="40">
        <f t="shared" si="23"/>
        <v>0</v>
      </c>
      <c r="FC20" s="39"/>
      <c r="FD20" s="105">
        <v>0</v>
      </c>
      <c r="FE20" s="39"/>
      <c r="FF20" s="42">
        <v>0</v>
      </c>
      <c r="FG20" s="39"/>
      <c r="FH20" s="42">
        <v>0</v>
      </c>
      <c r="FI20" s="39"/>
      <c r="FJ20" s="42">
        <v>0</v>
      </c>
      <c r="FK20" s="39"/>
      <c r="FL20" s="40">
        <f t="shared" si="24"/>
        <v>0</v>
      </c>
      <c r="FM20" s="39"/>
      <c r="FN20" s="42">
        <v>0</v>
      </c>
      <c r="FO20" s="39"/>
      <c r="FP20" s="42">
        <v>0</v>
      </c>
      <c r="FQ20" s="39"/>
      <c r="FR20" s="42">
        <v>0</v>
      </c>
      <c r="FS20" s="39"/>
      <c r="FT20" s="42">
        <v>0</v>
      </c>
      <c r="FU20" s="39"/>
      <c r="FV20" s="40">
        <f t="shared" si="25"/>
        <v>0</v>
      </c>
      <c r="FW20" s="39"/>
      <c r="FX20" s="42">
        <v>0</v>
      </c>
      <c r="FY20" s="39"/>
      <c r="FZ20" s="42">
        <f t="shared" si="26"/>
        <v>0</v>
      </c>
      <c r="GA20" s="39"/>
      <c r="GB20" s="42">
        <v>0</v>
      </c>
      <c r="GC20" s="39"/>
      <c r="GD20" s="42">
        <f t="shared" si="27"/>
        <v>15</v>
      </c>
    </row>
    <row r="21" spans="1:186" ht="16" thickBot="1" x14ac:dyDescent="0.25">
      <c r="A21" s="36"/>
      <c r="B21" s="36"/>
      <c r="C21" s="36"/>
      <c r="D21" s="36"/>
      <c r="E21" s="36" t="s">
        <v>643</v>
      </c>
      <c r="F21" s="46">
        <v>0</v>
      </c>
      <c r="G21" s="39"/>
      <c r="H21" s="46">
        <v>-12215</v>
      </c>
      <c r="I21" s="39"/>
      <c r="J21" s="46">
        <v>0</v>
      </c>
      <c r="K21" s="39"/>
      <c r="L21" s="46">
        <v>0</v>
      </c>
      <c r="M21" s="39"/>
      <c r="N21" s="46">
        <v>0</v>
      </c>
      <c r="O21" s="39"/>
      <c r="P21" s="46">
        <f t="shared" si="14"/>
        <v>0</v>
      </c>
      <c r="Q21" s="39"/>
      <c r="R21" s="46">
        <v>0</v>
      </c>
      <c r="S21" s="39"/>
      <c r="T21" s="46">
        <f t="shared" si="15"/>
        <v>0</v>
      </c>
      <c r="U21" s="39"/>
      <c r="V21" s="46">
        <v>0</v>
      </c>
      <c r="W21" s="39"/>
      <c r="X21" s="46">
        <v>0</v>
      </c>
      <c r="Y21" s="39"/>
      <c r="Z21" s="46">
        <v>0</v>
      </c>
      <c r="AA21" s="39"/>
      <c r="AB21" s="46">
        <v>306.23</v>
      </c>
      <c r="AC21" s="39"/>
      <c r="AD21" s="44">
        <f t="shared" si="16"/>
        <v>306.23</v>
      </c>
      <c r="AE21" s="39"/>
      <c r="AF21" s="46">
        <v>306.23</v>
      </c>
      <c r="AG21" s="39"/>
      <c r="AH21" s="46">
        <v>306.23</v>
      </c>
      <c r="AI21" s="39"/>
      <c r="AJ21" s="46">
        <v>0</v>
      </c>
      <c r="AK21" s="39"/>
      <c r="AL21" s="46">
        <v>0</v>
      </c>
      <c r="AM21" s="39"/>
      <c r="AN21" s="46">
        <v>306.23</v>
      </c>
      <c r="AO21" s="39"/>
      <c r="AP21" s="44">
        <f t="shared" si="17"/>
        <v>306.23</v>
      </c>
      <c r="AQ21" s="39"/>
      <c r="AR21" s="46">
        <v>306.23</v>
      </c>
      <c r="AS21" s="39"/>
      <c r="AT21" s="46">
        <v>306.23</v>
      </c>
      <c r="AU21" s="39"/>
      <c r="AV21" s="46">
        <v>0</v>
      </c>
      <c r="AW21" s="39"/>
      <c r="AX21" s="106">
        <v>306.23</v>
      </c>
      <c r="AY21" s="39"/>
      <c r="AZ21" s="46">
        <v>306.23</v>
      </c>
      <c r="BA21" s="39"/>
      <c r="BB21" s="46">
        <v>306.23</v>
      </c>
      <c r="BC21" s="39"/>
      <c r="BD21" s="46">
        <v>306.23</v>
      </c>
      <c r="BE21" s="39"/>
      <c r="BF21" s="46">
        <v>306.23</v>
      </c>
      <c r="BG21" s="39"/>
      <c r="BH21" s="46">
        <v>306.23</v>
      </c>
      <c r="BI21" s="39"/>
      <c r="BJ21" s="46">
        <v>306.23</v>
      </c>
      <c r="BK21" s="39"/>
      <c r="BL21" s="46">
        <v>306.23</v>
      </c>
      <c r="BM21" s="39"/>
      <c r="BN21" s="46">
        <v>306.23</v>
      </c>
      <c r="BO21" s="39"/>
      <c r="BP21" s="46">
        <v>306.23</v>
      </c>
      <c r="BQ21" s="39"/>
      <c r="BR21" s="46">
        <v>306.23</v>
      </c>
      <c r="BS21" s="39"/>
      <c r="BT21" s="46">
        <v>306.23</v>
      </c>
      <c r="BU21" s="39"/>
      <c r="BV21" s="46">
        <v>306.23</v>
      </c>
      <c r="BW21" s="39"/>
      <c r="BX21" s="46">
        <v>306.23</v>
      </c>
      <c r="BY21" s="39"/>
      <c r="BZ21" s="46">
        <v>306.23</v>
      </c>
      <c r="CA21" s="39"/>
      <c r="CB21" s="46">
        <v>306.23</v>
      </c>
      <c r="CC21" s="39"/>
      <c r="CD21" s="46">
        <v>0</v>
      </c>
      <c r="CE21" s="39"/>
      <c r="CF21" s="46">
        <v>0</v>
      </c>
      <c r="CG21" s="39"/>
      <c r="CH21" s="46">
        <v>0</v>
      </c>
      <c r="CI21" s="39"/>
      <c r="CJ21" s="46">
        <v>0</v>
      </c>
      <c r="CK21" s="39"/>
      <c r="CL21" s="46">
        <v>306.23</v>
      </c>
      <c r="CM21" s="39"/>
      <c r="CN21" s="44">
        <f t="shared" si="18"/>
        <v>306.23</v>
      </c>
      <c r="CO21" s="39"/>
      <c r="CP21" s="46">
        <v>306.23</v>
      </c>
      <c r="CQ21" s="39"/>
      <c r="CR21" s="46">
        <v>0</v>
      </c>
      <c r="CS21" s="39"/>
      <c r="CT21" s="46">
        <v>0</v>
      </c>
      <c r="CU21" s="39"/>
      <c r="CV21" s="46">
        <v>0</v>
      </c>
      <c r="CW21" s="39"/>
      <c r="CX21" s="46">
        <v>0</v>
      </c>
      <c r="CY21" s="39"/>
      <c r="CZ21" s="46">
        <v>306.23</v>
      </c>
      <c r="DA21" s="39"/>
      <c r="DB21" s="44">
        <f t="shared" si="19"/>
        <v>306.23</v>
      </c>
      <c r="DC21" s="39"/>
      <c r="DD21" s="46">
        <v>306.23</v>
      </c>
      <c r="DE21" s="39"/>
      <c r="DF21" s="46">
        <v>306.23</v>
      </c>
      <c r="DG21" s="39"/>
      <c r="DH21" s="46">
        <v>0</v>
      </c>
      <c r="DI21" s="39"/>
      <c r="DJ21" s="46">
        <v>0</v>
      </c>
      <c r="DK21" s="39"/>
      <c r="DL21" s="46">
        <v>0</v>
      </c>
      <c r="DM21" s="39"/>
      <c r="DN21" s="46">
        <v>0</v>
      </c>
      <c r="DO21" s="39"/>
      <c r="DP21" s="46">
        <v>0</v>
      </c>
      <c r="DQ21" s="39"/>
      <c r="DR21" s="46">
        <v>0</v>
      </c>
      <c r="DS21" s="39"/>
      <c r="DT21" s="46">
        <v>0</v>
      </c>
      <c r="DU21" s="39"/>
      <c r="DV21" s="46">
        <v>0</v>
      </c>
      <c r="DW21" s="39"/>
      <c r="DX21" s="46">
        <v>306.23</v>
      </c>
      <c r="DY21" s="39"/>
      <c r="DZ21" s="44">
        <f t="shared" si="20"/>
        <v>306.23</v>
      </c>
      <c r="EA21" s="39"/>
      <c r="EB21" s="46">
        <v>306.23</v>
      </c>
      <c r="EC21" s="39"/>
      <c r="ED21" s="46">
        <v>0</v>
      </c>
      <c r="EE21" s="39"/>
      <c r="EF21" s="46">
        <v>0</v>
      </c>
      <c r="EG21" s="39"/>
      <c r="EH21" s="46">
        <v>306.23</v>
      </c>
      <c r="EI21" s="39"/>
      <c r="EJ21" s="44">
        <f t="shared" si="21"/>
        <v>306.23</v>
      </c>
      <c r="EK21" s="39"/>
      <c r="EL21" s="46">
        <v>306.23</v>
      </c>
      <c r="EM21" s="39"/>
      <c r="EN21" s="46">
        <v>306.23</v>
      </c>
      <c r="EO21" s="39"/>
      <c r="EP21" s="46">
        <v>306.23</v>
      </c>
      <c r="EQ21" s="39"/>
      <c r="ER21" s="46">
        <v>0</v>
      </c>
      <c r="ES21" s="39"/>
      <c r="ET21" s="44">
        <f t="shared" si="22"/>
        <v>612.46</v>
      </c>
      <c r="EU21" s="39"/>
      <c r="EV21" s="46">
        <v>0</v>
      </c>
      <c r="EW21" s="39"/>
      <c r="EX21" s="46">
        <v>0</v>
      </c>
      <c r="EY21" s="39"/>
      <c r="EZ21" s="46">
        <v>306.23</v>
      </c>
      <c r="FA21" s="39"/>
      <c r="FB21" s="44">
        <f t="shared" si="23"/>
        <v>306.23</v>
      </c>
      <c r="FC21" s="39"/>
      <c r="FD21" s="106">
        <v>306.23</v>
      </c>
      <c r="FE21" s="39"/>
      <c r="FF21" s="46">
        <v>306.23</v>
      </c>
      <c r="FG21" s="39"/>
      <c r="FH21" s="46">
        <v>306.23</v>
      </c>
      <c r="FI21" s="39"/>
      <c r="FJ21" s="46">
        <v>0</v>
      </c>
      <c r="FK21" s="39"/>
      <c r="FL21" s="44">
        <f t="shared" si="24"/>
        <v>612.46</v>
      </c>
      <c r="FM21" s="39"/>
      <c r="FN21" s="46">
        <v>306.23</v>
      </c>
      <c r="FO21" s="39"/>
      <c r="FP21" s="46">
        <v>306.23</v>
      </c>
      <c r="FQ21" s="39"/>
      <c r="FR21" s="46">
        <v>306.02999999999997</v>
      </c>
      <c r="FS21" s="39"/>
      <c r="FT21" s="46">
        <v>0</v>
      </c>
      <c r="FU21" s="39"/>
      <c r="FV21" s="44">
        <f t="shared" si="25"/>
        <v>918.49</v>
      </c>
      <c r="FW21" s="39"/>
      <c r="FX21" s="46">
        <v>0</v>
      </c>
      <c r="FY21" s="39"/>
      <c r="FZ21" s="46">
        <f t="shared" si="26"/>
        <v>12249</v>
      </c>
      <c r="GA21" s="39"/>
      <c r="GB21" s="46">
        <v>0</v>
      </c>
      <c r="GC21" s="39"/>
      <c r="GD21" s="46">
        <f t="shared" si="27"/>
        <v>34</v>
      </c>
    </row>
    <row r="22" spans="1:186" x14ac:dyDescent="0.2">
      <c r="A22" s="36"/>
      <c r="B22" s="36"/>
      <c r="C22" s="36"/>
      <c r="D22" s="36" t="s">
        <v>644</v>
      </c>
      <c r="E22" s="36"/>
      <c r="F22" s="42">
        <f>ROUND(SUM(F18:F21),5)</f>
        <v>0</v>
      </c>
      <c r="G22" s="39"/>
      <c r="H22" s="42">
        <f>ROUND(SUM(H18:H21),5)</f>
        <v>0</v>
      </c>
      <c r="I22" s="39"/>
      <c r="J22" s="42">
        <f>ROUND(SUM(J18:J21),5)</f>
        <v>0</v>
      </c>
      <c r="K22" s="39"/>
      <c r="L22" s="42">
        <f>ROUND(SUM(L18:L21),5)</f>
        <v>0</v>
      </c>
      <c r="M22" s="39"/>
      <c r="N22" s="42">
        <f>ROUND(SUM(N18:N21),5)</f>
        <v>0</v>
      </c>
      <c r="O22" s="39"/>
      <c r="P22" s="42">
        <f t="shared" si="14"/>
        <v>0</v>
      </c>
      <c r="Q22" s="39"/>
      <c r="R22" s="42">
        <f>ROUND(SUM(R18:R21),5)</f>
        <v>0</v>
      </c>
      <c r="S22" s="39"/>
      <c r="T22" s="42">
        <f t="shared" si="15"/>
        <v>0</v>
      </c>
      <c r="U22" s="39"/>
      <c r="V22" s="42">
        <f>ROUND(SUM(V18:V21),5)</f>
        <v>0</v>
      </c>
      <c r="W22" s="39"/>
      <c r="X22" s="42">
        <f>ROUND(SUM(X18:X21),5)</f>
        <v>0</v>
      </c>
      <c r="Y22" s="39"/>
      <c r="Z22" s="42">
        <f>ROUND(SUM(Z18:Z21),5)</f>
        <v>0</v>
      </c>
      <c r="AA22" s="39"/>
      <c r="AB22" s="42">
        <f>ROUND(SUM(AB18:AB21),5)</f>
        <v>-9.7200000000000006</v>
      </c>
      <c r="AC22" s="39"/>
      <c r="AD22" s="40">
        <f t="shared" si="16"/>
        <v>-9.7200000000000006</v>
      </c>
      <c r="AE22" s="39"/>
      <c r="AF22" s="42">
        <f>ROUND(SUM(AF18:AF21),5)</f>
        <v>-9.7200000000000006</v>
      </c>
      <c r="AG22" s="39"/>
      <c r="AH22" s="42">
        <f>ROUND(SUM(AH18:AH21),5)</f>
        <v>-9.7200000000000006</v>
      </c>
      <c r="AI22" s="39"/>
      <c r="AJ22" s="42">
        <f>ROUND(SUM(AJ18:AJ21),5)</f>
        <v>0</v>
      </c>
      <c r="AK22" s="39"/>
      <c r="AL22" s="42">
        <f>ROUND(SUM(AL18:AL21),5)</f>
        <v>0</v>
      </c>
      <c r="AM22" s="39"/>
      <c r="AN22" s="42">
        <f>ROUND(SUM(AN18:AN21),5)</f>
        <v>-9.7200000000000006</v>
      </c>
      <c r="AO22" s="39"/>
      <c r="AP22" s="40">
        <f t="shared" si="17"/>
        <v>-9.7200000000000006</v>
      </c>
      <c r="AQ22" s="39"/>
      <c r="AR22" s="42">
        <f>ROUND(SUM(AR18:AR21),5)</f>
        <v>-9.7200000000000006</v>
      </c>
      <c r="AS22" s="39"/>
      <c r="AT22" s="42">
        <f>ROUND(SUM(AT18:AT21),5)</f>
        <v>-9.7200000000000006</v>
      </c>
      <c r="AU22" s="39"/>
      <c r="AV22" s="42">
        <f>ROUND(SUM(AV18:AV21),5)</f>
        <v>0</v>
      </c>
      <c r="AW22" s="39"/>
      <c r="AX22" s="105">
        <f>ROUND(SUM(AX18:AX21),5)</f>
        <v>-9.7200000000000006</v>
      </c>
      <c r="AY22" s="39"/>
      <c r="AZ22" s="42">
        <f>ROUND(SUM(AZ18:AZ21),5)</f>
        <v>-9.7200000000000006</v>
      </c>
      <c r="BA22" s="39"/>
      <c r="BB22" s="42">
        <f>ROUND(SUM(BB18:BB21),5)</f>
        <v>-9.7200000000000006</v>
      </c>
      <c r="BC22" s="39"/>
      <c r="BD22" s="42">
        <f>ROUND(SUM(BD18:BD21),5)</f>
        <v>-9.7200000000000006</v>
      </c>
      <c r="BE22" s="39"/>
      <c r="BF22" s="42">
        <f>ROUND(SUM(BF18:BF21),5)</f>
        <v>-9.7200000000000006</v>
      </c>
      <c r="BG22" s="39"/>
      <c r="BH22" s="42">
        <f>ROUND(SUM(BH18:BH21),5)</f>
        <v>-9.7200000000000006</v>
      </c>
      <c r="BI22" s="39"/>
      <c r="BJ22" s="42">
        <f>ROUND(SUM(BJ18:BJ21),5)</f>
        <v>-9.7200000000000006</v>
      </c>
      <c r="BK22" s="39"/>
      <c r="BL22" s="42">
        <f>ROUND(SUM(BL18:BL21),5)</f>
        <v>-9.7200000000000006</v>
      </c>
      <c r="BM22" s="39"/>
      <c r="BN22" s="42">
        <f>ROUND(SUM(BN18:BN21),5)</f>
        <v>-9.7200000000000006</v>
      </c>
      <c r="BO22" s="39"/>
      <c r="BP22" s="42">
        <f>ROUND(SUM(BP18:BP21),5)</f>
        <v>-9.7200000000000006</v>
      </c>
      <c r="BQ22" s="39"/>
      <c r="BR22" s="42">
        <f>ROUND(SUM(BR18:BR21),5)</f>
        <v>-9.7200000000000006</v>
      </c>
      <c r="BS22" s="39"/>
      <c r="BT22" s="42">
        <f>ROUND(SUM(BT18:BT21),5)</f>
        <v>-9.7200000000000006</v>
      </c>
      <c r="BU22" s="39"/>
      <c r="BV22" s="42">
        <f>ROUND(SUM(BV18:BV21),5)</f>
        <v>-9.7200000000000006</v>
      </c>
      <c r="BW22" s="39"/>
      <c r="BX22" s="42">
        <f>ROUND(SUM(BX18:BX21),5)</f>
        <v>-9.7200000000000006</v>
      </c>
      <c r="BY22" s="39"/>
      <c r="BZ22" s="42">
        <f>ROUND(SUM(BZ18:BZ21),5)</f>
        <v>-9.7200000000000006</v>
      </c>
      <c r="CA22" s="39"/>
      <c r="CB22" s="42">
        <f>ROUND(SUM(CB18:CB21),5)</f>
        <v>-9.7200000000000006</v>
      </c>
      <c r="CC22" s="39"/>
      <c r="CD22" s="42">
        <f>ROUND(SUM(CD18:CD21),5)</f>
        <v>-315.95</v>
      </c>
      <c r="CE22" s="39"/>
      <c r="CF22" s="42">
        <f>ROUND(SUM(CF18:CF21),5)</f>
        <v>0</v>
      </c>
      <c r="CG22" s="39"/>
      <c r="CH22" s="42">
        <f>ROUND(SUM(CH18:CH21),5)</f>
        <v>0</v>
      </c>
      <c r="CI22" s="39"/>
      <c r="CJ22" s="42">
        <f>ROUND(SUM(CJ18:CJ21),5)</f>
        <v>0</v>
      </c>
      <c r="CK22" s="39"/>
      <c r="CL22" s="42">
        <f>ROUND(SUM(CL18:CL21),5)</f>
        <v>306.23</v>
      </c>
      <c r="CM22" s="39"/>
      <c r="CN22" s="40">
        <f t="shared" si="18"/>
        <v>-9.7200000000000006</v>
      </c>
      <c r="CO22" s="39"/>
      <c r="CP22" s="42">
        <f>ROUND(SUM(CP18:CP21),5)</f>
        <v>-9.7200000000000006</v>
      </c>
      <c r="CQ22" s="39"/>
      <c r="CR22" s="42">
        <f>ROUND(SUM(CR18:CR21),5)</f>
        <v>0</v>
      </c>
      <c r="CS22" s="39"/>
      <c r="CT22" s="42">
        <f>ROUND(SUM(CT18:CT21),5)</f>
        <v>0</v>
      </c>
      <c r="CU22" s="39"/>
      <c r="CV22" s="42">
        <f>ROUND(SUM(CV18:CV21),5)</f>
        <v>0</v>
      </c>
      <c r="CW22" s="39"/>
      <c r="CX22" s="42">
        <f>ROUND(SUM(CX18:CX21),5)</f>
        <v>0</v>
      </c>
      <c r="CY22" s="39"/>
      <c r="CZ22" s="42">
        <f>ROUND(SUM(CZ18:CZ21),5)</f>
        <v>-9.7200000000000006</v>
      </c>
      <c r="DA22" s="39"/>
      <c r="DB22" s="40">
        <f t="shared" si="19"/>
        <v>-9.7200000000000006</v>
      </c>
      <c r="DC22" s="39"/>
      <c r="DD22" s="42">
        <f>ROUND(SUM(DD18:DD21),5)</f>
        <v>-9.7200000000000006</v>
      </c>
      <c r="DE22" s="39"/>
      <c r="DF22" s="42">
        <f>ROUND(SUM(DF18:DF21),5)</f>
        <v>306.23</v>
      </c>
      <c r="DG22" s="39"/>
      <c r="DH22" s="42">
        <f>ROUND(SUM(DH18:DH21),5)</f>
        <v>0</v>
      </c>
      <c r="DI22" s="39"/>
      <c r="DJ22" s="42">
        <f>ROUND(SUM(DJ18:DJ21),5)</f>
        <v>0</v>
      </c>
      <c r="DK22" s="39"/>
      <c r="DL22" s="42">
        <f>ROUND(SUM(DL18:DL21),5)</f>
        <v>0</v>
      </c>
      <c r="DM22" s="39"/>
      <c r="DN22" s="42">
        <f>ROUND(SUM(DN18:DN21),5)</f>
        <v>0</v>
      </c>
      <c r="DO22" s="39"/>
      <c r="DP22" s="42">
        <f>ROUND(SUM(DP18:DP21),5)</f>
        <v>0</v>
      </c>
      <c r="DQ22" s="39"/>
      <c r="DR22" s="42">
        <f>ROUND(SUM(DR18:DR21),5)</f>
        <v>0</v>
      </c>
      <c r="DS22" s="39"/>
      <c r="DT22" s="42">
        <f>ROUND(SUM(DT18:DT21),5)</f>
        <v>0</v>
      </c>
      <c r="DU22" s="39"/>
      <c r="DV22" s="42">
        <f>ROUND(SUM(DV18:DV21),5)</f>
        <v>0</v>
      </c>
      <c r="DW22" s="39"/>
      <c r="DX22" s="42">
        <f>ROUND(SUM(DX18:DX21),5)</f>
        <v>-743.07</v>
      </c>
      <c r="DY22" s="39"/>
      <c r="DZ22" s="40">
        <f t="shared" si="20"/>
        <v>-743.07</v>
      </c>
      <c r="EA22" s="39"/>
      <c r="EB22" s="42">
        <f>ROUND(SUM(EB18:EB21),5)</f>
        <v>-9.7200000000000006</v>
      </c>
      <c r="EC22" s="39"/>
      <c r="ED22" s="42">
        <f>ROUND(SUM(ED18:ED21),5)</f>
        <v>0</v>
      </c>
      <c r="EE22" s="39"/>
      <c r="EF22" s="42">
        <f>ROUND(SUM(EF18:EF21),5)</f>
        <v>0</v>
      </c>
      <c r="EG22" s="39"/>
      <c r="EH22" s="42">
        <f>ROUND(SUM(EH18:EH21),5)</f>
        <v>-9.7200000000000006</v>
      </c>
      <c r="EI22" s="39"/>
      <c r="EJ22" s="40">
        <f t="shared" si="21"/>
        <v>-9.7200000000000006</v>
      </c>
      <c r="EK22" s="39"/>
      <c r="EL22" s="42">
        <f>ROUND(SUM(EL18:EL21),5)</f>
        <v>-9.7200000000000006</v>
      </c>
      <c r="EM22" s="39"/>
      <c r="EN22" s="42">
        <f>ROUND(SUM(EN18:EN21),5)</f>
        <v>306.23</v>
      </c>
      <c r="EO22" s="39"/>
      <c r="EP22" s="42">
        <f>ROUND(SUM(EP18:EP21),5)</f>
        <v>306.23</v>
      </c>
      <c r="EQ22" s="39"/>
      <c r="ER22" s="42">
        <f>ROUND(SUM(ER18:ER21),5)</f>
        <v>-315.95</v>
      </c>
      <c r="ES22" s="39"/>
      <c r="ET22" s="40">
        <f t="shared" si="22"/>
        <v>296.51</v>
      </c>
      <c r="EU22" s="39"/>
      <c r="EV22" s="42">
        <f>ROUND(SUM(EV18:EV21),5)</f>
        <v>0</v>
      </c>
      <c r="EW22" s="39"/>
      <c r="EX22" s="42">
        <f>ROUND(SUM(EX18:EX21),5)</f>
        <v>0</v>
      </c>
      <c r="EY22" s="39"/>
      <c r="EZ22" s="42">
        <f>ROUND(SUM(EZ18:EZ21),5)</f>
        <v>-9.7200000000000006</v>
      </c>
      <c r="FA22" s="39"/>
      <c r="FB22" s="40">
        <f t="shared" si="23"/>
        <v>-9.7200000000000006</v>
      </c>
      <c r="FC22" s="39"/>
      <c r="FD22" s="105">
        <f>ROUND(SUM(FD18:FD21),5)</f>
        <v>-9.7200000000000006</v>
      </c>
      <c r="FE22" s="39"/>
      <c r="FF22" s="42">
        <f>ROUND(SUM(FF18:FF21),5)</f>
        <v>-9.7200000000000006</v>
      </c>
      <c r="FG22" s="39"/>
      <c r="FH22" s="42">
        <f>ROUND(SUM(FH18:FH21),5)</f>
        <v>306.23</v>
      </c>
      <c r="FI22" s="39"/>
      <c r="FJ22" s="42">
        <f>ROUND(SUM(FJ18:FJ21),5)</f>
        <v>0</v>
      </c>
      <c r="FK22" s="39"/>
      <c r="FL22" s="40">
        <f t="shared" si="24"/>
        <v>296.51</v>
      </c>
      <c r="FM22" s="39"/>
      <c r="FN22" s="42">
        <f>ROUND(SUM(FN18:FN21),5)</f>
        <v>306.23</v>
      </c>
      <c r="FO22" s="39"/>
      <c r="FP22" s="42">
        <f>ROUND(SUM(FP18:FP21),5)</f>
        <v>306.23</v>
      </c>
      <c r="FQ22" s="39"/>
      <c r="FR22" s="42">
        <f>ROUND(SUM(FR18:FR21),5)</f>
        <v>306.02999999999997</v>
      </c>
      <c r="FS22" s="39"/>
      <c r="FT22" s="42">
        <f>ROUND(SUM(FT18:FT21),5)</f>
        <v>-58.74</v>
      </c>
      <c r="FU22" s="39"/>
      <c r="FV22" s="40">
        <f t="shared" si="25"/>
        <v>859.75</v>
      </c>
      <c r="FW22" s="39"/>
      <c r="FX22" s="42">
        <f>ROUND(SUM(FX18:FX21),5)</f>
        <v>0</v>
      </c>
      <c r="FY22" s="39"/>
      <c r="FZ22" s="42">
        <f t="shared" si="26"/>
        <v>714.61</v>
      </c>
      <c r="GA22" s="39"/>
      <c r="GB22" s="42">
        <f>ROUND(SUM(GB18:GB21),5)</f>
        <v>0</v>
      </c>
      <c r="GC22" s="39"/>
      <c r="GD22" s="42">
        <f t="shared" si="27"/>
        <v>714.61</v>
      </c>
    </row>
    <row r="23" spans="1:186" x14ac:dyDescent="0.2">
      <c r="A23" s="36"/>
      <c r="B23" s="36"/>
      <c r="C23" s="36"/>
      <c r="D23" s="36" t="s">
        <v>306</v>
      </c>
      <c r="E23" s="36"/>
      <c r="F23" s="42">
        <v>0</v>
      </c>
      <c r="G23" s="39"/>
      <c r="H23" s="42">
        <v>14444.25</v>
      </c>
      <c r="I23" s="39"/>
      <c r="J23" s="42">
        <v>0</v>
      </c>
      <c r="K23" s="39"/>
      <c r="L23" s="42">
        <v>0</v>
      </c>
      <c r="M23" s="39"/>
      <c r="N23" s="42">
        <v>0</v>
      </c>
      <c r="O23" s="39"/>
      <c r="P23" s="42">
        <f t="shared" si="14"/>
        <v>0</v>
      </c>
      <c r="Q23" s="39"/>
      <c r="R23" s="42">
        <v>0</v>
      </c>
      <c r="S23" s="39"/>
      <c r="T23" s="42">
        <f t="shared" si="15"/>
        <v>0</v>
      </c>
      <c r="U23" s="39"/>
      <c r="V23" s="42">
        <v>0</v>
      </c>
      <c r="W23" s="39"/>
      <c r="X23" s="42">
        <v>0</v>
      </c>
      <c r="Y23" s="39"/>
      <c r="Z23" s="42">
        <v>0</v>
      </c>
      <c r="AA23" s="39"/>
      <c r="AB23" s="42">
        <v>3169.86</v>
      </c>
      <c r="AC23" s="39"/>
      <c r="AD23" s="40">
        <f t="shared" si="16"/>
        <v>3169.86</v>
      </c>
      <c r="AE23" s="39"/>
      <c r="AF23" s="42">
        <v>4623.2700000000004</v>
      </c>
      <c r="AG23" s="39"/>
      <c r="AH23" s="42">
        <v>759.21</v>
      </c>
      <c r="AI23" s="39"/>
      <c r="AJ23" s="42">
        <v>0</v>
      </c>
      <c r="AK23" s="39"/>
      <c r="AL23" s="42">
        <v>0</v>
      </c>
      <c r="AM23" s="39"/>
      <c r="AN23" s="42">
        <v>3215.42</v>
      </c>
      <c r="AO23" s="39"/>
      <c r="AP23" s="40">
        <f t="shared" si="17"/>
        <v>3215.42</v>
      </c>
      <c r="AQ23" s="39"/>
      <c r="AR23" s="42">
        <v>9813.7999999999993</v>
      </c>
      <c r="AS23" s="39"/>
      <c r="AT23" s="42">
        <v>903.29</v>
      </c>
      <c r="AU23" s="39"/>
      <c r="AV23" s="42">
        <v>0</v>
      </c>
      <c r="AW23" s="39"/>
      <c r="AX23" s="105">
        <v>1095.8</v>
      </c>
      <c r="AY23" s="39"/>
      <c r="AZ23" s="42">
        <v>1520.46</v>
      </c>
      <c r="BA23" s="39"/>
      <c r="BB23" s="42">
        <v>935.72</v>
      </c>
      <c r="BC23" s="39"/>
      <c r="BD23" s="42">
        <v>1623.91</v>
      </c>
      <c r="BE23" s="39"/>
      <c r="BF23" s="42">
        <v>970.83</v>
      </c>
      <c r="BG23" s="39"/>
      <c r="BH23" s="42">
        <v>957.05</v>
      </c>
      <c r="BI23" s="39"/>
      <c r="BJ23" s="42">
        <v>957.05</v>
      </c>
      <c r="BK23" s="39"/>
      <c r="BL23" s="42">
        <v>957.05</v>
      </c>
      <c r="BM23" s="39"/>
      <c r="BN23" s="42">
        <v>970.83</v>
      </c>
      <c r="BO23" s="39"/>
      <c r="BP23" s="42">
        <v>957.05</v>
      </c>
      <c r="BQ23" s="39"/>
      <c r="BR23" s="42">
        <v>957.05</v>
      </c>
      <c r="BS23" s="39"/>
      <c r="BT23" s="42">
        <v>941.11</v>
      </c>
      <c r="BU23" s="39"/>
      <c r="BV23" s="42">
        <v>870.47</v>
      </c>
      <c r="BW23" s="39"/>
      <c r="BX23" s="42">
        <v>934.63</v>
      </c>
      <c r="BY23" s="39"/>
      <c r="BZ23" s="42">
        <v>1525.73</v>
      </c>
      <c r="CA23" s="39"/>
      <c r="CB23" s="42">
        <v>804.74</v>
      </c>
      <c r="CC23" s="39"/>
      <c r="CD23" s="42">
        <v>2127.27</v>
      </c>
      <c r="CE23" s="39"/>
      <c r="CF23" s="42">
        <v>0</v>
      </c>
      <c r="CG23" s="39"/>
      <c r="CH23" s="42">
        <v>0</v>
      </c>
      <c r="CI23" s="39"/>
      <c r="CJ23" s="42">
        <v>0</v>
      </c>
      <c r="CK23" s="39"/>
      <c r="CL23" s="42">
        <v>0</v>
      </c>
      <c r="CM23" s="39"/>
      <c r="CN23" s="40">
        <f t="shared" si="18"/>
        <v>2127.27</v>
      </c>
      <c r="CO23" s="39"/>
      <c r="CP23" s="42">
        <v>713.2</v>
      </c>
      <c r="CQ23" s="39"/>
      <c r="CR23" s="42">
        <v>0</v>
      </c>
      <c r="CS23" s="39"/>
      <c r="CT23" s="42">
        <v>0</v>
      </c>
      <c r="CU23" s="39"/>
      <c r="CV23" s="42">
        <v>0</v>
      </c>
      <c r="CW23" s="39"/>
      <c r="CX23" s="42">
        <v>0</v>
      </c>
      <c r="CY23" s="39"/>
      <c r="CZ23" s="42">
        <v>1825.86</v>
      </c>
      <c r="DA23" s="39"/>
      <c r="DB23" s="40">
        <f t="shared" si="19"/>
        <v>1825.86</v>
      </c>
      <c r="DC23" s="39"/>
      <c r="DD23" s="42">
        <v>2282.7600000000002</v>
      </c>
      <c r="DE23" s="39"/>
      <c r="DF23" s="42">
        <v>0</v>
      </c>
      <c r="DG23" s="39"/>
      <c r="DH23" s="42">
        <v>0</v>
      </c>
      <c r="DI23" s="39"/>
      <c r="DJ23" s="42">
        <v>0</v>
      </c>
      <c r="DK23" s="39"/>
      <c r="DL23" s="42">
        <v>0</v>
      </c>
      <c r="DM23" s="39"/>
      <c r="DN23" s="42">
        <v>0</v>
      </c>
      <c r="DO23" s="39"/>
      <c r="DP23" s="42">
        <v>0</v>
      </c>
      <c r="DQ23" s="39"/>
      <c r="DR23" s="42">
        <v>0</v>
      </c>
      <c r="DS23" s="39"/>
      <c r="DT23" s="42">
        <v>0</v>
      </c>
      <c r="DU23" s="39"/>
      <c r="DV23" s="42">
        <v>0</v>
      </c>
      <c r="DW23" s="39"/>
      <c r="DX23" s="42">
        <v>1744.79</v>
      </c>
      <c r="DY23" s="39"/>
      <c r="DZ23" s="40">
        <f t="shared" si="20"/>
        <v>1744.79</v>
      </c>
      <c r="EA23" s="39"/>
      <c r="EB23" s="42">
        <v>1367.18</v>
      </c>
      <c r="EC23" s="39"/>
      <c r="ED23" s="42">
        <v>0</v>
      </c>
      <c r="EE23" s="39"/>
      <c r="EF23" s="42">
        <v>0</v>
      </c>
      <c r="EG23" s="39"/>
      <c r="EH23" s="42">
        <v>1508.87</v>
      </c>
      <c r="EI23" s="39"/>
      <c r="EJ23" s="40">
        <f t="shared" si="21"/>
        <v>1508.87</v>
      </c>
      <c r="EK23" s="39"/>
      <c r="EL23" s="42">
        <v>653.95000000000005</v>
      </c>
      <c r="EM23" s="39"/>
      <c r="EN23" s="42">
        <v>0</v>
      </c>
      <c r="EO23" s="39"/>
      <c r="EP23" s="42">
        <v>0</v>
      </c>
      <c r="EQ23" s="39"/>
      <c r="ER23" s="42">
        <v>1219</v>
      </c>
      <c r="ES23" s="39"/>
      <c r="ET23" s="40">
        <f t="shared" si="22"/>
        <v>1219</v>
      </c>
      <c r="EU23" s="39"/>
      <c r="EV23" s="42">
        <v>0</v>
      </c>
      <c r="EW23" s="39"/>
      <c r="EX23" s="42">
        <v>0</v>
      </c>
      <c r="EY23" s="39"/>
      <c r="EZ23" s="42">
        <v>2391.2800000000002</v>
      </c>
      <c r="FA23" s="39"/>
      <c r="FB23" s="40">
        <f t="shared" si="23"/>
        <v>2391.2800000000002</v>
      </c>
      <c r="FC23" s="39"/>
      <c r="FD23" s="105">
        <v>1155.78</v>
      </c>
      <c r="FE23" s="39"/>
      <c r="FF23" s="42">
        <v>1117.19</v>
      </c>
      <c r="FG23" s="39"/>
      <c r="FH23" s="42">
        <v>0</v>
      </c>
      <c r="FI23" s="39"/>
      <c r="FJ23" s="42">
        <v>0</v>
      </c>
      <c r="FK23" s="39"/>
      <c r="FL23" s="40">
        <f t="shared" si="24"/>
        <v>1117.19</v>
      </c>
      <c r="FM23" s="39"/>
      <c r="FN23" s="42">
        <v>0</v>
      </c>
      <c r="FO23" s="39"/>
      <c r="FP23" s="42">
        <v>0</v>
      </c>
      <c r="FQ23" s="39"/>
      <c r="FR23" s="42">
        <v>0</v>
      </c>
      <c r="FS23" s="39"/>
      <c r="FT23" s="42">
        <v>2479.3000000000002</v>
      </c>
      <c r="FU23" s="39"/>
      <c r="FV23" s="40">
        <f t="shared" si="25"/>
        <v>2479.3000000000002</v>
      </c>
      <c r="FW23" s="39"/>
      <c r="FX23" s="42">
        <v>0</v>
      </c>
      <c r="FY23" s="39"/>
      <c r="FZ23" s="42">
        <f t="shared" si="26"/>
        <v>60050.76</v>
      </c>
      <c r="GA23" s="39"/>
      <c r="GB23" s="42">
        <v>0</v>
      </c>
      <c r="GC23" s="39"/>
      <c r="GD23" s="42">
        <f t="shared" si="27"/>
        <v>74495.009999999995</v>
      </c>
    </row>
    <row r="24" spans="1:186" x14ac:dyDescent="0.2">
      <c r="A24" s="36"/>
      <c r="B24" s="36"/>
      <c r="C24" s="36"/>
      <c r="D24" s="36" t="s">
        <v>475</v>
      </c>
      <c r="E24" s="36"/>
      <c r="F24" s="42">
        <v>0</v>
      </c>
      <c r="G24" s="39"/>
      <c r="H24" s="42">
        <v>0</v>
      </c>
      <c r="I24" s="39"/>
      <c r="J24" s="42">
        <v>0</v>
      </c>
      <c r="K24" s="39"/>
      <c r="L24" s="42">
        <v>0</v>
      </c>
      <c r="M24" s="39"/>
      <c r="N24" s="42">
        <v>0</v>
      </c>
      <c r="O24" s="39"/>
      <c r="P24" s="42">
        <f t="shared" si="14"/>
        <v>0</v>
      </c>
      <c r="Q24" s="39"/>
      <c r="R24" s="42">
        <v>0</v>
      </c>
      <c r="S24" s="39"/>
      <c r="T24" s="42">
        <f t="shared" si="15"/>
        <v>0</v>
      </c>
      <c r="U24" s="39"/>
      <c r="V24" s="42">
        <v>0</v>
      </c>
      <c r="W24" s="39"/>
      <c r="X24" s="42">
        <v>0</v>
      </c>
      <c r="Y24" s="39"/>
      <c r="Z24" s="42">
        <v>0</v>
      </c>
      <c r="AA24" s="39"/>
      <c r="AB24" s="42">
        <v>5.08</v>
      </c>
      <c r="AC24" s="39"/>
      <c r="AD24" s="40">
        <f t="shared" si="16"/>
        <v>5.08</v>
      </c>
      <c r="AE24" s="39"/>
      <c r="AF24" s="42">
        <v>5.08</v>
      </c>
      <c r="AG24" s="39"/>
      <c r="AH24" s="42">
        <v>5.08</v>
      </c>
      <c r="AI24" s="39"/>
      <c r="AJ24" s="42">
        <v>0</v>
      </c>
      <c r="AK24" s="39"/>
      <c r="AL24" s="42">
        <v>0</v>
      </c>
      <c r="AM24" s="39"/>
      <c r="AN24" s="42">
        <v>5.08</v>
      </c>
      <c r="AO24" s="39"/>
      <c r="AP24" s="40">
        <f t="shared" si="17"/>
        <v>5.08</v>
      </c>
      <c r="AQ24" s="39"/>
      <c r="AR24" s="42">
        <v>5.08</v>
      </c>
      <c r="AS24" s="39"/>
      <c r="AT24" s="42">
        <v>5.08</v>
      </c>
      <c r="AU24" s="39"/>
      <c r="AV24" s="42">
        <v>0</v>
      </c>
      <c r="AW24" s="39"/>
      <c r="AX24" s="105">
        <v>5.08</v>
      </c>
      <c r="AY24" s="39"/>
      <c r="AZ24" s="42">
        <v>5.08</v>
      </c>
      <c r="BA24" s="39"/>
      <c r="BB24" s="42">
        <v>5.08</v>
      </c>
      <c r="BC24" s="39"/>
      <c r="BD24" s="42">
        <v>5.08</v>
      </c>
      <c r="BE24" s="39"/>
      <c r="BF24" s="42">
        <v>5.08</v>
      </c>
      <c r="BG24" s="39"/>
      <c r="BH24" s="42">
        <v>5.08</v>
      </c>
      <c r="BI24" s="39"/>
      <c r="BJ24" s="42">
        <v>5.08</v>
      </c>
      <c r="BK24" s="39"/>
      <c r="BL24" s="42">
        <v>5.08</v>
      </c>
      <c r="BM24" s="39"/>
      <c r="BN24" s="42">
        <v>5.08</v>
      </c>
      <c r="BO24" s="39"/>
      <c r="BP24" s="42">
        <v>5.08</v>
      </c>
      <c r="BQ24" s="39"/>
      <c r="BR24" s="42">
        <v>5.08</v>
      </c>
      <c r="BS24" s="39"/>
      <c r="BT24" s="42">
        <v>5.08</v>
      </c>
      <c r="BU24" s="39"/>
      <c r="BV24" s="42">
        <v>5.08</v>
      </c>
      <c r="BW24" s="39"/>
      <c r="BX24" s="42">
        <v>5.08</v>
      </c>
      <c r="BY24" s="39"/>
      <c r="BZ24" s="42">
        <v>5.08</v>
      </c>
      <c r="CA24" s="39"/>
      <c r="CB24" s="42">
        <v>5.08</v>
      </c>
      <c r="CC24" s="39"/>
      <c r="CD24" s="42">
        <v>0</v>
      </c>
      <c r="CE24" s="39"/>
      <c r="CF24" s="42">
        <v>0</v>
      </c>
      <c r="CG24" s="39"/>
      <c r="CH24" s="42">
        <v>0</v>
      </c>
      <c r="CI24" s="39"/>
      <c r="CJ24" s="42">
        <v>0</v>
      </c>
      <c r="CK24" s="39"/>
      <c r="CL24" s="42">
        <v>5.08</v>
      </c>
      <c r="CM24" s="39"/>
      <c r="CN24" s="40">
        <f t="shared" si="18"/>
        <v>5.08</v>
      </c>
      <c r="CO24" s="39"/>
      <c r="CP24" s="42">
        <v>5.08</v>
      </c>
      <c r="CQ24" s="39"/>
      <c r="CR24" s="42">
        <v>0</v>
      </c>
      <c r="CS24" s="39"/>
      <c r="CT24" s="42">
        <v>0</v>
      </c>
      <c r="CU24" s="39"/>
      <c r="CV24" s="42">
        <v>0</v>
      </c>
      <c r="CW24" s="39"/>
      <c r="CX24" s="42">
        <v>0</v>
      </c>
      <c r="CY24" s="39"/>
      <c r="CZ24" s="42">
        <v>5.08</v>
      </c>
      <c r="DA24" s="39"/>
      <c r="DB24" s="40">
        <f t="shared" si="19"/>
        <v>5.08</v>
      </c>
      <c r="DC24" s="39"/>
      <c r="DD24" s="42">
        <v>5.08</v>
      </c>
      <c r="DE24" s="39"/>
      <c r="DF24" s="42">
        <v>5.08</v>
      </c>
      <c r="DG24" s="39"/>
      <c r="DH24" s="42">
        <v>0</v>
      </c>
      <c r="DI24" s="39"/>
      <c r="DJ24" s="42">
        <v>0</v>
      </c>
      <c r="DK24" s="39"/>
      <c r="DL24" s="42">
        <v>0</v>
      </c>
      <c r="DM24" s="39"/>
      <c r="DN24" s="42">
        <v>0</v>
      </c>
      <c r="DO24" s="39"/>
      <c r="DP24" s="42">
        <v>0</v>
      </c>
      <c r="DQ24" s="39"/>
      <c r="DR24" s="42">
        <v>0</v>
      </c>
      <c r="DS24" s="39"/>
      <c r="DT24" s="42">
        <v>0</v>
      </c>
      <c r="DU24" s="39"/>
      <c r="DV24" s="42">
        <v>0</v>
      </c>
      <c r="DW24" s="39"/>
      <c r="DX24" s="42">
        <v>5.08</v>
      </c>
      <c r="DY24" s="39"/>
      <c r="DZ24" s="40">
        <f t="shared" si="20"/>
        <v>5.08</v>
      </c>
      <c r="EA24" s="39"/>
      <c r="EB24" s="42">
        <v>5.08</v>
      </c>
      <c r="EC24" s="39"/>
      <c r="ED24" s="42">
        <v>0</v>
      </c>
      <c r="EE24" s="39"/>
      <c r="EF24" s="42">
        <v>0</v>
      </c>
      <c r="EG24" s="39"/>
      <c r="EH24" s="42">
        <v>5.08</v>
      </c>
      <c r="EI24" s="39"/>
      <c r="EJ24" s="40">
        <f t="shared" si="21"/>
        <v>5.08</v>
      </c>
      <c r="EK24" s="39"/>
      <c r="EL24" s="42">
        <v>5.08</v>
      </c>
      <c r="EM24" s="39"/>
      <c r="EN24" s="42">
        <v>5.08</v>
      </c>
      <c r="EO24" s="39"/>
      <c r="EP24" s="42">
        <v>5.08</v>
      </c>
      <c r="EQ24" s="39"/>
      <c r="ER24" s="42">
        <v>0</v>
      </c>
      <c r="ES24" s="39"/>
      <c r="ET24" s="40">
        <f t="shared" si="22"/>
        <v>10.16</v>
      </c>
      <c r="EU24" s="39"/>
      <c r="EV24" s="42">
        <v>0</v>
      </c>
      <c r="EW24" s="39"/>
      <c r="EX24" s="42">
        <v>0</v>
      </c>
      <c r="EY24" s="39"/>
      <c r="EZ24" s="42">
        <v>5.08</v>
      </c>
      <c r="FA24" s="39"/>
      <c r="FB24" s="40">
        <f t="shared" si="23"/>
        <v>5.08</v>
      </c>
      <c r="FC24" s="39"/>
      <c r="FD24" s="105">
        <v>5.08</v>
      </c>
      <c r="FE24" s="39"/>
      <c r="FF24" s="42">
        <v>5.08</v>
      </c>
      <c r="FG24" s="39"/>
      <c r="FH24" s="42">
        <v>5.08</v>
      </c>
      <c r="FI24" s="39"/>
      <c r="FJ24" s="42">
        <v>0</v>
      </c>
      <c r="FK24" s="39"/>
      <c r="FL24" s="40">
        <f t="shared" si="24"/>
        <v>10.16</v>
      </c>
      <c r="FM24" s="39"/>
      <c r="FN24" s="42">
        <v>5.08</v>
      </c>
      <c r="FO24" s="39"/>
      <c r="FP24" s="42">
        <v>5.08</v>
      </c>
      <c r="FQ24" s="39"/>
      <c r="FR24" s="42">
        <v>4.88</v>
      </c>
      <c r="FS24" s="39"/>
      <c r="FT24" s="42">
        <v>0</v>
      </c>
      <c r="FU24" s="39"/>
      <c r="FV24" s="40">
        <f t="shared" si="25"/>
        <v>15.04</v>
      </c>
      <c r="FW24" s="39"/>
      <c r="FX24" s="42">
        <v>0</v>
      </c>
      <c r="FY24" s="39"/>
      <c r="FZ24" s="42">
        <f t="shared" si="26"/>
        <v>203</v>
      </c>
      <c r="GA24" s="39"/>
      <c r="GB24" s="42">
        <v>0</v>
      </c>
      <c r="GC24" s="39"/>
      <c r="GD24" s="42">
        <f t="shared" si="27"/>
        <v>203</v>
      </c>
    </row>
    <row r="25" spans="1:186" x14ac:dyDescent="0.2">
      <c r="A25" s="36"/>
      <c r="B25" s="36"/>
      <c r="C25" s="36"/>
      <c r="D25" s="36" t="s">
        <v>645</v>
      </c>
      <c r="E25" s="36"/>
      <c r="F25" s="42">
        <v>0</v>
      </c>
      <c r="G25" s="39"/>
      <c r="H25" s="42">
        <v>0</v>
      </c>
      <c r="I25" s="39"/>
      <c r="J25" s="42">
        <v>0</v>
      </c>
      <c r="K25" s="39"/>
      <c r="L25" s="42">
        <v>0</v>
      </c>
      <c r="M25" s="39"/>
      <c r="N25" s="42">
        <v>0</v>
      </c>
      <c r="O25" s="39"/>
      <c r="P25" s="42">
        <f t="shared" si="14"/>
        <v>0</v>
      </c>
      <c r="Q25" s="39"/>
      <c r="R25" s="42">
        <v>0</v>
      </c>
      <c r="S25" s="39"/>
      <c r="T25" s="42">
        <f t="shared" si="15"/>
        <v>0</v>
      </c>
      <c r="U25" s="39"/>
      <c r="V25" s="42">
        <v>0</v>
      </c>
      <c r="W25" s="39"/>
      <c r="X25" s="42">
        <v>0</v>
      </c>
      <c r="Y25" s="39"/>
      <c r="Z25" s="42">
        <v>0</v>
      </c>
      <c r="AA25" s="39"/>
      <c r="AB25" s="42">
        <v>0</v>
      </c>
      <c r="AC25" s="39"/>
      <c r="AD25" s="40">
        <f t="shared" si="16"/>
        <v>0</v>
      </c>
      <c r="AE25" s="39"/>
      <c r="AF25" s="42">
        <v>0</v>
      </c>
      <c r="AG25" s="39"/>
      <c r="AH25" s="42">
        <v>0</v>
      </c>
      <c r="AI25" s="39"/>
      <c r="AJ25" s="42">
        <v>0</v>
      </c>
      <c r="AK25" s="39"/>
      <c r="AL25" s="42">
        <v>0</v>
      </c>
      <c r="AM25" s="39"/>
      <c r="AN25" s="42">
        <v>0</v>
      </c>
      <c r="AO25" s="39"/>
      <c r="AP25" s="40">
        <f t="shared" si="17"/>
        <v>0</v>
      </c>
      <c r="AQ25" s="39"/>
      <c r="AR25" s="42">
        <v>0</v>
      </c>
      <c r="AS25" s="39"/>
      <c r="AT25" s="42">
        <v>0</v>
      </c>
      <c r="AU25" s="39"/>
      <c r="AV25" s="42">
        <v>0</v>
      </c>
      <c r="AW25" s="39"/>
      <c r="AX25" s="105">
        <v>0</v>
      </c>
      <c r="AY25" s="39"/>
      <c r="AZ25" s="42">
        <v>0</v>
      </c>
      <c r="BA25" s="39"/>
      <c r="BB25" s="42">
        <v>0</v>
      </c>
      <c r="BC25" s="39"/>
      <c r="BD25" s="42">
        <v>0</v>
      </c>
      <c r="BE25" s="39"/>
      <c r="BF25" s="42">
        <v>0</v>
      </c>
      <c r="BG25" s="39"/>
      <c r="BH25" s="42">
        <v>0</v>
      </c>
      <c r="BI25" s="39"/>
      <c r="BJ25" s="42">
        <v>0</v>
      </c>
      <c r="BK25" s="39"/>
      <c r="BL25" s="42">
        <v>0</v>
      </c>
      <c r="BM25" s="39"/>
      <c r="BN25" s="42">
        <v>0</v>
      </c>
      <c r="BO25" s="39"/>
      <c r="BP25" s="42">
        <v>0</v>
      </c>
      <c r="BQ25" s="39"/>
      <c r="BR25" s="42">
        <v>0</v>
      </c>
      <c r="BS25" s="39"/>
      <c r="BT25" s="42">
        <v>0</v>
      </c>
      <c r="BU25" s="39"/>
      <c r="BV25" s="42">
        <v>0</v>
      </c>
      <c r="BW25" s="39"/>
      <c r="BX25" s="42">
        <v>0</v>
      </c>
      <c r="BY25" s="39"/>
      <c r="BZ25" s="42">
        <v>0</v>
      </c>
      <c r="CA25" s="39"/>
      <c r="CB25" s="42">
        <v>0</v>
      </c>
      <c r="CC25" s="39"/>
      <c r="CD25" s="42">
        <v>0</v>
      </c>
      <c r="CE25" s="39"/>
      <c r="CF25" s="42">
        <v>0</v>
      </c>
      <c r="CG25" s="39"/>
      <c r="CH25" s="42">
        <v>0</v>
      </c>
      <c r="CI25" s="39"/>
      <c r="CJ25" s="42">
        <v>0</v>
      </c>
      <c r="CK25" s="39"/>
      <c r="CL25" s="42">
        <v>0</v>
      </c>
      <c r="CM25" s="39"/>
      <c r="CN25" s="40">
        <f t="shared" si="18"/>
        <v>0</v>
      </c>
      <c r="CO25" s="39"/>
      <c r="CP25" s="42">
        <v>0</v>
      </c>
      <c r="CQ25" s="39"/>
      <c r="CR25" s="42">
        <v>0</v>
      </c>
      <c r="CS25" s="39"/>
      <c r="CT25" s="42">
        <v>0</v>
      </c>
      <c r="CU25" s="39"/>
      <c r="CV25" s="42">
        <v>0</v>
      </c>
      <c r="CW25" s="39"/>
      <c r="CX25" s="42">
        <v>0</v>
      </c>
      <c r="CY25" s="39"/>
      <c r="CZ25" s="42">
        <v>0</v>
      </c>
      <c r="DA25" s="39"/>
      <c r="DB25" s="40">
        <f t="shared" si="19"/>
        <v>0</v>
      </c>
      <c r="DC25" s="39"/>
      <c r="DD25" s="42">
        <v>0</v>
      </c>
      <c r="DE25" s="39"/>
      <c r="DF25" s="42">
        <v>0</v>
      </c>
      <c r="DG25" s="39"/>
      <c r="DH25" s="42">
        <v>0</v>
      </c>
      <c r="DI25" s="39"/>
      <c r="DJ25" s="42">
        <v>0</v>
      </c>
      <c r="DK25" s="39"/>
      <c r="DL25" s="42">
        <v>0</v>
      </c>
      <c r="DM25" s="39"/>
      <c r="DN25" s="42">
        <v>0</v>
      </c>
      <c r="DO25" s="39"/>
      <c r="DP25" s="42">
        <v>0</v>
      </c>
      <c r="DQ25" s="39"/>
      <c r="DR25" s="42">
        <v>0</v>
      </c>
      <c r="DS25" s="39"/>
      <c r="DT25" s="42">
        <v>0</v>
      </c>
      <c r="DU25" s="39"/>
      <c r="DV25" s="42">
        <v>0</v>
      </c>
      <c r="DW25" s="39"/>
      <c r="DX25" s="42">
        <v>0</v>
      </c>
      <c r="DY25" s="39"/>
      <c r="DZ25" s="40">
        <f t="shared" si="20"/>
        <v>0</v>
      </c>
      <c r="EA25" s="39"/>
      <c r="EB25" s="42">
        <v>0</v>
      </c>
      <c r="EC25" s="39"/>
      <c r="ED25" s="42">
        <v>0</v>
      </c>
      <c r="EE25" s="39"/>
      <c r="EF25" s="42">
        <v>0</v>
      </c>
      <c r="EG25" s="39"/>
      <c r="EH25" s="42">
        <v>0</v>
      </c>
      <c r="EI25" s="39"/>
      <c r="EJ25" s="40">
        <f t="shared" si="21"/>
        <v>0</v>
      </c>
      <c r="EK25" s="39"/>
      <c r="EL25" s="42">
        <v>0</v>
      </c>
      <c r="EM25" s="39"/>
      <c r="EN25" s="42">
        <v>0</v>
      </c>
      <c r="EO25" s="39"/>
      <c r="EP25" s="42">
        <v>0</v>
      </c>
      <c r="EQ25" s="39"/>
      <c r="ER25" s="42">
        <v>0</v>
      </c>
      <c r="ES25" s="39"/>
      <c r="ET25" s="40">
        <f t="shared" si="22"/>
        <v>0</v>
      </c>
      <c r="EU25" s="39"/>
      <c r="EV25" s="42">
        <v>0</v>
      </c>
      <c r="EW25" s="39"/>
      <c r="EX25" s="42">
        <v>0</v>
      </c>
      <c r="EY25" s="39"/>
      <c r="EZ25" s="42">
        <v>0</v>
      </c>
      <c r="FA25" s="39"/>
      <c r="FB25" s="40">
        <f t="shared" si="23"/>
        <v>0</v>
      </c>
      <c r="FC25" s="39"/>
      <c r="FD25" s="105">
        <v>0</v>
      </c>
      <c r="FE25" s="39"/>
      <c r="FF25" s="42">
        <v>0</v>
      </c>
      <c r="FG25" s="39"/>
      <c r="FH25" s="42">
        <v>0</v>
      </c>
      <c r="FI25" s="39"/>
      <c r="FJ25" s="42">
        <v>0</v>
      </c>
      <c r="FK25" s="39"/>
      <c r="FL25" s="40">
        <f t="shared" si="24"/>
        <v>0</v>
      </c>
      <c r="FM25" s="39"/>
      <c r="FN25" s="42">
        <v>0</v>
      </c>
      <c r="FO25" s="39"/>
      <c r="FP25" s="42">
        <v>0</v>
      </c>
      <c r="FQ25" s="39"/>
      <c r="FR25" s="42">
        <v>0</v>
      </c>
      <c r="FS25" s="39"/>
      <c r="FT25" s="42">
        <v>0</v>
      </c>
      <c r="FU25" s="39"/>
      <c r="FV25" s="40">
        <f t="shared" si="25"/>
        <v>0</v>
      </c>
      <c r="FW25" s="39"/>
      <c r="FX25" s="42">
        <v>0</v>
      </c>
      <c r="FY25" s="39"/>
      <c r="FZ25" s="42">
        <f t="shared" si="26"/>
        <v>0</v>
      </c>
      <c r="GA25" s="39"/>
      <c r="GB25" s="42">
        <v>0</v>
      </c>
      <c r="GC25" s="39"/>
      <c r="GD25" s="42">
        <f t="shared" si="27"/>
        <v>0</v>
      </c>
    </row>
    <row r="26" spans="1:186" x14ac:dyDescent="0.2">
      <c r="A26" s="36"/>
      <c r="B26" s="36"/>
      <c r="C26" s="36"/>
      <c r="D26" s="36" t="s">
        <v>307</v>
      </c>
      <c r="E26" s="36"/>
      <c r="F26" s="42">
        <v>0</v>
      </c>
      <c r="G26" s="39"/>
      <c r="H26" s="42">
        <v>0</v>
      </c>
      <c r="I26" s="39"/>
      <c r="J26" s="42">
        <v>0</v>
      </c>
      <c r="K26" s="39"/>
      <c r="L26" s="42">
        <v>0</v>
      </c>
      <c r="M26" s="39"/>
      <c r="N26" s="42">
        <v>0</v>
      </c>
      <c r="O26" s="39"/>
      <c r="P26" s="42">
        <f t="shared" si="14"/>
        <v>0</v>
      </c>
      <c r="Q26" s="39"/>
      <c r="R26" s="42">
        <v>0</v>
      </c>
      <c r="S26" s="39"/>
      <c r="T26" s="42">
        <f t="shared" si="15"/>
        <v>0</v>
      </c>
      <c r="U26" s="39"/>
      <c r="V26" s="42">
        <v>0</v>
      </c>
      <c r="W26" s="39"/>
      <c r="X26" s="42">
        <v>0</v>
      </c>
      <c r="Y26" s="39"/>
      <c r="Z26" s="42">
        <v>0</v>
      </c>
      <c r="AA26" s="39"/>
      <c r="AB26" s="42">
        <v>504.38</v>
      </c>
      <c r="AC26" s="39"/>
      <c r="AD26" s="40">
        <f t="shared" si="16"/>
        <v>504.38</v>
      </c>
      <c r="AE26" s="39"/>
      <c r="AF26" s="42">
        <v>504.34</v>
      </c>
      <c r="AG26" s="39"/>
      <c r="AH26" s="42">
        <v>57.52</v>
      </c>
      <c r="AI26" s="39"/>
      <c r="AJ26" s="42">
        <v>569.88</v>
      </c>
      <c r="AK26" s="39"/>
      <c r="AL26" s="42">
        <v>0</v>
      </c>
      <c r="AM26" s="39"/>
      <c r="AN26" s="42">
        <v>57.52</v>
      </c>
      <c r="AO26" s="39"/>
      <c r="AP26" s="40">
        <f t="shared" si="17"/>
        <v>627.4</v>
      </c>
      <c r="AQ26" s="39"/>
      <c r="AR26" s="42">
        <v>627.36</v>
      </c>
      <c r="AS26" s="39"/>
      <c r="AT26" s="42">
        <v>627.4</v>
      </c>
      <c r="AU26" s="39"/>
      <c r="AV26" s="42">
        <v>0</v>
      </c>
      <c r="AW26" s="39"/>
      <c r="AX26" s="105">
        <v>57.52</v>
      </c>
      <c r="AY26" s="39"/>
      <c r="AZ26" s="42">
        <v>504.38</v>
      </c>
      <c r="BA26" s="39"/>
      <c r="BB26" s="42">
        <v>530.36</v>
      </c>
      <c r="BC26" s="39"/>
      <c r="BD26" s="42">
        <v>530.35</v>
      </c>
      <c r="BE26" s="39"/>
      <c r="BF26" s="42">
        <v>530.35</v>
      </c>
      <c r="BG26" s="39"/>
      <c r="BH26" s="42">
        <v>504.38</v>
      </c>
      <c r="BI26" s="39"/>
      <c r="BJ26" s="42">
        <v>530.35</v>
      </c>
      <c r="BK26" s="39"/>
      <c r="BL26" s="42">
        <v>556.33000000000004</v>
      </c>
      <c r="BM26" s="39"/>
      <c r="BN26" s="42">
        <v>530.35</v>
      </c>
      <c r="BO26" s="39"/>
      <c r="BP26" s="42">
        <v>530.35</v>
      </c>
      <c r="BQ26" s="39"/>
      <c r="BR26" s="42">
        <v>504.38</v>
      </c>
      <c r="BS26" s="39"/>
      <c r="BT26" s="42">
        <v>530.36</v>
      </c>
      <c r="BU26" s="39"/>
      <c r="BV26" s="42">
        <v>627.4</v>
      </c>
      <c r="BW26" s="39"/>
      <c r="BX26" s="42">
        <v>504.38</v>
      </c>
      <c r="BY26" s="39"/>
      <c r="BZ26" s="42">
        <v>57.52</v>
      </c>
      <c r="CA26" s="39"/>
      <c r="CB26" s="42">
        <v>57.52</v>
      </c>
      <c r="CC26" s="39"/>
      <c r="CD26" s="42">
        <v>569.88</v>
      </c>
      <c r="CE26" s="39"/>
      <c r="CF26" s="42">
        <v>0</v>
      </c>
      <c r="CG26" s="39"/>
      <c r="CH26" s="42">
        <v>0</v>
      </c>
      <c r="CI26" s="39"/>
      <c r="CJ26" s="42">
        <v>0</v>
      </c>
      <c r="CK26" s="39"/>
      <c r="CL26" s="42">
        <v>57.52</v>
      </c>
      <c r="CM26" s="39"/>
      <c r="CN26" s="40">
        <f t="shared" si="18"/>
        <v>627.4</v>
      </c>
      <c r="CO26" s="39"/>
      <c r="CP26" s="42">
        <v>57.52</v>
      </c>
      <c r="CQ26" s="39"/>
      <c r="CR26" s="42">
        <v>0</v>
      </c>
      <c r="CS26" s="39"/>
      <c r="CT26" s="42">
        <v>0</v>
      </c>
      <c r="CU26" s="39"/>
      <c r="CV26" s="42">
        <v>0</v>
      </c>
      <c r="CW26" s="39"/>
      <c r="CX26" s="42">
        <v>0</v>
      </c>
      <c r="CY26" s="39"/>
      <c r="CZ26" s="42">
        <v>57.52</v>
      </c>
      <c r="DA26" s="39"/>
      <c r="DB26" s="40">
        <f t="shared" si="19"/>
        <v>57.52</v>
      </c>
      <c r="DC26" s="39"/>
      <c r="DD26" s="42">
        <v>627.4</v>
      </c>
      <c r="DE26" s="39"/>
      <c r="DF26" s="42">
        <v>57.52</v>
      </c>
      <c r="DG26" s="39"/>
      <c r="DH26" s="42">
        <v>569.88</v>
      </c>
      <c r="DI26" s="39"/>
      <c r="DJ26" s="42">
        <v>0</v>
      </c>
      <c r="DK26" s="39"/>
      <c r="DL26" s="42">
        <v>0</v>
      </c>
      <c r="DM26" s="39"/>
      <c r="DN26" s="42">
        <v>0</v>
      </c>
      <c r="DO26" s="39"/>
      <c r="DP26" s="42">
        <v>0</v>
      </c>
      <c r="DQ26" s="39"/>
      <c r="DR26" s="42">
        <v>0</v>
      </c>
      <c r="DS26" s="39"/>
      <c r="DT26" s="42">
        <v>0</v>
      </c>
      <c r="DU26" s="39"/>
      <c r="DV26" s="42">
        <v>0</v>
      </c>
      <c r="DW26" s="39"/>
      <c r="DX26" s="42">
        <v>57.52</v>
      </c>
      <c r="DY26" s="39"/>
      <c r="DZ26" s="40">
        <f t="shared" si="20"/>
        <v>627.4</v>
      </c>
      <c r="EA26" s="39"/>
      <c r="EB26" s="42">
        <v>57.52</v>
      </c>
      <c r="EC26" s="39"/>
      <c r="ED26" s="42">
        <v>0</v>
      </c>
      <c r="EE26" s="39"/>
      <c r="EF26" s="42">
        <v>0</v>
      </c>
      <c r="EG26" s="39"/>
      <c r="EH26" s="42">
        <v>57.56</v>
      </c>
      <c r="EI26" s="39"/>
      <c r="EJ26" s="40">
        <f t="shared" si="21"/>
        <v>57.56</v>
      </c>
      <c r="EK26" s="39"/>
      <c r="EL26" s="42">
        <v>57.52</v>
      </c>
      <c r="EM26" s="39"/>
      <c r="EN26" s="42">
        <v>57.52</v>
      </c>
      <c r="EO26" s="39"/>
      <c r="EP26" s="42">
        <v>57.52</v>
      </c>
      <c r="EQ26" s="39"/>
      <c r="ER26" s="42">
        <v>0</v>
      </c>
      <c r="ES26" s="39"/>
      <c r="ET26" s="40">
        <f t="shared" si="22"/>
        <v>115.04</v>
      </c>
      <c r="EU26" s="39"/>
      <c r="EV26" s="42">
        <v>0</v>
      </c>
      <c r="EW26" s="39"/>
      <c r="EX26" s="42">
        <v>0</v>
      </c>
      <c r="EY26" s="39"/>
      <c r="EZ26" s="42">
        <v>57.52</v>
      </c>
      <c r="FA26" s="39"/>
      <c r="FB26" s="40">
        <f t="shared" si="23"/>
        <v>57.52</v>
      </c>
      <c r="FC26" s="39"/>
      <c r="FD26" s="105">
        <v>57.52</v>
      </c>
      <c r="FE26" s="39"/>
      <c r="FF26" s="42">
        <v>57.52</v>
      </c>
      <c r="FG26" s="39"/>
      <c r="FH26" s="42">
        <v>57.52</v>
      </c>
      <c r="FI26" s="39"/>
      <c r="FJ26" s="42">
        <v>0</v>
      </c>
      <c r="FK26" s="39"/>
      <c r="FL26" s="40">
        <f t="shared" si="24"/>
        <v>115.04</v>
      </c>
      <c r="FM26" s="39"/>
      <c r="FN26" s="42">
        <v>57.52</v>
      </c>
      <c r="FO26" s="39"/>
      <c r="FP26" s="42">
        <v>627.4</v>
      </c>
      <c r="FQ26" s="39"/>
      <c r="FR26" s="42">
        <v>57.52</v>
      </c>
      <c r="FS26" s="39"/>
      <c r="FT26" s="42">
        <v>0</v>
      </c>
      <c r="FU26" s="39"/>
      <c r="FV26" s="40">
        <f t="shared" si="25"/>
        <v>742.44</v>
      </c>
      <c r="FW26" s="39"/>
      <c r="FX26" s="42">
        <v>0</v>
      </c>
      <c r="FY26" s="39"/>
      <c r="FZ26" s="42">
        <f t="shared" si="26"/>
        <v>13349.6</v>
      </c>
      <c r="GA26" s="39"/>
      <c r="GB26" s="42">
        <v>0</v>
      </c>
      <c r="GC26" s="39"/>
      <c r="GD26" s="42">
        <f t="shared" si="27"/>
        <v>13349.6</v>
      </c>
    </row>
    <row r="27" spans="1:186" x14ac:dyDescent="0.2">
      <c r="A27" s="36"/>
      <c r="B27" s="36"/>
      <c r="C27" s="36"/>
      <c r="D27" s="36" t="s">
        <v>308</v>
      </c>
      <c r="E27" s="36"/>
      <c r="F27" s="42"/>
      <c r="G27" s="39"/>
      <c r="H27" s="42"/>
      <c r="I27" s="39"/>
      <c r="J27" s="42"/>
      <c r="K27" s="39"/>
      <c r="L27" s="42"/>
      <c r="M27" s="39"/>
      <c r="N27" s="42"/>
      <c r="O27" s="39"/>
      <c r="P27" s="42"/>
      <c r="Q27" s="39"/>
      <c r="R27" s="42"/>
      <c r="S27" s="39"/>
      <c r="T27" s="42"/>
      <c r="U27" s="39"/>
      <c r="V27" s="42"/>
      <c r="W27" s="39"/>
      <c r="X27" s="42"/>
      <c r="Y27" s="39"/>
      <c r="Z27" s="42"/>
      <c r="AA27" s="39"/>
      <c r="AB27" s="42"/>
      <c r="AC27" s="39"/>
      <c r="AD27" s="40"/>
      <c r="AE27" s="39"/>
      <c r="AF27" s="42"/>
      <c r="AG27" s="39"/>
      <c r="AH27" s="42"/>
      <c r="AI27" s="39"/>
      <c r="AJ27" s="42"/>
      <c r="AK27" s="39"/>
      <c r="AL27" s="42"/>
      <c r="AM27" s="39"/>
      <c r="AN27" s="42"/>
      <c r="AO27" s="39"/>
      <c r="AP27" s="40"/>
      <c r="AQ27" s="39"/>
      <c r="AR27" s="42"/>
      <c r="AS27" s="39"/>
      <c r="AT27" s="42"/>
      <c r="AU27" s="39"/>
      <c r="AV27" s="42"/>
      <c r="AW27" s="39"/>
      <c r="AX27" s="105"/>
      <c r="AY27" s="39"/>
      <c r="AZ27" s="42"/>
      <c r="BA27" s="39"/>
      <c r="BB27" s="42"/>
      <c r="BC27" s="39"/>
      <c r="BD27" s="42"/>
      <c r="BE27" s="39"/>
      <c r="BF27" s="42"/>
      <c r="BG27" s="39"/>
      <c r="BH27" s="42"/>
      <c r="BI27" s="39"/>
      <c r="BJ27" s="42"/>
      <c r="BK27" s="39"/>
      <c r="BL27" s="42"/>
      <c r="BM27" s="39"/>
      <c r="BN27" s="42"/>
      <c r="BO27" s="39"/>
      <c r="BP27" s="42"/>
      <c r="BQ27" s="39"/>
      <c r="BR27" s="42"/>
      <c r="BS27" s="39"/>
      <c r="BT27" s="42"/>
      <c r="BU27" s="39"/>
      <c r="BV27" s="42"/>
      <c r="BW27" s="39"/>
      <c r="BX27" s="42"/>
      <c r="BY27" s="39"/>
      <c r="BZ27" s="42"/>
      <c r="CA27" s="39"/>
      <c r="CB27" s="42"/>
      <c r="CC27" s="39"/>
      <c r="CD27" s="42"/>
      <c r="CE27" s="39"/>
      <c r="CF27" s="42"/>
      <c r="CG27" s="39"/>
      <c r="CH27" s="42"/>
      <c r="CI27" s="39"/>
      <c r="CJ27" s="42"/>
      <c r="CK27" s="39"/>
      <c r="CL27" s="42"/>
      <c r="CM27" s="39"/>
      <c r="CN27" s="40"/>
      <c r="CO27" s="39"/>
      <c r="CP27" s="42"/>
      <c r="CQ27" s="39"/>
      <c r="CR27" s="42"/>
      <c r="CS27" s="39"/>
      <c r="CT27" s="42"/>
      <c r="CU27" s="39"/>
      <c r="CV27" s="42"/>
      <c r="CW27" s="39"/>
      <c r="CX27" s="42"/>
      <c r="CY27" s="39"/>
      <c r="CZ27" s="42"/>
      <c r="DA27" s="39"/>
      <c r="DB27" s="40"/>
      <c r="DC27" s="39"/>
      <c r="DD27" s="42"/>
      <c r="DE27" s="39"/>
      <c r="DF27" s="42"/>
      <c r="DG27" s="39"/>
      <c r="DH27" s="42"/>
      <c r="DI27" s="39"/>
      <c r="DJ27" s="42"/>
      <c r="DK27" s="39"/>
      <c r="DL27" s="42"/>
      <c r="DM27" s="39"/>
      <c r="DN27" s="42"/>
      <c r="DO27" s="39"/>
      <c r="DP27" s="42"/>
      <c r="DQ27" s="39"/>
      <c r="DR27" s="42"/>
      <c r="DS27" s="39"/>
      <c r="DT27" s="42"/>
      <c r="DU27" s="39"/>
      <c r="DV27" s="42"/>
      <c r="DW27" s="39"/>
      <c r="DX27" s="42"/>
      <c r="DY27" s="39"/>
      <c r="DZ27" s="40"/>
      <c r="EA27" s="39"/>
      <c r="EB27" s="42"/>
      <c r="EC27" s="39"/>
      <c r="ED27" s="42"/>
      <c r="EE27" s="39"/>
      <c r="EF27" s="42"/>
      <c r="EG27" s="39"/>
      <c r="EH27" s="42"/>
      <c r="EI27" s="39"/>
      <c r="EJ27" s="40"/>
      <c r="EK27" s="39"/>
      <c r="EL27" s="42"/>
      <c r="EM27" s="39"/>
      <c r="EN27" s="42"/>
      <c r="EO27" s="39"/>
      <c r="EP27" s="42"/>
      <c r="EQ27" s="39"/>
      <c r="ER27" s="42"/>
      <c r="ES27" s="39"/>
      <c r="ET27" s="40"/>
      <c r="EU27" s="39"/>
      <c r="EV27" s="42"/>
      <c r="EW27" s="39"/>
      <c r="EX27" s="42"/>
      <c r="EY27" s="39"/>
      <c r="EZ27" s="42"/>
      <c r="FA27" s="39"/>
      <c r="FB27" s="40"/>
      <c r="FC27" s="39"/>
      <c r="FD27" s="105"/>
      <c r="FE27" s="39"/>
      <c r="FF27" s="42"/>
      <c r="FG27" s="39"/>
      <c r="FH27" s="42"/>
      <c r="FI27" s="39"/>
      <c r="FJ27" s="42"/>
      <c r="FK27" s="39"/>
      <c r="FL27" s="40"/>
      <c r="FM27" s="39"/>
      <c r="FN27" s="42"/>
      <c r="FO27" s="39"/>
      <c r="FP27" s="42"/>
      <c r="FQ27" s="39"/>
      <c r="FR27" s="42"/>
      <c r="FS27" s="39"/>
      <c r="FT27" s="42"/>
      <c r="FU27" s="39"/>
      <c r="FV27" s="40"/>
      <c r="FW27" s="39"/>
      <c r="FX27" s="42"/>
      <c r="FY27" s="39"/>
      <c r="FZ27" s="42"/>
      <c r="GA27" s="39"/>
      <c r="GB27" s="42"/>
      <c r="GC27" s="39"/>
      <c r="GD27" s="42"/>
    </row>
    <row r="28" spans="1:186" x14ac:dyDescent="0.2">
      <c r="A28" s="36"/>
      <c r="B28" s="36"/>
      <c r="C28" s="36"/>
      <c r="D28" s="36"/>
      <c r="E28" s="36" t="s">
        <v>646</v>
      </c>
      <c r="F28" s="42">
        <v>0</v>
      </c>
      <c r="G28" s="39"/>
      <c r="H28" s="42">
        <v>0</v>
      </c>
      <c r="I28" s="39"/>
      <c r="J28" s="42">
        <v>0</v>
      </c>
      <c r="K28" s="39"/>
      <c r="L28" s="42">
        <v>0</v>
      </c>
      <c r="M28" s="39"/>
      <c r="N28" s="42">
        <v>0</v>
      </c>
      <c r="O28" s="39"/>
      <c r="P28" s="42">
        <f t="shared" ref="P28:P33" si="28">ROUND(SUM(L28:N28),5)</f>
        <v>0</v>
      </c>
      <c r="Q28" s="39"/>
      <c r="R28" s="42">
        <v>0</v>
      </c>
      <c r="S28" s="39"/>
      <c r="T28" s="42">
        <f t="shared" ref="T28:T33" si="29">ROUND(SUM(P28:R28),5)</f>
        <v>0</v>
      </c>
      <c r="U28" s="39"/>
      <c r="V28" s="42">
        <v>0</v>
      </c>
      <c r="W28" s="39"/>
      <c r="X28" s="42">
        <v>0</v>
      </c>
      <c r="Y28" s="39"/>
      <c r="Z28" s="42">
        <v>0</v>
      </c>
      <c r="AA28" s="39"/>
      <c r="AB28" s="42">
        <v>37.880000000000003</v>
      </c>
      <c r="AC28" s="39"/>
      <c r="AD28" s="40">
        <f t="shared" ref="AD28:AD33" si="30">ROUND(SUM(V28:AB28),5)</f>
        <v>37.880000000000003</v>
      </c>
      <c r="AE28" s="39"/>
      <c r="AF28" s="42">
        <v>37.880000000000003</v>
      </c>
      <c r="AG28" s="39"/>
      <c r="AH28" s="42">
        <v>37.880000000000003</v>
      </c>
      <c r="AI28" s="39"/>
      <c r="AJ28" s="42">
        <v>0</v>
      </c>
      <c r="AK28" s="39"/>
      <c r="AL28" s="42">
        <v>0</v>
      </c>
      <c r="AM28" s="39"/>
      <c r="AN28" s="42">
        <v>37.880000000000003</v>
      </c>
      <c r="AO28" s="39"/>
      <c r="AP28" s="40">
        <f t="shared" ref="AP28:AP33" si="31">ROUND(SUM(AJ28:AN28),5)</f>
        <v>37.880000000000003</v>
      </c>
      <c r="AQ28" s="39"/>
      <c r="AR28" s="42">
        <v>37.880000000000003</v>
      </c>
      <c r="AS28" s="39"/>
      <c r="AT28" s="42">
        <v>37.880000000000003</v>
      </c>
      <c r="AU28" s="39"/>
      <c r="AV28" s="42">
        <v>0</v>
      </c>
      <c r="AW28" s="39"/>
      <c r="AX28" s="105">
        <v>37.880000000000003</v>
      </c>
      <c r="AY28" s="39"/>
      <c r="AZ28" s="42">
        <v>37.880000000000003</v>
      </c>
      <c r="BA28" s="39"/>
      <c r="BB28" s="42">
        <v>37.880000000000003</v>
      </c>
      <c r="BC28" s="39"/>
      <c r="BD28" s="42">
        <v>37.880000000000003</v>
      </c>
      <c r="BE28" s="39"/>
      <c r="BF28" s="42">
        <v>37.880000000000003</v>
      </c>
      <c r="BG28" s="39"/>
      <c r="BH28" s="42">
        <v>37.880000000000003</v>
      </c>
      <c r="BI28" s="39"/>
      <c r="BJ28" s="42">
        <v>37.880000000000003</v>
      </c>
      <c r="BK28" s="39"/>
      <c r="BL28" s="42">
        <v>37.880000000000003</v>
      </c>
      <c r="BM28" s="39"/>
      <c r="BN28" s="42">
        <v>37.880000000000003</v>
      </c>
      <c r="BO28" s="39"/>
      <c r="BP28" s="42">
        <v>37.880000000000003</v>
      </c>
      <c r="BQ28" s="39"/>
      <c r="BR28" s="42">
        <v>37.880000000000003</v>
      </c>
      <c r="BS28" s="39"/>
      <c r="BT28" s="42">
        <v>37.880000000000003</v>
      </c>
      <c r="BU28" s="39"/>
      <c r="BV28" s="42">
        <v>37.880000000000003</v>
      </c>
      <c r="BW28" s="39"/>
      <c r="BX28" s="42">
        <v>37.880000000000003</v>
      </c>
      <c r="BY28" s="39"/>
      <c r="BZ28" s="42">
        <v>37.880000000000003</v>
      </c>
      <c r="CA28" s="39"/>
      <c r="CB28" s="42">
        <v>37.880000000000003</v>
      </c>
      <c r="CC28" s="39"/>
      <c r="CD28" s="42">
        <v>0</v>
      </c>
      <c r="CE28" s="39"/>
      <c r="CF28" s="42">
        <v>0</v>
      </c>
      <c r="CG28" s="39"/>
      <c r="CH28" s="42">
        <v>0</v>
      </c>
      <c r="CI28" s="39"/>
      <c r="CJ28" s="42">
        <v>0</v>
      </c>
      <c r="CK28" s="39"/>
      <c r="CL28" s="42">
        <v>37.880000000000003</v>
      </c>
      <c r="CM28" s="39"/>
      <c r="CN28" s="40">
        <f t="shared" ref="CN28:CN33" si="32">ROUND(SUM(CD28:CL28),5)</f>
        <v>37.880000000000003</v>
      </c>
      <c r="CO28" s="39"/>
      <c r="CP28" s="42">
        <v>37.880000000000003</v>
      </c>
      <c r="CQ28" s="39"/>
      <c r="CR28" s="42">
        <v>0</v>
      </c>
      <c r="CS28" s="39"/>
      <c r="CT28" s="42">
        <v>0</v>
      </c>
      <c r="CU28" s="39"/>
      <c r="CV28" s="42">
        <v>0</v>
      </c>
      <c r="CW28" s="39"/>
      <c r="CX28" s="42">
        <v>0</v>
      </c>
      <c r="CY28" s="39"/>
      <c r="CZ28" s="42">
        <v>37.880000000000003</v>
      </c>
      <c r="DA28" s="39"/>
      <c r="DB28" s="40">
        <f t="shared" ref="DB28:DB33" si="33">ROUND(SUM(CR28:CZ28),5)</f>
        <v>37.880000000000003</v>
      </c>
      <c r="DC28" s="39"/>
      <c r="DD28" s="42">
        <v>37.880000000000003</v>
      </c>
      <c r="DE28" s="39"/>
      <c r="DF28" s="42">
        <v>37.880000000000003</v>
      </c>
      <c r="DG28" s="39"/>
      <c r="DH28" s="42">
        <v>0</v>
      </c>
      <c r="DI28" s="39"/>
      <c r="DJ28" s="42">
        <v>0</v>
      </c>
      <c r="DK28" s="39"/>
      <c r="DL28" s="42">
        <v>0</v>
      </c>
      <c r="DM28" s="39"/>
      <c r="DN28" s="42">
        <v>0</v>
      </c>
      <c r="DO28" s="39"/>
      <c r="DP28" s="42">
        <v>0</v>
      </c>
      <c r="DQ28" s="39"/>
      <c r="DR28" s="42">
        <v>0</v>
      </c>
      <c r="DS28" s="39"/>
      <c r="DT28" s="42">
        <v>0</v>
      </c>
      <c r="DU28" s="39"/>
      <c r="DV28" s="42">
        <v>0</v>
      </c>
      <c r="DW28" s="39"/>
      <c r="DX28" s="42">
        <v>37.880000000000003</v>
      </c>
      <c r="DY28" s="39"/>
      <c r="DZ28" s="40">
        <f t="shared" ref="DZ28:DZ33" si="34">ROUND(SUM(DH28:DX28),5)</f>
        <v>37.880000000000003</v>
      </c>
      <c r="EA28" s="39"/>
      <c r="EB28" s="42">
        <v>37.880000000000003</v>
      </c>
      <c r="EC28" s="39"/>
      <c r="ED28" s="42">
        <v>0</v>
      </c>
      <c r="EE28" s="39"/>
      <c r="EF28" s="42">
        <v>0</v>
      </c>
      <c r="EG28" s="39"/>
      <c r="EH28" s="42">
        <v>37.880000000000003</v>
      </c>
      <c r="EI28" s="39"/>
      <c r="EJ28" s="40">
        <f t="shared" ref="EJ28:EJ33" si="35">ROUND(SUM(ED28:EH28),5)</f>
        <v>37.880000000000003</v>
      </c>
      <c r="EK28" s="39"/>
      <c r="EL28" s="42">
        <v>37.880000000000003</v>
      </c>
      <c r="EM28" s="39"/>
      <c r="EN28" s="42">
        <v>37.880000000000003</v>
      </c>
      <c r="EO28" s="39"/>
      <c r="EP28" s="42">
        <v>37.880000000000003</v>
      </c>
      <c r="EQ28" s="39"/>
      <c r="ER28" s="42">
        <v>0</v>
      </c>
      <c r="ES28" s="39"/>
      <c r="ET28" s="40">
        <f t="shared" ref="ET28:ET33" si="36">ROUND(SUM(EN28:ER28),5)</f>
        <v>75.760000000000005</v>
      </c>
      <c r="EU28" s="39"/>
      <c r="EV28" s="42">
        <v>0</v>
      </c>
      <c r="EW28" s="39"/>
      <c r="EX28" s="42">
        <v>0</v>
      </c>
      <c r="EY28" s="39"/>
      <c r="EZ28" s="42">
        <v>37.880000000000003</v>
      </c>
      <c r="FA28" s="39"/>
      <c r="FB28" s="40">
        <f t="shared" ref="FB28:FB33" si="37">ROUND(SUM(EV28:EZ28),5)</f>
        <v>37.880000000000003</v>
      </c>
      <c r="FC28" s="39"/>
      <c r="FD28" s="105">
        <v>37.880000000000003</v>
      </c>
      <c r="FE28" s="39"/>
      <c r="FF28" s="42">
        <v>37.880000000000003</v>
      </c>
      <c r="FG28" s="39"/>
      <c r="FH28" s="42">
        <v>37.880000000000003</v>
      </c>
      <c r="FI28" s="39"/>
      <c r="FJ28" s="42">
        <v>0</v>
      </c>
      <c r="FK28" s="39"/>
      <c r="FL28" s="40">
        <f t="shared" ref="FL28:FL33" si="38">ROUND(SUM(FF28:FJ28),5)</f>
        <v>75.760000000000005</v>
      </c>
      <c r="FM28" s="39"/>
      <c r="FN28" s="42">
        <v>37.880000000000003</v>
      </c>
      <c r="FO28" s="39"/>
      <c r="FP28" s="42">
        <v>37.880000000000003</v>
      </c>
      <c r="FQ28" s="39"/>
      <c r="FR28" s="42">
        <v>38.020000000000003</v>
      </c>
      <c r="FS28" s="39"/>
      <c r="FT28" s="42">
        <v>0</v>
      </c>
      <c r="FU28" s="39"/>
      <c r="FV28" s="40">
        <f t="shared" ref="FV28:FV33" si="39">ROUND(SUM(FN28:FT28),5)</f>
        <v>113.78</v>
      </c>
      <c r="FW28" s="39"/>
      <c r="FX28" s="42">
        <v>0</v>
      </c>
      <c r="FY28" s="39"/>
      <c r="FZ28" s="42">
        <f t="shared" ref="FZ28:FZ33" si="40">ROUND(SUM(AD28:AH28)+SUM(AP28:CB28)+SUM(CN28:CP28)+SUM(DB28:DF28)+SUM(DZ28:EB28)+SUM(EJ28:EL28)+ET28+SUM(FB28:FD28)+FL28+SUM(FV28:FX28),5)</f>
        <v>1515.34</v>
      </c>
      <c r="GA28" s="39"/>
      <c r="GB28" s="42">
        <v>0</v>
      </c>
      <c r="GC28" s="39"/>
      <c r="GD28" s="42">
        <f t="shared" ref="GD28:GD33" si="41">ROUND(SUM(F28:J28)+T28+SUM(FZ28:GB28),5)</f>
        <v>1515.34</v>
      </c>
    </row>
    <row r="29" spans="1:186" ht="16" thickBot="1" x14ac:dyDescent="0.25">
      <c r="A29" s="36"/>
      <c r="B29" s="36"/>
      <c r="C29" s="36"/>
      <c r="D29" s="36"/>
      <c r="E29" s="36" t="s">
        <v>477</v>
      </c>
      <c r="F29" s="46">
        <v>0</v>
      </c>
      <c r="G29" s="39"/>
      <c r="H29" s="46">
        <v>0</v>
      </c>
      <c r="I29" s="39"/>
      <c r="J29" s="46">
        <v>0</v>
      </c>
      <c r="K29" s="39"/>
      <c r="L29" s="46">
        <v>0</v>
      </c>
      <c r="M29" s="39"/>
      <c r="N29" s="46">
        <v>0</v>
      </c>
      <c r="O29" s="39"/>
      <c r="P29" s="46">
        <f t="shared" si="28"/>
        <v>0</v>
      </c>
      <c r="Q29" s="39"/>
      <c r="R29" s="46">
        <v>0</v>
      </c>
      <c r="S29" s="39"/>
      <c r="T29" s="46">
        <f t="shared" si="29"/>
        <v>0</v>
      </c>
      <c r="U29" s="39"/>
      <c r="V29" s="46">
        <v>0</v>
      </c>
      <c r="W29" s="39"/>
      <c r="X29" s="46">
        <v>0</v>
      </c>
      <c r="Y29" s="39"/>
      <c r="Z29" s="46">
        <v>0</v>
      </c>
      <c r="AA29" s="39"/>
      <c r="AB29" s="46">
        <v>4570.9399999999996</v>
      </c>
      <c r="AC29" s="39"/>
      <c r="AD29" s="44">
        <f t="shared" si="30"/>
        <v>4570.9399999999996</v>
      </c>
      <c r="AE29" s="39"/>
      <c r="AF29" s="46">
        <v>1217.21</v>
      </c>
      <c r="AG29" s="39"/>
      <c r="AH29" s="46">
        <v>0</v>
      </c>
      <c r="AI29" s="39"/>
      <c r="AJ29" s="46">
        <v>3522.24</v>
      </c>
      <c r="AK29" s="39"/>
      <c r="AL29" s="46">
        <v>0</v>
      </c>
      <c r="AM29" s="39"/>
      <c r="AN29" s="46">
        <v>0</v>
      </c>
      <c r="AO29" s="39"/>
      <c r="AP29" s="44">
        <f t="shared" si="31"/>
        <v>3522.24</v>
      </c>
      <c r="AQ29" s="39"/>
      <c r="AR29" s="46">
        <v>0</v>
      </c>
      <c r="AS29" s="39"/>
      <c r="AT29" s="46">
        <v>0</v>
      </c>
      <c r="AU29" s="39"/>
      <c r="AV29" s="46">
        <v>0</v>
      </c>
      <c r="AW29" s="39"/>
      <c r="AX29" s="106">
        <v>3121.91</v>
      </c>
      <c r="AY29" s="39"/>
      <c r="AZ29" s="46">
        <v>2638.08</v>
      </c>
      <c r="BA29" s="39"/>
      <c r="BB29" s="46">
        <v>2577.8000000000002</v>
      </c>
      <c r="BC29" s="39"/>
      <c r="BD29" s="46">
        <v>1789.93</v>
      </c>
      <c r="BE29" s="39"/>
      <c r="BF29" s="46">
        <v>1789.93</v>
      </c>
      <c r="BG29" s="39"/>
      <c r="BH29" s="46">
        <v>1789.93</v>
      </c>
      <c r="BI29" s="39"/>
      <c r="BJ29" s="46">
        <v>1789.93</v>
      </c>
      <c r="BK29" s="39"/>
      <c r="BL29" s="46">
        <v>1789.93</v>
      </c>
      <c r="BM29" s="39"/>
      <c r="BN29" s="46">
        <v>1789.94</v>
      </c>
      <c r="BO29" s="39"/>
      <c r="BP29" s="46">
        <v>1789.93</v>
      </c>
      <c r="BQ29" s="39"/>
      <c r="BR29" s="46">
        <v>1789.93</v>
      </c>
      <c r="BS29" s="39"/>
      <c r="BT29" s="46">
        <v>2702.87</v>
      </c>
      <c r="BU29" s="39"/>
      <c r="BV29" s="46">
        <v>1217.21</v>
      </c>
      <c r="BW29" s="39"/>
      <c r="BX29" s="46">
        <v>2435.15</v>
      </c>
      <c r="BY29" s="39"/>
      <c r="BZ29" s="46">
        <v>3683.57</v>
      </c>
      <c r="CA29" s="39"/>
      <c r="CB29" s="46">
        <v>1808.86</v>
      </c>
      <c r="CC29" s="39"/>
      <c r="CD29" s="46">
        <v>0</v>
      </c>
      <c r="CE29" s="39"/>
      <c r="CF29" s="46">
        <v>0</v>
      </c>
      <c r="CG29" s="39"/>
      <c r="CH29" s="46">
        <v>0</v>
      </c>
      <c r="CI29" s="39"/>
      <c r="CJ29" s="46">
        <v>0</v>
      </c>
      <c r="CK29" s="39"/>
      <c r="CL29" s="46">
        <v>4022.21</v>
      </c>
      <c r="CM29" s="39"/>
      <c r="CN29" s="44">
        <f t="shared" si="32"/>
        <v>4022.21</v>
      </c>
      <c r="CO29" s="39"/>
      <c r="CP29" s="46">
        <v>726.79</v>
      </c>
      <c r="CQ29" s="39"/>
      <c r="CR29" s="46">
        <v>0</v>
      </c>
      <c r="CS29" s="39"/>
      <c r="CT29" s="46">
        <v>0</v>
      </c>
      <c r="CU29" s="39"/>
      <c r="CV29" s="46">
        <v>0</v>
      </c>
      <c r="CW29" s="39"/>
      <c r="CX29" s="46">
        <v>0</v>
      </c>
      <c r="CY29" s="39"/>
      <c r="CZ29" s="46">
        <v>4943.18</v>
      </c>
      <c r="DA29" s="39"/>
      <c r="DB29" s="44">
        <f t="shared" si="33"/>
        <v>4943.18</v>
      </c>
      <c r="DC29" s="39"/>
      <c r="DD29" s="46">
        <v>1356.07</v>
      </c>
      <c r="DE29" s="39"/>
      <c r="DF29" s="46">
        <v>1356.06</v>
      </c>
      <c r="DG29" s="39"/>
      <c r="DH29" s="46">
        <v>0</v>
      </c>
      <c r="DI29" s="39"/>
      <c r="DJ29" s="46">
        <v>0</v>
      </c>
      <c r="DK29" s="39"/>
      <c r="DL29" s="46">
        <v>0</v>
      </c>
      <c r="DM29" s="39"/>
      <c r="DN29" s="46">
        <v>0</v>
      </c>
      <c r="DO29" s="39"/>
      <c r="DP29" s="46">
        <v>0</v>
      </c>
      <c r="DQ29" s="39"/>
      <c r="DR29" s="46">
        <v>0</v>
      </c>
      <c r="DS29" s="39"/>
      <c r="DT29" s="46">
        <v>0</v>
      </c>
      <c r="DU29" s="39"/>
      <c r="DV29" s="46">
        <v>0</v>
      </c>
      <c r="DW29" s="39"/>
      <c r="DX29" s="46">
        <v>3819.45</v>
      </c>
      <c r="DY29" s="39"/>
      <c r="DZ29" s="44">
        <f t="shared" si="34"/>
        <v>3819.45</v>
      </c>
      <c r="EA29" s="39"/>
      <c r="EB29" s="46">
        <v>2078.7199999999998</v>
      </c>
      <c r="EC29" s="39"/>
      <c r="ED29" s="46">
        <v>0</v>
      </c>
      <c r="EE29" s="39"/>
      <c r="EF29" s="46">
        <v>0</v>
      </c>
      <c r="EG29" s="39"/>
      <c r="EH29" s="46">
        <v>1930.36</v>
      </c>
      <c r="EI29" s="39"/>
      <c r="EJ29" s="44">
        <f t="shared" si="35"/>
        <v>1930.36</v>
      </c>
      <c r="EK29" s="39"/>
      <c r="EL29" s="46">
        <v>2530.7600000000002</v>
      </c>
      <c r="EM29" s="39"/>
      <c r="EN29" s="46">
        <v>1617.94</v>
      </c>
      <c r="EO29" s="39"/>
      <c r="EP29" s="46">
        <v>1617.94</v>
      </c>
      <c r="EQ29" s="39"/>
      <c r="ER29" s="46">
        <v>0</v>
      </c>
      <c r="ES29" s="39"/>
      <c r="ET29" s="44">
        <f t="shared" si="36"/>
        <v>3235.88</v>
      </c>
      <c r="EU29" s="39"/>
      <c r="EV29" s="46">
        <v>0</v>
      </c>
      <c r="EW29" s="39"/>
      <c r="EX29" s="46">
        <v>0</v>
      </c>
      <c r="EY29" s="39"/>
      <c r="EZ29" s="46">
        <v>1617.95</v>
      </c>
      <c r="FA29" s="39"/>
      <c r="FB29" s="44">
        <f t="shared" si="37"/>
        <v>1617.95</v>
      </c>
      <c r="FC29" s="39"/>
      <c r="FD29" s="106">
        <v>2675.93</v>
      </c>
      <c r="FE29" s="39"/>
      <c r="FF29" s="46">
        <v>1258.18</v>
      </c>
      <c r="FG29" s="39"/>
      <c r="FH29" s="46">
        <v>0</v>
      </c>
      <c r="FI29" s="39"/>
      <c r="FJ29" s="46">
        <v>0</v>
      </c>
      <c r="FK29" s="39"/>
      <c r="FL29" s="44">
        <f t="shared" si="38"/>
        <v>1258.18</v>
      </c>
      <c r="FM29" s="39"/>
      <c r="FN29" s="46">
        <v>1217.21</v>
      </c>
      <c r="FO29" s="39"/>
      <c r="FP29" s="46">
        <v>1217.22</v>
      </c>
      <c r="FQ29" s="39"/>
      <c r="FR29" s="46">
        <v>1217.22</v>
      </c>
      <c r="FS29" s="39"/>
      <c r="FT29" s="46">
        <v>0</v>
      </c>
      <c r="FU29" s="39"/>
      <c r="FV29" s="44">
        <f t="shared" si="39"/>
        <v>3651.65</v>
      </c>
      <c r="FW29" s="39"/>
      <c r="FX29" s="46">
        <v>0</v>
      </c>
      <c r="FY29" s="39"/>
      <c r="FZ29" s="46">
        <f t="shared" si="40"/>
        <v>79018.48</v>
      </c>
      <c r="GA29" s="39"/>
      <c r="GB29" s="46">
        <v>0</v>
      </c>
      <c r="GC29" s="39"/>
      <c r="GD29" s="46">
        <f t="shared" si="41"/>
        <v>79018.48</v>
      </c>
    </row>
    <row r="30" spans="1:186" x14ac:dyDescent="0.2">
      <c r="A30" s="36"/>
      <c r="B30" s="36"/>
      <c r="C30" s="36"/>
      <c r="D30" s="36" t="s">
        <v>478</v>
      </c>
      <c r="E30" s="36"/>
      <c r="F30" s="42">
        <f>ROUND(SUM(F27:F29),5)</f>
        <v>0</v>
      </c>
      <c r="G30" s="39"/>
      <c r="H30" s="42">
        <f>ROUND(SUM(H27:H29),5)</f>
        <v>0</v>
      </c>
      <c r="I30" s="39"/>
      <c r="J30" s="42">
        <f>ROUND(SUM(J27:J29),5)</f>
        <v>0</v>
      </c>
      <c r="K30" s="39"/>
      <c r="L30" s="42">
        <f>ROUND(SUM(L27:L29),5)</f>
        <v>0</v>
      </c>
      <c r="M30" s="39"/>
      <c r="N30" s="42">
        <f>ROUND(SUM(N27:N29),5)</f>
        <v>0</v>
      </c>
      <c r="O30" s="39"/>
      <c r="P30" s="42">
        <f t="shared" si="28"/>
        <v>0</v>
      </c>
      <c r="Q30" s="39"/>
      <c r="R30" s="42">
        <f>ROUND(SUM(R27:R29),5)</f>
        <v>0</v>
      </c>
      <c r="S30" s="39"/>
      <c r="T30" s="42">
        <f t="shared" si="29"/>
        <v>0</v>
      </c>
      <c r="U30" s="39"/>
      <c r="V30" s="42">
        <f>ROUND(SUM(V27:V29),5)</f>
        <v>0</v>
      </c>
      <c r="W30" s="39"/>
      <c r="X30" s="42">
        <f>ROUND(SUM(X27:X29),5)</f>
        <v>0</v>
      </c>
      <c r="Y30" s="39"/>
      <c r="Z30" s="42">
        <f>ROUND(SUM(Z27:Z29),5)</f>
        <v>0</v>
      </c>
      <c r="AA30" s="39"/>
      <c r="AB30" s="42">
        <f>ROUND(SUM(AB27:AB29),5)</f>
        <v>4608.82</v>
      </c>
      <c r="AC30" s="39"/>
      <c r="AD30" s="40">
        <f t="shared" si="30"/>
        <v>4608.82</v>
      </c>
      <c r="AE30" s="39"/>
      <c r="AF30" s="42">
        <f>ROUND(SUM(AF27:AF29),5)</f>
        <v>1255.0899999999999</v>
      </c>
      <c r="AG30" s="39"/>
      <c r="AH30" s="42">
        <f>ROUND(SUM(AH27:AH29),5)</f>
        <v>37.880000000000003</v>
      </c>
      <c r="AI30" s="39"/>
      <c r="AJ30" s="42">
        <f>ROUND(SUM(AJ27:AJ29),5)</f>
        <v>3522.24</v>
      </c>
      <c r="AK30" s="39"/>
      <c r="AL30" s="42">
        <f>ROUND(SUM(AL27:AL29),5)</f>
        <v>0</v>
      </c>
      <c r="AM30" s="39"/>
      <c r="AN30" s="42">
        <f>ROUND(SUM(AN27:AN29),5)</f>
        <v>37.880000000000003</v>
      </c>
      <c r="AO30" s="39"/>
      <c r="AP30" s="40">
        <f t="shared" si="31"/>
        <v>3560.12</v>
      </c>
      <c r="AQ30" s="39"/>
      <c r="AR30" s="42">
        <f>ROUND(SUM(AR27:AR29),5)</f>
        <v>37.880000000000003</v>
      </c>
      <c r="AS30" s="39"/>
      <c r="AT30" s="42">
        <f>ROUND(SUM(AT27:AT29),5)</f>
        <v>37.880000000000003</v>
      </c>
      <c r="AU30" s="39"/>
      <c r="AV30" s="42">
        <f>ROUND(SUM(AV27:AV29),5)</f>
        <v>0</v>
      </c>
      <c r="AW30" s="39"/>
      <c r="AX30" s="105">
        <f>ROUND(SUM(AX27:AX29),5)</f>
        <v>3159.79</v>
      </c>
      <c r="AY30" s="39"/>
      <c r="AZ30" s="42">
        <f>ROUND(SUM(AZ27:AZ29),5)</f>
        <v>2675.96</v>
      </c>
      <c r="BA30" s="39"/>
      <c r="BB30" s="42">
        <f>ROUND(SUM(BB27:BB29),5)</f>
        <v>2615.6799999999998</v>
      </c>
      <c r="BC30" s="39"/>
      <c r="BD30" s="42">
        <f>ROUND(SUM(BD27:BD29),5)</f>
        <v>1827.81</v>
      </c>
      <c r="BE30" s="39"/>
      <c r="BF30" s="42">
        <f>ROUND(SUM(BF27:BF29),5)</f>
        <v>1827.81</v>
      </c>
      <c r="BG30" s="39"/>
      <c r="BH30" s="42">
        <f>ROUND(SUM(BH27:BH29),5)</f>
        <v>1827.81</v>
      </c>
      <c r="BI30" s="39"/>
      <c r="BJ30" s="42">
        <f>ROUND(SUM(BJ27:BJ29),5)</f>
        <v>1827.81</v>
      </c>
      <c r="BK30" s="39"/>
      <c r="BL30" s="42">
        <f>ROUND(SUM(BL27:BL29),5)</f>
        <v>1827.81</v>
      </c>
      <c r="BM30" s="39"/>
      <c r="BN30" s="42">
        <f>ROUND(SUM(BN27:BN29),5)</f>
        <v>1827.82</v>
      </c>
      <c r="BO30" s="39"/>
      <c r="BP30" s="42">
        <f>ROUND(SUM(BP27:BP29),5)</f>
        <v>1827.81</v>
      </c>
      <c r="BQ30" s="39"/>
      <c r="BR30" s="42">
        <f>ROUND(SUM(BR27:BR29),5)</f>
        <v>1827.81</v>
      </c>
      <c r="BS30" s="39"/>
      <c r="BT30" s="42">
        <f>ROUND(SUM(BT27:BT29),5)</f>
        <v>2740.75</v>
      </c>
      <c r="BU30" s="39"/>
      <c r="BV30" s="42">
        <f>ROUND(SUM(BV27:BV29),5)</f>
        <v>1255.0899999999999</v>
      </c>
      <c r="BW30" s="39"/>
      <c r="BX30" s="42">
        <f>ROUND(SUM(BX27:BX29),5)</f>
        <v>2473.0300000000002</v>
      </c>
      <c r="BY30" s="39"/>
      <c r="BZ30" s="42">
        <f>ROUND(SUM(BZ27:BZ29),5)</f>
        <v>3721.45</v>
      </c>
      <c r="CA30" s="39"/>
      <c r="CB30" s="42">
        <f>ROUND(SUM(CB27:CB29),5)</f>
        <v>1846.74</v>
      </c>
      <c r="CC30" s="39"/>
      <c r="CD30" s="42">
        <f>ROUND(SUM(CD27:CD29),5)</f>
        <v>0</v>
      </c>
      <c r="CE30" s="39"/>
      <c r="CF30" s="42">
        <f>ROUND(SUM(CF27:CF29),5)</f>
        <v>0</v>
      </c>
      <c r="CG30" s="39"/>
      <c r="CH30" s="42">
        <f>ROUND(SUM(CH27:CH29),5)</f>
        <v>0</v>
      </c>
      <c r="CI30" s="39"/>
      <c r="CJ30" s="42">
        <f>ROUND(SUM(CJ27:CJ29),5)</f>
        <v>0</v>
      </c>
      <c r="CK30" s="39"/>
      <c r="CL30" s="42">
        <f>ROUND(SUM(CL27:CL29),5)</f>
        <v>4060.09</v>
      </c>
      <c r="CM30" s="39"/>
      <c r="CN30" s="40">
        <f t="shared" si="32"/>
        <v>4060.09</v>
      </c>
      <c r="CO30" s="39"/>
      <c r="CP30" s="42">
        <f>ROUND(SUM(CP27:CP29),5)</f>
        <v>764.67</v>
      </c>
      <c r="CQ30" s="39"/>
      <c r="CR30" s="42">
        <f>ROUND(SUM(CR27:CR29),5)</f>
        <v>0</v>
      </c>
      <c r="CS30" s="39"/>
      <c r="CT30" s="42">
        <f>ROUND(SUM(CT27:CT29),5)</f>
        <v>0</v>
      </c>
      <c r="CU30" s="39"/>
      <c r="CV30" s="42">
        <f>ROUND(SUM(CV27:CV29),5)</f>
        <v>0</v>
      </c>
      <c r="CW30" s="39"/>
      <c r="CX30" s="42">
        <f>ROUND(SUM(CX27:CX29),5)</f>
        <v>0</v>
      </c>
      <c r="CY30" s="39"/>
      <c r="CZ30" s="42">
        <f>ROUND(SUM(CZ27:CZ29),5)</f>
        <v>4981.0600000000004</v>
      </c>
      <c r="DA30" s="39"/>
      <c r="DB30" s="40">
        <f t="shared" si="33"/>
        <v>4981.0600000000004</v>
      </c>
      <c r="DC30" s="39"/>
      <c r="DD30" s="42">
        <f>ROUND(SUM(DD27:DD29),5)</f>
        <v>1393.95</v>
      </c>
      <c r="DE30" s="39"/>
      <c r="DF30" s="42">
        <f>ROUND(SUM(DF27:DF29),5)</f>
        <v>1393.94</v>
      </c>
      <c r="DG30" s="39"/>
      <c r="DH30" s="42">
        <f>ROUND(SUM(DH27:DH29),5)</f>
        <v>0</v>
      </c>
      <c r="DI30" s="39"/>
      <c r="DJ30" s="42">
        <f>ROUND(SUM(DJ27:DJ29),5)</f>
        <v>0</v>
      </c>
      <c r="DK30" s="39"/>
      <c r="DL30" s="42">
        <f>ROUND(SUM(DL27:DL29),5)</f>
        <v>0</v>
      </c>
      <c r="DM30" s="39"/>
      <c r="DN30" s="42">
        <f>ROUND(SUM(DN27:DN29),5)</f>
        <v>0</v>
      </c>
      <c r="DO30" s="39"/>
      <c r="DP30" s="42">
        <f>ROUND(SUM(DP27:DP29),5)</f>
        <v>0</v>
      </c>
      <c r="DQ30" s="39"/>
      <c r="DR30" s="42">
        <f>ROUND(SUM(DR27:DR29),5)</f>
        <v>0</v>
      </c>
      <c r="DS30" s="39"/>
      <c r="DT30" s="42">
        <f>ROUND(SUM(DT27:DT29),5)</f>
        <v>0</v>
      </c>
      <c r="DU30" s="39"/>
      <c r="DV30" s="42">
        <f>ROUND(SUM(DV27:DV29),5)</f>
        <v>0</v>
      </c>
      <c r="DW30" s="39"/>
      <c r="DX30" s="42">
        <f>ROUND(SUM(DX27:DX29),5)</f>
        <v>3857.33</v>
      </c>
      <c r="DY30" s="39"/>
      <c r="DZ30" s="40">
        <f t="shared" si="34"/>
        <v>3857.33</v>
      </c>
      <c r="EA30" s="39"/>
      <c r="EB30" s="42">
        <f>ROUND(SUM(EB27:EB29),5)</f>
        <v>2116.6</v>
      </c>
      <c r="EC30" s="39"/>
      <c r="ED30" s="42">
        <f>ROUND(SUM(ED27:ED29),5)</f>
        <v>0</v>
      </c>
      <c r="EE30" s="39"/>
      <c r="EF30" s="42">
        <f>ROUND(SUM(EF27:EF29),5)</f>
        <v>0</v>
      </c>
      <c r="EG30" s="39"/>
      <c r="EH30" s="42">
        <f>ROUND(SUM(EH27:EH29),5)</f>
        <v>1968.24</v>
      </c>
      <c r="EI30" s="39"/>
      <c r="EJ30" s="40">
        <f t="shared" si="35"/>
        <v>1968.24</v>
      </c>
      <c r="EK30" s="39"/>
      <c r="EL30" s="42">
        <f>ROUND(SUM(EL27:EL29),5)</f>
        <v>2568.64</v>
      </c>
      <c r="EM30" s="39"/>
      <c r="EN30" s="42">
        <f>ROUND(SUM(EN27:EN29),5)</f>
        <v>1655.82</v>
      </c>
      <c r="EO30" s="39"/>
      <c r="EP30" s="42">
        <f>ROUND(SUM(EP27:EP29),5)</f>
        <v>1655.82</v>
      </c>
      <c r="EQ30" s="39"/>
      <c r="ER30" s="42">
        <f>ROUND(SUM(ER27:ER29),5)</f>
        <v>0</v>
      </c>
      <c r="ES30" s="39"/>
      <c r="ET30" s="40">
        <f t="shared" si="36"/>
        <v>3311.64</v>
      </c>
      <c r="EU30" s="39"/>
      <c r="EV30" s="42">
        <f>ROUND(SUM(EV27:EV29),5)</f>
        <v>0</v>
      </c>
      <c r="EW30" s="39"/>
      <c r="EX30" s="42">
        <f>ROUND(SUM(EX27:EX29),5)</f>
        <v>0</v>
      </c>
      <c r="EY30" s="39"/>
      <c r="EZ30" s="42">
        <f>ROUND(SUM(EZ27:EZ29),5)</f>
        <v>1655.83</v>
      </c>
      <c r="FA30" s="39"/>
      <c r="FB30" s="40">
        <f t="shared" si="37"/>
        <v>1655.83</v>
      </c>
      <c r="FC30" s="39"/>
      <c r="FD30" s="105">
        <f>ROUND(SUM(FD27:FD29),5)</f>
        <v>2713.81</v>
      </c>
      <c r="FE30" s="39"/>
      <c r="FF30" s="42">
        <f>ROUND(SUM(FF27:FF29),5)</f>
        <v>1296.06</v>
      </c>
      <c r="FG30" s="39"/>
      <c r="FH30" s="42">
        <f>ROUND(SUM(FH27:FH29),5)</f>
        <v>37.880000000000003</v>
      </c>
      <c r="FI30" s="39"/>
      <c r="FJ30" s="42">
        <f>ROUND(SUM(FJ27:FJ29),5)</f>
        <v>0</v>
      </c>
      <c r="FK30" s="39"/>
      <c r="FL30" s="40">
        <f t="shared" si="38"/>
        <v>1333.94</v>
      </c>
      <c r="FM30" s="39"/>
      <c r="FN30" s="42">
        <f>ROUND(SUM(FN27:FN29),5)</f>
        <v>1255.0899999999999</v>
      </c>
      <c r="FO30" s="39"/>
      <c r="FP30" s="42">
        <f>ROUND(SUM(FP27:FP29),5)</f>
        <v>1255.0999999999999</v>
      </c>
      <c r="FQ30" s="39"/>
      <c r="FR30" s="42">
        <f>ROUND(SUM(FR27:FR29),5)</f>
        <v>1255.24</v>
      </c>
      <c r="FS30" s="39"/>
      <c r="FT30" s="42">
        <f>ROUND(SUM(FT27:FT29),5)</f>
        <v>0</v>
      </c>
      <c r="FU30" s="39"/>
      <c r="FV30" s="40">
        <f t="shared" si="39"/>
        <v>3765.43</v>
      </c>
      <c r="FW30" s="39"/>
      <c r="FX30" s="42">
        <f>ROUND(SUM(FX27:FX29),5)</f>
        <v>0</v>
      </c>
      <c r="FY30" s="39"/>
      <c r="FZ30" s="42">
        <f t="shared" si="40"/>
        <v>80533.820000000007</v>
      </c>
      <c r="GA30" s="39"/>
      <c r="GB30" s="42">
        <f>ROUND(SUM(GB27:GB29),5)</f>
        <v>0</v>
      </c>
      <c r="GC30" s="39"/>
      <c r="GD30" s="42">
        <f t="shared" si="41"/>
        <v>80533.820000000007</v>
      </c>
    </row>
    <row r="31" spans="1:186" x14ac:dyDescent="0.2">
      <c r="A31" s="36"/>
      <c r="B31" s="36"/>
      <c r="C31" s="36"/>
      <c r="D31" s="36" t="s">
        <v>309</v>
      </c>
      <c r="E31" s="36"/>
      <c r="F31" s="42">
        <v>0</v>
      </c>
      <c r="G31" s="39"/>
      <c r="H31" s="42">
        <v>0</v>
      </c>
      <c r="I31" s="39"/>
      <c r="J31" s="42">
        <v>0</v>
      </c>
      <c r="K31" s="39"/>
      <c r="L31" s="42">
        <v>0</v>
      </c>
      <c r="M31" s="39"/>
      <c r="N31" s="42">
        <v>0</v>
      </c>
      <c r="O31" s="39"/>
      <c r="P31" s="42">
        <f t="shared" si="28"/>
        <v>0</v>
      </c>
      <c r="Q31" s="39"/>
      <c r="R31" s="42">
        <v>0</v>
      </c>
      <c r="S31" s="39"/>
      <c r="T31" s="42">
        <f t="shared" si="29"/>
        <v>0</v>
      </c>
      <c r="U31" s="39"/>
      <c r="V31" s="42">
        <v>0</v>
      </c>
      <c r="W31" s="39"/>
      <c r="X31" s="42">
        <v>0</v>
      </c>
      <c r="Y31" s="39"/>
      <c r="Z31" s="42">
        <v>0</v>
      </c>
      <c r="AA31" s="39"/>
      <c r="AB31" s="42">
        <v>0</v>
      </c>
      <c r="AC31" s="39"/>
      <c r="AD31" s="40">
        <f t="shared" si="30"/>
        <v>0</v>
      </c>
      <c r="AE31" s="39"/>
      <c r="AF31" s="42">
        <v>0</v>
      </c>
      <c r="AG31" s="39"/>
      <c r="AH31" s="42">
        <v>0</v>
      </c>
      <c r="AI31" s="39"/>
      <c r="AJ31" s="42">
        <v>0</v>
      </c>
      <c r="AK31" s="39"/>
      <c r="AL31" s="42">
        <v>0</v>
      </c>
      <c r="AM31" s="39"/>
      <c r="AN31" s="42">
        <v>0</v>
      </c>
      <c r="AO31" s="39"/>
      <c r="AP31" s="40">
        <f t="shared" si="31"/>
        <v>0</v>
      </c>
      <c r="AQ31" s="39"/>
      <c r="AR31" s="42">
        <v>0</v>
      </c>
      <c r="AS31" s="39"/>
      <c r="AT31" s="42">
        <v>0</v>
      </c>
      <c r="AU31" s="39"/>
      <c r="AV31" s="42">
        <v>0</v>
      </c>
      <c r="AW31" s="39"/>
      <c r="AX31" s="105">
        <v>0</v>
      </c>
      <c r="AY31" s="39"/>
      <c r="AZ31" s="42">
        <v>0</v>
      </c>
      <c r="BA31" s="39"/>
      <c r="BB31" s="42">
        <v>0</v>
      </c>
      <c r="BC31" s="39"/>
      <c r="BD31" s="42">
        <v>0</v>
      </c>
      <c r="BE31" s="39"/>
      <c r="BF31" s="42">
        <v>0</v>
      </c>
      <c r="BG31" s="39"/>
      <c r="BH31" s="42">
        <v>0</v>
      </c>
      <c r="BI31" s="39"/>
      <c r="BJ31" s="42">
        <v>0</v>
      </c>
      <c r="BK31" s="39"/>
      <c r="BL31" s="42">
        <v>0</v>
      </c>
      <c r="BM31" s="39"/>
      <c r="BN31" s="42">
        <v>0</v>
      </c>
      <c r="BO31" s="39"/>
      <c r="BP31" s="42">
        <v>0</v>
      </c>
      <c r="BQ31" s="39"/>
      <c r="BR31" s="42">
        <v>0</v>
      </c>
      <c r="BS31" s="39"/>
      <c r="BT31" s="42">
        <v>0</v>
      </c>
      <c r="BU31" s="39"/>
      <c r="BV31" s="42">
        <v>0</v>
      </c>
      <c r="BW31" s="39"/>
      <c r="BX31" s="42">
        <v>0</v>
      </c>
      <c r="BY31" s="39"/>
      <c r="BZ31" s="42">
        <v>0</v>
      </c>
      <c r="CA31" s="39"/>
      <c r="CB31" s="42">
        <v>0</v>
      </c>
      <c r="CC31" s="39"/>
      <c r="CD31" s="42">
        <v>0</v>
      </c>
      <c r="CE31" s="39"/>
      <c r="CF31" s="42">
        <v>0</v>
      </c>
      <c r="CG31" s="39"/>
      <c r="CH31" s="42">
        <v>0</v>
      </c>
      <c r="CI31" s="39"/>
      <c r="CJ31" s="42">
        <v>0</v>
      </c>
      <c r="CK31" s="39"/>
      <c r="CL31" s="42">
        <v>0</v>
      </c>
      <c r="CM31" s="39"/>
      <c r="CN31" s="40">
        <f t="shared" si="32"/>
        <v>0</v>
      </c>
      <c r="CO31" s="39"/>
      <c r="CP31" s="42">
        <v>0</v>
      </c>
      <c r="CQ31" s="39"/>
      <c r="CR31" s="42">
        <v>0</v>
      </c>
      <c r="CS31" s="39"/>
      <c r="CT31" s="42">
        <v>0</v>
      </c>
      <c r="CU31" s="39"/>
      <c r="CV31" s="42">
        <v>0</v>
      </c>
      <c r="CW31" s="39"/>
      <c r="CX31" s="42">
        <v>0</v>
      </c>
      <c r="CY31" s="39"/>
      <c r="CZ31" s="42">
        <v>0</v>
      </c>
      <c r="DA31" s="39"/>
      <c r="DB31" s="40">
        <f t="shared" si="33"/>
        <v>0</v>
      </c>
      <c r="DC31" s="39"/>
      <c r="DD31" s="42">
        <v>0</v>
      </c>
      <c r="DE31" s="39"/>
      <c r="DF31" s="42">
        <v>0</v>
      </c>
      <c r="DG31" s="39"/>
      <c r="DH31" s="42">
        <v>0</v>
      </c>
      <c r="DI31" s="39"/>
      <c r="DJ31" s="42">
        <v>0</v>
      </c>
      <c r="DK31" s="39"/>
      <c r="DL31" s="42">
        <v>0</v>
      </c>
      <c r="DM31" s="39"/>
      <c r="DN31" s="42">
        <v>0</v>
      </c>
      <c r="DO31" s="39"/>
      <c r="DP31" s="42">
        <v>0</v>
      </c>
      <c r="DQ31" s="39"/>
      <c r="DR31" s="42">
        <v>0</v>
      </c>
      <c r="DS31" s="39"/>
      <c r="DT31" s="42">
        <v>0</v>
      </c>
      <c r="DU31" s="39"/>
      <c r="DV31" s="42">
        <v>0</v>
      </c>
      <c r="DW31" s="39"/>
      <c r="DX31" s="42">
        <v>0</v>
      </c>
      <c r="DY31" s="39"/>
      <c r="DZ31" s="40">
        <f t="shared" si="34"/>
        <v>0</v>
      </c>
      <c r="EA31" s="39"/>
      <c r="EB31" s="42">
        <v>0</v>
      </c>
      <c r="EC31" s="39"/>
      <c r="ED31" s="42">
        <v>0</v>
      </c>
      <c r="EE31" s="39"/>
      <c r="EF31" s="42">
        <v>0</v>
      </c>
      <c r="EG31" s="39"/>
      <c r="EH31" s="42">
        <v>0</v>
      </c>
      <c r="EI31" s="39"/>
      <c r="EJ31" s="40">
        <f t="shared" si="35"/>
        <v>0</v>
      </c>
      <c r="EK31" s="39"/>
      <c r="EL31" s="42">
        <v>0</v>
      </c>
      <c r="EM31" s="39"/>
      <c r="EN31" s="42">
        <v>0</v>
      </c>
      <c r="EO31" s="39"/>
      <c r="EP31" s="42">
        <v>0</v>
      </c>
      <c r="EQ31" s="39"/>
      <c r="ER31" s="42">
        <v>0</v>
      </c>
      <c r="ES31" s="39"/>
      <c r="ET31" s="40">
        <f t="shared" si="36"/>
        <v>0</v>
      </c>
      <c r="EU31" s="39"/>
      <c r="EV31" s="42">
        <v>0</v>
      </c>
      <c r="EW31" s="39"/>
      <c r="EX31" s="42">
        <v>0</v>
      </c>
      <c r="EY31" s="39"/>
      <c r="EZ31" s="42">
        <v>0</v>
      </c>
      <c r="FA31" s="39"/>
      <c r="FB31" s="40">
        <f t="shared" si="37"/>
        <v>0</v>
      </c>
      <c r="FC31" s="39"/>
      <c r="FD31" s="105">
        <v>0</v>
      </c>
      <c r="FE31" s="39"/>
      <c r="FF31" s="42">
        <v>0</v>
      </c>
      <c r="FG31" s="39"/>
      <c r="FH31" s="42">
        <v>0</v>
      </c>
      <c r="FI31" s="39"/>
      <c r="FJ31" s="42">
        <v>0</v>
      </c>
      <c r="FK31" s="39"/>
      <c r="FL31" s="40">
        <f t="shared" si="38"/>
        <v>0</v>
      </c>
      <c r="FM31" s="39"/>
      <c r="FN31" s="42">
        <v>0</v>
      </c>
      <c r="FO31" s="39"/>
      <c r="FP31" s="42">
        <v>0</v>
      </c>
      <c r="FQ31" s="39"/>
      <c r="FR31" s="42">
        <v>0</v>
      </c>
      <c r="FS31" s="39"/>
      <c r="FT31" s="42">
        <v>0</v>
      </c>
      <c r="FU31" s="39"/>
      <c r="FV31" s="40">
        <f t="shared" si="39"/>
        <v>0</v>
      </c>
      <c r="FW31" s="39"/>
      <c r="FX31" s="42">
        <v>0</v>
      </c>
      <c r="FY31" s="39"/>
      <c r="FZ31" s="42">
        <f t="shared" si="40"/>
        <v>0</v>
      </c>
      <c r="GA31" s="39"/>
      <c r="GB31" s="42">
        <v>0</v>
      </c>
      <c r="GC31" s="39"/>
      <c r="GD31" s="42">
        <f t="shared" si="41"/>
        <v>0</v>
      </c>
    </row>
    <row r="32" spans="1:186" x14ac:dyDescent="0.2">
      <c r="A32" s="36"/>
      <c r="B32" s="36"/>
      <c r="C32" s="36"/>
      <c r="D32" s="36" t="s">
        <v>310</v>
      </c>
      <c r="E32" s="36"/>
      <c r="F32" s="42">
        <v>0</v>
      </c>
      <c r="G32" s="39"/>
      <c r="H32" s="42">
        <v>0</v>
      </c>
      <c r="I32" s="39"/>
      <c r="J32" s="42">
        <v>0</v>
      </c>
      <c r="K32" s="39"/>
      <c r="L32" s="42">
        <v>0</v>
      </c>
      <c r="M32" s="39"/>
      <c r="N32" s="42">
        <v>0</v>
      </c>
      <c r="O32" s="39"/>
      <c r="P32" s="42">
        <f t="shared" si="28"/>
        <v>0</v>
      </c>
      <c r="Q32" s="39"/>
      <c r="R32" s="42">
        <v>0</v>
      </c>
      <c r="S32" s="39"/>
      <c r="T32" s="42">
        <f t="shared" si="29"/>
        <v>0</v>
      </c>
      <c r="U32" s="39"/>
      <c r="V32" s="42">
        <v>0</v>
      </c>
      <c r="W32" s="39"/>
      <c r="X32" s="42">
        <v>0</v>
      </c>
      <c r="Y32" s="39"/>
      <c r="Z32" s="42">
        <v>0</v>
      </c>
      <c r="AA32" s="39"/>
      <c r="AB32" s="42">
        <v>127.2</v>
      </c>
      <c r="AC32" s="39"/>
      <c r="AD32" s="40">
        <f t="shared" si="30"/>
        <v>127.2</v>
      </c>
      <c r="AE32" s="39"/>
      <c r="AF32" s="42">
        <v>127.2</v>
      </c>
      <c r="AG32" s="39"/>
      <c r="AH32" s="42">
        <v>127.2</v>
      </c>
      <c r="AI32" s="39"/>
      <c r="AJ32" s="42">
        <v>0</v>
      </c>
      <c r="AK32" s="39"/>
      <c r="AL32" s="42">
        <v>0</v>
      </c>
      <c r="AM32" s="39"/>
      <c r="AN32" s="42">
        <v>127.2</v>
      </c>
      <c r="AO32" s="39"/>
      <c r="AP32" s="40">
        <f t="shared" si="31"/>
        <v>127.2</v>
      </c>
      <c r="AQ32" s="39"/>
      <c r="AR32" s="42">
        <v>127.2</v>
      </c>
      <c r="AS32" s="39"/>
      <c r="AT32" s="42">
        <v>127.2</v>
      </c>
      <c r="AU32" s="39"/>
      <c r="AV32" s="42">
        <v>0</v>
      </c>
      <c r="AW32" s="39"/>
      <c r="AX32" s="105">
        <v>127.2</v>
      </c>
      <c r="AY32" s="39"/>
      <c r="AZ32" s="42">
        <v>127.2</v>
      </c>
      <c r="BA32" s="39"/>
      <c r="BB32" s="42">
        <v>127.2</v>
      </c>
      <c r="BC32" s="39"/>
      <c r="BD32" s="42">
        <v>127.2</v>
      </c>
      <c r="BE32" s="39"/>
      <c r="BF32" s="42">
        <v>127.2</v>
      </c>
      <c r="BG32" s="39"/>
      <c r="BH32" s="42">
        <v>127.2</v>
      </c>
      <c r="BI32" s="39"/>
      <c r="BJ32" s="42">
        <v>127.2</v>
      </c>
      <c r="BK32" s="39"/>
      <c r="BL32" s="42">
        <v>127.2</v>
      </c>
      <c r="BM32" s="39"/>
      <c r="BN32" s="42">
        <v>127.2</v>
      </c>
      <c r="BO32" s="39"/>
      <c r="BP32" s="42">
        <v>127.2</v>
      </c>
      <c r="BQ32" s="39"/>
      <c r="BR32" s="42">
        <v>127.2</v>
      </c>
      <c r="BS32" s="39"/>
      <c r="BT32" s="42">
        <v>127.2</v>
      </c>
      <c r="BU32" s="39"/>
      <c r="BV32" s="42">
        <v>127.2</v>
      </c>
      <c r="BW32" s="39"/>
      <c r="BX32" s="42">
        <v>127.2</v>
      </c>
      <c r="BY32" s="39"/>
      <c r="BZ32" s="42">
        <v>127.2</v>
      </c>
      <c r="CA32" s="39"/>
      <c r="CB32" s="42">
        <v>127.2</v>
      </c>
      <c r="CC32" s="39"/>
      <c r="CD32" s="42">
        <v>0</v>
      </c>
      <c r="CE32" s="39"/>
      <c r="CF32" s="42">
        <v>0</v>
      </c>
      <c r="CG32" s="39"/>
      <c r="CH32" s="42">
        <v>0</v>
      </c>
      <c r="CI32" s="39"/>
      <c r="CJ32" s="42">
        <v>0</v>
      </c>
      <c r="CK32" s="39"/>
      <c r="CL32" s="42">
        <v>127.2</v>
      </c>
      <c r="CM32" s="39"/>
      <c r="CN32" s="40">
        <f t="shared" si="32"/>
        <v>127.2</v>
      </c>
      <c r="CO32" s="39"/>
      <c r="CP32" s="42">
        <v>127.2</v>
      </c>
      <c r="CQ32" s="39"/>
      <c r="CR32" s="42">
        <v>0</v>
      </c>
      <c r="CS32" s="39"/>
      <c r="CT32" s="42">
        <v>0</v>
      </c>
      <c r="CU32" s="39"/>
      <c r="CV32" s="42">
        <v>0</v>
      </c>
      <c r="CW32" s="39"/>
      <c r="CX32" s="42">
        <v>0</v>
      </c>
      <c r="CY32" s="39"/>
      <c r="CZ32" s="42">
        <v>127.2</v>
      </c>
      <c r="DA32" s="39"/>
      <c r="DB32" s="40">
        <f t="shared" si="33"/>
        <v>127.2</v>
      </c>
      <c r="DC32" s="39"/>
      <c r="DD32" s="42">
        <v>127.2</v>
      </c>
      <c r="DE32" s="39"/>
      <c r="DF32" s="42">
        <v>127.2</v>
      </c>
      <c r="DG32" s="39"/>
      <c r="DH32" s="42">
        <v>0</v>
      </c>
      <c r="DI32" s="39"/>
      <c r="DJ32" s="42">
        <v>0</v>
      </c>
      <c r="DK32" s="39"/>
      <c r="DL32" s="42">
        <v>0</v>
      </c>
      <c r="DM32" s="39"/>
      <c r="DN32" s="42">
        <v>0</v>
      </c>
      <c r="DO32" s="39"/>
      <c r="DP32" s="42">
        <v>0</v>
      </c>
      <c r="DQ32" s="39"/>
      <c r="DR32" s="42">
        <v>0</v>
      </c>
      <c r="DS32" s="39"/>
      <c r="DT32" s="42">
        <v>0</v>
      </c>
      <c r="DU32" s="39"/>
      <c r="DV32" s="42">
        <v>0</v>
      </c>
      <c r="DW32" s="39"/>
      <c r="DX32" s="42">
        <v>127.2</v>
      </c>
      <c r="DY32" s="39"/>
      <c r="DZ32" s="40">
        <f t="shared" si="34"/>
        <v>127.2</v>
      </c>
      <c r="EA32" s="39"/>
      <c r="EB32" s="42">
        <v>127.2</v>
      </c>
      <c r="EC32" s="39"/>
      <c r="ED32" s="42">
        <v>0</v>
      </c>
      <c r="EE32" s="39"/>
      <c r="EF32" s="42">
        <v>0</v>
      </c>
      <c r="EG32" s="39"/>
      <c r="EH32" s="42">
        <v>127.2</v>
      </c>
      <c r="EI32" s="39"/>
      <c r="EJ32" s="40">
        <f t="shared" si="35"/>
        <v>127.2</v>
      </c>
      <c r="EK32" s="39"/>
      <c r="EL32" s="42">
        <v>127.2</v>
      </c>
      <c r="EM32" s="39"/>
      <c r="EN32" s="42">
        <v>127.2</v>
      </c>
      <c r="EO32" s="39"/>
      <c r="EP32" s="42">
        <v>127.2</v>
      </c>
      <c r="EQ32" s="39"/>
      <c r="ER32" s="42">
        <v>0</v>
      </c>
      <c r="ES32" s="39"/>
      <c r="ET32" s="40">
        <f t="shared" si="36"/>
        <v>254.4</v>
      </c>
      <c r="EU32" s="39"/>
      <c r="EV32" s="42">
        <v>0</v>
      </c>
      <c r="EW32" s="39"/>
      <c r="EX32" s="42">
        <v>0</v>
      </c>
      <c r="EY32" s="39"/>
      <c r="EZ32" s="42">
        <v>127.2</v>
      </c>
      <c r="FA32" s="39"/>
      <c r="FB32" s="40">
        <f t="shared" si="37"/>
        <v>127.2</v>
      </c>
      <c r="FC32" s="39"/>
      <c r="FD32" s="105">
        <v>127.2</v>
      </c>
      <c r="FE32" s="39"/>
      <c r="FF32" s="42">
        <v>127.2</v>
      </c>
      <c r="FG32" s="39"/>
      <c r="FH32" s="42">
        <v>127.2</v>
      </c>
      <c r="FI32" s="39"/>
      <c r="FJ32" s="42">
        <v>0</v>
      </c>
      <c r="FK32" s="39"/>
      <c r="FL32" s="40">
        <f t="shared" si="38"/>
        <v>254.4</v>
      </c>
      <c r="FM32" s="39"/>
      <c r="FN32" s="42">
        <v>127.2</v>
      </c>
      <c r="FO32" s="39"/>
      <c r="FP32" s="42">
        <v>127.2</v>
      </c>
      <c r="FQ32" s="39"/>
      <c r="FR32" s="42">
        <v>127.07</v>
      </c>
      <c r="FS32" s="39"/>
      <c r="FT32" s="42">
        <v>0</v>
      </c>
      <c r="FU32" s="39"/>
      <c r="FV32" s="40">
        <f t="shared" si="39"/>
        <v>381.47</v>
      </c>
      <c r="FW32" s="39"/>
      <c r="FX32" s="42">
        <v>0</v>
      </c>
      <c r="FY32" s="39"/>
      <c r="FZ32" s="42">
        <f t="shared" si="40"/>
        <v>5087.87</v>
      </c>
      <c r="GA32" s="39"/>
      <c r="GB32" s="42">
        <v>0</v>
      </c>
      <c r="GC32" s="39"/>
      <c r="GD32" s="42">
        <f t="shared" si="41"/>
        <v>5087.87</v>
      </c>
    </row>
    <row r="33" spans="1:186" x14ac:dyDescent="0.2">
      <c r="A33" s="36"/>
      <c r="B33" s="36"/>
      <c r="C33" s="36"/>
      <c r="D33" s="36" t="s">
        <v>311</v>
      </c>
      <c r="E33" s="36"/>
      <c r="F33" s="42">
        <v>0</v>
      </c>
      <c r="G33" s="39"/>
      <c r="H33" s="42">
        <v>0</v>
      </c>
      <c r="I33" s="39"/>
      <c r="J33" s="42">
        <v>0</v>
      </c>
      <c r="K33" s="39"/>
      <c r="L33" s="42">
        <v>0</v>
      </c>
      <c r="M33" s="39"/>
      <c r="N33" s="42">
        <v>0</v>
      </c>
      <c r="O33" s="39"/>
      <c r="P33" s="42">
        <f t="shared" si="28"/>
        <v>0</v>
      </c>
      <c r="Q33" s="39"/>
      <c r="R33" s="42">
        <v>0</v>
      </c>
      <c r="S33" s="39"/>
      <c r="T33" s="42">
        <f t="shared" si="29"/>
        <v>0</v>
      </c>
      <c r="U33" s="39"/>
      <c r="V33" s="42">
        <v>0</v>
      </c>
      <c r="W33" s="39"/>
      <c r="X33" s="42">
        <v>0</v>
      </c>
      <c r="Y33" s="39"/>
      <c r="Z33" s="42">
        <v>0</v>
      </c>
      <c r="AA33" s="39"/>
      <c r="AB33" s="42">
        <v>0</v>
      </c>
      <c r="AC33" s="39"/>
      <c r="AD33" s="40">
        <f t="shared" si="30"/>
        <v>0</v>
      </c>
      <c r="AE33" s="39"/>
      <c r="AF33" s="42">
        <v>0</v>
      </c>
      <c r="AG33" s="39"/>
      <c r="AH33" s="42">
        <v>0</v>
      </c>
      <c r="AI33" s="39"/>
      <c r="AJ33" s="42">
        <v>0</v>
      </c>
      <c r="AK33" s="39"/>
      <c r="AL33" s="42">
        <v>0</v>
      </c>
      <c r="AM33" s="39"/>
      <c r="AN33" s="42">
        <v>0</v>
      </c>
      <c r="AO33" s="39"/>
      <c r="AP33" s="40">
        <f t="shared" si="31"/>
        <v>0</v>
      </c>
      <c r="AQ33" s="39"/>
      <c r="AR33" s="42">
        <v>0</v>
      </c>
      <c r="AS33" s="39"/>
      <c r="AT33" s="42">
        <v>0</v>
      </c>
      <c r="AU33" s="39"/>
      <c r="AV33" s="42">
        <v>0</v>
      </c>
      <c r="AW33" s="39"/>
      <c r="AX33" s="105">
        <v>0</v>
      </c>
      <c r="AY33" s="39"/>
      <c r="AZ33" s="42">
        <v>0</v>
      </c>
      <c r="BA33" s="39"/>
      <c r="BB33" s="42">
        <v>0</v>
      </c>
      <c r="BC33" s="39"/>
      <c r="BD33" s="42">
        <v>0</v>
      </c>
      <c r="BE33" s="39"/>
      <c r="BF33" s="42">
        <v>0</v>
      </c>
      <c r="BG33" s="39"/>
      <c r="BH33" s="42">
        <v>0</v>
      </c>
      <c r="BI33" s="39"/>
      <c r="BJ33" s="42">
        <v>0</v>
      </c>
      <c r="BK33" s="39"/>
      <c r="BL33" s="42">
        <v>0</v>
      </c>
      <c r="BM33" s="39"/>
      <c r="BN33" s="42">
        <v>0</v>
      </c>
      <c r="BO33" s="39"/>
      <c r="BP33" s="42">
        <v>0</v>
      </c>
      <c r="BQ33" s="39"/>
      <c r="BR33" s="42">
        <v>0</v>
      </c>
      <c r="BS33" s="39"/>
      <c r="BT33" s="42">
        <v>0</v>
      </c>
      <c r="BU33" s="39"/>
      <c r="BV33" s="42">
        <v>0</v>
      </c>
      <c r="BW33" s="39"/>
      <c r="BX33" s="42">
        <v>0</v>
      </c>
      <c r="BY33" s="39"/>
      <c r="BZ33" s="42">
        <v>0</v>
      </c>
      <c r="CA33" s="39"/>
      <c r="CB33" s="42">
        <v>0</v>
      </c>
      <c r="CC33" s="39"/>
      <c r="CD33" s="42">
        <v>0</v>
      </c>
      <c r="CE33" s="39"/>
      <c r="CF33" s="42">
        <v>0</v>
      </c>
      <c r="CG33" s="39"/>
      <c r="CH33" s="42">
        <v>0</v>
      </c>
      <c r="CI33" s="39"/>
      <c r="CJ33" s="42">
        <v>0</v>
      </c>
      <c r="CK33" s="39"/>
      <c r="CL33" s="42">
        <v>0</v>
      </c>
      <c r="CM33" s="39"/>
      <c r="CN33" s="40">
        <f t="shared" si="32"/>
        <v>0</v>
      </c>
      <c r="CO33" s="39"/>
      <c r="CP33" s="42">
        <v>0</v>
      </c>
      <c r="CQ33" s="39"/>
      <c r="CR33" s="42">
        <v>0</v>
      </c>
      <c r="CS33" s="39"/>
      <c r="CT33" s="42">
        <v>0</v>
      </c>
      <c r="CU33" s="39"/>
      <c r="CV33" s="42">
        <v>0</v>
      </c>
      <c r="CW33" s="39"/>
      <c r="CX33" s="42">
        <v>0</v>
      </c>
      <c r="CY33" s="39"/>
      <c r="CZ33" s="42">
        <v>0</v>
      </c>
      <c r="DA33" s="39"/>
      <c r="DB33" s="40">
        <f t="shared" si="33"/>
        <v>0</v>
      </c>
      <c r="DC33" s="39"/>
      <c r="DD33" s="42">
        <v>0</v>
      </c>
      <c r="DE33" s="39"/>
      <c r="DF33" s="42">
        <v>0</v>
      </c>
      <c r="DG33" s="39"/>
      <c r="DH33" s="42">
        <v>0</v>
      </c>
      <c r="DI33" s="39"/>
      <c r="DJ33" s="42">
        <v>0</v>
      </c>
      <c r="DK33" s="39"/>
      <c r="DL33" s="42">
        <v>0</v>
      </c>
      <c r="DM33" s="39"/>
      <c r="DN33" s="42">
        <v>0</v>
      </c>
      <c r="DO33" s="39"/>
      <c r="DP33" s="42">
        <v>0</v>
      </c>
      <c r="DQ33" s="39"/>
      <c r="DR33" s="42">
        <v>0</v>
      </c>
      <c r="DS33" s="39"/>
      <c r="DT33" s="42">
        <v>0</v>
      </c>
      <c r="DU33" s="39"/>
      <c r="DV33" s="42">
        <v>0</v>
      </c>
      <c r="DW33" s="39"/>
      <c r="DX33" s="42">
        <v>0</v>
      </c>
      <c r="DY33" s="39"/>
      <c r="DZ33" s="40">
        <f t="shared" si="34"/>
        <v>0</v>
      </c>
      <c r="EA33" s="39"/>
      <c r="EB33" s="42">
        <v>0</v>
      </c>
      <c r="EC33" s="39"/>
      <c r="ED33" s="42">
        <v>0</v>
      </c>
      <c r="EE33" s="39"/>
      <c r="EF33" s="42">
        <v>0</v>
      </c>
      <c r="EG33" s="39"/>
      <c r="EH33" s="42">
        <v>0</v>
      </c>
      <c r="EI33" s="39"/>
      <c r="EJ33" s="40">
        <f t="shared" si="35"/>
        <v>0</v>
      </c>
      <c r="EK33" s="39"/>
      <c r="EL33" s="42">
        <v>0</v>
      </c>
      <c r="EM33" s="39"/>
      <c r="EN33" s="42">
        <v>0</v>
      </c>
      <c r="EO33" s="39"/>
      <c r="EP33" s="42">
        <v>0</v>
      </c>
      <c r="EQ33" s="39"/>
      <c r="ER33" s="42">
        <v>0</v>
      </c>
      <c r="ES33" s="39"/>
      <c r="ET33" s="40">
        <f t="shared" si="36"/>
        <v>0</v>
      </c>
      <c r="EU33" s="39"/>
      <c r="EV33" s="42">
        <v>0</v>
      </c>
      <c r="EW33" s="39"/>
      <c r="EX33" s="42">
        <v>0</v>
      </c>
      <c r="EY33" s="39"/>
      <c r="EZ33" s="42">
        <v>0</v>
      </c>
      <c r="FA33" s="39"/>
      <c r="FB33" s="40">
        <f t="shared" si="37"/>
        <v>0</v>
      </c>
      <c r="FC33" s="39"/>
      <c r="FD33" s="105">
        <v>0</v>
      </c>
      <c r="FE33" s="39"/>
      <c r="FF33" s="42">
        <v>0</v>
      </c>
      <c r="FG33" s="39"/>
      <c r="FH33" s="42">
        <v>0</v>
      </c>
      <c r="FI33" s="39"/>
      <c r="FJ33" s="42">
        <v>0</v>
      </c>
      <c r="FK33" s="39"/>
      <c r="FL33" s="40">
        <f t="shared" si="38"/>
        <v>0</v>
      </c>
      <c r="FM33" s="39"/>
      <c r="FN33" s="42">
        <v>0</v>
      </c>
      <c r="FO33" s="39"/>
      <c r="FP33" s="42">
        <v>0</v>
      </c>
      <c r="FQ33" s="39"/>
      <c r="FR33" s="42">
        <v>0</v>
      </c>
      <c r="FS33" s="39"/>
      <c r="FT33" s="42">
        <v>0</v>
      </c>
      <c r="FU33" s="39"/>
      <c r="FV33" s="40">
        <f t="shared" si="39"/>
        <v>0</v>
      </c>
      <c r="FW33" s="39"/>
      <c r="FX33" s="42">
        <v>0</v>
      </c>
      <c r="FY33" s="39"/>
      <c r="FZ33" s="42">
        <f t="shared" si="40"/>
        <v>0</v>
      </c>
      <c r="GA33" s="39"/>
      <c r="GB33" s="42">
        <v>0</v>
      </c>
      <c r="GC33" s="39"/>
      <c r="GD33" s="42">
        <f t="shared" si="41"/>
        <v>0</v>
      </c>
    </row>
    <row r="34" spans="1:186" x14ac:dyDescent="0.2">
      <c r="A34" s="36"/>
      <c r="B34" s="36"/>
      <c r="C34" s="36"/>
      <c r="D34" s="36" t="s">
        <v>314</v>
      </c>
      <c r="E34" s="36"/>
      <c r="F34" s="42"/>
      <c r="G34" s="39"/>
      <c r="H34" s="42"/>
      <c r="I34" s="39"/>
      <c r="J34" s="42"/>
      <c r="K34" s="39"/>
      <c r="L34" s="42"/>
      <c r="M34" s="39"/>
      <c r="N34" s="42"/>
      <c r="O34" s="39"/>
      <c r="P34" s="42"/>
      <c r="Q34" s="39"/>
      <c r="R34" s="42"/>
      <c r="S34" s="39"/>
      <c r="T34" s="42"/>
      <c r="U34" s="39"/>
      <c r="V34" s="42"/>
      <c r="W34" s="39"/>
      <c r="X34" s="42"/>
      <c r="Y34" s="39"/>
      <c r="Z34" s="42"/>
      <c r="AA34" s="39"/>
      <c r="AB34" s="42"/>
      <c r="AC34" s="39"/>
      <c r="AD34" s="40"/>
      <c r="AE34" s="39"/>
      <c r="AF34" s="42"/>
      <c r="AG34" s="39"/>
      <c r="AH34" s="42"/>
      <c r="AI34" s="39"/>
      <c r="AJ34" s="42"/>
      <c r="AK34" s="39"/>
      <c r="AL34" s="42"/>
      <c r="AM34" s="39"/>
      <c r="AN34" s="42"/>
      <c r="AO34" s="39"/>
      <c r="AP34" s="40"/>
      <c r="AQ34" s="39"/>
      <c r="AR34" s="42"/>
      <c r="AS34" s="39"/>
      <c r="AT34" s="42"/>
      <c r="AU34" s="39"/>
      <c r="AV34" s="42"/>
      <c r="AW34" s="39"/>
      <c r="AX34" s="105"/>
      <c r="AY34" s="39"/>
      <c r="AZ34" s="42"/>
      <c r="BA34" s="39"/>
      <c r="BB34" s="42"/>
      <c r="BC34" s="39"/>
      <c r="BD34" s="42"/>
      <c r="BE34" s="39"/>
      <c r="BF34" s="42"/>
      <c r="BG34" s="39"/>
      <c r="BH34" s="42"/>
      <c r="BI34" s="39"/>
      <c r="BJ34" s="42"/>
      <c r="BK34" s="39"/>
      <c r="BL34" s="42"/>
      <c r="BM34" s="39"/>
      <c r="BN34" s="42"/>
      <c r="BO34" s="39"/>
      <c r="BP34" s="42"/>
      <c r="BQ34" s="39"/>
      <c r="BR34" s="42"/>
      <c r="BS34" s="39"/>
      <c r="BT34" s="42"/>
      <c r="BU34" s="39"/>
      <c r="BV34" s="42"/>
      <c r="BW34" s="39"/>
      <c r="BX34" s="42"/>
      <c r="BY34" s="39"/>
      <c r="BZ34" s="42"/>
      <c r="CA34" s="39"/>
      <c r="CB34" s="42"/>
      <c r="CC34" s="39"/>
      <c r="CD34" s="42"/>
      <c r="CE34" s="39"/>
      <c r="CF34" s="42"/>
      <c r="CG34" s="39"/>
      <c r="CH34" s="42"/>
      <c r="CI34" s="39"/>
      <c r="CJ34" s="42"/>
      <c r="CK34" s="39"/>
      <c r="CL34" s="42"/>
      <c r="CM34" s="39"/>
      <c r="CN34" s="40"/>
      <c r="CO34" s="39"/>
      <c r="CP34" s="42"/>
      <c r="CQ34" s="39"/>
      <c r="CR34" s="42"/>
      <c r="CS34" s="39"/>
      <c r="CT34" s="42"/>
      <c r="CU34" s="39"/>
      <c r="CV34" s="42"/>
      <c r="CW34" s="39"/>
      <c r="CX34" s="42"/>
      <c r="CY34" s="39"/>
      <c r="CZ34" s="42"/>
      <c r="DA34" s="39"/>
      <c r="DB34" s="40"/>
      <c r="DC34" s="39"/>
      <c r="DD34" s="42"/>
      <c r="DE34" s="39"/>
      <c r="DF34" s="42"/>
      <c r="DG34" s="39"/>
      <c r="DH34" s="42"/>
      <c r="DI34" s="39"/>
      <c r="DJ34" s="42"/>
      <c r="DK34" s="39"/>
      <c r="DL34" s="42"/>
      <c r="DM34" s="39"/>
      <c r="DN34" s="42"/>
      <c r="DO34" s="39"/>
      <c r="DP34" s="42"/>
      <c r="DQ34" s="39"/>
      <c r="DR34" s="42"/>
      <c r="DS34" s="39"/>
      <c r="DT34" s="42"/>
      <c r="DU34" s="39"/>
      <c r="DV34" s="42"/>
      <c r="DW34" s="39"/>
      <c r="DX34" s="42"/>
      <c r="DY34" s="39"/>
      <c r="DZ34" s="40"/>
      <c r="EA34" s="39"/>
      <c r="EB34" s="42"/>
      <c r="EC34" s="39"/>
      <c r="ED34" s="42"/>
      <c r="EE34" s="39"/>
      <c r="EF34" s="42"/>
      <c r="EG34" s="39"/>
      <c r="EH34" s="42"/>
      <c r="EI34" s="39"/>
      <c r="EJ34" s="40"/>
      <c r="EK34" s="39"/>
      <c r="EL34" s="42"/>
      <c r="EM34" s="39"/>
      <c r="EN34" s="42"/>
      <c r="EO34" s="39"/>
      <c r="EP34" s="42"/>
      <c r="EQ34" s="39"/>
      <c r="ER34" s="42"/>
      <c r="ES34" s="39"/>
      <c r="ET34" s="40"/>
      <c r="EU34" s="39"/>
      <c r="EV34" s="42"/>
      <c r="EW34" s="39"/>
      <c r="EX34" s="42"/>
      <c r="EY34" s="39"/>
      <c r="EZ34" s="42"/>
      <c r="FA34" s="39"/>
      <c r="FB34" s="40"/>
      <c r="FC34" s="39"/>
      <c r="FD34" s="105"/>
      <c r="FE34" s="39"/>
      <c r="FF34" s="42"/>
      <c r="FG34" s="39"/>
      <c r="FH34" s="42"/>
      <c r="FI34" s="39"/>
      <c r="FJ34" s="42"/>
      <c r="FK34" s="39"/>
      <c r="FL34" s="40"/>
      <c r="FM34" s="39"/>
      <c r="FN34" s="42"/>
      <c r="FO34" s="39"/>
      <c r="FP34" s="42"/>
      <c r="FQ34" s="39"/>
      <c r="FR34" s="42"/>
      <c r="FS34" s="39"/>
      <c r="FT34" s="42"/>
      <c r="FU34" s="39"/>
      <c r="FV34" s="40"/>
      <c r="FW34" s="39"/>
      <c r="FX34" s="42"/>
      <c r="FY34" s="39"/>
      <c r="FZ34" s="42"/>
      <c r="GA34" s="39"/>
      <c r="GB34" s="42"/>
      <c r="GC34" s="39"/>
      <c r="GD34" s="42"/>
    </row>
    <row r="35" spans="1:186" x14ac:dyDescent="0.2">
      <c r="A35" s="36"/>
      <c r="B35" s="36"/>
      <c r="C35" s="36"/>
      <c r="D35" s="36"/>
      <c r="E35" s="36" t="s">
        <v>647</v>
      </c>
      <c r="F35" s="42">
        <v>0</v>
      </c>
      <c r="G35" s="39"/>
      <c r="H35" s="42">
        <v>0</v>
      </c>
      <c r="I35" s="39"/>
      <c r="J35" s="42">
        <v>0</v>
      </c>
      <c r="K35" s="39"/>
      <c r="L35" s="42">
        <v>0</v>
      </c>
      <c r="M35" s="39"/>
      <c r="N35" s="42">
        <v>0</v>
      </c>
      <c r="O35" s="39"/>
      <c r="P35" s="42">
        <f>ROUND(SUM(L35:N35),5)</f>
        <v>0</v>
      </c>
      <c r="Q35" s="39"/>
      <c r="R35" s="42">
        <v>0</v>
      </c>
      <c r="S35" s="39"/>
      <c r="T35" s="42">
        <f>ROUND(SUM(P35:R35),5)</f>
        <v>0</v>
      </c>
      <c r="U35" s="39"/>
      <c r="V35" s="42">
        <v>0</v>
      </c>
      <c r="W35" s="39"/>
      <c r="X35" s="42">
        <v>0</v>
      </c>
      <c r="Y35" s="39"/>
      <c r="Z35" s="42">
        <v>0</v>
      </c>
      <c r="AA35" s="39"/>
      <c r="AB35" s="42">
        <v>0</v>
      </c>
      <c r="AC35" s="39"/>
      <c r="AD35" s="40">
        <f>ROUND(SUM(V35:AB35),5)</f>
        <v>0</v>
      </c>
      <c r="AE35" s="39"/>
      <c r="AF35" s="42">
        <v>0</v>
      </c>
      <c r="AG35" s="39"/>
      <c r="AH35" s="42">
        <v>0</v>
      </c>
      <c r="AI35" s="39"/>
      <c r="AJ35" s="42">
        <v>0</v>
      </c>
      <c r="AK35" s="39"/>
      <c r="AL35" s="42">
        <v>0</v>
      </c>
      <c r="AM35" s="39"/>
      <c r="AN35" s="42">
        <v>0</v>
      </c>
      <c r="AO35" s="39"/>
      <c r="AP35" s="40">
        <f>ROUND(SUM(AJ35:AN35),5)</f>
        <v>0</v>
      </c>
      <c r="AQ35" s="39"/>
      <c r="AR35" s="42">
        <v>0</v>
      </c>
      <c r="AS35" s="39"/>
      <c r="AT35" s="42">
        <v>0</v>
      </c>
      <c r="AU35" s="39"/>
      <c r="AV35" s="42">
        <v>0</v>
      </c>
      <c r="AW35" s="39"/>
      <c r="AX35" s="105">
        <v>0</v>
      </c>
      <c r="AY35" s="39"/>
      <c r="AZ35" s="42">
        <v>0</v>
      </c>
      <c r="BA35" s="39"/>
      <c r="BB35" s="42">
        <v>0</v>
      </c>
      <c r="BC35" s="39"/>
      <c r="BD35" s="42">
        <v>0</v>
      </c>
      <c r="BE35" s="39"/>
      <c r="BF35" s="42">
        <v>0</v>
      </c>
      <c r="BG35" s="39"/>
      <c r="BH35" s="42">
        <v>0</v>
      </c>
      <c r="BI35" s="39"/>
      <c r="BJ35" s="42">
        <v>0</v>
      </c>
      <c r="BK35" s="39"/>
      <c r="BL35" s="42">
        <v>0</v>
      </c>
      <c r="BM35" s="39"/>
      <c r="BN35" s="42">
        <v>0</v>
      </c>
      <c r="BO35" s="39"/>
      <c r="BP35" s="42">
        <v>0</v>
      </c>
      <c r="BQ35" s="39"/>
      <c r="BR35" s="42">
        <v>0</v>
      </c>
      <c r="BS35" s="39"/>
      <c r="BT35" s="42">
        <v>0</v>
      </c>
      <c r="BU35" s="39"/>
      <c r="BV35" s="42">
        <v>0</v>
      </c>
      <c r="BW35" s="39"/>
      <c r="BX35" s="42">
        <v>0</v>
      </c>
      <c r="BY35" s="39"/>
      <c r="BZ35" s="42">
        <v>0</v>
      </c>
      <c r="CA35" s="39"/>
      <c r="CB35" s="42">
        <v>0</v>
      </c>
      <c r="CC35" s="39"/>
      <c r="CD35" s="42">
        <v>0</v>
      </c>
      <c r="CE35" s="39"/>
      <c r="CF35" s="42">
        <v>0</v>
      </c>
      <c r="CG35" s="39"/>
      <c r="CH35" s="42">
        <v>0</v>
      </c>
      <c r="CI35" s="39"/>
      <c r="CJ35" s="42">
        <v>0</v>
      </c>
      <c r="CK35" s="39"/>
      <c r="CL35" s="42">
        <v>0</v>
      </c>
      <c r="CM35" s="39"/>
      <c r="CN35" s="40">
        <f>ROUND(SUM(CD35:CL35),5)</f>
        <v>0</v>
      </c>
      <c r="CO35" s="39"/>
      <c r="CP35" s="42">
        <v>0</v>
      </c>
      <c r="CQ35" s="39"/>
      <c r="CR35" s="42">
        <v>0</v>
      </c>
      <c r="CS35" s="39"/>
      <c r="CT35" s="42">
        <v>0</v>
      </c>
      <c r="CU35" s="39"/>
      <c r="CV35" s="42">
        <v>0</v>
      </c>
      <c r="CW35" s="39"/>
      <c r="CX35" s="42">
        <v>0</v>
      </c>
      <c r="CY35" s="39"/>
      <c r="CZ35" s="42">
        <v>0</v>
      </c>
      <c r="DA35" s="39"/>
      <c r="DB35" s="40">
        <f>ROUND(SUM(CR35:CZ35),5)</f>
        <v>0</v>
      </c>
      <c r="DC35" s="39"/>
      <c r="DD35" s="42">
        <v>0</v>
      </c>
      <c r="DE35" s="39"/>
      <c r="DF35" s="42">
        <v>0</v>
      </c>
      <c r="DG35" s="39"/>
      <c r="DH35" s="42">
        <v>0</v>
      </c>
      <c r="DI35" s="39"/>
      <c r="DJ35" s="42">
        <v>0</v>
      </c>
      <c r="DK35" s="39"/>
      <c r="DL35" s="42">
        <v>0</v>
      </c>
      <c r="DM35" s="39"/>
      <c r="DN35" s="42">
        <v>0</v>
      </c>
      <c r="DO35" s="39"/>
      <c r="DP35" s="42">
        <v>0</v>
      </c>
      <c r="DQ35" s="39"/>
      <c r="DR35" s="42">
        <v>0</v>
      </c>
      <c r="DS35" s="39"/>
      <c r="DT35" s="42">
        <v>0</v>
      </c>
      <c r="DU35" s="39"/>
      <c r="DV35" s="42">
        <v>0</v>
      </c>
      <c r="DW35" s="39"/>
      <c r="DX35" s="42">
        <v>0</v>
      </c>
      <c r="DY35" s="39"/>
      <c r="DZ35" s="40">
        <f>ROUND(SUM(DH35:DX35),5)</f>
        <v>0</v>
      </c>
      <c r="EA35" s="39"/>
      <c r="EB35" s="42">
        <v>0</v>
      </c>
      <c r="EC35" s="39"/>
      <c r="ED35" s="42">
        <v>0</v>
      </c>
      <c r="EE35" s="39"/>
      <c r="EF35" s="42">
        <v>0</v>
      </c>
      <c r="EG35" s="39"/>
      <c r="EH35" s="42">
        <v>0</v>
      </c>
      <c r="EI35" s="39"/>
      <c r="EJ35" s="40">
        <f>ROUND(SUM(ED35:EH35),5)</f>
        <v>0</v>
      </c>
      <c r="EK35" s="39"/>
      <c r="EL35" s="42">
        <v>0</v>
      </c>
      <c r="EM35" s="39"/>
      <c r="EN35" s="42">
        <v>0</v>
      </c>
      <c r="EO35" s="39"/>
      <c r="EP35" s="42">
        <v>0</v>
      </c>
      <c r="EQ35" s="39"/>
      <c r="ER35" s="42">
        <v>0</v>
      </c>
      <c r="ES35" s="39"/>
      <c r="ET35" s="40">
        <f>ROUND(SUM(EN35:ER35),5)</f>
        <v>0</v>
      </c>
      <c r="EU35" s="39"/>
      <c r="EV35" s="42">
        <v>0</v>
      </c>
      <c r="EW35" s="39"/>
      <c r="EX35" s="42">
        <v>0</v>
      </c>
      <c r="EY35" s="39"/>
      <c r="EZ35" s="42">
        <v>0</v>
      </c>
      <c r="FA35" s="39"/>
      <c r="FB35" s="40">
        <f>ROUND(SUM(EV35:EZ35),5)</f>
        <v>0</v>
      </c>
      <c r="FC35" s="39"/>
      <c r="FD35" s="105">
        <v>0</v>
      </c>
      <c r="FE35" s="39"/>
      <c r="FF35" s="42">
        <v>0</v>
      </c>
      <c r="FG35" s="39"/>
      <c r="FH35" s="42">
        <v>0</v>
      </c>
      <c r="FI35" s="39"/>
      <c r="FJ35" s="42">
        <v>0</v>
      </c>
      <c r="FK35" s="39"/>
      <c r="FL35" s="40">
        <f>ROUND(SUM(FF35:FJ35),5)</f>
        <v>0</v>
      </c>
      <c r="FM35" s="39"/>
      <c r="FN35" s="42">
        <v>0</v>
      </c>
      <c r="FO35" s="39"/>
      <c r="FP35" s="42">
        <v>0</v>
      </c>
      <c r="FQ35" s="39"/>
      <c r="FR35" s="42">
        <v>0</v>
      </c>
      <c r="FS35" s="39"/>
      <c r="FT35" s="42">
        <v>0</v>
      </c>
      <c r="FU35" s="39"/>
      <c r="FV35" s="40">
        <f>ROUND(SUM(FN35:FT35),5)</f>
        <v>0</v>
      </c>
      <c r="FW35" s="39"/>
      <c r="FX35" s="42">
        <v>0</v>
      </c>
      <c r="FY35" s="39"/>
      <c r="FZ35" s="42">
        <f>ROUND(SUM(AD35:AH35)+SUM(AP35:CB35)+SUM(CN35:CP35)+SUM(DB35:DF35)+SUM(DZ35:EB35)+SUM(EJ35:EL35)+ET35+SUM(FB35:FD35)+FL35+SUM(FV35:FX35),5)</f>
        <v>0</v>
      </c>
      <c r="GA35" s="39"/>
      <c r="GB35" s="42">
        <v>0</v>
      </c>
      <c r="GC35" s="39"/>
      <c r="GD35" s="42">
        <f>ROUND(SUM(F35:J35)+T35+SUM(FZ35:GB35),5)</f>
        <v>0</v>
      </c>
    </row>
    <row r="36" spans="1:186" x14ac:dyDescent="0.2">
      <c r="A36" s="36"/>
      <c r="B36" s="36"/>
      <c r="C36" s="36"/>
      <c r="D36" s="36"/>
      <c r="E36" s="36" t="s">
        <v>648</v>
      </c>
      <c r="F36" s="42">
        <v>0</v>
      </c>
      <c r="G36" s="39"/>
      <c r="H36" s="42">
        <v>0</v>
      </c>
      <c r="I36" s="39"/>
      <c r="J36" s="42">
        <v>0</v>
      </c>
      <c r="K36" s="39"/>
      <c r="L36" s="42">
        <v>0</v>
      </c>
      <c r="M36" s="39"/>
      <c r="N36" s="42">
        <v>0</v>
      </c>
      <c r="O36" s="39"/>
      <c r="P36" s="42">
        <f>ROUND(SUM(L36:N36),5)</f>
        <v>0</v>
      </c>
      <c r="Q36" s="39"/>
      <c r="R36" s="42">
        <v>0</v>
      </c>
      <c r="S36" s="39"/>
      <c r="T36" s="42">
        <f>ROUND(SUM(P36:R36),5)</f>
        <v>0</v>
      </c>
      <c r="U36" s="39"/>
      <c r="V36" s="42">
        <v>0</v>
      </c>
      <c r="W36" s="39"/>
      <c r="X36" s="42">
        <v>0</v>
      </c>
      <c r="Y36" s="39"/>
      <c r="Z36" s="42">
        <v>0</v>
      </c>
      <c r="AA36" s="39"/>
      <c r="AB36" s="42">
        <v>0</v>
      </c>
      <c r="AC36" s="39"/>
      <c r="AD36" s="40">
        <f>ROUND(SUM(V36:AB36),5)</f>
        <v>0</v>
      </c>
      <c r="AE36" s="39"/>
      <c r="AF36" s="42">
        <v>0</v>
      </c>
      <c r="AG36" s="39"/>
      <c r="AH36" s="42">
        <v>0</v>
      </c>
      <c r="AI36" s="39"/>
      <c r="AJ36" s="42">
        <v>0</v>
      </c>
      <c r="AK36" s="39"/>
      <c r="AL36" s="42">
        <v>0</v>
      </c>
      <c r="AM36" s="39"/>
      <c r="AN36" s="42">
        <v>0</v>
      </c>
      <c r="AO36" s="39"/>
      <c r="AP36" s="40">
        <f>ROUND(SUM(AJ36:AN36),5)</f>
        <v>0</v>
      </c>
      <c r="AQ36" s="39"/>
      <c r="AR36" s="42">
        <v>0</v>
      </c>
      <c r="AS36" s="39"/>
      <c r="AT36" s="42">
        <v>126</v>
      </c>
      <c r="AU36" s="39"/>
      <c r="AV36" s="42">
        <v>0</v>
      </c>
      <c r="AW36" s="39"/>
      <c r="AX36" s="105">
        <v>362</v>
      </c>
      <c r="AY36" s="39"/>
      <c r="AZ36" s="42">
        <v>0</v>
      </c>
      <c r="BA36" s="39"/>
      <c r="BB36" s="42">
        <v>0</v>
      </c>
      <c r="BC36" s="39"/>
      <c r="BD36" s="42">
        <v>0</v>
      </c>
      <c r="BE36" s="39"/>
      <c r="BF36" s="42">
        <v>0</v>
      </c>
      <c r="BG36" s="39"/>
      <c r="BH36" s="42">
        <v>0</v>
      </c>
      <c r="BI36" s="39"/>
      <c r="BJ36" s="42">
        <v>0</v>
      </c>
      <c r="BK36" s="39"/>
      <c r="BL36" s="42">
        <v>0</v>
      </c>
      <c r="BM36" s="39"/>
      <c r="BN36" s="42">
        <v>0</v>
      </c>
      <c r="BO36" s="39"/>
      <c r="BP36" s="42">
        <v>126</v>
      </c>
      <c r="BQ36" s="39"/>
      <c r="BR36" s="42">
        <v>0</v>
      </c>
      <c r="BS36" s="39"/>
      <c r="BT36" s="42">
        <v>0</v>
      </c>
      <c r="BU36" s="39"/>
      <c r="BV36" s="42">
        <v>0</v>
      </c>
      <c r="BW36" s="39"/>
      <c r="BX36" s="42">
        <v>0</v>
      </c>
      <c r="BY36" s="39"/>
      <c r="BZ36" s="42">
        <v>0</v>
      </c>
      <c r="CA36" s="39"/>
      <c r="CB36" s="42">
        <v>0</v>
      </c>
      <c r="CC36" s="39"/>
      <c r="CD36" s="42">
        <v>0</v>
      </c>
      <c r="CE36" s="39"/>
      <c r="CF36" s="42">
        <v>0</v>
      </c>
      <c r="CG36" s="39"/>
      <c r="CH36" s="42">
        <v>0</v>
      </c>
      <c r="CI36" s="39"/>
      <c r="CJ36" s="42">
        <v>0</v>
      </c>
      <c r="CK36" s="39"/>
      <c r="CL36" s="42">
        <v>0</v>
      </c>
      <c r="CM36" s="39"/>
      <c r="CN36" s="40">
        <f>ROUND(SUM(CD36:CL36),5)</f>
        <v>0</v>
      </c>
      <c r="CO36" s="39"/>
      <c r="CP36" s="42">
        <v>0</v>
      </c>
      <c r="CQ36" s="39"/>
      <c r="CR36" s="42">
        <v>0</v>
      </c>
      <c r="CS36" s="39"/>
      <c r="CT36" s="42">
        <v>0</v>
      </c>
      <c r="CU36" s="39"/>
      <c r="CV36" s="42">
        <v>0</v>
      </c>
      <c r="CW36" s="39"/>
      <c r="CX36" s="42">
        <v>0</v>
      </c>
      <c r="CY36" s="39"/>
      <c r="CZ36" s="42">
        <v>0</v>
      </c>
      <c r="DA36" s="39"/>
      <c r="DB36" s="40">
        <f>ROUND(SUM(CR36:CZ36),5)</f>
        <v>0</v>
      </c>
      <c r="DC36" s="39"/>
      <c r="DD36" s="42">
        <v>0</v>
      </c>
      <c r="DE36" s="39"/>
      <c r="DF36" s="42">
        <v>0</v>
      </c>
      <c r="DG36" s="39"/>
      <c r="DH36" s="42">
        <v>0</v>
      </c>
      <c r="DI36" s="39"/>
      <c r="DJ36" s="42">
        <v>0</v>
      </c>
      <c r="DK36" s="39"/>
      <c r="DL36" s="42">
        <v>0</v>
      </c>
      <c r="DM36" s="39"/>
      <c r="DN36" s="42">
        <v>0</v>
      </c>
      <c r="DO36" s="39"/>
      <c r="DP36" s="42">
        <v>0</v>
      </c>
      <c r="DQ36" s="39"/>
      <c r="DR36" s="42">
        <v>0</v>
      </c>
      <c r="DS36" s="39"/>
      <c r="DT36" s="42">
        <v>0</v>
      </c>
      <c r="DU36" s="39"/>
      <c r="DV36" s="42">
        <v>0</v>
      </c>
      <c r="DW36" s="39"/>
      <c r="DX36" s="42">
        <v>0</v>
      </c>
      <c r="DY36" s="39"/>
      <c r="DZ36" s="40">
        <f>ROUND(SUM(DH36:DX36),5)</f>
        <v>0</v>
      </c>
      <c r="EA36" s="39"/>
      <c r="EB36" s="42">
        <v>0</v>
      </c>
      <c r="EC36" s="39"/>
      <c r="ED36" s="42">
        <v>0</v>
      </c>
      <c r="EE36" s="39"/>
      <c r="EF36" s="42">
        <v>0</v>
      </c>
      <c r="EG36" s="39"/>
      <c r="EH36" s="42">
        <v>0</v>
      </c>
      <c r="EI36" s="39"/>
      <c r="EJ36" s="40">
        <f>ROUND(SUM(ED36:EH36),5)</f>
        <v>0</v>
      </c>
      <c r="EK36" s="39"/>
      <c r="EL36" s="42">
        <v>0</v>
      </c>
      <c r="EM36" s="39"/>
      <c r="EN36" s="42">
        <v>0</v>
      </c>
      <c r="EO36" s="39"/>
      <c r="EP36" s="42">
        <v>0</v>
      </c>
      <c r="EQ36" s="39"/>
      <c r="ER36" s="42">
        <v>0</v>
      </c>
      <c r="ES36" s="39"/>
      <c r="ET36" s="40">
        <f>ROUND(SUM(EN36:ER36),5)</f>
        <v>0</v>
      </c>
      <c r="EU36" s="39"/>
      <c r="EV36" s="42">
        <v>0</v>
      </c>
      <c r="EW36" s="39"/>
      <c r="EX36" s="42">
        <v>0</v>
      </c>
      <c r="EY36" s="39"/>
      <c r="EZ36" s="42">
        <v>126</v>
      </c>
      <c r="FA36" s="39"/>
      <c r="FB36" s="40">
        <f>ROUND(SUM(EV36:EZ36),5)</f>
        <v>126</v>
      </c>
      <c r="FC36" s="39"/>
      <c r="FD36" s="105">
        <v>0</v>
      </c>
      <c r="FE36" s="39"/>
      <c r="FF36" s="42">
        <v>0</v>
      </c>
      <c r="FG36" s="39"/>
      <c r="FH36" s="42">
        <v>0</v>
      </c>
      <c r="FI36" s="39"/>
      <c r="FJ36" s="42">
        <v>0</v>
      </c>
      <c r="FK36" s="39"/>
      <c r="FL36" s="40">
        <f>ROUND(SUM(FF36:FJ36),5)</f>
        <v>0</v>
      </c>
      <c r="FM36" s="39"/>
      <c r="FN36" s="42">
        <v>0</v>
      </c>
      <c r="FO36" s="39"/>
      <c r="FP36" s="42">
        <v>0</v>
      </c>
      <c r="FQ36" s="39"/>
      <c r="FR36" s="42">
        <v>0</v>
      </c>
      <c r="FS36" s="39"/>
      <c r="FT36" s="42">
        <v>0</v>
      </c>
      <c r="FU36" s="39"/>
      <c r="FV36" s="40">
        <f>ROUND(SUM(FN36:FT36),5)</f>
        <v>0</v>
      </c>
      <c r="FW36" s="39"/>
      <c r="FX36" s="42">
        <v>0</v>
      </c>
      <c r="FY36" s="39"/>
      <c r="FZ36" s="42">
        <f>ROUND(SUM(AD36:AH36)+SUM(AP36:CB36)+SUM(CN36:CP36)+SUM(DB36:DF36)+SUM(DZ36:EB36)+SUM(EJ36:EL36)+ET36+SUM(FB36:FD36)+FL36+SUM(FV36:FX36),5)</f>
        <v>740</v>
      </c>
      <c r="GA36" s="39"/>
      <c r="GB36" s="42">
        <v>0</v>
      </c>
      <c r="GC36" s="39"/>
      <c r="GD36" s="42">
        <f>ROUND(SUM(F36:J36)+T36+SUM(FZ36:GB36),5)</f>
        <v>740</v>
      </c>
    </row>
    <row r="37" spans="1:186" ht="16" thickBot="1" x14ac:dyDescent="0.25">
      <c r="A37" s="36"/>
      <c r="B37" s="36"/>
      <c r="C37" s="36"/>
      <c r="D37" s="36"/>
      <c r="E37" s="36" t="s">
        <v>481</v>
      </c>
      <c r="F37" s="46">
        <v>0</v>
      </c>
      <c r="G37" s="39"/>
      <c r="H37" s="46">
        <v>0</v>
      </c>
      <c r="I37" s="39"/>
      <c r="J37" s="46">
        <v>0</v>
      </c>
      <c r="K37" s="39"/>
      <c r="L37" s="46">
        <v>0</v>
      </c>
      <c r="M37" s="39"/>
      <c r="N37" s="46">
        <v>0</v>
      </c>
      <c r="O37" s="39"/>
      <c r="P37" s="46">
        <f>ROUND(SUM(L37:N37),5)</f>
        <v>0</v>
      </c>
      <c r="Q37" s="39"/>
      <c r="R37" s="46">
        <v>0</v>
      </c>
      <c r="S37" s="39"/>
      <c r="T37" s="46">
        <f>ROUND(SUM(P37:R37),5)</f>
        <v>0</v>
      </c>
      <c r="U37" s="39"/>
      <c r="V37" s="46">
        <v>0</v>
      </c>
      <c r="W37" s="39"/>
      <c r="X37" s="46">
        <v>0</v>
      </c>
      <c r="Y37" s="39"/>
      <c r="Z37" s="46">
        <v>0</v>
      </c>
      <c r="AA37" s="39"/>
      <c r="AB37" s="46">
        <v>250.87</v>
      </c>
      <c r="AC37" s="39"/>
      <c r="AD37" s="44">
        <f>ROUND(SUM(V37:AB37),5)</f>
        <v>250.87</v>
      </c>
      <c r="AE37" s="39"/>
      <c r="AF37" s="46">
        <v>250.87</v>
      </c>
      <c r="AG37" s="39"/>
      <c r="AH37" s="46">
        <v>376.87</v>
      </c>
      <c r="AI37" s="39"/>
      <c r="AJ37" s="46">
        <v>0</v>
      </c>
      <c r="AK37" s="39"/>
      <c r="AL37" s="46">
        <v>0</v>
      </c>
      <c r="AM37" s="39"/>
      <c r="AN37" s="46">
        <v>250.87</v>
      </c>
      <c r="AO37" s="39"/>
      <c r="AP37" s="44">
        <f>ROUND(SUM(AJ37:AN37),5)</f>
        <v>250.87</v>
      </c>
      <c r="AQ37" s="39"/>
      <c r="AR37" s="46">
        <v>250.87</v>
      </c>
      <c r="AS37" s="39"/>
      <c r="AT37" s="46">
        <v>250.87</v>
      </c>
      <c r="AU37" s="39"/>
      <c r="AV37" s="46">
        <v>0</v>
      </c>
      <c r="AW37" s="39"/>
      <c r="AX37" s="106">
        <v>250.87</v>
      </c>
      <c r="AY37" s="39"/>
      <c r="AZ37" s="46">
        <v>250.87</v>
      </c>
      <c r="BA37" s="39"/>
      <c r="BB37" s="46">
        <v>250.87</v>
      </c>
      <c r="BC37" s="39"/>
      <c r="BD37" s="46">
        <v>250.87</v>
      </c>
      <c r="BE37" s="39"/>
      <c r="BF37" s="46">
        <v>250.87</v>
      </c>
      <c r="BG37" s="39"/>
      <c r="BH37" s="46">
        <v>250.87</v>
      </c>
      <c r="BI37" s="39"/>
      <c r="BJ37" s="46">
        <v>250.87</v>
      </c>
      <c r="BK37" s="39"/>
      <c r="BL37" s="46">
        <v>250.87</v>
      </c>
      <c r="BM37" s="39"/>
      <c r="BN37" s="46">
        <v>250.87</v>
      </c>
      <c r="BO37" s="39"/>
      <c r="BP37" s="46">
        <v>250.87</v>
      </c>
      <c r="BQ37" s="39"/>
      <c r="BR37" s="46">
        <v>250.87</v>
      </c>
      <c r="BS37" s="39"/>
      <c r="BT37" s="46">
        <v>250.87</v>
      </c>
      <c r="BU37" s="39"/>
      <c r="BV37" s="46">
        <v>250.87</v>
      </c>
      <c r="BW37" s="39"/>
      <c r="BX37" s="46">
        <v>250.87</v>
      </c>
      <c r="BY37" s="39"/>
      <c r="BZ37" s="46">
        <v>250.87</v>
      </c>
      <c r="CA37" s="39"/>
      <c r="CB37" s="46">
        <v>250.87</v>
      </c>
      <c r="CC37" s="39"/>
      <c r="CD37" s="46">
        <v>-450.63</v>
      </c>
      <c r="CE37" s="39"/>
      <c r="CF37" s="46">
        <v>0</v>
      </c>
      <c r="CG37" s="39"/>
      <c r="CH37" s="46">
        <v>0</v>
      </c>
      <c r="CI37" s="39"/>
      <c r="CJ37" s="46">
        <v>0</v>
      </c>
      <c r="CK37" s="39"/>
      <c r="CL37" s="46">
        <v>701.5</v>
      </c>
      <c r="CM37" s="39"/>
      <c r="CN37" s="44">
        <f>ROUND(SUM(CD37:CL37),5)</f>
        <v>250.87</v>
      </c>
      <c r="CO37" s="39"/>
      <c r="CP37" s="46">
        <v>250.87</v>
      </c>
      <c r="CQ37" s="39"/>
      <c r="CR37" s="46">
        <v>0</v>
      </c>
      <c r="CS37" s="39"/>
      <c r="CT37" s="46">
        <v>0</v>
      </c>
      <c r="CU37" s="39"/>
      <c r="CV37" s="46">
        <v>0</v>
      </c>
      <c r="CW37" s="39"/>
      <c r="CX37" s="46">
        <v>0</v>
      </c>
      <c r="CY37" s="39"/>
      <c r="CZ37" s="46">
        <v>250.87</v>
      </c>
      <c r="DA37" s="39"/>
      <c r="DB37" s="44">
        <f>ROUND(SUM(CR37:CZ37),5)</f>
        <v>250.87</v>
      </c>
      <c r="DC37" s="39"/>
      <c r="DD37" s="46">
        <v>250.87</v>
      </c>
      <c r="DE37" s="39"/>
      <c r="DF37" s="46">
        <v>701.5</v>
      </c>
      <c r="DG37" s="39"/>
      <c r="DH37" s="46">
        <v>0</v>
      </c>
      <c r="DI37" s="39"/>
      <c r="DJ37" s="46">
        <v>0</v>
      </c>
      <c r="DK37" s="39"/>
      <c r="DL37" s="46">
        <v>0</v>
      </c>
      <c r="DM37" s="39"/>
      <c r="DN37" s="46">
        <v>0</v>
      </c>
      <c r="DO37" s="39"/>
      <c r="DP37" s="46">
        <v>0</v>
      </c>
      <c r="DQ37" s="39"/>
      <c r="DR37" s="46">
        <v>0</v>
      </c>
      <c r="DS37" s="39"/>
      <c r="DT37" s="46">
        <v>0</v>
      </c>
      <c r="DU37" s="39"/>
      <c r="DV37" s="46">
        <v>0</v>
      </c>
      <c r="DW37" s="39"/>
      <c r="DX37" s="46">
        <v>-1551.45</v>
      </c>
      <c r="DY37" s="39"/>
      <c r="DZ37" s="44">
        <f>ROUND(SUM(DH37:DX37),5)</f>
        <v>-1551.45</v>
      </c>
      <c r="EA37" s="39"/>
      <c r="EB37" s="46">
        <v>250.87</v>
      </c>
      <c r="EC37" s="39"/>
      <c r="ED37" s="46">
        <v>0</v>
      </c>
      <c r="EE37" s="39"/>
      <c r="EF37" s="46">
        <v>0</v>
      </c>
      <c r="EG37" s="39"/>
      <c r="EH37" s="46">
        <v>250.87</v>
      </c>
      <c r="EI37" s="39"/>
      <c r="EJ37" s="44">
        <f>ROUND(SUM(ED37:EH37),5)</f>
        <v>250.87</v>
      </c>
      <c r="EK37" s="39"/>
      <c r="EL37" s="46">
        <v>250.87</v>
      </c>
      <c r="EM37" s="39"/>
      <c r="EN37" s="46">
        <v>701.5</v>
      </c>
      <c r="EO37" s="39"/>
      <c r="EP37" s="46">
        <v>701.5</v>
      </c>
      <c r="EQ37" s="39"/>
      <c r="ER37" s="46">
        <v>-450.63</v>
      </c>
      <c r="ES37" s="39"/>
      <c r="ET37" s="44">
        <f>ROUND(SUM(EN37:ER37),5)</f>
        <v>952.37</v>
      </c>
      <c r="EU37" s="39"/>
      <c r="EV37" s="46">
        <v>55</v>
      </c>
      <c r="EW37" s="39"/>
      <c r="EX37" s="46">
        <v>0</v>
      </c>
      <c r="EY37" s="39"/>
      <c r="EZ37" s="46">
        <v>376.87</v>
      </c>
      <c r="FA37" s="39"/>
      <c r="FB37" s="44">
        <f>ROUND(SUM(EV37:EZ37),5)</f>
        <v>431.87</v>
      </c>
      <c r="FC37" s="39"/>
      <c r="FD37" s="106">
        <v>250.87</v>
      </c>
      <c r="FE37" s="39"/>
      <c r="FF37" s="46">
        <v>250.87</v>
      </c>
      <c r="FG37" s="39"/>
      <c r="FH37" s="46">
        <v>701.5</v>
      </c>
      <c r="FI37" s="39"/>
      <c r="FJ37" s="46">
        <v>0</v>
      </c>
      <c r="FK37" s="39"/>
      <c r="FL37" s="44">
        <f>ROUND(SUM(FF37:FJ37),5)</f>
        <v>952.37</v>
      </c>
      <c r="FM37" s="39"/>
      <c r="FN37" s="46">
        <v>701.5</v>
      </c>
      <c r="FO37" s="39"/>
      <c r="FP37" s="46">
        <v>701.5</v>
      </c>
      <c r="FQ37" s="39"/>
      <c r="FR37" s="46">
        <v>826.42</v>
      </c>
      <c r="FS37" s="39"/>
      <c r="FT37" s="46">
        <v>-901.26</v>
      </c>
      <c r="FU37" s="39"/>
      <c r="FV37" s="44">
        <f>ROUND(SUM(FN37:FT37),5)</f>
        <v>1328.16</v>
      </c>
      <c r="FW37" s="39"/>
      <c r="FX37" s="46">
        <v>0</v>
      </c>
      <c r="FY37" s="39"/>
      <c r="FZ37" s="46">
        <f>ROUND(SUM(AD37:AH37)+SUM(AP37:CB37)+SUM(CN37:CP37)+SUM(DB37:DF37)+SUM(DZ37:EB37)+SUM(EJ37:EL37)+ET37+SUM(FB37:FD37)+FL37+SUM(FV37:FX37),5)</f>
        <v>10466.92</v>
      </c>
      <c r="GA37" s="39"/>
      <c r="GB37" s="46">
        <v>0</v>
      </c>
      <c r="GC37" s="39"/>
      <c r="GD37" s="46">
        <f>ROUND(SUM(F37:J37)+T37+SUM(FZ37:GB37),5)</f>
        <v>10466.92</v>
      </c>
    </row>
    <row r="38" spans="1:186" x14ac:dyDescent="0.2">
      <c r="A38" s="36"/>
      <c r="B38" s="36"/>
      <c r="C38" s="36"/>
      <c r="D38" s="36" t="s">
        <v>482</v>
      </c>
      <c r="E38" s="36"/>
      <c r="F38" s="42">
        <f>ROUND(SUM(F34:F37),5)</f>
        <v>0</v>
      </c>
      <c r="G38" s="39"/>
      <c r="H38" s="42">
        <f>ROUND(SUM(H34:H37),5)</f>
        <v>0</v>
      </c>
      <c r="I38" s="39"/>
      <c r="J38" s="42">
        <f>ROUND(SUM(J34:J37),5)</f>
        <v>0</v>
      </c>
      <c r="K38" s="39"/>
      <c r="L38" s="42">
        <f>ROUND(SUM(L34:L37),5)</f>
        <v>0</v>
      </c>
      <c r="M38" s="39"/>
      <c r="N38" s="42">
        <f>ROUND(SUM(N34:N37),5)</f>
        <v>0</v>
      </c>
      <c r="O38" s="39"/>
      <c r="P38" s="42">
        <f>ROUND(SUM(L38:N38),5)</f>
        <v>0</v>
      </c>
      <c r="Q38" s="39"/>
      <c r="R38" s="42">
        <f>ROUND(SUM(R34:R37),5)</f>
        <v>0</v>
      </c>
      <c r="S38" s="39"/>
      <c r="T38" s="42">
        <f>ROUND(SUM(P38:R38),5)</f>
        <v>0</v>
      </c>
      <c r="U38" s="39"/>
      <c r="V38" s="42">
        <f>ROUND(SUM(V34:V37),5)</f>
        <v>0</v>
      </c>
      <c r="W38" s="39"/>
      <c r="X38" s="42">
        <f>ROUND(SUM(X34:X37),5)</f>
        <v>0</v>
      </c>
      <c r="Y38" s="39"/>
      <c r="Z38" s="42">
        <f>ROUND(SUM(Z34:Z37),5)</f>
        <v>0</v>
      </c>
      <c r="AA38" s="39"/>
      <c r="AB38" s="42">
        <f>ROUND(SUM(AB34:AB37),5)</f>
        <v>250.87</v>
      </c>
      <c r="AC38" s="39"/>
      <c r="AD38" s="40">
        <f>ROUND(SUM(V38:AB38),5)</f>
        <v>250.87</v>
      </c>
      <c r="AE38" s="39"/>
      <c r="AF38" s="42">
        <f>ROUND(SUM(AF34:AF37),5)</f>
        <v>250.87</v>
      </c>
      <c r="AG38" s="39"/>
      <c r="AH38" s="42">
        <f>ROUND(SUM(AH34:AH37),5)</f>
        <v>376.87</v>
      </c>
      <c r="AI38" s="39"/>
      <c r="AJ38" s="42">
        <f>ROUND(SUM(AJ34:AJ37),5)</f>
        <v>0</v>
      </c>
      <c r="AK38" s="39"/>
      <c r="AL38" s="42">
        <f>ROUND(SUM(AL34:AL37),5)</f>
        <v>0</v>
      </c>
      <c r="AM38" s="39"/>
      <c r="AN38" s="42">
        <f>ROUND(SUM(AN34:AN37),5)</f>
        <v>250.87</v>
      </c>
      <c r="AO38" s="39"/>
      <c r="AP38" s="40">
        <f>ROUND(SUM(AJ38:AN38),5)</f>
        <v>250.87</v>
      </c>
      <c r="AQ38" s="39"/>
      <c r="AR38" s="42">
        <f>ROUND(SUM(AR34:AR37),5)</f>
        <v>250.87</v>
      </c>
      <c r="AS38" s="39"/>
      <c r="AT38" s="42">
        <f>ROUND(SUM(AT34:AT37),5)</f>
        <v>376.87</v>
      </c>
      <c r="AU38" s="39"/>
      <c r="AV38" s="42">
        <f>ROUND(SUM(AV34:AV37),5)</f>
        <v>0</v>
      </c>
      <c r="AW38" s="39"/>
      <c r="AX38" s="105">
        <f>ROUND(SUM(AX34:AX37),5)</f>
        <v>612.87</v>
      </c>
      <c r="AY38" s="39"/>
      <c r="AZ38" s="42">
        <f>ROUND(SUM(AZ34:AZ37),5)</f>
        <v>250.87</v>
      </c>
      <c r="BA38" s="39"/>
      <c r="BB38" s="42">
        <f>ROUND(SUM(BB34:BB37),5)</f>
        <v>250.87</v>
      </c>
      <c r="BC38" s="39"/>
      <c r="BD38" s="42">
        <f>ROUND(SUM(BD34:BD37),5)</f>
        <v>250.87</v>
      </c>
      <c r="BE38" s="39"/>
      <c r="BF38" s="42">
        <f>ROUND(SUM(BF34:BF37),5)</f>
        <v>250.87</v>
      </c>
      <c r="BG38" s="39"/>
      <c r="BH38" s="42">
        <f>ROUND(SUM(BH34:BH37),5)</f>
        <v>250.87</v>
      </c>
      <c r="BI38" s="39"/>
      <c r="BJ38" s="42">
        <f>ROUND(SUM(BJ34:BJ37),5)</f>
        <v>250.87</v>
      </c>
      <c r="BK38" s="39"/>
      <c r="BL38" s="42">
        <f>ROUND(SUM(BL34:BL37),5)</f>
        <v>250.87</v>
      </c>
      <c r="BM38" s="39"/>
      <c r="BN38" s="42">
        <f>ROUND(SUM(BN34:BN37),5)</f>
        <v>250.87</v>
      </c>
      <c r="BO38" s="39"/>
      <c r="BP38" s="42">
        <f>ROUND(SUM(BP34:BP37),5)</f>
        <v>376.87</v>
      </c>
      <c r="BQ38" s="39"/>
      <c r="BR38" s="42">
        <f>ROUND(SUM(BR34:BR37),5)</f>
        <v>250.87</v>
      </c>
      <c r="BS38" s="39"/>
      <c r="BT38" s="42">
        <f>ROUND(SUM(BT34:BT37),5)</f>
        <v>250.87</v>
      </c>
      <c r="BU38" s="39"/>
      <c r="BV38" s="42">
        <f>ROUND(SUM(BV34:BV37),5)</f>
        <v>250.87</v>
      </c>
      <c r="BW38" s="39"/>
      <c r="BX38" s="42">
        <f>ROUND(SUM(BX34:BX37),5)</f>
        <v>250.87</v>
      </c>
      <c r="BY38" s="39"/>
      <c r="BZ38" s="42">
        <f>ROUND(SUM(BZ34:BZ37),5)</f>
        <v>250.87</v>
      </c>
      <c r="CA38" s="39"/>
      <c r="CB38" s="42">
        <f>ROUND(SUM(CB34:CB37),5)</f>
        <v>250.87</v>
      </c>
      <c r="CC38" s="39"/>
      <c r="CD38" s="42">
        <f>ROUND(SUM(CD34:CD37),5)</f>
        <v>-450.63</v>
      </c>
      <c r="CE38" s="39"/>
      <c r="CF38" s="42">
        <f>ROUND(SUM(CF34:CF37),5)</f>
        <v>0</v>
      </c>
      <c r="CG38" s="39"/>
      <c r="CH38" s="42">
        <f>ROUND(SUM(CH34:CH37),5)</f>
        <v>0</v>
      </c>
      <c r="CI38" s="39"/>
      <c r="CJ38" s="42">
        <f>ROUND(SUM(CJ34:CJ37),5)</f>
        <v>0</v>
      </c>
      <c r="CK38" s="39"/>
      <c r="CL38" s="42">
        <f>ROUND(SUM(CL34:CL37),5)</f>
        <v>701.5</v>
      </c>
      <c r="CM38" s="39"/>
      <c r="CN38" s="40">
        <f>ROUND(SUM(CD38:CL38),5)</f>
        <v>250.87</v>
      </c>
      <c r="CO38" s="39"/>
      <c r="CP38" s="42">
        <f>ROUND(SUM(CP34:CP37),5)</f>
        <v>250.87</v>
      </c>
      <c r="CQ38" s="39"/>
      <c r="CR38" s="42">
        <f>ROUND(SUM(CR34:CR37),5)</f>
        <v>0</v>
      </c>
      <c r="CS38" s="39"/>
      <c r="CT38" s="42">
        <f>ROUND(SUM(CT34:CT37),5)</f>
        <v>0</v>
      </c>
      <c r="CU38" s="39"/>
      <c r="CV38" s="42">
        <f>ROUND(SUM(CV34:CV37),5)</f>
        <v>0</v>
      </c>
      <c r="CW38" s="39"/>
      <c r="CX38" s="42">
        <f>ROUND(SUM(CX34:CX37),5)</f>
        <v>0</v>
      </c>
      <c r="CY38" s="39"/>
      <c r="CZ38" s="42">
        <f>ROUND(SUM(CZ34:CZ37),5)</f>
        <v>250.87</v>
      </c>
      <c r="DA38" s="39"/>
      <c r="DB38" s="40">
        <f>ROUND(SUM(CR38:CZ38),5)</f>
        <v>250.87</v>
      </c>
      <c r="DC38" s="39"/>
      <c r="DD38" s="42">
        <f>ROUND(SUM(DD34:DD37),5)</f>
        <v>250.87</v>
      </c>
      <c r="DE38" s="39"/>
      <c r="DF38" s="42">
        <f>ROUND(SUM(DF34:DF37),5)</f>
        <v>701.5</v>
      </c>
      <c r="DG38" s="39"/>
      <c r="DH38" s="42">
        <f>ROUND(SUM(DH34:DH37),5)</f>
        <v>0</v>
      </c>
      <c r="DI38" s="39"/>
      <c r="DJ38" s="42">
        <f>ROUND(SUM(DJ34:DJ37),5)</f>
        <v>0</v>
      </c>
      <c r="DK38" s="39"/>
      <c r="DL38" s="42">
        <f>ROUND(SUM(DL34:DL37),5)</f>
        <v>0</v>
      </c>
      <c r="DM38" s="39"/>
      <c r="DN38" s="42">
        <f>ROUND(SUM(DN34:DN37),5)</f>
        <v>0</v>
      </c>
      <c r="DO38" s="39"/>
      <c r="DP38" s="42">
        <f>ROUND(SUM(DP34:DP37),5)</f>
        <v>0</v>
      </c>
      <c r="DQ38" s="39"/>
      <c r="DR38" s="42">
        <f>ROUND(SUM(DR34:DR37),5)</f>
        <v>0</v>
      </c>
      <c r="DS38" s="39"/>
      <c r="DT38" s="42">
        <f>ROUND(SUM(DT34:DT37),5)</f>
        <v>0</v>
      </c>
      <c r="DU38" s="39"/>
      <c r="DV38" s="42">
        <f>ROUND(SUM(DV34:DV37),5)</f>
        <v>0</v>
      </c>
      <c r="DW38" s="39"/>
      <c r="DX38" s="42">
        <f>ROUND(SUM(DX34:DX37),5)</f>
        <v>-1551.45</v>
      </c>
      <c r="DY38" s="39"/>
      <c r="DZ38" s="40">
        <f>ROUND(SUM(DH38:DX38),5)</f>
        <v>-1551.45</v>
      </c>
      <c r="EA38" s="39"/>
      <c r="EB38" s="42">
        <f>ROUND(SUM(EB34:EB37),5)</f>
        <v>250.87</v>
      </c>
      <c r="EC38" s="39"/>
      <c r="ED38" s="42">
        <f>ROUND(SUM(ED34:ED37),5)</f>
        <v>0</v>
      </c>
      <c r="EE38" s="39"/>
      <c r="EF38" s="42">
        <f>ROUND(SUM(EF34:EF37),5)</f>
        <v>0</v>
      </c>
      <c r="EG38" s="39"/>
      <c r="EH38" s="42">
        <f>ROUND(SUM(EH34:EH37),5)</f>
        <v>250.87</v>
      </c>
      <c r="EI38" s="39"/>
      <c r="EJ38" s="40">
        <f>ROUND(SUM(ED38:EH38),5)</f>
        <v>250.87</v>
      </c>
      <c r="EK38" s="39"/>
      <c r="EL38" s="42">
        <f>ROUND(SUM(EL34:EL37),5)</f>
        <v>250.87</v>
      </c>
      <c r="EM38" s="39"/>
      <c r="EN38" s="42">
        <f>ROUND(SUM(EN34:EN37),5)</f>
        <v>701.5</v>
      </c>
      <c r="EO38" s="39"/>
      <c r="EP38" s="42">
        <f>ROUND(SUM(EP34:EP37),5)</f>
        <v>701.5</v>
      </c>
      <c r="EQ38" s="39"/>
      <c r="ER38" s="42">
        <f>ROUND(SUM(ER34:ER37),5)</f>
        <v>-450.63</v>
      </c>
      <c r="ES38" s="39"/>
      <c r="ET38" s="40">
        <f>ROUND(SUM(EN38:ER38),5)</f>
        <v>952.37</v>
      </c>
      <c r="EU38" s="39"/>
      <c r="EV38" s="42">
        <f>ROUND(SUM(EV34:EV37),5)</f>
        <v>55</v>
      </c>
      <c r="EW38" s="39"/>
      <c r="EX38" s="42">
        <f>ROUND(SUM(EX34:EX37),5)</f>
        <v>0</v>
      </c>
      <c r="EY38" s="39"/>
      <c r="EZ38" s="42">
        <f>ROUND(SUM(EZ34:EZ37),5)</f>
        <v>502.87</v>
      </c>
      <c r="FA38" s="39"/>
      <c r="FB38" s="40">
        <f>ROUND(SUM(EV38:EZ38),5)</f>
        <v>557.87</v>
      </c>
      <c r="FC38" s="39"/>
      <c r="FD38" s="105">
        <f>ROUND(SUM(FD34:FD37),5)</f>
        <v>250.87</v>
      </c>
      <c r="FE38" s="39"/>
      <c r="FF38" s="42">
        <f>ROUND(SUM(FF34:FF37),5)</f>
        <v>250.87</v>
      </c>
      <c r="FG38" s="39"/>
      <c r="FH38" s="42">
        <f>ROUND(SUM(FH34:FH37),5)</f>
        <v>701.5</v>
      </c>
      <c r="FI38" s="39"/>
      <c r="FJ38" s="42">
        <f>ROUND(SUM(FJ34:FJ37),5)</f>
        <v>0</v>
      </c>
      <c r="FK38" s="39"/>
      <c r="FL38" s="40">
        <f>ROUND(SUM(FF38:FJ38),5)</f>
        <v>952.37</v>
      </c>
      <c r="FM38" s="39"/>
      <c r="FN38" s="42">
        <f>ROUND(SUM(FN34:FN37),5)</f>
        <v>701.5</v>
      </c>
      <c r="FO38" s="39"/>
      <c r="FP38" s="42">
        <f>ROUND(SUM(FP34:FP37),5)</f>
        <v>701.5</v>
      </c>
      <c r="FQ38" s="39"/>
      <c r="FR38" s="42">
        <f>ROUND(SUM(FR34:FR37),5)</f>
        <v>826.42</v>
      </c>
      <c r="FS38" s="39"/>
      <c r="FT38" s="42">
        <f>ROUND(SUM(FT34:FT37),5)</f>
        <v>-901.26</v>
      </c>
      <c r="FU38" s="39"/>
      <c r="FV38" s="40">
        <f>ROUND(SUM(FN38:FT38),5)</f>
        <v>1328.16</v>
      </c>
      <c r="FW38" s="39"/>
      <c r="FX38" s="42">
        <f>ROUND(SUM(FX34:FX37),5)</f>
        <v>0</v>
      </c>
      <c r="FY38" s="39"/>
      <c r="FZ38" s="42">
        <f>ROUND(SUM(AD38:AH38)+SUM(AP38:CB38)+SUM(CN38:CP38)+SUM(DB38:DF38)+SUM(DZ38:EB38)+SUM(EJ38:EL38)+ET38+SUM(FB38:FD38)+FL38+SUM(FV38:FX38),5)</f>
        <v>11206.92</v>
      </c>
      <c r="GA38" s="39"/>
      <c r="GB38" s="42">
        <f>ROUND(SUM(GB34:GB37),5)</f>
        <v>0</v>
      </c>
      <c r="GC38" s="39"/>
      <c r="GD38" s="42">
        <f>ROUND(SUM(F38:J38)+T38+SUM(FZ38:GB38),5)</f>
        <v>11206.92</v>
      </c>
    </row>
    <row r="39" spans="1:186" x14ac:dyDescent="0.2">
      <c r="A39" s="36"/>
      <c r="B39" s="36"/>
      <c r="C39" s="36"/>
      <c r="D39" s="36" t="s">
        <v>315</v>
      </c>
      <c r="E39" s="36"/>
      <c r="F39" s="42"/>
      <c r="G39" s="39"/>
      <c r="H39" s="42"/>
      <c r="I39" s="39"/>
      <c r="J39" s="42"/>
      <c r="K39" s="39"/>
      <c r="L39" s="42"/>
      <c r="M39" s="39"/>
      <c r="N39" s="42"/>
      <c r="O39" s="39"/>
      <c r="P39" s="42"/>
      <c r="Q39" s="39"/>
      <c r="R39" s="42"/>
      <c r="S39" s="39"/>
      <c r="T39" s="42"/>
      <c r="U39" s="39"/>
      <c r="V39" s="42"/>
      <c r="W39" s="39"/>
      <c r="X39" s="42"/>
      <c r="Y39" s="39"/>
      <c r="Z39" s="42"/>
      <c r="AA39" s="39"/>
      <c r="AB39" s="42"/>
      <c r="AC39" s="39"/>
      <c r="AD39" s="40"/>
      <c r="AE39" s="39"/>
      <c r="AF39" s="42"/>
      <c r="AG39" s="39"/>
      <c r="AH39" s="42"/>
      <c r="AI39" s="39"/>
      <c r="AJ39" s="42"/>
      <c r="AK39" s="39"/>
      <c r="AL39" s="42"/>
      <c r="AM39" s="39"/>
      <c r="AN39" s="42"/>
      <c r="AO39" s="39"/>
      <c r="AP39" s="40"/>
      <c r="AQ39" s="39"/>
      <c r="AR39" s="42"/>
      <c r="AS39" s="39"/>
      <c r="AT39" s="42"/>
      <c r="AU39" s="39"/>
      <c r="AV39" s="42"/>
      <c r="AW39" s="39"/>
      <c r="AX39" s="105"/>
      <c r="AY39" s="39"/>
      <c r="AZ39" s="42"/>
      <c r="BA39" s="39"/>
      <c r="BB39" s="42"/>
      <c r="BC39" s="39"/>
      <c r="BD39" s="42"/>
      <c r="BE39" s="39"/>
      <c r="BF39" s="42"/>
      <c r="BG39" s="39"/>
      <c r="BH39" s="42"/>
      <c r="BI39" s="39"/>
      <c r="BJ39" s="42"/>
      <c r="BK39" s="39"/>
      <c r="BL39" s="42"/>
      <c r="BM39" s="39"/>
      <c r="BN39" s="42"/>
      <c r="BO39" s="39"/>
      <c r="BP39" s="42"/>
      <c r="BQ39" s="39"/>
      <c r="BR39" s="42"/>
      <c r="BS39" s="39"/>
      <c r="BT39" s="42"/>
      <c r="BU39" s="39"/>
      <c r="BV39" s="42"/>
      <c r="BW39" s="39"/>
      <c r="BX39" s="42"/>
      <c r="BY39" s="39"/>
      <c r="BZ39" s="42"/>
      <c r="CA39" s="39"/>
      <c r="CB39" s="42"/>
      <c r="CC39" s="39"/>
      <c r="CD39" s="42"/>
      <c r="CE39" s="39"/>
      <c r="CF39" s="42"/>
      <c r="CG39" s="39"/>
      <c r="CH39" s="42"/>
      <c r="CI39" s="39"/>
      <c r="CJ39" s="42"/>
      <c r="CK39" s="39"/>
      <c r="CL39" s="42"/>
      <c r="CM39" s="39"/>
      <c r="CN39" s="40"/>
      <c r="CO39" s="39"/>
      <c r="CP39" s="42"/>
      <c r="CQ39" s="39"/>
      <c r="CR39" s="42"/>
      <c r="CS39" s="39"/>
      <c r="CT39" s="42"/>
      <c r="CU39" s="39"/>
      <c r="CV39" s="42"/>
      <c r="CW39" s="39"/>
      <c r="CX39" s="42"/>
      <c r="CY39" s="39"/>
      <c r="CZ39" s="42"/>
      <c r="DA39" s="39"/>
      <c r="DB39" s="40"/>
      <c r="DC39" s="39"/>
      <c r="DD39" s="42"/>
      <c r="DE39" s="39"/>
      <c r="DF39" s="42"/>
      <c r="DG39" s="39"/>
      <c r="DH39" s="42"/>
      <c r="DI39" s="39"/>
      <c r="DJ39" s="42"/>
      <c r="DK39" s="39"/>
      <c r="DL39" s="42"/>
      <c r="DM39" s="39"/>
      <c r="DN39" s="42"/>
      <c r="DO39" s="39"/>
      <c r="DP39" s="42"/>
      <c r="DQ39" s="39"/>
      <c r="DR39" s="42"/>
      <c r="DS39" s="39"/>
      <c r="DT39" s="42"/>
      <c r="DU39" s="39"/>
      <c r="DV39" s="42"/>
      <c r="DW39" s="39"/>
      <c r="DX39" s="42"/>
      <c r="DY39" s="39"/>
      <c r="DZ39" s="40"/>
      <c r="EA39" s="39"/>
      <c r="EB39" s="42"/>
      <c r="EC39" s="39"/>
      <c r="ED39" s="42"/>
      <c r="EE39" s="39"/>
      <c r="EF39" s="42"/>
      <c r="EG39" s="39"/>
      <c r="EH39" s="42"/>
      <c r="EI39" s="39"/>
      <c r="EJ39" s="40"/>
      <c r="EK39" s="39"/>
      <c r="EL39" s="42"/>
      <c r="EM39" s="39"/>
      <c r="EN39" s="42"/>
      <c r="EO39" s="39"/>
      <c r="EP39" s="42"/>
      <c r="EQ39" s="39"/>
      <c r="ER39" s="42"/>
      <c r="ES39" s="39"/>
      <c r="ET39" s="40"/>
      <c r="EU39" s="39"/>
      <c r="EV39" s="42"/>
      <c r="EW39" s="39"/>
      <c r="EX39" s="42"/>
      <c r="EY39" s="39"/>
      <c r="EZ39" s="42"/>
      <c r="FA39" s="39"/>
      <c r="FB39" s="40"/>
      <c r="FC39" s="39"/>
      <c r="FD39" s="105"/>
      <c r="FE39" s="39"/>
      <c r="FF39" s="42"/>
      <c r="FG39" s="39"/>
      <c r="FH39" s="42"/>
      <c r="FI39" s="39"/>
      <c r="FJ39" s="42"/>
      <c r="FK39" s="39"/>
      <c r="FL39" s="40"/>
      <c r="FM39" s="39"/>
      <c r="FN39" s="42"/>
      <c r="FO39" s="39"/>
      <c r="FP39" s="42"/>
      <c r="FQ39" s="39"/>
      <c r="FR39" s="42"/>
      <c r="FS39" s="39"/>
      <c r="FT39" s="42"/>
      <c r="FU39" s="39"/>
      <c r="FV39" s="40"/>
      <c r="FW39" s="39"/>
      <c r="FX39" s="42"/>
      <c r="FY39" s="39"/>
      <c r="FZ39" s="42"/>
      <c r="GA39" s="39"/>
      <c r="GB39" s="42"/>
      <c r="GC39" s="39"/>
      <c r="GD39" s="42"/>
    </row>
    <row r="40" spans="1:186" x14ac:dyDescent="0.2">
      <c r="A40" s="36"/>
      <c r="B40" s="36"/>
      <c r="C40" s="36"/>
      <c r="D40" s="36"/>
      <c r="E40" s="36" t="s">
        <v>303</v>
      </c>
      <c r="F40" s="42">
        <v>0</v>
      </c>
      <c r="G40" s="39"/>
      <c r="H40" s="42">
        <v>0</v>
      </c>
      <c r="I40" s="39"/>
      <c r="J40" s="42">
        <v>0</v>
      </c>
      <c r="K40" s="39"/>
      <c r="L40" s="42">
        <v>0</v>
      </c>
      <c r="M40" s="39"/>
      <c r="N40" s="42">
        <v>0</v>
      </c>
      <c r="O40" s="39"/>
      <c r="P40" s="42">
        <f>ROUND(SUM(L40:N40),5)</f>
        <v>0</v>
      </c>
      <c r="Q40" s="39"/>
      <c r="R40" s="42">
        <v>0</v>
      </c>
      <c r="S40" s="39"/>
      <c r="T40" s="42">
        <f>ROUND(SUM(P40:R40),5)</f>
        <v>0</v>
      </c>
      <c r="U40" s="39"/>
      <c r="V40" s="42">
        <v>0</v>
      </c>
      <c r="W40" s="39"/>
      <c r="X40" s="42">
        <v>0</v>
      </c>
      <c r="Y40" s="39"/>
      <c r="Z40" s="42">
        <v>0</v>
      </c>
      <c r="AA40" s="39"/>
      <c r="AB40" s="42">
        <v>10</v>
      </c>
      <c r="AC40" s="39"/>
      <c r="AD40" s="40">
        <f>ROUND(SUM(V40:AB40),5)</f>
        <v>10</v>
      </c>
      <c r="AE40" s="39"/>
      <c r="AF40" s="42">
        <v>0</v>
      </c>
      <c r="AG40" s="39"/>
      <c r="AH40" s="42">
        <v>0</v>
      </c>
      <c r="AI40" s="39"/>
      <c r="AJ40" s="42">
        <v>0</v>
      </c>
      <c r="AK40" s="39"/>
      <c r="AL40" s="42">
        <v>0</v>
      </c>
      <c r="AM40" s="39"/>
      <c r="AN40" s="42">
        <v>0</v>
      </c>
      <c r="AO40" s="39"/>
      <c r="AP40" s="40">
        <f>ROUND(SUM(AJ40:AN40),5)</f>
        <v>0</v>
      </c>
      <c r="AQ40" s="39"/>
      <c r="AR40" s="42">
        <v>0</v>
      </c>
      <c r="AS40" s="39"/>
      <c r="AT40" s="42">
        <v>0</v>
      </c>
      <c r="AU40" s="39"/>
      <c r="AV40" s="42">
        <v>0</v>
      </c>
      <c r="AW40" s="39"/>
      <c r="AX40" s="105">
        <v>25</v>
      </c>
      <c r="AY40" s="39"/>
      <c r="AZ40" s="42">
        <v>0</v>
      </c>
      <c r="BA40" s="39"/>
      <c r="BB40" s="42">
        <v>0</v>
      </c>
      <c r="BC40" s="39"/>
      <c r="BD40" s="42">
        <v>50</v>
      </c>
      <c r="BE40" s="39"/>
      <c r="BF40" s="42">
        <v>0</v>
      </c>
      <c r="BG40" s="39"/>
      <c r="BH40" s="42">
        <v>0</v>
      </c>
      <c r="BI40" s="39"/>
      <c r="BJ40" s="42">
        <v>0</v>
      </c>
      <c r="BK40" s="39"/>
      <c r="BL40" s="42">
        <v>0</v>
      </c>
      <c r="BM40" s="39"/>
      <c r="BN40" s="42">
        <v>25</v>
      </c>
      <c r="BO40" s="39"/>
      <c r="BP40" s="42">
        <v>25</v>
      </c>
      <c r="BQ40" s="39"/>
      <c r="BR40" s="42">
        <v>25</v>
      </c>
      <c r="BS40" s="39"/>
      <c r="BT40" s="42">
        <v>50</v>
      </c>
      <c r="BU40" s="39"/>
      <c r="BV40" s="42">
        <v>0</v>
      </c>
      <c r="BW40" s="39"/>
      <c r="BX40" s="42">
        <v>0</v>
      </c>
      <c r="BY40" s="39"/>
      <c r="BZ40" s="42">
        <v>0</v>
      </c>
      <c r="CA40" s="39"/>
      <c r="CB40" s="42">
        <v>0</v>
      </c>
      <c r="CC40" s="39"/>
      <c r="CD40" s="42">
        <v>0</v>
      </c>
      <c r="CE40" s="39"/>
      <c r="CF40" s="42">
        <v>0</v>
      </c>
      <c r="CG40" s="39"/>
      <c r="CH40" s="42">
        <v>0</v>
      </c>
      <c r="CI40" s="39"/>
      <c r="CJ40" s="42">
        <v>0</v>
      </c>
      <c r="CK40" s="39"/>
      <c r="CL40" s="42">
        <v>0</v>
      </c>
      <c r="CM40" s="39"/>
      <c r="CN40" s="40">
        <f>ROUND(SUM(CD40:CL40),5)</f>
        <v>0</v>
      </c>
      <c r="CO40" s="39"/>
      <c r="CP40" s="42">
        <v>0</v>
      </c>
      <c r="CQ40" s="39"/>
      <c r="CR40" s="42">
        <v>0</v>
      </c>
      <c r="CS40" s="39"/>
      <c r="CT40" s="42">
        <v>0</v>
      </c>
      <c r="CU40" s="39"/>
      <c r="CV40" s="42">
        <v>0</v>
      </c>
      <c r="CW40" s="39"/>
      <c r="CX40" s="42">
        <v>0</v>
      </c>
      <c r="CY40" s="39"/>
      <c r="CZ40" s="42">
        <v>0</v>
      </c>
      <c r="DA40" s="39"/>
      <c r="DB40" s="40">
        <f>ROUND(SUM(CR40:CZ40),5)</f>
        <v>0</v>
      </c>
      <c r="DC40" s="39"/>
      <c r="DD40" s="42">
        <v>0</v>
      </c>
      <c r="DE40" s="39"/>
      <c r="DF40" s="42">
        <v>35</v>
      </c>
      <c r="DG40" s="39"/>
      <c r="DH40" s="42">
        <v>0</v>
      </c>
      <c r="DI40" s="39"/>
      <c r="DJ40" s="42">
        <v>0</v>
      </c>
      <c r="DK40" s="39"/>
      <c r="DL40" s="42">
        <v>0</v>
      </c>
      <c r="DM40" s="39"/>
      <c r="DN40" s="42">
        <v>0</v>
      </c>
      <c r="DO40" s="39"/>
      <c r="DP40" s="42">
        <v>0</v>
      </c>
      <c r="DQ40" s="39"/>
      <c r="DR40" s="42">
        <v>0</v>
      </c>
      <c r="DS40" s="39"/>
      <c r="DT40" s="42">
        <v>0</v>
      </c>
      <c r="DU40" s="39"/>
      <c r="DV40" s="42">
        <v>0</v>
      </c>
      <c r="DW40" s="39"/>
      <c r="DX40" s="42">
        <v>10</v>
      </c>
      <c r="DY40" s="39"/>
      <c r="DZ40" s="40">
        <f>ROUND(SUM(DH40:DX40),5)</f>
        <v>10</v>
      </c>
      <c r="EA40" s="39"/>
      <c r="EB40" s="42">
        <v>0</v>
      </c>
      <c r="EC40" s="39"/>
      <c r="ED40" s="42">
        <v>0</v>
      </c>
      <c r="EE40" s="39"/>
      <c r="EF40" s="42">
        <v>0</v>
      </c>
      <c r="EG40" s="39"/>
      <c r="EH40" s="42">
        <v>25</v>
      </c>
      <c r="EI40" s="39"/>
      <c r="EJ40" s="40">
        <f>ROUND(SUM(ED40:EH40),5)</f>
        <v>25</v>
      </c>
      <c r="EK40" s="39"/>
      <c r="EL40" s="42">
        <v>0</v>
      </c>
      <c r="EM40" s="39"/>
      <c r="EN40" s="42">
        <v>0</v>
      </c>
      <c r="EO40" s="39"/>
      <c r="EP40" s="42">
        <v>0</v>
      </c>
      <c r="EQ40" s="39"/>
      <c r="ER40" s="42">
        <v>10</v>
      </c>
      <c r="ES40" s="39"/>
      <c r="ET40" s="40">
        <f>ROUND(SUM(EN40:ER40),5)</f>
        <v>10</v>
      </c>
      <c r="EU40" s="39"/>
      <c r="EV40" s="42">
        <v>0</v>
      </c>
      <c r="EW40" s="39"/>
      <c r="EX40" s="42">
        <v>0</v>
      </c>
      <c r="EY40" s="39"/>
      <c r="EZ40" s="42">
        <v>75</v>
      </c>
      <c r="FA40" s="39"/>
      <c r="FB40" s="40">
        <f>ROUND(SUM(EV40:EZ40),5)</f>
        <v>75</v>
      </c>
      <c r="FC40" s="39"/>
      <c r="FD40" s="105">
        <v>75</v>
      </c>
      <c r="FE40" s="39"/>
      <c r="FF40" s="42">
        <v>0</v>
      </c>
      <c r="FG40" s="39"/>
      <c r="FH40" s="42">
        <v>0</v>
      </c>
      <c r="FI40" s="39"/>
      <c r="FJ40" s="42">
        <v>0</v>
      </c>
      <c r="FK40" s="39"/>
      <c r="FL40" s="40">
        <f>ROUND(SUM(FF40:FJ40),5)</f>
        <v>0</v>
      </c>
      <c r="FM40" s="39"/>
      <c r="FN40" s="42">
        <v>0</v>
      </c>
      <c r="FO40" s="39"/>
      <c r="FP40" s="42">
        <v>0</v>
      </c>
      <c r="FQ40" s="39"/>
      <c r="FR40" s="42">
        <v>0</v>
      </c>
      <c r="FS40" s="39"/>
      <c r="FT40" s="42">
        <v>0</v>
      </c>
      <c r="FU40" s="39"/>
      <c r="FV40" s="40">
        <f>ROUND(SUM(FN40:FT40),5)</f>
        <v>0</v>
      </c>
      <c r="FW40" s="39"/>
      <c r="FX40" s="42">
        <v>0</v>
      </c>
      <c r="FY40" s="39"/>
      <c r="FZ40" s="42">
        <f>ROUND(SUM(AD40:AH40)+SUM(AP40:CB40)+SUM(CN40:CP40)+SUM(DB40:DF40)+SUM(DZ40:EB40)+SUM(EJ40:EL40)+ET40+SUM(FB40:FD40)+FL40+SUM(FV40:FX40),5)</f>
        <v>440</v>
      </c>
      <c r="GA40" s="39"/>
      <c r="GB40" s="42">
        <v>0</v>
      </c>
      <c r="GC40" s="39"/>
      <c r="GD40" s="42">
        <f>ROUND(SUM(F40:J40)+T40+SUM(FZ40:GB40),5)</f>
        <v>440</v>
      </c>
    </row>
    <row r="41" spans="1:186" x14ac:dyDescent="0.2">
      <c r="A41" s="36"/>
      <c r="B41" s="36"/>
      <c r="C41" s="36"/>
      <c r="D41" s="36"/>
      <c r="E41" s="36" t="s">
        <v>305</v>
      </c>
      <c r="F41" s="42">
        <v>0</v>
      </c>
      <c r="G41" s="39"/>
      <c r="H41" s="42">
        <v>0</v>
      </c>
      <c r="I41" s="39"/>
      <c r="J41" s="42">
        <v>0</v>
      </c>
      <c r="K41" s="39"/>
      <c r="L41" s="42">
        <v>0</v>
      </c>
      <c r="M41" s="39"/>
      <c r="N41" s="42">
        <v>0</v>
      </c>
      <c r="O41" s="39"/>
      <c r="P41" s="42">
        <f>ROUND(SUM(L41:N41),5)</f>
        <v>0</v>
      </c>
      <c r="Q41" s="39"/>
      <c r="R41" s="42">
        <v>0</v>
      </c>
      <c r="S41" s="39"/>
      <c r="T41" s="42">
        <f>ROUND(SUM(P41:R41),5)</f>
        <v>0</v>
      </c>
      <c r="U41" s="39"/>
      <c r="V41" s="42">
        <v>0</v>
      </c>
      <c r="W41" s="39"/>
      <c r="X41" s="42">
        <v>0</v>
      </c>
      <c r="Y41" s="39"/>
      <c r="Z41" s="42">
        <v>0</v>
      </c>
      <c r="AA41" s="39"/>
      <c r="AB41" s="42">
        <v>392.42</v>
      </c>
      <c r="AC41" s="39"/>
      <c r="AD41" s="40">
        <f>ROUND(SUM(V41:AB41),5)</f>
        <v>392.42</v>
      </c>
      <c r="AE41" s="39"/>
      <c r="AF41" s="42">
        <v>392.42</v>
      </c>
      <c r="AG41" s="39"/>
      <c r="AH41" s="42">
        <v>392.42</v>
      </c>
      <c r="AI41" s="39"/>
      <c r="AJ41" s="42">
        <v>0</v>
      </c>
      <c r="AK41" s="39"/>
      <c r="AL41" s="42">
        <v>0</v>
      </c>
      <c r="AM41" s="39"/>
      <c r="AN41" s="42">
        <v>392.42</v>
      </c>
      <c r="AO41" s="39"/>
      <c r="AP41" s="40">
        <f>ROUND(SUM(AJ41:AN41),5)</f>
        <v>392.42</v>
      </c>
      <c r="AQ41" s="39"/>
      <c r="AR41" s="42">
        <v>392.42</v>
      </c>
      <c r="AS41" s="39"/>
      <c r="AT41" s="42">
        <v>392.42</v>
      </c>
      <c r="AU41" s="39"/>
      <c r="AV41" s="42">
        <v>0</v>
      </c>
      <c r="AW41" s="39"/>
      <c r="AX41" s="105">
        <v>392.42</v>
      </c>
      <c r="AY41" s="39"/>
      <c r="AZ41" s="42">
        <v>392.42</v>
      </c>
      <c r="BA41" s="39"/>
      <c r="BB41" s="42">
        <v>392.42</v>
      </c>
      <c r="BC41" s="39"/>
      <c r="BD41" s="42">
        <v>392.42</v>
      </c>
      <c r="BE41" s="39"/>
      <c r="BF41" s="42">
        <v>392.42</v>
      </c>
      <c r="BG41" s="39"/>
      <c r="BH41" s="42">
        <v>392.42</v>
      </c>
      <c r="BI41" s="39"/>
      <c r="BJ41" s="42">
        <v>392.42</v>
      </c>
      <c r="BK41" s="39"/>
      <c r="BL41" s="42">
        <v>392.42</v>
      </c>
      <c r="BM41" s="39"/>
      <c r="BN41" s="42">
        <v>392.42</v>
      </c>
      <c r="BO41" s="39"/>
      <c r="BP41" s="42">
        <v>392.42</v>
      </c>
      <c r="BQ41" s="39"/>
      <c r="BR41" s="42">
        <v>392.42</v>
      </c>
      <c r="BS41" s="39"/>
      <c r="BT41" s="42">
        <v>392.42</v>
      </c>
      <c r="BU41" s="39"/>
      <c r="BV41" s="42">
        <v>392.42</v>
      </c>
      <c r="BW41" s="39"/>
      <c r="BX41" s="42">
        <v>392.42</v>
      </c>
      <c r="BY41" s="39"/>
      <c r="BZ41" s="42">
        <v>392.42</v>
      </c>
      <c r="CA41" s="39"/>
      <c r="CB41" s="42">
        <v>392.42</v>
      </c>
      <c r="CC41" s="39"/>
      <c r="CD41" s="42">
        <v>0</v>
      </c>
      <c r="CE41" s="39"/>
      <c r="CF41" s="42">
        <v>0</v>
      </c>
      <c r="CG41" s="39"/>
      <c r="CH41" s="42">
        <v>0</v>
      </c>
      <c r="CI41" s="39"/>
      <c r="CJ41" s="42">
        <v>0</v>
      </c>
      <c r="CK41" s="39"/>
      <c r="CL41" s="42">
        <v>392.42</v>
      </c>
      <c r="CM41" s="39"/>
      <c r="CN41" s="40">
        <f>ROUND(SUM(CD41:CL41),5)</f>
        <v>392.42</v>
      </c>
      <c r="CO41" s="39"/>
      <c r="CP41" s="42">
        <v>392.42</v>
      </c>
      <c r="CQ41" s="39"/>
      <c r="CR41" s="42">
        <v>0</v>
      </c>
      <c r="CS41" s="39"/>
      <c r="CT41" s="42">
        <v>0</v>
      </c>
      <c r="CU41" s="39"/>
      <c r="CV41" s="42">
        <v>0</v>
      </c>
      <c r="CW41" s="39"/>
      <c r="CX41" s="42">
        <v>0</v>
      </c>
      <c r="CY41" s="39"/>
      <c r="CZ41" s="42">
        <v>392.42</v>
      </c>
      <c r="DA41" s="39"/>
      <c r="DB41" s="40">
        <f>ROUND(SUM(CR41:CZ41),5)</f>
        <v>392.42</v>
      </c>
      <c r="DC41" s="39"/>
      <c r="DD41" s="42">
        <v>392.42</v>
      </c>
      <c r="DE41" s="39"/>
      <c r="DF41" s="42">
        <v>2142.42</v>
      </c>
      <c r="DG41" s="39"/>
      <c r="DH41" s="42">
        <v>0</v>
      </c>
      <c r="DI41" s="39"/>
      <c r="DJ41" s="42">
        <v>0</v>
      </c>
      <c r="DK41" s="39"/>
      <c r="DL41" s="42">
        <v>0</v>
      </c>
      <c r="DM41" s="39"/>
      <c r="DN41" s="42">
        <v>0</v>
      </c>
      <c r="DO41" s="39"/>
      <c r="DP41" s="42">
        <v>0</v>
      </c>
      <c r="DQ41" s="39"/>
      <c r="DR41" s="42">
        <v>0</v>
      </c>
      <c r="DS41" s="39"/>
      <c r="DT41" s="42">
        <v>0</v>
      </c>
      <c r="DU41" s="39"/>
      <c r="DV41" s="42">
        <v>0</v>
      </c>
      <c r="DW41" s="39"/>
      <c r="DX41" s="42">
        <v>392.42</v>
      </c>
      <c r="DY41" s="39"/>
      <c r="DZ41" s="40">
        <f>ROUND(SUM(DH41:DX41),5)</f>
        <v>392.42</v>
      </c>
      <c r="EA41" s="39"/>
      <c r="EB41" s="42">
        <v>392.42</v>
      </c>
      <c r="EC41" s="39"/>
      <c r="ED41" s="42">
        <v>0</v>
      </c>
      <c r="EE41" s="39"/>
      <c r="EF41" s="42">
        <v>0</v>
      </c>
      <c r="EG41" s="39"/>
      <c r="EH41" s="42">
        <v>392.42</v>
      </c>
      <c r="EI41" s="39"/>
      <c r="EJ41" s="40">
        <f>ROUND(SUM(ED41:EH41),5)</f>
        <v>392.42</v>
      </c>
      <c r="EK41" s="39"/>
      <c r="EL41" s="42">
        <v>392.42</v>
      </c>
      <c r="EM41" s="39"/>
      <c r="EN41" s="42">
        <v>392.42</v>
      </c>
      <c r="EO41" s="39"/>
      <c r="EP41" s="42">
        <v>392.42</v>
      </c>
      <c r="EQ41" s="39"/>
      <c r="ER41" s="42">
        <v>0</v>
      </c>
      <c r="ES41" s="39"/>
      <c r="ET41" s="40">
        <f>ROUND(SUM(EN41:ER41),5)</f>
        <v>784.84</v>
      </c>
      <c r="EU41" s="39"/>
      <c r="EV41" s="42">
        <v>0</v>
      </c>
      <c r="EW41" s="39"/>
      <c r="EX41" s="42">
        <v>0</v>
      </c>
      <c r="EY41" s="39"/>
      <c r="EZ41" s="42">
        <v>392.42</v>
      </c>
      <c r="FA41" s="39"/>
      <c r="FB41" s="40">
        <f>ROUND(SUM(EV41:EZ41),5)</f>
        <v>392.42</v>
      </c>
      <c r="FC41" s="39"/>
      <c r="FD41" s="105">
        <v>392.42</v>
      </c>
      <c r="FE41" s="39"/>
      <c r="FF41" s="42">
        <v>392.42</v>
      </c>
      <c r="FG41" s="39"/>
      <c r="FH41" s="42">
        <v>392.42</v>
      </c>
      <c r="FI41" s="39"/>
      <c r="FJ41" s="42">
        <v>0</v>
      </c>
      <c r="FK41" s="39"/>
      <c r="FL41" s="40">
        <f>ROUND(SUM(FF41:FJ41),5)</f>
        <v>784.84</v>
      </c>
      <c r="FM41" s="39"/>
      <c r="FN41" s="42">
        <v>392.42</v>
      </c>
      <c r="FO41" s="39"/>
      <c r="FP41" s="42">
        <v>392.42</v>
      </c>
      <c r="FQ41" s="39"/>
      <c r="FR41" s="42">
        <v>392.42</v>
      </c>
      <c r="FS41" s="39"/>
      <c r="FT41" s="42">
        <v>0</v>
      </c>
      <c r="FU41" s="39"/>
      <c r="FV41" s="40">
        <f>ROUND(SUM(FN41:FT41),5)</f>
        <v>1177.26</v>
      </c>
      <c r="FW41" s="39"/>
      <c r="FX41" s="42">
        <v>0</v>
      </c>
      <c r="FY41" s="39"/>
      <c r="FZ41" s="42">
        <f>ROUND(SUM(AD41:AH41)+SUM(AP41:CB41)+SUM(CN41:CP41)+SUM(DB41:DF41)+SUM(DZ41:EB41)+SUM(EJ41:EL41)+ET41+SUM(FB41:FD41)+FL41+SUM(FV41:FX41),5)</f>
        <v>17446.8</v>
      </c>
      <c r="GA41" s="39"/>
      <c r="GB41" s="42">
        <v>0</v>
      </c>
      <c r="GC41" s="39"/>
      <c r="GD41" s="42">
        <f>ROUND(SUM(F41:J41)+T41+SUM(FZ41:GB41),5)</f>
        <v>17446.8</v>
      </c>
    </row>
    <row r="42" spans="1:186" ht="16" thickBot="1" x14ac:dyDescent="0.25">
      <c r="A42" s="36"/>
      <c r="B42" s="36"/>
      <c r="C42" s="36"/>
      <c r="D42" s="36"/>
      <c r="E42" s="36" t="s">
        <v>485</v>
      </c>
      <c r="F42" s="46">
        <v>0</v>
      </c>
      <c r="G42" s="39"/>
      <c r="H42" s="46">
        <v>0</v>
      </c>
      <c r="I42" s="39"/>
      <c r="J42" s="46">
        <v>0</v>
      </c>
      <c r="K42" s="39"/>
      <c r="L42" s="46">
        <v>1204.71</v>
      </c>
      <c r="M42" s="39"/>
      <c r="N42" s="46">
        <v>-1204.71</v>
      </c>
      <c r="O42" s="39"/>
      <c r="P42" s="46">
        <f>ROUND(SUM(L42:N42),5)</f>
        <v>0</v>
      </c>
      <c r="Q42" s="39"/>
      <c r="R42" s="46">
        <v>0</v>
      </c>
      <c r="S42" s="39"/>
      <c r="T42" s="46">
        <f>ROUND(SUM(P42:R42),5)</f>
        <v>0</v>
      </c>
      <c r="U42" s="39"/>
      <c r="V42" s="46">
        <v>82.46</v>
      </c>
      <c r="W42" s="39"/>
      <c r="X42" s="46">
        <v>0</v>
      </c>
      <c r="Y42" s="39"/>
      <c r="Z42" s="46">
        <v>0</v>
      </c>
      <c r="AA42" s="39"/>
      <c r="AB42" s="46">
        <v>565.29999999999995</v>
      </c>
      <c r="AC42" s="39"/>
      <c r="AD42" s="44">
        <f>ROUND(SUM(V42:AB42),5)</f>
        <v>647.76</v>
      </c>
      <c r="AE42" s="39"/>
      <c r="AF42" s="46">
        <v>2966.62</v>
      </c>
      <c r="AG42" s="39"/>
      <c r="AH42" s="46">
        <v>4440.58</v>
      </c>
      <c r="AI42" s="39"/>
      <c r="AJ42" s="46">
        <v>0</v>
      </c>
      <c r="AK42" s="39"/>
      <c r="AL42" s="46">
        <v>0</v>
      </c>
      <c r="AM42" s="39"/>
      <c r="AN42" s="46">
        <v>688.9</v>
      </c>
      <c r="AO42" s="39"/>
      <c r="AP42" s="44">
        <f>ROUND(SUM(AJ42:AN42),5)</f>
        <v>688.9</v>
      </c>
      <c r="AQ42" s="39"/>
      <c r="AR42" s="46">
        <v>157.65</v>
      </c>
      <c r="AS42" s="39"/>
      <c r="AT42" s="46">
        <v>157.65</v>
      </c>
      <c r="AU42" s="39"/>
      <c r="AV42" s="46">
        <v>0</v>
      </c>
      <c r="AW42" s="39"/>
      <c r="AX42" s="106">
        <v>4743.6499999999996</v>
      </c>
      <c r="AY42" s="39"/>
      <c r="AZ42" s="46">
        <v>554.20000000000005</v>
      </c>
      <c r="BA42" s="39"/>
      <c r="BB42" s="46">
        <v>547.79999999999995</v>
      </c>
      <c r="BC42" s="39"/>
      <c r="BD42" s="46">
        <v>313.89999999999998</v>
      </c>
      <c r="BE42" s="39"/>
      <c r="BF42" s="46">
        <v>313.89999999999998</v>
      </c>
      <c r="BG42" s="39"/>
      <c r="BH42" s="46">
        <v>313.89999999999998</v>
      </c>
      <c r="BI42" s="39"/>
      <c r="BJ42" s="46">
        <v>313.89999999999998</v>
      </c>
      <c r="BK42" s="39"/>
      <c r="BL42" s="46">
        <v>313.89999999999998</v>
      </c>
      <c r="BM42" s="39"/>
      <c r="BN42" s="46">
        <v>513.9</v>
      </c>
      <c r="BO42" s="39"/>
      <c r="BP42" s="46">
        <v>763.32</v>
      </c>
      <c r="BQ42" s="39"/>
      <c r="BR42" s="46">
        <v>2294.19</v>
      </c>
      <c r="BS42" s="39"/>
      <c r="BT42" s="46">
        <v>257.64999999999998</v>
      </c>
      <c r="BU42" s="39"/>
      <c r="BV42" s="46">
        <v>1338.24</v>
      </c>
      <c r="BW42" s="39"/>
      <c r="BX42" s="46">
        <v>4510.2299999999996</v>
      </c>
      <c r="BY42" s="39"/>
      <c r="BZ42" s="46">
        <v>302.64999999999998</v>
      </c>
      <c r="CA42" s="39"/>
      <c r="CB42" s="46">
        <v>157.65</v>
      </c>
      <c r="CC42" s="39"/>
      <c r="CD42" s="46">
        <v>661.66</v>
      </c>
      <c r="CE42" s="39"/>
      <c r="CF42" s="46">
        <v>0</v>
      </c>
      <c r="CG42" s="39"/>
      <c r="CH42" s="46">
        <v>0</v>
      </c>
      <c r="CI42" s="39"/>
      <c r="CJ42" s="46">
        <v>0</v>
      </c>
      <c r="CK42" s="39"/>
      <c r="CL42" s="46">
        <v>307.98</v>
      </c>
      <c r="CM42" s="39"/>
      <c r="CN42" s="44">
        <f>ROUND(SUM(CD42:CL42),5)</f>
        <v>969.64</v>
      </c>
      <c r="CO42" s="39"/>
      <c r="CP42" s="46">
        <v>317.64999999999998</v>
      </c>
      <c r="CQ42" s="39"/>
      <c r="CR42" s="46">
        <v>139.44</v>
      </c>
      <c r="CS42" s="39"/>
      <c r="CT42" s="46">
        <v>0</v>
      </c>
      <c r="CU42" s="39"/>
      <c r="CV42" s="46">
        <v>0</v>
      </c>
      <c r="CW42" s="39"/>
      <c r="CX42" s="46">
        <v>0</v>
      </c>
      <c r="CY42" s="39"/>
      <c r="CZ42" s="46">
        <v>882.61</v>
      </c>
      <c r="DA42" s="39"/>
      <c r="DB42" s="44">
        <f>ROUND(SUM(CR42:CZ42),5)</f>
        <v>1022.05</v>
      </c>
      <c r="DC42" s="39"/>
      <c r="DD42" s="46">
        <v>282.64999999999998</v>
      </c>
      <c r="DE42" s="39"/>
      <c r="DF42" s="46">
        <v>2237.31</v>
      </c>
      <c r="DG42" s="39"/>
      <c r="DH42" s="46">
        <v>906.25</v>
      </c>
      <c r="DI42" s="39"/>
      <c r="DJ42" s="46">
        <v>0</v>
      </c>
      <c r="DK42" s="39"/>
      <c r="DL42" s="46">
        <v>0</v>
      </c>
      <c r="DM42" s="39"/>
      <c r="DN42" s="46">
        <v>0</v>
      </c>
      <c r="DO42" s="39"/>
      <c r="DP42" s="46">
        <v>0</v>
      </c>
      <c r="DQ42" s="39"/>
      <c r="DR42" s="46">
        <v>0</v>
      </c>
      <c r="DS42" s="39"/>
      <c r="DT42" s="46">
        <v>0</v>
      </c>
      <c r="DU42" s="39"/>
      <c r="DV42" s="46">
        <v>0</v>
      </c>
      <c r="DW42" s="39"/>
      <c r="DX42" s="46">
        <v>599.86</v>
      </c>
      <c r="DY42" s="39"/>
      <c r="DZ42" s="44">
        <f>ROUND(SUM(DH42:DX42),5)</f>
        <v>1506.11</v>
      </c>
      <c r="EA42" s="39"/>
      <c r="EB42" s="46">
        <v>157.65</v>
      </c>
      <c r="EC42" s="39"/>
      <c r="ED42" s="46">
        <v>501.25</v>
      </c>
      <c r="EE42" s="39"/>
      <c r="EF42" s="46">
        <v>92</v>
      </c>
      <c r="EG42" s="39"/>
      <c r="EH42" s="46">
        <v>363.61</v>
      </c>
      <c r="EI42" s="39"/>
      <c r="EJ42" s="44">
        <f>ROUND(SUM(ED42:EH42),5)</f>
        <v>956.86</v>
      </c>
      <c r="EK42" s="39"/>
      <c r="EL42" s="46">
        <v>157.65</v>
      </c>
      <c r="EM42" s="39"/>
      <c r="EN42" s="46">
        <v>157.65</v>
      </c>
      <c r="EO42" s="39"/>
      <c r="EP42" s="46">
        <v>429.75</v>
      </c>
      <c r="EQ42" s="39"/>
      <c r="ER42" s="46">
        <v>300</v>
      </c>
      <c r="ES42" s="39"/>
      <c r="ET42" s="44">
        <f>ROUND(SUM(EN42:ER42),5)</f>
        <v>887.4</v>
      </c>
      <c r="EU42" s="39"/>
      <c r="EV42" s="46">
        <v>0</v>
      </c>
      <c r="EW42" s="39"/>
      <c r="EX42" s="46">
        <v>0</v>
      </c>
      <c r="EY42" s="39"/>
      <c r="EZ42" s="46">
        <v>602.36</v>
      </c>
      <c r="FA42" s="39"/>
      <c r="FB42" s="44">
        <f>ROUND(SUM(EV42:EZ42),5)</f>
        <v>602.36</v>
      </c>
      <c r="FC42" s="39"/>
      <c r="FD42" s="106">
        <v>1982.36</v>
      </c>
      <c r="FE42" s="39"/>
      <c r="FF42" s="46">
        <v>225.55</v>
      </c>
      <c r="FG42" s="39"/>
      <c r="FH42" s="46">
        <v>214.54</v>
      </c>
      <c r="FI42" s="39"/>
      <c r="FJ42" s="46">
        <v>65.38</v>
      </c>
      <c r="FK42" s="39"/>
      <c r="FL42" s="44">
        <f>ROUND(SUM(FF42:FJ42),5)</f>
        <v>505.47</v>
      </c>
      <c r="FM42" s="39"/>
      <c r="FN42" s="46">
        <v>157.65</v>
      </c>
      <c r="FO42" s="39"/>
      <c r="FP42" s="46">
        <v>797.63</v>
      </c>
      <c r="FQ42" s="39"/>
      <c r="FR42" s="46">
        <v>342.07</v>
      </c>
      <c r="FS42" s="39"/>
      <c r="FT42" s="46">
        <v>0</v>
      </c>
      <c r="FU42" s="39"/>
      <c r="FV42" s="44">
        <f>ROUND(SUM(FN42:FT42),5)</f>
        <v>1297.3499999999999</v>
      </c>
      <c r="FW42" s="39"/>
      <c r="FX42" s="46">
        <v>0</v>
      </c>
      <c r="FY42" s="39"/>
      <c r="FZ42" s="46">
        <f>ROUND(SUM(AD42:AH42)+SUM(AP42:CB42)+SUM(CN42:CP42)+SUM(DB42:DF42)+SUM(DZ42:EB42)+SUM(EJ42:EL42)+ET42+SUM(FB42:FD42)+FL42+SUM(FV42:FX42),5)</f>
        <v>39494.65</v>
      </c>
      <c r="GA42" s="39"/>
      <c r="GB42" s="46">
        <v>0</v>
      </c>
      <c r="GC42" s="39"/>
      <c r="GD42" s="46">
        <f>ROUND(SUM(F42:J42)+T42+SUM(FZ42:GB42),5)</f>
        <v>39494.65</v>
      </c>
    </row>
    <row r="43" spans="1:186" x14ac:dyDescent="0.2">
      <c r="A43" s="36"/>
      <c r="B43" s="36"/>
      <c r="C43" s="36"/>
      <c r="D43" s="36" t="s">
        <v>486</v>
      </c>
      <c r="E43" s="36"/>
      <c r="F43" s="42">
        <f>ROUND(SUM(F39:F42),5)</f>
        <v>0</v>
      </c>
      <c r="G43" s="39"/>
      <c r="H43" s="42">
        <f>ROUND(SUM(H39:H42),5)</f>
        <v>0</v>
      </c>
      <c r="I43" s="39"/>
      <c r="J43" s="42">
        <f>ROUND(SUM(J39:J42),5)</f>
        <v>0</v>
      </c>
      <c r="K43" s="39"/>
      <c r="L43" s="42">
        <f>ROUND(SUM(L39:L42),5)</f>
        <v>1204.71</v>
      </c>
      <c r="M43" s="39"/>
      <c r="N43" s="42">
        <f>ROUND(SUM(N39:N42),5)</f>
        <v>-1204.71</v>
      </c>
      <c r="O43" s="39"/>
      <c r="P43" s="42">
        <f>ROUND(SUM(L43:N43),5)</f>
        <v>0</v>
      </c>
      <c r="Q43" s="39"/>
      <c r="R43" s="42">
        <f>ROUND(SUM(R39:R42),5)</f>
        <v>0</v>
      </c>
      <c r="S43" s="39"/>
      <c r="T43" s="42">
        <f>ROUND(SUM(P43:R43),5)</f>
        <v>0</v>
      </c>
      <c r="U43" s="39"/>
      <c r="V43" s="42">
        <f>ROUND(SUM(V39:V42),5)</f>
        <v>82.46</v>
      </c>
      <c r="W43" s="39"/>
      <c r="X43" s="42">
        <f>ROUND(SUM(X39:X42),5)</f>
        <v>0</v>
      </c>
      <c r="Y43" s="39"/>
      <c r="Z43" s="42">
        <f>ROUND(SUM(Z39:Z42),5)</f>
        <v>0</v>
      </c>
      <c r="AA43" s="39"/>
      <c r="AB43" s="42">
        <f>ROUND(SUM(AB39:AB42),5)</f>
        <v>967.72</v>
      </c>
      <c r="AC43" s="39"/>
      <c r="AD43" s="40">
        <f>ROUND(SUM(V43:AB43),5)</f>
        <v>1050.18</v>
      </c>
      <c r="AE43" s="39"/>
      <c r="AF43" s="42">
        <f>ROUND(SUM(AF39:AF42),5)</f>
        <v>3359.04</v>
      </c>
      <c r="AG43" s="39"/>
      <c r="AH43" s="42">
        <f>ROUND(SUM(AH39:AH42),5)</f>
        <v>4833</v>
      </c>
      <c r="AI43" s="39"/>
      <c r="AJ43" s="42">
        <f>ROUND(SUM(AJ39:AJ42),5)</f>
        <v>0</v>
      </c>
      <c r="AK43" s="39"/>
      <c r="AL43" s="42">
        <f>ROUND(SUM(AL39:AL42),5)</f>
        <v>0</v>
      </c>
      <c r="AM43" s="39"/>
      <c r="AN43" s="42">
        <f>ROUND(SUM(AN39:AN42),5)</f>
        <v>1081.32</v>
      </c>
      <c r="AO43" s="39"/>
      <c r="AP43" s="40">
        <f>ROUND(SUM(AJ43:AN43),5)</f>
        <v>1081.32</v>
      </c>
      <c r="AQ43" s="39"/>
      <c r="AR43" s="42">
        <f>ROUND(SUM(AR39:AR42),5)</f>
        <v>550.07000000000005</v>
      </c>
      <c r="AS43" s="39"/>
      <c r="AT43" s="42">
        <f>ROUND(SUM(AT39:AT42),5)</f>
        <v>550.07000000000005</v>
      </c>
      <c r="AU43" s="39"/>
      <c r="AV43" s="42">
        <f>ROUND(SUM(AV39:AV42),5)</f>
        <v>0</v>
      </c>
      <c r="AW43" s="39"/>
      <c r="AX43" s="105">
        <f>ROUND(SUM(AX39:AX42),5)</f>
        <v>5161.07</v>
      </c>
      <c r="AY43" s="39"/>
      <c r="AZ43" s="42">
        <f>ROUND(SUM(AZ39:AZ42),5)</f>
        <v>946.62</v>
      </c>
      <c r="BA43" s="39"/>
      <c r="BB43" s="42">
        <f>ROUND(SUM(BB39:BB42),5)</f>
        <v>940.22</v>
      </c>
      <c r="BC43" s="39"/>
      <c r="BD43" s="42">
        <f>ROUND(SUM(BD39:BD42),5)</f>
        <v>756.32</v>
      </c>
      <c r="BE43" s="39"/>
      <c r="BF43" s="42">
        <f>ROUND(SUM(BF39:BF42),5)</f>
        <v>706.32</v>
      </c>
      <c r="BG43" s="39"/>
      <c r="BH43" s="42">
        <f>ROUND(SUM(BH39:BH42),5)</f>
        <v>706.32</v>
      </c>
      <c r="BI43" s="39"/>
      <c r="BJ43" s="42">
        <f>ROUND(SUM(BJ39:BJ42),5)</f>
        <v>706.32</v>
      </c>
      <c r="BK43" s="39"/>
      <c r="BL43" s="42">
        <f>ROUND(SUM(BL39:BL42),5)</f>
        <v>706.32</v>
      </c>
      <c r="BM43" s="39"/>
      <c r="BN43" s="42">
        <f>ROUND(SUM(BN39:BN42),5)</f>
        <v>931.32</v>
      </c>
      <c r="BO43" s="39"/>
      <c r="BP43" s="42">
        <f>ROUND(SUM(BP39:BP42),5)</f>
        <v>1180.74</v>
      </c>
      <c r="BQ43" s="39"/>
      <c r="BR43" s="42">
        <f>ROUND(SUM(BR39:BR42),5)</f>
        <v>2711.61</v>
      </c>
      <c r="BS43" s="39"/>
      <c r="BT43" s="42">
        <f>ROUND(SUM(BT39:BT42),5)</f>
        <v>700.07</v>
      </c>
      <c r="BU43" s="39"/>
      <c r="BV43" s="42">
        <f>ROUND(SUM(BV39:BV42),5)</f>
        <v>1730.66</v>
      </c>
      <c r="BW43" s="39"/>
      <c r="BX43" s="42">
        <f>ROUND(SUM(BX39:BX42),5)</f>
        <v>4902.6499999999996</v>
      </c>
      <c r="BY43" s="39"/>
      <c r="BZ43" s="42">
        <f>ROUND(SUM(BZ39:BZ42),5)</f>
        <v>695.07</v>
      </c>
      <c r="CA43" s="39"/>
      <c r="CB43" s="42">
        <f>ROUND(SUM(CB39:CB42),5)</f>
        <v>550.07000000000005</v>
      </c>
      <c r="CC43" s="39"/>
      <c r="CD43" s="42">
        <f>ROUND(SUM(CD39:CD42),5)</f>
        <v>661.66</v>
      </c>
      <c r="CE43" s="39"/>
      <c r="CF43" s="42">
        <f>ROUND(SUM(CF39:CF42),5)</f>
        <v>0</v>
      </c>
      <c r="CG43" s="39"/>
      <c r="CH43" s="42">
        <f>ROUND(SUM(CH39:CH42),5)</f>
        <v>0</v>
      </c>
      <c r="CI43" s="39"/>
      <c r="CJ43" s="42">
        <f>ROUND(SUM(CJ39:CJ42),5)</f>
        <v>0</v>
      </c>
      <c r="CK43" s="39"/>
      <c r="CL43" s="42">
        <f>ROUND(SUM(CL39:CL42),5)</f>
        <v>700.4</v>
      </c>
      <c r="CM43" s="39"/>
      <c r="CN43" s="40">
        <f>ROUND(SUM(CD43:CL43),5)</f>
        <v>1362.06</v>
      </c>
      <c r="CO43" s="39"/>
      <c r="CP43" s="42">
        <f>ROUND(SUM(CP39:CP42),5)</f>
        <v>710.07</v>
      </c>
      <c r="CQ43" s="39"/>
      <c r="CR43" s="42">
        <f>ROUND(SUM(CR39:CR42),5)</f>
        <v>139.44</v>
      </c>
      <c r="CS43" s="39"/>
      <c r="CT43" s="42">
        <f>ROUND(SUM(CT39:CT42),5)</f>
        <v>0</v>
      </c>
      <c r="CU43" s="39"/>
      <c r="CV43" s="42">
        <f>ROUND(SUM(CV39:CV42),5)</f>
        <v>0</v>
      </c>
      <c r="CW43" s="39"/>
      <c r="CX43" s="42">
        <f>ROUND(SUM(CX39:CX42),5)</f>
        <v>0</v>
      </c>
      <c r="CY43" s="39"/>
      <c r="CZ43" s="42">
        <f>ROUND(SUM(CZ39:CZ42),5)</f>
        <v>1275.03</v>
      </c>
      <c r="DA43" s="39"/>
      <c r="DB43" s="40">
        <f>ROUND(SUM(CR43:CZ43),5)</f>
        <v>1414.47</v>
      </c>
      <c r="DC43" s="39"/>
      <c r="DD43" s="42">
        <f>ROUND(SUM(DD39:DD42),5)</f>
        <v>675.07</v>
      </c>
      <c r="DE43" s="39"/>
      <c r="DF43" s="42">
        <f>ROUND(SUM(DF39:DF42),5)</f>
        <v>4414.7299999999996</v>
      </c>
      <c r="DG43" s="39"/>
      <c r="DH43" s="42">
        <f>ROUND(SUM(DH39:DH42),5)</f>
        <v>906.25</v>
      </c>
      <c r="DI43" s="39"/>
      <c r="DJ43" s="42">
        <f>ROUND(SUM(DJ39:DJ42),5)</f>
        <v>0</v>
      </c>
      <c r="DK43" s="39"/>
      <c r="DL43" s="42">
        <f>ROUND(SUM(DL39:DL42),5)</f>
        <v>0</v>
      </c>
      <c r="DM43" s="39"/>
      <c r="DN43" s="42">
        <f>ROUND(SUM(DN39:DN42),5)</f>
        <v>0</v>
      </c>
      <c r="DO43" s="39"/>
      <c r="DP43" s="42">
        <f>ROUND(SUM(DP39:DP42),5)</f>
        <v>0</v>
      </c>
      <c r="DQ43" s="39"/>
      <c r="DR43" s="42">
        <f>ROUND(SUM(DR39:DR42),5)</f>
        <v>0</v>
      </c>
      <c r="DS43" s="39"/>
      <c r="DT43" s="42">
        <f>ROUND(SUM(DT39:DT42),5)</f>
        <v>0</v>
      </c>
      <c r="DU43" s="39"/>
      <c r="DV43" s="42">
        <f>ROUND(SUM(DV39:DV42),5)</f>
        <v>0</v>
      </c>
      <c r="DW43" s="39"/>
      <c r="DX43" s="42">
        <f>ROUND(SUM(DX39:DX42),5)</f>
        <v>1002.28</v>
      </c>
      <c r="DY43" s="39"/>
      <c r="DZ43" s="40">
        <f>ROUND(SUM(DH43:DX43),5)</f>
        <v>1908.53</v>
      </c>
      <c r="EA43" s="39"/>
      <c r="EB43" s="42">
        <f>ROUND(SUM(EB39:EB42),5)</f>
        <v>550.07000000000005</v>
      </c>
      <c r="EC43" s="39"/>
      <c r="ED43" s="42">
        <f>ROUND(SUM(ED39:ED42),5)</f>
        <v>501.25</v>
      </c>
      <c r="EE43" s="39"/>
      <c r="EF43" s="42">
        <f>ROUND(SUM(EF39:EF42),5)</f>
        <v>92</v>
      </c>
      <c r="EG43" s="39"/>
      <c r="EH43" s="42">
        <f>ROUND(SUM(EH39:EH42),5)</f>
        <v>781.03</v>
      </c>
      <c r="EI43" s="39"/>
      <c r="EJ43" s="40">
        <f>ROUND(SUM(ED43:EH43),5)</f>
        <v>1374.28</v>
      </c>
      <c r="EK43" s="39"/>
      <c r="EL43" s="42">
        <f>ROUND(SUM(EL39:EL42),5)</f>
        <v>550.07000000000005</v>
      </c>
      <c r="EM43" s="39"/>
      <c r="EN43" s="42">
        <f>ROUND(SUM(EN39:EN42),5)</f>
        <v>550.07000000000005</v>
      </c>
      <c r="EO43" s="39"/>
      <c r="EP43" s="42">
        <f>ROUND(SUM(EP39:EP42),5)</f>
        <v>822.17</v>
      </c>
      <c r="EQ43" s="39"/>
      <c r="ER43" s="42">
        <f>ROUND(SUM(ER39:ER42),5)</f>
        <v>310</v>
      </c>
      <c r="ES43" s="39"/>
      <c r="ET43" s="40">
        <f>ROUND(SUM(EN43:ER43),5)</f>
        <v>1682.24</v>
      </c>
      <c r="EU43" s="39"/>
      <c r="EV43" s="42">
        <f>ROUND(SUM(EV39:EV42),5)</f>
        <v>0</v>
      </c>
      <c r="EW43" s="39"/>
      <c r="EX43" s="42">
        <f>ROUND(SUM(EX39:EX42),5)</f>
        <v>0</v>
      </c>
      <c r="EY43" s="39"/>
      <c r="EZ43" s="42">
        <f>ROUND(SUM(EZ39:EZ42),5)</f>
        <v>1069.78</v>
      </c>
      <c r="FA43" s="39"/>
      <c r="FB43" s="40">
        <f>ROUND(SUM(EV43:EZ43),5)</f>
        <v>1069.78</v>
      </c>
      <c r="FC43" s="39"/>
      <c r="FD43" s="105">
        <f>ROUND(SUM(FD39:FD42),5)</f>
        <v>2449.7800000000002</v>
      </c>
      <c r="FE43" s="39"/>
      <c r="FF43" s="42">
        <f>ROUND(SUM(FF39:FF42),5)</f>
        <v>617.97</v>
      </c>
      <c r="FG43" s="39"/>
      <c r="FH43" s="42">
        <f>ROUND(SUM(FH39:FH42),5)</f>
        <v>606.96</v>
      </c>
      <c r="FI43" s="39"/>
      <c r="FJ43" s="42">
        <f>ROUND(SUM(FJ39:FJ42),5)</f>
        <v>65.38</v>
      </c>
      <c r="FK43" s="39"/>
      <c r="FL43" s="40">
        <f>ROUND(SUM(FF43:FJ43),5)</f>
        <v>1290.31</v>
      </c>
      <c r="FM43" s="39"/>
      <c r="FN43" s="42">
        <f>ROUND(SUM(FN39:FN42),5)</f>
        <v>550.07000000000005</v>
      </c>
      <c r="FO43" s="39"/>
      <c r="FP43" s="42">
        <f>ROUND(SUM(FP39:FP42),5)</f>
        <v>1190.05</v>
      </c>
      <c r="FQ43" s="39"/>
      <c r="FR43" s="42">
        <f>ROUND(SUM(FR39:FR42),5)</f>
        <v>734.49</v>
      </c>
      <c r="FS43" s="39"/>
      <c r="FT43" s="42">
        <f>ROUND(SUM(FT39:FT42),5)</f>
        <v>0</v>
      </c>
      <c r="FU43" s="39"/>
      <c r="FV43" s="40">
        <f>ROUND(SUM(FN43:FT43),5)</f>
        <v>2474.61</v>
      </c>
      <c r="FW43" s="39"/>
      <c r="FX43" s="42">
        <f>ROUND(SUM(FX39:FX42),5)</f>
        <v>0</v>
      </c>
      <c r="FY43" s="39"/>
      <c r="FZ43" s="42">
        <f>ROUND(SUM(AD43:AH43)+SUM(AP43:CB43)+SUM(CN43:CP43)+SUM(DB43:DF43)+SUM(DZ43:EB43)+SUM(EJ43:EL43)+ET43+SUM(FB43:FD43)+FL43+SUM(FV43:FX43),5)</f>
        <v>57381.45</v>
      </c>
      <c r="GA43" s="39"/>
      <c r="GB43" s="42">
        <f>ROUND(SUM(GB39:GB42),5)</f>
        <v>0</v>
      </c>
      <c r="GC43" s="39"/>
      <c r="GD43" s="42">
        <f>ROUND(SUM(F43:J43)+T43+SUM(FZ43:GB43),5)</f>
        <v>57381.45</v>
      </c>
    </row>
    <row r="44" spans="1:186" x14ac:dyDescent="0.2">
      <c r="A44" s="36"/>
      <c r="B44" s="36"/>
      <c r="C44" s="36"/>
      <c r="D44" s="36" t="s">
        <v>649</v>
      </c>
      <c r="E44" s="36"/>
      <c r="F44" s="42">
        <v>0</v>
      </c>
      <c r="G44" s="39"/>
      <c r="H44" s="42">
        <v>0</v>
      </c>
      <c r="I44" s="39"/>
      <c r="J44" s="42">
        <v>0</v>
      </c>
      <c r="K44" s="39"/>
      <c r="L44" s="42">
        <v>0</v>
      </c>
      <c r="M44" s="39"/>
      <c r="N44" s="42">
        <v>0</v>
      </c>
      <c r="O44" s="39"/>
      <c r="P44" s="42">
        <f>ROUND(SUM(L44:N44),5)</f>
        <v>0</v>
      </c>
      <c r="Q44" s="39"/>
      <c r="R44" s="42">
        <v>0</v>
      </c>
      <c r="S44" s="39"/>
      <c r="T44" s="42">
        <f>ROUND(SUM(P44:R44),5)</f>
        <v>0</v>
      </c>
      <c r="U44" s="39"/>
      <c r="V44" s="42">
        <v>0</v>
      </c>
      <c r="W44" s="39"/>
      <c r="X44" s="42">
        <v>0</v>
      </c>
      <c r="Y44" s="39"/>
      <c r="Z44" s="42">
        <v>0</v>
      </c>
      <c r="AA44" s="39"/>
      <c r="AB44" s="42">
        <v>0</v>
      </c>
      <c r="AC44" s="39"/>
      <c r="AD44" s="40">
        <f>ROUND(SUM(V44:AB44),5)</f>
        <v>0</v>
      </c>
      <c r="AE44" s="39"/>
      <c r="AF44" s="42">
        <v>0</v>
      </c>
      <c r="AG44" s="39"/>
      <c r="AH44" s="42">
        <v>0</v>
      </c>
      <c r="AI44" s="39"/>
      <c r="AJ44" s="42">
        <v>0</v>
      </c>
      <c r="AK44" s="39"/>
      <c r="AL44" s="42">
        <v>0</v>
      </c>
      <c r="AM44" s="39"/>
      <c r="AN44" s="42">
        <v>0</v>
      </c>
      <c r="AO44" s="39"/>
      <c r="AP44" s="40">
        <f>ROUND(SUM(AJ44:AN44),5)</f>
        <v>0</v>
      </c>
      <c r="AQ44" s="39"/>
      <c r="AR44" s="42">
        <v>0</v>
      </c>
      <c r="AS44" s="39"/>
      <c r="AT44" s="42">
        <v>0</v>
      </c>
      <c r="AU44" s="39"/>
      <c r="AV44" s="42">
        <v>0</v>
      </c>
      <c r="AW44" s="39"/>
      <c r="AX44" s="105">
        <v>0</v>
      </c>
      <c r="AY44" s="39"/>
      <c r="AZ44" s="42">
        <v>0</v>
      </c>
      <c r="BA44" s="39"/>
      <c r="BB44" s="42">
        <v>0</v>
      </c>
      <c r="BC44" s="39"/>
      <c r="BD44" s="42">
        <v>0</v>
      </c>
      <c r="BE44" s="39"/>
      <c r="BF44" s="42">
        <v>0</v>
      </c>
      <c r="BG44" s="39"/>
      <c r="BH44" s="42">
        <v>0</v>
      </c>
      <c r="BI44" s="39"/>
      <c r="BJ44" s="42">
        <v>0</v>
      </c>
      <c r="BK44" s="39"/>
      <c r="BL44" s="42">
        <v>0</v>
      </c>
      <c r="BM44" s="39"/>
      <c r="BN44" s="42">
        <v>0</v>
      </c>
      <c r="BO44" s="39"/>
      <c r="BP44" s="42">
        <v>0</v>
      </c>
      <c r="BQ44" s="39"/>
      <c r="BR44" s="42">
        <v>0</v>
      </c>
      <c r="BS44" s="39"/>
      <c r="BT44" s="42">
        <v>0</v>
      </c>
      <c r="BU44" s="39"/>
      <c r="BV44" s="42">
        <v>0</v>
      </c>
      <c r="BW44" s="39"/>
      <c r="BX44" s="42">
        <v>0</v>
      </c>
      <c r="BY44" s="39"/>
      <c r="BZ44" s="42">
        <v>0</v>
      </c>
      <c r="CA44" s="39"/>
      <c r="CB44" s="42">
        <v>0</v>
      </c>
      <c r="CC44" s="39"/>
      <c r="CD44" s="42">
        <v>0</v>
      </c>
      <c r="CE44" s="39"/>
      <c r="CF44" s="42">
        <v>0</v>
      </c>
      <c r="CG44" s="39"/>
      <c r="CH44" s="42">
        <v>0</v>
      </c>
      <c r="CI44" s="39"/>
      <c r="CJ44" s="42">
        <v>0</v>
      </c>
      <c r="CK44" s="39"/>
      <c r="CL44" s="42">
        <v>0</v>
      </c>
      <c r="CM44" s="39"/>
      <c r="CN44" s="40">
        <f>ROUND(SUM(CD44:CL44),5)</f>
        <v>0</v>
      </c>
      <c r="CO44" s="39"/>
      <c r="CP44" s="42">
        <v>0</v>
      </c>
      <c r="CQ44" s="39"/>
      <c r="CR44" s="42">
        <v>0</v>
      </c>
      <c r="CS44" s="39"/>
      <c r="CT44" s="42">
        <v>0</v>
      </c>
      <c r="CU44" s="39"/>
      <c r="CV44" s="42">
        <v>0</v>
      </c>
      <c r="CW44" s="39"/>
      <c r="CX44" s="42">
        <v>0</v>
      </c>
      <c r="CY44" s="39"/>
      <c r="CZ44" s="42">
        <v>0</v>
      </c>
      <c r="DA44" s="39"/>
      <c r="DB44" s="40">
        <f>ROUND(SUM(CR44:CZ44),5)</f>
        <v>0</v>
      </c>
      <c r="DC44" s="39"/>
      <c r="DD44" s="42">
        <v>0</v>
      </c>
      <c r="DE44" s="39"/>
      <c r="DF44" s="42">
        <v>0</v>
      </c>
      <c r="DG44" s="39"/>
      <c r="DH44" s="42">
        <v>0</v>
      </c>
      <c r="DI44" s="39"/>
      <c r="DJ44" s="42">
        <v>0</v>
      </c>
      <c r="DK44" s="39"/>
      <c r="DL44" s="42">
        <v>0</v>
      </c>
      <c r="DM44" s="39"/>
      <c r="DN44" s="42">
        <v>0</v>
      </c>
      <c r="DO44" s="39"/>
      <c r="DP44" s="42">
        <v>0</v>
      </c>
      <c r="DQ44" s="39"/>
      <c r="DR44" s="42">
        <v>0</v>
      </c>
      <c r="DS44" s="39"/>
      <c r="DT44" s="42">
        <v>0</v>
      </c>
      <c r="DU44" s="39"/>
      <c r="DV44" s="42">
        <v>0</v>
      </c>
      <c r="DW44" s="39"/>
      <c r="DX44" s="42">
        <v>0</v>
      </c>
      <c r="DY44" s="39"/>
      <c r="DZ44" s="40">
        <f>ROUND(SUM(DH44:DX44),5)</f>
        <v>0</v>
      </c>
      <c r="EA44" s="39"/>
      <c r="EB44" s="42">
        <v>0</v>
      </c>
      <c r="EC44" s="39"/>
      <c r="ED44" s="42">
        <v>0</v>
      </c>
      <c r="EE44" s="39"/>
      <c r="EF44" s="42">
        <v>0</v>
      </c>
      <c r="EG44" s="39"/>
      <c r="EH44" s="42">
        <v>0</v>
      </c>
      <c r="EI44" s="39"/>
      <c r="EJ44" s="40">
        <f>ROUND(SUM(ED44:EH44),5)</f>
        <v>0</v>
      </c>
      <c r="EK44" s="39"/>
      <c r="EL44" s="42">
        <v>0</v>
      </c>
      <c r="EM44" s="39"/>
      <c r="EN44" s="42">
        <v>0</v>
      </c>
      <c r="EO44" s="39"/>
      <c r="EP44" s="42">
        <v>0</v>
      </c>
      <c r="EQ44" s="39"/>
      <c r="ER44" s="42">
        <v>0</v>
      </c>
      <c r="ES44" s="39"/>
      <c r="ET44" s="40">
        <f>ROUND(SUM(EN44:ER44),5)</f>
        <v>0</v>
      </c>
      <c r="EU44" s="39"/>
      <c r="EV44" s="42">
        <v>0</v>
      </c>
      <c r="EW44" s="39"/>
      <c r="EX44" s="42">
        <v>0</v>
      </c>
      <c r="EY44" s="39"/>
      <c r="EZ44" s="42">
        <v>0</v>
      </c>
      <c r="FA44" s="39"/>
      <c r="FB44" s="40">
        <f>ROUND(SUM(EV44:EZ44),5)</f>
        <v>0</v>
      </c>
      <c r="FC44" s="39"/>
      <c r="FD44" s="105">
        <v>0</v>
      </c>
      <c r="FE44" s="39"/>
      <c r="FF44" s="42">
        <v>0</v>
      </c>
      <c r="FG44" s="39"/>
      <c r="FH44" s="42">
        <v>0</v>
      </c>
      <c r="FI44" s="39"/>
      <c r="FJ44" s="42">
        <v>0</v>
      </c>
      <c r="FK44" s="39"/>
      <c r="FL44" s="40">
        <f>ROUND(SUM(FF44:FJ44),5)</f>
        <v>0</v>
      </c>
      <c r="FM44" s="39"/>
      <c r="FN44" s="42">
        <v>0</v>
      </c>
      <c r="FO44" s="39"/>
      <c r="FP44" s="42">
        <v>0</v>
      </c>
      <c r="FQ44" s="39"/>
      <c r="FR44" s="42">
        <v>0</v>
      </c>
      <c r="FS44" s="39"/>
      <c r="FT44" s="42">
        <v>0</v>
      </c>
      <c r="FU44" s="39"/>
      <c r="FV44" s="40">
        <f>ROUND(SUM(FN44:FT44),5)</f>
        <v>0</v>
      </c>
      <c r="FW44" s="39"/>
      <c r="FX44" s="42">
        <v>0</v>
      </c>
      <c r="FY44" s="39"/>
      <c r="FZ44" s="42">
        <f>ROUND(SUM(AD44:AH44)+SUM(AP44:CB44)+SUM(CN44:CP44)+SUM(DB44:DF44)+SUM(DZ44:EB44)+SUM(EJ44:EL44)+ET44+SUM(FB44:FD44)+FL44+SUM(FV44:FX44),5)</f>
        <v>0</v>
      </c>
      <c r="GA44" s="39"/>
      <c r="GB44" s="42">
        <v>0</v>
      </c>
      <c r="GC44" s="39"/>
      <c r="GD44" s="42">
        <f>ROUND(SUM(F44:J44)+T44+SUM(FZ44:GB44),5)</f>
        <v>0</v>
      </c>
    </row>
    <row r="45" spans="1:186" x14ac:dyDescent="0.2">
      <c r="A45" s="36"/>
      <c r="B45" s="36"/>
      <c r="C45" s="36"/>
      <c r="D45" s="36" t="s">
        <v>316</v>
      </c>
      <c r="E45" s="36"/>
      <c r="F45" s="42"/>
      <c r="G45" s="39"/>
      <c r="H45" s="42"/>
      <c r="I45" s="39"/>
      <c r="J45" s="42"/>
      <c r="K45" s="39"/>
      <c r="L45" s="42"/>
      <c r="M45" s="39"/>
      <c r="N45" s="42"/>
      <c r="O45" s="39"/>
      <c r="P45" s="42"/>
      <c r="Q45" s="39"/>
      <c r="R45" s="42"/>
      <c r="S45" s="39"/>
      <c r="T45" s="42"/>
      <c r="U45" s="39"/>
      <c r="V45" s="42"/>
      <c r="W45" s="39"/>
      <c r="X45" s="42"/>
      <c r="Y45" s="39"/>
      <c r="Z45" s="42"/>
      <c r="AA45" s="39"/>
      <c r="AB45" s="42"/>
      <c r="AC45" s="39"/>
      <c r="AD45" s="40"/>
      <c r="AE45" s="39"/>
      <c r="AF45" s="42"/>
      <c r="AG45" s="39"/>
      <c r="AH45" s="42"/>
      <c r="AI45" s="39"/>
      <c r="AJ45" s="42"/>
      <c r="AK45" s="39"/>
      <c r="AL45" s="42"/>
      <c r="AM45" s="39"/>
      <c r="AN45" s="42"/>
      <c r="AO45" s="39"/>
      <c r="AP45" s="40"/>
      <c r="AQ45" s="39"/>
      <c r="AR45" s="42"/>
      <c r="AS45" s="39"/>
      <c r="AT45" s="42"/>
      <c r="AU45" s="39"/>
      <c r="AV45" s="42"/>
      <c r="AW45" s="39"/>
      <c r="AX45" s="105"/>
      <c r="AY45" s="39"/>
      <c r="AZ45" s="42"/>
      <c r="BA45" s="39"/>
      <c r="BB45" s="42"/>
      <c r="BC45" s="39"/>
      <c r="BD45" s="42"/>
      <c r="BE45" s="39"/>
      <c r="BF45" s="42"/>
      <c r="BG45" s="39"/>
      <c r="BH45" s="42"/>
      <c r="BI45" s="39"/>
      <c r="BJ45" s="42"/>
      <c r="BK45" s="39"/>
      <c r="BL45" s="42"/>
      <c r="BM45" s="39"/>
      <c r="BN45" s="42"/>
      <c r="BO45" s="39"/>
      <c r="BP45" s="42"/>
      <c r="BQ45" s="39"/>
      <c r="BR45" s="42"/>
      <c r="BS45" s="39"/>
      <c r="BT45" s="42"/>
      <c r="BU45" s="39"/>
      <c r="BV45" s="42"/>
      <c r="BW45" s="39"/>
      <c r="BX45" s="42"/>
      <c r="BY45" s="39"/>
      <c r="BZ45" s="42"/>
      <c r="CA45" s="39"/>
      <c r="CB45" s="42"/>
      <c r="CC45" s="39"/>
      <c r="CD45" s="42"/>
      <c r="CE45" s="39"/>
      <c r="CF45" s="42"/>
      <c r="CG45" s="39"/>
      <c r="CH45" s="42"/>
      <c r="CI45" s="39"/>
      <c r="CJ45" s="42"/>
      <c r="CK45" s="39"/>
      <c r="CL45" s="42"/>
      <c r="CM45" s="39"/>
      <c r="CN45" s="40"/>
      <c r="CO45" s="39"/>
      <c r="CP45" s="42"/>
      <c r="CQ45" s="39"/>
      <c r="CR45" s="42"/>
      <c r="CS45" s="39"/>
      <c r="CT45" s="42"/>
      <c r="CU45" s="39"/>
      <c r="CV45" s="42"/>
      <c r="CW45" s="39"/>
      <c r="CX45" s="42"/>
      <c r="CY45" s="39"/>
      <c r="CZ45" s="42"/>
      <c r="DA45" s="39"/>
      <c r="DB45" s="40"/>
      <c r="DC45" s="39"/>
      <c r="DD45" s="42"/>
      <c r="DE45" s="39"/>
      <c r="DF45" s="42"/>
      <c r="DG45" s="39"/>
      <c r="DH45" s="42"/>
      <c r="DI45" s="39"/>
      <c r="DJ45" s="42"/>
      <c r="DK45" s="39"/>
      <c r="DL45" s="42"/>
      <c r="DM45" s="39"/>
      <c r="DN45" s="42"/>
      <c r="DO45" s="39"/>
      <c r="DP45" s="42"/>
      <c r="DQ45" s="39"/>
      <c r="DR45" s="42"/>
      <c r="DS45" s="39"/>
      <c r="DT45" s="42"/>
      <c r="DU45" s="39"/>
      <c r="DV45" s="42"/>
      <c r="DW45" s="39"/>
      <c r="DX45" s="42"/>
      <c r="DY45" s="39"/>
      <c r="DZ45" s="40"/>
      <c r="EA45" s="39"/>
      <c r="EB45" s="42"/>
      <c r="EC45" s="39"/>
      <c r="ED45" s="42"/>
      <c r="EE45" s="39"/>
      <c r="EF45" s="42"/>
      <c r="EG45" s="39"/>
      <c r="EH45" s="42"/>
      <c r="EI45" s="39"/>
      <c r="EJ45" s="40"/>
      <c r="EK45" s="39"/>
      <c r="EL45" s="42"/>
      <c r="EM45" s="39"/>
      <c r="EN45" s="42"/>
      <c r="EO45" s="39"/>
      <c r="EP45" s="42"/>
      <c r="EQ45" s="39"/>
      <c r="ER45" s="42"/>
      <c r="ES45" s="39"/>
      <c r="ET45" s="40"/>
      <c r="EU45" s="39"/>
      <c r="EV45" s="42"/>
      <c r="EW45" s="39"/>
      <c r="EX45" s="42"/>
      <c r="EY45" s="39"/>
      <c r="EZ45" s="42"/>
      <c r="FA45" s="39"/>
      <c r="FB45" s="40"/>
      <c r="FC45" s="39"/>
      <c r="FD45" s="105"/>
      <c r="FE45" s="39"/>
      <c r="FF45" s="42"/>
      <c r="FG45" s="39"/>
      <c r="FH45" s="42"/>
      <c r="FI45" s="39"/>
      <c r="FJ45" s="42"/>
      <c r="FK45" s="39"/>
      <c r="FL45" s="40"/>
      <c r="FM45" s="39"/>
      <c r="FN45" s="42"/>
      <c r="FO45" s="39"/>
      <c r="FP45" s="42"/>
      <c r="FQ45" s="39"/>
      <c r="FR45" s="42"/>
      <c r="FS45" s="39"/>
      <c r="FT45" s="42"/>
      <c r="FU45" s="39"/>
      <c r="FV45" s="40"/>
      <c r="FW45" s="39"/>
      <c r="FX45" s="42"/>
      <c r="FY45" s="39"/>
      <c r="FZ45" s="42"/>
      <c r="GA45" s="39"/>
      <c r="GB45" s="42"/>
      <c r="GC45" s="39"/>
      <c r="GD45" s="42"/>
    </row>
    <row r="46" spans="1:186" x14ac:dyDescent="0.2">
      <c r="A46" s="36"/>
      <c r="B46" s="36"/>
      <c r="C46" s="36"/>
      <c r="D46" s="36"/>
      <c r="E46" s="36" t="s">
        <v>312</v>
      </c>
      <c r="F46" s="42">
        <v>0</v>
      </c>
      <c r="G46" s="39"/>
      <c r="H46" s="42">
        <v>0</v>
      </c>
      <c r="I46" s="39"/>
      <c r="J46" s="42">
        <v>0</v>
      </c>
      <c r="K46" s="39"/>
      <c r="L46" s="42">
        <v>0</v>
      </c>
      <c r="M46" s="39"/>
      <c r="N46" s="42">
        <v>0</v>
      </c>
      <c r="O46" s="39"/>
      <c r="P46" s="42">
        <f t="shared" ref="P46:P52" si="42">ROUND(SUM(L46:N46),5)</f>
        <v>0</v>
      </c>
      <c r="Q46" s="39"/>
      <c r="R46" s="42">
        <v>0</v>
      </c>
      <c r="S46" s="39"/>
      <c r="T46" s="42">
        <f t="shared" ref="T46:T52" si="43">ROUND(SUM(P46:R46),5)</f>
        <v>0</v>
      </c>
      <c r="U46" s="39"/>
      <c r="V46" s="42">
        <v>0</v>
      </c>
      <c r="W46" s="39"/>
      <c r="X46" s="42">
        <v>0</v>
      </c>
      <c r="Y46" s="39"/>
      <c r="Z46" s="42">
        <v>0</v>
      </c>
      <c r="AA46" s="39"/>
      <c r="AB46" s="42">
        <v>0</v>
      </c>
      <c r="AC46" s="39"/>
      <c r="AD46" s="40">
        <f t="shared" ref="AD46:AD52" si="44">ROUND(SUM(V46:AB46),5)</f>
        <v>0</v>
      </c>
      <c r="AE46" s="39"/>
      <c r="AF46" s="42">
        <v>0</v>
      </c>
      <c r="AG46" s="39"/>
      <c r="AH46" s="42">
        <v>0</v>
      </c>
      <c r="AI46" s="39"/>
      <c r="AJ46" s="42">
        <v>0</v>
      </c>
      <c r="AK46" s="39"/>
      <c r="AL46" s="42">
        <v>0</v>
      </c>
      <c r="AM46" s="39"/>
      <c r="AN46" s="42">
        <v>0</v>
      </c>
      <c r="AO46" s="39"/>
      <c r="AP46" s="40">
        <f t="shared" ref="AP46:AP52" si="45">ROUND(SUM(AJ46:AN46),5)</f>
        <v>0</v>
      </c>
      <c r="AQ46" s="39"/>
      <c r="AR46" s="42">
        <v>0</v>
      </c>
      <c r="AS46" s="39"/>
      <c r="AT46" s="42">
        <v>0</v>
      </c>
      <c r="AU46" s="39"/>
      <c r="AV46" s="42">
        <v>0</v>
      </c>
      <c r="AW46" s="39"/>
      <c r="AX46" s="105">
        <v>0</v>
      </c>
      <c r="AY46" s="39"/>
      <c r="AZ46" s="42">
        <v>0</v>
      </c>
      <c r="BA46" s="39"/>
      <c r="BB46" s="42">
        <v>0</v>
      </c>
      <c r="BC46" s="39"/>
      <c r="BD46" s="42">
        <v>0</v>
      </c>
      <c r="BE46" s="39"/>
      <c r="BF46" s="42">
        <v>0</v>
      </c>
      <c r="BG46" s="39"/>
      <c r="BH46" s="42">
        <v>0</v>
      </c>
      <c r="BI46" s="39"/>
      <c r="BJ46" s="42">
        <v>0</v>
      </c>
      <c r="BK46" s="39"/>
      <c r="BL46" s="42">
        <v>0</v>
      </c>
      <c r="BM46" s="39"/>
      <c r="BN46" s="42">
        <v>0</v>
      </c>
      <c r="BO46" s="39"/>
      <c r="BP46" s="42">
        <v>0</v>
      </c>
      <c r="BQ46" s="39"/>
      <c r="BR46" s="42">
        <v>0</v>
      </c>
      <c r="BS46" s="39"/>
      <c r="BT46" s="42">
        <v>0</v>
      </c>
      <c r="BU46" s="39"/>
      <c r="BV46" s="42">
        <v>0</v>
      </c>
      <c r="BW46" s="39"/>
      <c r="BX46" s="42">
        <v>0</v>
      </c>
      <c r="BY46" s="39"/>
      <c r="BZ46" s="42">
        <v>0</v>
      </c>
      <c r="CA46" s="39"/>
      <c r="CB46" s="42">
        <v>0</v>
      </c>
      <c r="CC46" s="39"/>
      <c r="CD46" s="42">
        <v>0</v>
      </c>
      <c r="CE46" s="39"/>
      <c r="CF46" s="42">
        <v>0</v>
      </c>
      <c r="CG46" s="39"/>
      <c r="CH46" s="42">
        <v>0</v>
      </c>
      <c r="CI46" s="39"/>
      <c r="CJ46" s="42">
        <v>0</v>
      </c>
      <c r="CK46" s="39"/>
      <c r="CL46" s="42">
        <v>0</v>
      </c>
      <c r="CM46" s="39"/>
      <c r="CN46" s="40">
        <f t="shared" ref="CN46:CN52" si="46">ROUND(SUM(CD46:CL46),5)</f>
        <v>0</v>
      </c>
      <c r="CO46" s="39"/>
      <c r="CP46" s="42">
        <v>0</v>
      </c>
      <c r="CQ46" s="39"/>
      <c r="CR46" s="42">
        <v>0</v>
      </c>
      <c r="CS46" s="39"/>
      <c r="CT46" s="42">
        <v>0</v>
      </c>
      <c r="CU46" s="39"/>
      <c r="CV46" s="42">
        <v>0</v>
      </c>
      <c r="CW46" s="39"/>
      <c r="CX46" s="42">
        <v>0</v>
      </c>
      <c r="CY46" s="39"/>
      <c r="CZ46" s="42">
        <v>0</v>
      </c>
      <c r="DA46" s="39"/>
      <c r="DB46" s="40">
        <f t="shared" ref="DB46:DB52" si="47">ROUND(SUM(CR46:CZ46),5)</f>
        <v>0</v>
      </c>
      <c r="DC46" s="39"/>
      <c r="DD46" s="42">
        <v>0</v>
      </c>
      <c r="DE46" s="39"/>
      <c r="DF46" s="42">
        <v>0</v>
      </c>
      <c r="DG46" s="39"/>
      <c r="DH46" s="42">
        <v>0</v>
      </c>
      <c r="DI46" s="39"/>
      <c r="DJ46" s="42">
        <v>0</v>
      </c>
      <c r="DK46" s="39"/>
      <c r="DL46" s="42">
        <v>0</v>
      </c>
      <c r="DM46" s="39"/>
      <c r="DN46" s="42">
        <v>0</v>
      </c>
      <c r="DO46" s="39"/>
      <c r="DP46" s="42">
        <v>0</v>
      </c>
      <c r="DQ46" s="39"/>
      <c r="DR46" s="42">
        <v>0</v>
      </c>
      <c r="DS46" s="39"/>
      <c r="DT46" s="42">
        <v>0</v>
      </c>
      <c r="DU46" s="39"/>
      <c r="DV46" s="42">
        <v>0</v>
      </c>
      <c r="DW46" s="39"/>
      <c r="DX46" s="42">
        <v>0</v>
      </c>
      <c r="DY46" s="39"/>
      <c r="DZ46" s="40">
        <f t="shared" ref="DZ46:DZ52" si="48">ROUND(SUM(DH46:DX46),5)</f>
        <v>0</v>
      </c>
      <c r="EA46" s="39"/>
      <c r="EB46" s="42">
        <v>0</v>
      </c>
      <c r="EC46" s="39"/>
      <c r="ED46" s="42">
        <v>0</v>
      </c>
      <c r="EE46" s="39"/>
      <c r="EF46" s="42">
        <v>0</v>
      </c>
      <c r="EG46" s="39"/>
      <c r="EH46" s="42">
        <v>0</v>
      </c>
      <c r="EI46" s="39"/>
      <c r="EJ46" s="40">
        <f t="shared" ref="EJ46:EJ52" si="49">ROUND(SUM(ED46:EH46),5)</f>
        <v>0</v>
      </c>
      <c r="EK46" s="39"/>
      <c r="EL46" s="42">
        <v>0</v>
      </c>
      <c r="EM46" s="39"/>
      <c r="EN46" s="42">
        <v>0</v>
      </c>
      <c r="EO46" s="39"/>
      <c r="EP46" s="42">
        <v>0</v>
      </c>
      <c r="EQ46" s="39"/>
      <c r="ER46" s="42">
        <v>0</v>
      </c>
      <c r="ES46" s="39"/>
      <c r="ET46" s="40">
        <f t="shared" ref="ET46:ET52" si="50">ROUND(SUM(EN46:ER46),5)</f>
        <v>0</v>
      </c>
      <c r="EU46" s="39"/>
      <c r="EV46" s="42">
        <v>0</v>
      </c>
      <c r="EW46" s="39"/>
      <c r="EX46" s="42">
        <v>0</v>
      </c>
      <c r="EY46" s="39"/>
      <c r="EZ46" s="42">
        <v>0</v>
      </c>
      <c r="FA46" s="39"/>
      <c r="FB46" s="40">
        <f t="shared" ref="FB46:FB52" si="51">ROUND(SUM(EV46:EZ46),5)</f>
        <v>0</v>
      </c>
      <c r="FC46" s="39"/>
      <c r="FD46" s="105">
        <v>0</v>
      </c>
      <c r="FE46" s="39"/>
      <c r="FF46" s="42">
        <v>0</v>
      </c>
      <c r="FG46" s="39"/>
      <c r="FH46" s="42">
        <v>0</v>
      </c>
      <c r="FI46" s="39"/>
      <c r="FJ46" s="42">
        <v>0</v>
      </c>
      <c r="FK46" s="39"/>
      <c r="FL46" s="40">
        <f t="shared" ref="FL46:FL52" si="52">ROUND(SUM(FF46:FJ46),5)</f>
        <v>0</v>
      </c>
      <c r="FM46" s="39"/>
      <c r="FN46" s="42">
        <v>0</v>
      </c>
      <c r="FO46" s="39"/>
      <c r="FP46" s="42">
        <v>0</v>
      </c>
      <c r="FQ46" s="39"/>
      <c r="FR46" s="42">
        <v>0</v>
      </c>
      <c r="FS46" s="39"/>
      <c r="FT46" s="42">
        <v>0</v>
      </c>
      <c r="FU46" s="39"/>
      <c r="FV46" s="40">
        <f t="shared" ref="FV46:FV52" si="53">ROUND(SUM(FN46:FT46),5)</f>
        <v>0</v>
      </c>
      <c r="FW46" s="39"/>
      <c r="FX46" s="42">
        <v>0</v>
      </c>
      <c r="FY46" s="39"/>
      <c r="FZ46" s="42">
        <f t="shared" ref="FZ46:FZ52" si="54">ROUND(SUM(AD46:AH46)+SUM(AP46:CB46)+SUM(CN46:CP46)+SUM(DB46:DF46)+SUM(DZ46:EB46)+SUM(EJ46:EL46)+ET46+SUM(FB46:FD46)+FL46+SUM(FV46:FX46),5)</f>
        <v>0</v>
      </c>
      <c r="GA46" s="39"/>
      <c r="GB46" s="42">
        <v>0</v>
      </c>
      <c r="GC46" s="39"/>
      <c r="GD46" s="42">
        <f t="shared" ref="GD46:GD52" si="55">ROUND(SUM(F46:J46)+T46+SUM(FZ46:GB46),5)</f>
        <v>0</v>
      </c>
    </row>
    <row r="47" spans="1:186" ht="16" thickBot="1" x14ac:dyDescent="0.25">
      <c r="A47" s="36"/>
      <c r="B47" s="36"/>
      <c r="C47" s="36"/>
      <c r="D47" s="36"/>
      <c r="E47" s="36" t="s">
        <v>487</v>
      </c>
      <c r="F47" s="46">
        <v>0</v>
      </c>
      <c r="G47" s="39"/>
      <c r="H47" s="46">
        <v>0</v>
      </c>
      <c r="I47" s="39"/>
      <c r="J47" s="46">
        <v>0</v>
      </c>
      <c r="K47" s="39"/>
      <c r="L47" s="46">
        <v>0</v>
      </c>
      <c r="M47" s="39"/>
      <c r="N47" s="46">
        <v>0</v>
      </c>
      <c r="O47" s="39"/>
      <c r="P47" s="46">
        <f t="shared" si="42"/>
        <v>0</v>
      </c>
      <c r="Q47" s="39"/>
      <c r="R47" s="46">
        <v>0</v>
      </c>
      <c r="S47" s="39"/>
      <c r="T47" s="46">
        <f t="shared" si="43"/>
        <v>0</v>
      </c>
      <c r="U47" s="39"/>
      <c r="V47" s="46">
        <v>0</v>
      </c>
      <c r="W47" s="39"/>
      <c r="X47" s="46">
        <v>0</v>
      </c>
      <c r="Y47" s="39"/>
      <c r="Z47" s="46">
        <v>0</v>
      </c>
      <c r="AA47" s="39"/>
      <c r="AB47" s="46">
        <v>68.89</v>
      </c>
      <c r="AC47" s="39"/>
      <c r="AD47" s="44">
        <f t="shared" si="44"/>
        <v>68.89</v>
      </c>
      <c r="AE47" s="39"/>
      <c r="AF47" s="46">
        <v>68.89</v>
      </c>
      <c r="AG47" s="39"/>
      <c r="AH47" s="46">
        <v>68.89</v>
      </c>
      <c r="AI47" s="39"/>
      <c r="AJ47" s="46">
        <v>0</v>
      </c>
      <c r="AK47" s="39"/>
      <c r="AL47" s="46">
        <v>0</v>
      </c>
      <c r="AM47" s="39"/>
      <c r="AN47" s="46">
        <v>68.89</v>
      </c>
      <c r="AO47" s="39"/>
      <c r="AP47" s="44">
        <f t="shared" si="45"/>
        <v>68.89</v>
      </c>
      <c r="AQ47" s="39"/>
      <c r="AR47" s="46">
        <v>68.89</v>
      </c>
      <c r="AS47" s="39"/>
      <c r="AT47" s="46">
        <v>68.89</v>
      </c>
      <c r="AU47" s="39"/>
      <c r="AV47" s="46">
        <v>0</v>
      </c>
      <c r="AW47" s="39"/>
      <c r="AX47" s="106">
        <v>68.89</v>
      </c>
      <c r="AY47" s="39"/>
      <c r="AZ47" s="46">
        <v>68.89</v>
      </c>
      <c r="BA47" s="39"/>
      <c r="BB47" s="46">
        <v>68.89</v>
      </c>
      <c r="BC47" s="39"/>
      <c r="BD47" s="46">
        <v>68.89</v>
      </c>
      <c r="BE47" s="39"/>
      <c r="BF47" s="46">
        <v>68.89</v>
      </c>
      <c r="BG47" s="39"/>
      <c r="BH47" s="46">
        <v>68.89</v>
      </c>
      <c r="BI47" s="39"/>
      <c r="BJ47" s="46">
        <v>68.89</v>
      </c>
      <c r="BK47" s="39"/>
      <c r="BL47" s="46">
        <v>68.89</v>
      </c>
      <c r="BM47" s="39"/>
      <c r="BN47" s="46">
        <v>68.89</v>
      </c>
      <c r="BO47" s="39"/>
      <c r="BP47" s="46">
        <v>68.89</v>
      </c>
      <c r="BQ47" s="39"/>
      <c r="BR47" s="46">
        <v>68.89</v>
      </c>
      <c r="BS47" s="39"/>
      <c r="BT47" s="46">
        <v>68.89</v>
      </c>
      <c r="BU47" s="39"/>
      <c r="BV47" s="46">
        <v>68.89</v>
      </c>
      <c r="BW47" s="39"/>
      <c r="BX47" s="46">
        <v>68.89</v>
      </c>
      <c r="BY47" s="39"/>
      <c r="BZ47" s="46">
        <v>68.89</v>
      </c>
      <c r="CA47" s="39"/>
      <c r="CB47" s="46">
        <v>68.89</v>
      </c>
      <c r="CC47" s="39"/>
      <c r="CD47" s="46">
        <v>0</v>
      </c>
      <c r="CE47" s="39"/>
      <c r="CF47" s="46">
        <v>0</v>
      </c>
      <c r="CG47" s="39"/>
      <c r="CH47" s="46">
        <v>0</v>
      </c>
      <c r="CI47" s="39"/>
      <c r="CJ47" s="46">
        <v>0</v>
      </c>
      <c r="CK47" s="39"/>
      <c r="CL47" s="46">
        <v>68.89</v>
      </c>
      <c r="CM47" s="39"/>
      <c r="CN47" s="44">
        <f t="shared" si="46"/>
        <v>68.89</v>
      </c>
      <c r="CO47" s="39"/>
      <c r="CP47" s="46">
        <v>68.89</v>
      </c>
      <c r="CQ47" s="39"/>
      <c r="CR47" s="46">
        <v>0</v>
      </c>
      <c r="CS47" s="39"/>
      <c r="CT47" s="46">
        <v>0</v>
      </c>
      <c r="CU47" s="39"/>
      <c r="CV47" s="46">
        <v>0</v>
      </c>
      <c r="CW47" s="39"/>
      <c r="CX47" s="46">
        <v>0</v>
      </c>
      <c r="CY47" s="39"/>
      <c r="CZ47" s="46">
        <v>68.89</v>
      </c>
      <c r="DA47" s="39"/>
      <c r="DB47" s="44">
        <f t="shared" si="47"/>
        <v>68.89</v>
      </c>
      <c r="DC47" s="39"/>
      <c r="DD47" s="46">
        <v>68.89</v>
      </c>
      <c r="DE47" s="39"/>
      <c r="DF47" s="46">
        <v>68.89</v>
      </c>
      <c r="DG47" s="39"/>
      <c r="DH47" s="46">
        <v>0</v>
      </c>
      <c r="DI47" s="39"/>
      <c r="DJ47" s="46">
        <v>0</v>
      </c>
      <c r="DK47" s="39"/>
      <c r="DL47" s="46">
        <v>0</v>
      </c>
      <c r="DM47" s="39"/>
      <c r="DN47" s="46">
        <v>0</v>
      </c>
      <c r="DO47" s="39"/>
      <c r="DP47" s="46">
        <v>0</v>
      </c>
      <c r="DQ47" s="39"/>
      <c r="DR47" s="46">
        <v>0</v>
      </c>
      <c r="DS47" s="39"/>
      <c r="DT47" s="46">
        <v>0</v>
      </c>
      <c r="DU47" s="39"/>
      <c r="DV47" s="46">
        <v>0</v>
      </c>
      <c r="DW47" s="39"/>
      <c r="DX47" s="46">
        <v>68.89</v>
      </c>
      <c r="DY47" s="39"/>
      <c r="DZ47" s="44">
        <f t="shared" si="48"/>
        <v>68.89</v>
      </c>
      <c r="EA47" s="39"/>
      <c r="EB47" s="46">
        <v>68.89</v>
      </c>
      <c r="EC47" s="39"/>
      <c r="ED47" s="46">
        <v>0</v>
      </c>
      <c r="EE47" s="39"/>
      <c r="EF47" s="46">
        <v>0</v>
      </c>
      <c r="EG47" s="39"/>
      <c r="EH47" s="46">
        <v>68.89</v>
      </c>
      <c r="EI47" s="39"/>
      <c r="EJ47" s="44">
        <f t="shared" si="49"/>
        <v>68.89</v>
      </c>
      <c r="EK47" s="39"/>
      <c r="EL47" s="46">
        <v>68.89</v>
      </c>
      <c r="EM47" s="39"/>
      <c r="EN47" s="46">
        <v>68.89</v>
      </c>
      <c r="EO47" s="39"/>
      <c r="EP47" s="46">
        <v>68.89</v>
      </c>
      <c r="EQ47" s="39"/>
      <c r="ER47" s="46">
        <v>0</v>
      </c>
      <c r="ES47" s="39"/>
      <c r="ET47" s="44">
        <f t="shared" si="50"/>
        <v>137.78</v>
      </c>
      <c r="EU47" s="39"/>
      <c r="EV47" s="46">
        <v>0</v>
      </c>
      <c r="EW47" s="39"/>
      <c r="EX47" s="46">
        <v>0</v>
      </c>
      <c r="EY47" s="39"/>
      <c r="EZ47" s="46">
        <v>68.89</v>
      </c>
      <c r="FA47" s="39"/>
      <c r="FB47" s="44">
        <f t="shared" si="51"/>
        <v>68.89</v>
      </c>
      <c r="FC47" s="39"/>
      <c r="FD47" s="106">
        <v>68.89</v>
      </c>
      <c r="FE47" s="39"/>
      <c r="FF47" s="46">
        <v>68.89</v>
      </c>
      <c r="FG47" s="39"/>
      <c r="FH47" s="46">
        <v>68.89</v>
      </c>
      <c r="FI47" s="39"/>
      <c r="FJ47" s="46">
        <v>0</v>
      </c>
      <c r="FK47" s="39"/>
      <c r="FL47" s="44">
        <f t="shared" si="52"/>
        <v>137.78</v>
      </c>
      <c r="FM47" s="39"/>
      <c r="FN47" s="46">
        <v>68.89</v>
      </c>
      <c r="FO47" s="39"/>
      <c r="FP47" s="46">
        <v>68.89</v>
      </c>
      <c r="FQ47" s="39"/>
      <c r="FR47" s="46">
        <v>69.05</v>
      </c>
      <c r="FS47" s="39"/>
      <c r="FT47" s="46">
        <v>0</v>
      </c>
      <c r="FU47" s="39"/>
      <c r="FV47" s="44">
        <f t="shared" si="53"/>
        <v>206.83</v>
      </c>
      <c r="FW47" s="39"/>
      <c r="FX47" s="46">
        <v>0</v>
      </c>
      <c r="FY47" s="39"/>
      <c r="FZ47" s="46">
        <f t="shared" si="54"/>
        <v>2755.76</v>
      </c>
      <c r="GA47" s="39"/>
      <c r="GB47" s="46">
        <v>0</v>
      </c>
      <c r="GC47" s="39"/>
      <c r="GD47" s="46">
        <f t="shared" si="55"/>
        <v>2755.76</v>
      </c>
    </row>
    <row r="48" spans="1:186" x14ac:dyDescent="0.2">
      <c r="A48" s="36"/>
      <c r="B48" s="36"/>
      <c r="C48" s="36"/>
      <c r="D48" s="36" t="s">
        <v>488</v>
      </c>
      <c r="E48" s="36"/>
      <c r="F48" s="42">
        <f>ROUND(SUM(F45:F47),5)</f>
        <v>0</v>
      </c>
      <c r="G48" s="39"/>
      <c r="H48" s="42">
        <f>ROUND(SUM(H45:H47),5)</f>
        <v>0</v>
      </c>
      <c r="I48" s="39"/>
      <c r="J48" s="42">
        <f>ROUND(SUM(J45:J47),5)</f>
        <v>0</v>
      </c>
      <c r="K48" s="39"/>
      <c r="L48" s="42">
        <f>ROUND(SUM(L45:L47),5)</f>
        <v>0</v>
      </c>
      <c r="M48" s="39"/>
      <c r="N48" s="42">
        <f>ROUND(SUM(N45:N47),5)</f>
        <v>0</v>
      </c>
      <c r="O48" s="39"/>
      <c r="P48" s="42">
        <f t="shared" si="42"/>
        <v>0</v>
      </c>
      <c r="Q48" s="39"/>
      <c r="R48" s="42">
        <f>ROUND(SUM(R45:R47),5)</f>
        <v>0</v>
      </c>
      <c r="S48" s="39"/>
      <c r="T48" s="42">
        <f t="shared" si="43"/>
        <v>0</v>
      </c>
      <c r="U48" s="39"/>
      <c r="V48" s="42">
        <f>ROUND(SUM(V45:V47),5)</f>
        <v>0</v>
      </c>
      <c r="W48" s="39"/>
      <c r="X48" s="42">
        <f>ROUND(SUM(X45:X47),5)</f>
        <v>0</v>
      </c>
      <c r="Y48" s="39"/>
      <c r="Z48" s="42">
        <f>ROUND(SUM(Z45:Z47),5)</f>
        <v>0</v>
      </c>
      <c r="AA48" s="39"/>
      <c r="AB48" s="42">
        <f>ROUND(SUM(AB45:AB47),5)</f>
        <v>68.89</v>
      </c>
      <c r="AC48" s="39"/>
      <c r="AD48" s="40">
        <f t="shared" si="44"/>
        <v>68.89</v>
      </c>
      <c r="AE48" s="39"/>
      <c r="AF48" s="42">
        <f>ROUND(SUM(AF45:AF47),5)</f>
        <v>68.89</v>
      </c>
      <c r="AG48" s="39"/>
      <c r="AH48" s="42">
        <f>ROUND(SUM(AH45:AH47),5)</f>
        <v>68.89</v>
      </c>
      <c r="AI48" s="39"/>
      <c r="AJ48" s="42">
        <f>ROUND(SUM(AJ45:AJ47),5)</f>
        <v>0</v>
      </c>
      <c r="AK48" s="39"/>
      <c r="AL48" s="42">
        <f>ROUND(SUM(AL45:AL47),5)</f>
        <v>0</v>
      </c>
      <c r="AM48" s="39"/>
      <c r="AN48" s="42">
        <f>ROUND(SUM(AN45:AN47),5)</f>
        <v>68.89</v>
      </c>
      <c r="AO48" s="39"/>
      <c r="AP48" s="40">
        <f t="shared" si="45"/>
        <v>68.89</v>
      </c>
      <c r="AQ48" s="39"/>
      <c r="AR48" s="42">
        <f>ROUND(SUM(AR45:AR47),5)</f>
        <v>68.89</v>
      </c>
      <c r="AS48" s="39"/>
      <c r="AT48" s="42">
        <f>ROUND(SUM(AT45:AT47),5)</f>
        <v>68.89</v>
      </c>
      <c r="AU48" s="39"/>
      <c r="AV48" s="42">
        <f>ROUND(SUM(AV45:AV47),5)</f>
        <v>0</v>
      </c>
      <c r="AW48" s="39"/>
      <c r="AX48" s="105">
        <f>ROUND(SUM(AX45:AX47),5)</f>
        <v>68.89</v>
      </c>
      <c r="AY48" s="39"/>
      <c r="AZ48" s="42">
        <f>ROUND(SUM(AZ45:AZ47),5)</f>
        <v>68.89</v>
      </c>
      <c r="BA48" s="39"/>
      <c r="BB48" s="42">
        <f>ROUND(SUM(BB45:BB47),5)</f>
        <v>68.89</v>
      </c>
      <c r="BC48" s="39"/>
      <c r="BD48" s="42">
        <f>ROUND(SUM(BD45:BD47),5)</f>
        <v>68.89</v>
      </c>
      <c r="BE48" s="39"/>
      <c r="BF48" s="42">
        <f>ROUND(SUM(BF45:BF47),5)</f>
        <v>68.89</v>
      </c>
      <c r="BG48" s="39"/>
      <c r="BH48" s="42">
        <f>ROUND(SUM(BH45:BH47),5)</f>
        <v>68.89</v>
      </c>
      <c r="BI48" s="39"/>
      <c r="BJ48" s="42">
        <f>ROUND(SUM(BJ45:BJ47),5)</f>
        <v>68.89</v>
      </c>
      <c r="BK48" s="39"/>
      <c r="BL48" s="42">
        <f>ROUND(SUM(BL45:BL47),5)</f>
        <v>68.89</v>
      </c>
      <c r="BM48" s="39"/>
      <c r="BN48" s="42">
        <f>ROUND(SUM(BN45:BN47),5)</f>
        <v>68.89</v>
      </c>
      <c r="BO48" s="39"/>
      <c r="BP48" s="42">
        <f>ROUND(SUM(BP45:BP47),5)</f>
        <v>68.89</v>
      </c>
      <c r="BQ48" s="39"/>
      <c r="BR48" s="42">
        <f>ROUND(SUM(BR45:BR47),5)</f>
        <v>68.89</v>
      </c>
      <c r="BS48" s="39"/>
      <c r="BT48" s="42">
        <f>ROUND(SUM(BT45:BT47),5)</f>
        <v>68.89</v>
      </c>
      <c r="BU48" s="39"/>
      <c r="BV48" s="42">
        <f>ROUND(SUM(BV45:BV47),5)</f>
        <v>68.89</v>
      </c>
      <c r="BW48" s="39"/>
      <c r="BX48" s="42">
        <f>ROUND(SUM(BX45:BX47),5)</f>
        <v>68.89</v>
      </c>
      <c r="BY48" s="39"/>
      <c r="BZ48" s="42">
        <f>ROUND(SUM(BZ45:BZ47),5)</f>
        <v>68.89</v>
      </c>
      <c r="CA48" s="39"/>
      <c r="CB48" s="42">
        <f>ROUND(SUM(CB45:CB47),5)</f>
        <v>68.89</v>
      </c>
      <c r="CC48" s="39"/>
      <c r="CD48" s="42">
        <f>ROUND(SUM(CD45:CD47),5)</f>
        <v>0</v>
      </c>
      <c r="CE48" s="39"/>
      <c r="CF48" s="42">
        <f>ROUND(SUM(CF45:CF47),5)</f>
        <v>0</v>
      </c>
      <c r="CG48" s="39"/>
      <c r="CH48" s="42">
        <f>ROUND(SUM(CH45:CH47),5)</f>
        <v>0</v>
      </c>
      <c r="CI48" s="39"/>
      <c r="CJ48" s="42">
        <f>ROUND(SUM(CJ45:CJ47),5)</f>
        <v>0</v>
      </c>
      <c r="CK48" s="39"/>
      <c r="CL48" s="42">
        <f>ROUND(SUM(CL45:CL47),5)</f>
        <v>68.89</v>
      </c>
      <c r="CM48" s="39"/>
      <c r="CN48" s="40">
        <f t="shared" si="46"/>
        <v>68.89</v>
      </c>
      <c r="CO48" s="39"/>
      <c r="CP48" s="42">
        <f>ROUND(SUM(CP45:CP47),5)</f>
        <v>68.89</v>
      </c>
      <c r="CQ48" s="39"/>
      <c r="CR48" s="42">
        <f>ROUND(SUM(CR45:CR47),5)</f>
        <v>0</v>
      </c>
      <c r="CS48" s="39"/>
      <c r="CT48" s="42">
        <f>ROUND(SUM(CT45:CT47),5)</f>
        <v>0</v>
      </c>
      <c r="CU48" s="39"/>
      <c r="CV48" s="42">
        <f>ROUND(SUM(CV45:CV47),5)</f>
        <v>0</v>
      </c>
      <c r="CW48" s="39"/>
      <c r="CX48" s="42">
        <f>ROUND(SUM(CX45:CX47),5)</f>
        <v>0</v>
      </c>
      <c r="CY48" s="39"/>
      <c r="CZ48" s="42">
        <f>ROUND(SUM(CZ45:CZ47),5)</f>
        <v>68.89</v>
      </c>
      <c r="DA48" s="39"/>
      <c r="DB48" s="40">
        <f t="shared" si="47"/>
        <v>68.89</v>
      </c>
      <c r="DC48" s="39"/>
      <c r="DD48" s="42">
        <f>ROUND(SUM(DD45:DD47),5)</f>
        <v>68.89</v>
      </c>
      <c r="DE48" s="39"/>
      <c r="DF48" s="42">
        <f>ROUND(SUM(DF45:DF47),5)</f>
        <v>68.89</v>
      </c>
      <c r="DG48" s="39"/>
      <c r="DH48" s="42">
        <f>ROUND(SUM(DH45:DH47),5)</f>
        <v>0</v>
      </c>
      <c r="DI48" s="39"/>
      <c r="DJ48" s="42">
        <f>ROUND(SUM(DJ45:DJ47),5)</f>
        <v>0</v>
      </c>
      <c r="DK48" s="39"/>
      <c r="DL48" s="42">
        <f>ROUND(SUM(DL45:DL47),5)</f>
        <v>0</v>
      </c>
      <c r="DM48" s="39"/>
      <c r="DN48" s="42">
        <f>ROUND(SUM(DN45:DN47),5)</f>
        <v>0</v>
      </c>
      <c r="DO48" s="39"/>
      <c r="DP48" s="42">
        <f>ROUND(SUM(DP45:DP47),5)</f>
        <v>0</v>
      </c>
      <c r="DQ48" s="39"/>
      <c r="DR48" s="42">
        <f>ROUND(SUM(DR45:DR47),5)</f>
        <v>0</v>
      </c>
      <c r="DS48" s="39"/>
      <c r="DT48" s="42">
        <f>ROUND(SUM(DT45:DT47),5)</f>
        <v>0</v>
      </c>
      <c r="DU48" s="39"/>
      <c r="DV48" s="42">
        <f>ROUND(SUM(DV45:DV47),5)</f>
        <v>0</v>
      </c>
      <c r="DW48" s="39"/>
      <c r="DX48" s="42">
        <f>ROUND(SUM(DX45:DX47),5)</f>
        <v>68.89</v>
      </c>
      <c r="DY48" s="39"/>
      <c r="DZ48" s="40">
        <f t="shared" si="48"/>
        <v>68.89</v>
      </c>
      <c r="EA48" s="39"/>
      <c r="EB48" s="42">
        <f>ROUND(SUM(EB45:EB47),5)</f>
        <v>68.89</v>
      </c>
      <c r="EC48" s="39"/>
      <c r="ED48" s="42">
        <f>ROUND(SUM(ED45:ED47),5)</f>
        <v>0</v>
      </c>
      <c r="EE48" s="39"/>
      <c r="EF48" s="42">
        <f>ROUND(SUM(EF45:EF47),5)</f>
        <v>0</v>
      </c>
      <c r="EG48" s="39"/>
      <c r="EH48" s="42">
        <f>ROUND(SUM(EH45:EH47),5)</f>
        <v>68.89</v>
      </c>
      <c r="EI48" s="39"/>
      <c r="EJ48" s="40">
        <f t="shared" si="49"/>
        <v>68.89</v>
      </c>
      <c r="EK48" s="39"/>
      <c r="EL48" s="42">
        <f>ROUND(SUM(EL45:EL47),5)</f>
        <v>68.89</v>
      </c>
      <c r="EM48" s="39"/>
      <c r="EN48" s="42">
        <f>ROUND(SUM(EN45:EN47),5)</f>
        <v>68.89</v>
      </c>
      <c r="EO48" s="39"/>
      <c r="EP48" s="42">
        <f>ROUND(SUM(EP45:EP47),5)</f>
        <v>68.89</v>
      </c>
      <c r="EQ48" s="39"/>
      <c r="ER48" s="42">
        <f>ROUND(SUM(ER45:ER47),5)</f>
        <v>0</v>
      </c>
      <c r="ES48" s="39"/>
      <c r="ET48" s="40">
        <f t="shared" si="50"/>
        <v>137.78</v>
      </c>
      <c r="EU48" s="39"/>
      <c r="EV48" s="42">
        <f>ROUND(SUM(EV45:EV47),5)</f>
        <v>0</v>
      </c>
      <c r="EW48" s="39"/>
      <c r="EX48" s="42">
        <f>ROUND(SUM(EX45:EX47),5)</f>
        <v>0</v>
      </c>
      <c r="EY48" s="39"/>
      <c r="EZ48" s="42">
        <f>ROUND(SUM(EZ45:EZ47),5)</f>
        <v>68.89</v>
      </c>
      <c r="FA48" s="39"/>
      <c r="FB48" s="40">
        <f t="shared" si="51"/>
        <v>68.89</v>
      </c>
      <c r="FC48" s="39"/>
      <c r="FD48" s="105">
        <f>ROUND(SUM(FD45:FD47),5)</f>
        <v>68.89</v>
      </c>
      <c r="FE48" s="39"/>
      <c r="FF48" s="42">
        <f>ROUND(SUM(FF45:FF47),5)</f>
        <v>68.89</v>
      </c>
      <c r="FG48" s="39"/>
      <c r="FH48" s="42">
        <f>ROUND(SUM(FH45:FH47),5)</f>
        <v>68.89</v>
      </c>
      <c r="FI48" s="39"/>
      <c r="FJ48" s="42">
        <f>ROUND(SUM(FJ45:FJ47),5)</f>
        <v>0</v>
      </c>
      <c r="FK48" s="39"/>
      <c r="FL48" s="40">
        <f t="shared" si="52"/>
        <v>137.78</v>
      </c>
      <c r="FM48" s="39"/>
      <c r="FN48" s="42">
        <f>ROUND(SUM(FN45:FN47),5)</f>
        <v>68.89</v>
      </c>
      <c r="FO48" s="39"/>
      <c r="FP48" s="42">
        <f>ROUND(SUM(FP45:FP47),5)</f>
        <v>68.89</v>
      </c>
      <c r="FQ48" s="39"/>
      <c r="FR48" s="42">
        <f>ROUND(SUM(FR45:FR47),5)</f>
        <v>69.05</v>
      </c>
      <c r="FS48" s="39"/>
      <c r="FT48" s="42">
        <f>ROUND(SUM(FT45:FT47),5)</f>
        <v>0</v>
      </c>
      <c r="FU48" s="39"/>
      <c r="FV48" s="40">
        <f t="shared" si="53"/>
        <v>206.83</v>
      </c>
      <c r="FW48" s="39"/>
      <c r="FX48" s="42">
        <f>ROUND(SUM(FX45:FX47),5)</f>
        <v>0</v>
      </c>
      <c r="FY48" s="39"/>
      <c r="FZ48" s="42">
        <f t="shared" si="54"/>
        <v>2755.76</v>
      </c>
      <c r="GA48" s="39"/>
      <c r="GB48" s="42">
        <f>ROUND(SUM(GB45:GB47),5)</f>
        <v>0</v>
      </c>
      <c r="GC48" s="39"/>
      <c r="GD48" s="42">
        <f t="shared" si="55"/>
        <v>2755.76</v>
      </c>
    </row>
    <row r="49" spans="1:186" x14ac:dyDescent="0.2">
      <c r="A49" s="36"/>
      <c r="B49" s="36"/>
      <c r="C49" s="36"/>
      <c r="D49" s="36" t="s">
        <v>317</v>
      </c>
      <c r="E49" s="36"/>
      <c r="F49" s="42">
        <v>0</v>
      </c>
      <c r="G49" s="39"/>
      <c r="H49" s="42">
        <v>0</v>
      </c>
      <c r="I49" s="39"/>
      <c r="J49" s="42">
        <v>0</v>
      </c>
      <c r="K49" s="39"/>
      <c r="L49" s="42">
        <v>0</v>
      </c>
      <c r="M49" s="39"/>
      <c r="N49" s="42">
        <v>0</v>
      </c>
      <c r="O49" s="39"/>
      <c r="P49" s="42">
        <f t="shared" si="42"/>
        <v>0</v>
      </c>
      <c r="Q49" s="39"/>
      <c r="R49" s="42">
        <v>0</v>
      </c>
      <c r="S49" s="39"/>
      <c r="T49" s="42">
        <f t="shared" si="43"/>
        <v>0</v>
      </c>
      <c r="U49" s="39"/>
      <c r="V49" s="42">
        <v>0</v>
      </c>
      <c r="W49" s="39"/>
      <c r="X49" s="42">
        <v>0</v>
      </c>
      <c r="Y49" s="39"/>
      <c r="Z49" s="42">
        <v>0</v>
      </c>
      <c r="AA49" s="39"/>
      <c r="AB49" s="42">
        <v>1128.8699999999999</v>
      </c>
      <c r="AC49" s="39"/>
      <c r="AD49" s="40">
        <f t="shared" si="44"/>
        <v>1128.8699999999999</v>
      </c>
      <c r="AE49" s="39"/>
      <c r="AF49" s="42">
        <v>1504.79</v>
      </c>
      <c r="AG49" s="39"/>
      <c r="AH49" s="42">
        <v>481.6</v>
      </c>
      <c r="AI49" s="39"/>
      <c r="AJ49" s="42">
        <v>383.23</v>
      </c>
      <c r="AK49" s="39"/>
      <c r="AL49" s="42">
        <v>0</v>
      </c>
      <c r="AM49" s="39"/>
      <c r="AN49" s="42">
        <v>346.82</v>
      </c>
      <c r="AO49" s="39"/>
      <c r="AP49" s="40">
        <f t="shared" si="45"/>
        <v>730.05</v>
      </c>
      <c r="AQ49" s="39"/>
      <c r="AR49" s="42">
        <v>0</v>
      </c>
      <c r="AS49" s="39"/>
      <c r="AT49" s="42">
        <v>735.55</v>
      </c>
      <c r="AU49" s="39"/>
      <c r="AV49" s="42">
        <v>0</v>
      </c>
      <c r="AW49" s="39"/>
      <c r="AX49" s="105">
        <v>451.1</v>
      </c>
      <c r="AY49" s="39"/>
      <c r="AZ49" s="42">
        <v>537.52</v>
      </c>
      <c r="BA49" s="39"/>
      <c r="BB49" s="42">
        <v>436.12</v>
      </c>
      <c r="BC49" s="39"/>
      <c r="BD49" s="42">
        <v>358.19</v>
      </c>
      <c r="BE49" s="39"/>
      <c r="BF49" s="42">
        <v>388.63</v>
      </c>
      <c r="BG49" s="39"/>
      <c r="BH49" s="42">
        <v>358.69</v>
      </c>
      <c r="BI49" s="39"/>
      <c r="BJ49" s="42">
        <v>388.63</v>
      </c>
      <c r="BK49" s="39"/>
      <c r="BL49" s="42">
        <v>303.04000000000002</v>
      </c>
      <c r="BM49" s="39"/>
      <c r="BN49" s="42">
        <v>387.74</v>
      </c>
      <c r="BO49" s="39"/>
      <c r="BP49" s="42">
        <v>301.60000000000002</v>
      </c>
      <c r="BQ49" s="39"/>
      <c r="BR49" s="42">
        <v>380.31</v>
      </c>
      <c r="BS49" s="39"/>
      <c r="BT49" s="42">
        <v>645.9</v>
      </c>
      <c r="BU49" s="39"/>
      <c r="BV49" s="42">
        <v>637.29999999999995</v>
      </c>
      <c r="BW49" s="39"/>
      <c r="BX49" s="42">
        <v>378.82</v>
      </c>
      <c r="BY49" s="39"/>
      <c r="BZ49" s="42">
        <v>565.32000000000005</v>
      </c>
      <c r="CA49" s="39"/>
      <c r="CB49" s="42">
        <v>271.75</v>
      </c>
      <c r="CC49" s="39"/>
      <c r="CD49" s="42">
        <v>0</v>
      </c>
      <c r="CE49" s="39"/>
      <c r="CF49" s="42">
        <v>0</v>
      </c>
      <c r="CG49" s="39"/>
      <c r="CH49" s="42">
        <v>0</v>
      </c>
      <c r="CI49" s="39"/>
      <c r="CJ49" s="42">
        <v>0</v>
      </c>
      <c r="CK49" s="39"/>
      <c r="CL49" s="42">
        <v>947.14</v>
      </c>
      <c r="CM49" s="39"/>
      <c r="CN49" s="40">
        <f t="shared" si="46"/>
        <v>947.14</v>
      </c>
      <c r="CO49" s="39"/>
      <c r="CP49" s="42">
        <v>440.43</v>
      </c>
      <c r="CQ49" s="39"/>
      <c r="CR49" s="42">
        <v>0</v>
      </c>
      <c r="CS49" s="39"/>
      <c r="CT49" s="42">
        <v>0</v>
      </c>
      <c r="CU49" s="39"/>
      <c r="CV49" s="42">
        <v>0</v>
      </c>
      <c r="CW49" s="39"/>
      <c r="CX49" s="42">
        <v>0</v>
      </c>
      <c r="CY49" s="39"/>
      <c r="CZ49" s="42">
        <v>1295.03</v>
      </c>
      <c r="DA49" s="39"/>
      <c r="DB49" s="40">
        <f t="shared" si="47"/>
        <v>1295.03</v>
      </c>
      <c r="DC49" s="39"/>
      <c r="DD49" s="42">
        <v>368.54</v>
      </c>
      <c r="DE49" s="39"/>
      <c r="DF49" s="42">
        <v>255.8</v>
      </c>
      <c r="DG49" s="39"/>
      <c r="DH49" s="42">
        <v>0</v>
      </c>
      <c r="DI49" s="39"/>
      <c r="DJ49" s="42">
        <v>0</v>
      </c>
      <c r="DK49" s="39"/>
      <c r="DL49" s="42">
        <v>0</v>
      </c>
      <c r="DM49" s="39"/>
      <c r="DN49" s="42">
        <v>0</v>
      </c>
      <c r="DO49" s="39"/>
      <c r="DP49" s="42">
        <v>0</v>
      </c>
      <c r="DQ49" s="39"/>
      <c r="DR49" s="42">
        <v>0</v>
      </c>
      <c r="DS49" s="39"/>
      <c r="DT49" s="42">
        <v>0</v>
      </c>
      <c r="DU49" s="39"/>
      <c r="DV49" s="42">
        <v>0</v>
      </c>
      <c r="DW49" s="39"/>
      <c r="DX49" s="42">
        <v>809.98</v>
      </c>
      <c r="DY49" s="39"/>
      <c r="DZ49" s="40">
        <f t="shared" si="48"/>
        <v>809.98</v>
      </c>
      <c r="EA49" s="39"/>
      <c r="EB49" s="42">
        <v>1078.42</v>
      </c>
      <c r="EC49" s="39"/>
      <c r="ED49" s="42">
        <v>0</v>
      </c>
      <c r="EE49" s="39"/>
      <c r="EF49" s="42">
        <v>0</v>
      </c>
      <c r="EG49" s="39"/>
      <c r="EH49" s="42">
        <v>671.72</v>
      </c>
      <c r="EI49" s="39"/>
      <c r="EJ49" s="40">
        <f t="shared" si="49"/>
        <v>671.72</v>
      </c>
      <c r="EK49" s="39"/>
      <c r="EL49" s="42">
        <v>570.11</v>
      </c>
      <c r="EM49" s="39"/>
      <c r="EN49" s="42">
        <v>0</v>
      </c>
      <c r="EO49" s="39"/>
      <c r="EP49" s="42">
        <v>0</v>
      </c>
      <c r="EQ49" s="39"/>
      <c r="ER49" s="42">
        <v>0</v>
      </c>
      <c r="ES49" s="39"/>
      <c r="ET49" s="40">
        <f t="shared" si="50"/>
        <v>0</v>
      </c>
      <c r="EU49" s="39"/>
      <c r="EV49" s="42">
        <v>862.38</v>
      </c>
      <c r="EW49" s="39"/>
      <c r="EX49" s="42">
        <v>0</v>
      </c>
      <c r="EY49" s="39"/>
      <c r="EZ49" s="42">
        <v>780.46</v>
      </c>
      <c r="FA49" s="39"/>
      <c r="FB49" s="40">
        <f t="shared" si="51"/>
        <v>1642.84</v>
      </c>
      <c r="FC49" s="39"/>
      <c r="FD49" s="105">
        <v>628.54999999999995</v>
      </c>
      <c r="FE49" s="39"/>
      <c r="FF49" s="42">
        <v>314.41000000000003</v>
      </c>
      <c r="FG49" s="39"/>
      <c r="FH49" s="42">
        <v>314.41000000000003</v>
      </c>
      <c r="FI49" s="39"/>
      <c r="FJ49" s="42">
        <v>0</v>
      </c>
      <c r="FK49" s="39"/>
      <c r="FL49" s="40">
        <f t="shared" si="52"/>
        <v>628.82000000000005</v>
      </c>
      <c r="FM49" s="39"/>
      <c r="FN49" s="42">
        <v>165.75</v>
      </c>
      <c r="FO49" s="39"/>
      <c r="FP49" s="42">
        <v>165.75</v>
      </c>
      <c r="FQ49" s="39"/>
      <c r="FR49" s="42">
        <v>165.76</v>
      </c>
      <c r="FS49" s="39"/>
      <c r="FT49" s="42">
        <v>0</v>
      </c>
      <c r="FU49" s="39"/>
      <c r="FV49" s="40">
        <f t="shared" si="53"/>
        <v>497.26</v>
      </c>
      <c r="FW49" s="39"/>
      <c r="FX49" s="42">
        <v>0</v>
      </c>
      <c r="FY49" s="39"/>
      <c r="FZ49" s="42">
        <f t="shared" si="54"/>
        <v>21206.16</v>
      </c>
      <c r="GA49" s="39"/>
      <c r="GB49" s="42">
        <v>0</v>
      </c>
      <c r="GC49" s="39"/>
      <c r="GD49" s="42">
        <f t="shared" si="55"/>
        <v>21206.16</v>
      </c>
    </row>
    <row r="50" spans="1:186" x14ac:dyDescent="0.2">
      <c r="A50" s="36"/>
      <c r="B50" s="36"/>
      <c r="C50" s="36"/>
      <c r="D50" s="36" t="s">
        <v>650</v>
      </c>
      <c r="E50" s="36"/>
      <c r="F50" s="42">
        <v>0</v>
      </c>
      <c r="G50" s="39"/>
      <c r="H50" s="42">
        <v>0</v>
      </c>
      <c r="I50" s="39"/>
      <c r="J50" s="42">
        <v>0</v>
      </c>
      <c r="K50" s="39"/>
      <c r="L50" s="42">
        <v>0</v>
      </c>
      <c r="M50" s="39"/>
      <c r="N50" s="42">
        <v>0</v>
      </c>
      <c r="O50" s="39"/>
      <c r="P50" s="42">
        <f t="shared" si="42"/>
        <v>0</v>
      </c>
      <c r="Q50" s="39"/>
      <c r="R50" s="42">
        <v>0</v>
      </c>
      <c r="S50" s="39"/>
      <c r="T50" s="42">
        <f t="shared" si="43"/>
        <v>0</v>
      </c>
      <c r="U50" s="39"/>
      <c r="V50" s="42">
        <v>0</v>
      </c>
      <c r="W50" s="39"/>
      <c r="X50" s="42">
        <v>0</v>
      </c>
      <c r="Y50" s="39"/>
      <c r="Z50" s="42">
        <v>0</v>
      </c>
      <c r="AA50" s="39"/>
      <c r="AB50" s="42">
        <v>0</v>
      </c>
      <c r="AC50" s="39"/>
      <c r="AD50" s="40">
        <f t="shared" si="44"/>
        <v>0</v>
      </c>
      <c r="AE50" s="39"/>
      <c r="AF50" s="42">
        <v>0</v>
      </c>
      <c r="AG50" s="39"/>
      <c r="AH50" s="42">
        <v>0</v>
      </c>
      <c r="AI50" s="39"/>
      <c r="AJ50" s="42">
        <v>0</v>
      </c>
      <c r="AK50" s="39"/>
      <c r="AL50" s="42">
        <v>0</v>
      </c>
      <c r="AM50" s="39"/>
      <c r="AN50" s="42">
        <v>0</v>
      </c>
      <c r="AO50" s="39"/>
      <c r="AP50" s="40">
        <f t="shared" si="45"/>
        <v>0</v>
      </c>
      <c r="AQ50" s="39"/>
      <c r="AR50" s="42">
        <v>0</v>
      </c>
      <c r="AS50" s="39"/>
      <c r="AT50" s="42">
        <v>0</v>
      </c>
      <c r="AU50" s="39"/>
      <c r="AV50" s="42">
        <v>0</v>
      </c>
      <c r="AW50" s="39"/>
      <c r="AX50" s="105">
        <v>0</v>
      </c>
      <c r="AY50" s="39"/>
      <c r="AZ50" s="42">
        <v>0</v>
      </c>
      <c r="BA50" s="39"/>
      <c r="BB50" s="42">
        <v>0</v>
      </c>
      <c r="BC50" s="39"/>
      <c r="BD50" s="42">
        <v>0</v>
      </c>
      <c r="BE50" s="39"/>
      <c r="BF50" s="42">
        <v>0</v>
      </c>
      <c r="BG50" s="39"/>
      <c r="BH50" s="42">
        <v>0</v>
      </c>
      <c r="BI50" s="39"/>
      <c r="BJ50" s="42">
        <v>0</v>
      </c>
      <c r="BK50" s="39"/>
      <c r="BL50" s="42">
        <v>0</v>
      </c>
      <c r="BM50" s="39"/>
      <c r="BN50" s="42">
        <v>0</v>
      </c>
      <c r="BO50" s="39"/>
      <c r="BP50" s="42">
        <v>0</v>
      </c>
      <c r="BQ50" s="39"/>
      <c r="BR50" s="42">
        <v>0</v>
      </c>
      <c r="BS50" s="39"/>
      <c r="BT50" s="42">
        <v>0</v>
      </c>
      <c r="BU50" s="39"/>
      <c r="BV50" s="42">
        <v>0</v>
      </c>
      <c r="BW50" s="39"/>
      <c r="BX50" s="42">
        <v>0</v>
      </c>
      <c r="BY50" s="39"/>
      <c r="BZ50" s="42">
        <v>0</v>
      </c>
      <c r="CA50" s="39"/>
      <c r="CB50" s="42">
        <v>0</v>
      </c>
      <c r="CC50" s="39"/>
      <c r="CD50" s="42">
        <v>0</v>
      </c>
      <c r="CE50" s="39"/>
      <c r="CF50" s="42">
        <v>0</v>
      </c>
      <c r="CG50" s="39"/>
      <c r="CH50" s="42">
        <v>0</v>
      </c>
      <c r="CI50" s="39"/>
      <c r="CJ50" s="42">
        <v>0</v>
      </c>
      <c r="CK50" s="39"/>
      <c r="CL50" s="42">
        <v>0</v>
      </c>
      <c r="CM50" s="39"/>
      <c r="CN50" s="40">
        <f t="shared" si="46"/>
        <v>0</v>
      </c>
      <c r="CO50" s="39"/>
      <c r="CP50" s="42">
        <v>0</v>
      </c>
      <c r="CQ50" s="39"/>
      <c r="CR50" s="42">
        <v>0</v>
      </c>
      <c r="CS50" s="39"/>
      <c r="CT50" s="42">
        <v>0</v>
      </c>
      <c r="CU50" s="39"/>
      <c r="CV50" s="42">
        <v>0</v>
      </c>
      <c r="CW50" s="39"/>
      <c r="CX50" s="42">
        <v>0</v>
      </c>
      <c r="CY50" s="39"/>
      <c r="CZ50" s="42">
        <v>0</v>
      </c>
      <c r="DA50" s="39"/>
      <c r="DB50" s="40">
        <f t="shared" si="47"/>
        <v>0</v>
      </c>
      <c r="DC50" s="39"/>
      <c r="DD50" s="42">
        <v>0</v>
      </c>
      <c r="DE50" s="39"/>
      <c r="DF50" s="42">
        <v>0</v>
      </c>
      <c r="DG50" s="39"/>
      <c r="DH50" s="42">
        <v>0</v>
      </c>
      <c r="DI50" s="39"/>
      <c r="DJ50" s="42">
        <v>0</v>
      </c>
      <c r="DK50" s="39"/>
      <c r="DL50" s="42">
        <v>0</v>
      </c>
      <c r="DM50" s="39"/>
      <c r="DN50" s="42">
        <v>0</v>
      </c>
      <c r="DO50" s="39"/>
      <c r="DP50" s="42">
        <v>0</v>
      </c>
      <c r="DQ50" s="39"/>
      <c r="DR50" s="42">
        <v>0</v>
      </c>
      <c r="DS50" s="39"/>
      <c r="DT50" s="42">
        <v>0</v>
      </c>
      <c r="DU50" s="39"/>
      <c r="DV50" s="42">
        <v>0</v>
      </c>
      <c r="DW50" s="39"/>
      <c r="DX50" s="42">
        <v>0</v>
      </c>
      <c r="DY50" s="39"/>
      <c r="DZ50" s="40">
        <f t="shared" si="48"/>
        <v>0</v>
      </c>
      <c r="EA50" s="39"/>
      <c r="EB50" s="42">
        <v>0</v>
      </c>
      <c r="EC50" s="39"/>
      <c r="ED50" s="42">
        <v>0</v>
      </c>
      <c r="EE50" s="39"/>
      <c r="EF50" s="42">
        <v>0</v>
      </c>
      <c r="EG50" s="39"/>
      <c r="EH50" s="42">
        <v>0</v>
      </c>
      <c r="EI50" s="39"/>
      <c r="EJ50" s="40">
        <f t="shared" si="49"/>
        <v>0</v>
      </c>
      <c r="EK50" s="39"/>
      <c r="EL50" s="42">
        <v>0</v>
      </c>
      <c r="EM50" s="39"/>
      <c r="EN50" s="42">
        <v>0</v>
      </c>
      <c r="EO50" s="39"/>
      <c r="EP50" s="42">
        <v>0</v>
      </c>
      <c r="EQ50" s="39"/>
      <c r="ER50" s="42">
        <v>0</v>
      </c>
      <c r="ES50" s="39"/>
      <c r="ET50" s="40">
        <f t="shared" si="50"/>
        <v>0</v>
      </c>
      <c r="EU50" s="39"/>
      <c r="EV50" s="42">
        <v>0</v>
      </c>
      <c r="EW50" s="39"/>
      <c r="EX50" s="42">
        <v>0</v>
      </c>
      <c r="EY50" s="39"/>
      <c r="EZ50" s="42">
        <v>0</v>
      </c>
      <c r="FA50" s="39"/>
      <c r="FB50" s="40">
        <f t="shared" si="51"/>
        <v>0</v>
      </c>
      <c r="FC50" s="39"/>
      <c r="FD50" s="105">
        <v>0</v>
      </c>
      <c r="FE50" s="39"/>
      <c r="FF50" s="42">
        <v>0</v>
      </c>
      <c r="FG50" s="39"/>
      <c r="FH50" s="42">
        <v>0</v>
      </c>
      <c r="FI50" s="39"/>
      <c r="FJ50" s="42">
        <v>0</v>
      </c>
      <c r="FK50" s="39"/>
      <c r="FL50" s="40">
        <f t="shared" si="52"/>
        <v>0</v>
      </c>
      <c r="FM50" s="39"/>
      <c r="FN50" s="42">
        <v>0</v>
      </c>
      <c r="FO50" s="39"/>
      <c r="FP50" s="42">
        <v>0</v>
      </c>
      <c r="FQ50" s="39"/>
      <c r="FR50" s="42">
        <v>0</v>
      </c>
      <c r="FS50" s="39"/>
      <c r="FT50" s="42">
        <v>0</v>
      </c>
      <c r="FU50" s="39"/>
      <c r="FV50" s="40">
        <f t="shared" si="53"/>
        <v>0</v>
      </c>
      <c r="FW50" s="39"/>
      <c r="FX50" s="42">
        <v>0</v>
      </c>
      <c r="FY50" s="39"/>
      <c r="FZ50" s="42">
        <f t="shared" si="54"/>
        <v>0</v>
      </c>
      <c r="GA50" s="39"/>
      <c r="GB50" s="42">
        <v>0</v>
      </c>
      <c r="GC50" s="39"/>
      <c r="GD50" s="42">
        <f t="shared" si="55"/>
        <v>0</v>
      </c>
    </row>
    <row r="51" spans="1:186" x14ac:dyDescent="0.2">
      <c r="A51" s="36"/>
      <c r="B51" s="36"/>
      <c r="C51" s="36"/>
      <c r="D51" s="36" t="s">
        <v>651</v>
      </c>
      <c r="E51" s="36"/>
      <c r="F51" s="42">
        <v>0</v>
      </c>
      <c r="G51" s="39"/>
      <c r="H51" s="42">
        <v>0</v>
      </c>
      <c r="I51" s="39"/>
      <c r="J51" s="42">
        <v>0</v>
      </c>
      <c r="K51" s="39"/>
      <c r="L51" s="42">
        <v>0</v>
      </c>
      <c r="M51" s="39"/>
      <c r="N51" s="42">
        <v>0</v>
      </c>
      <c r="O51" s="39"/>
      <c r="P51" s="42">
        <f t="shared" si="42"/>
        <v>0</v>
      </c>
      <c r="Q51" s="39"/>
      <c r="R51" s="42">
        <v>0</v>
      </c>
      <c r="S51" s="39"/>
      <c r="T51" s="42">
        <f t="shared" si="43"/>
        <v>0</v>
      </c>
      <c r="U51" s="39"/>
      <c r="V51" s="42">
        <v>0</v>
      </c>
      <c r="W51" s="39"/>
      <c r="X51" s="42">
        <v>0</v>
      </c>
      <c r="Y51" s="39"/>
      <c r="Z51" s="42">
        <v>0</v>
      </c>
      <c r="AA51" s="39"/>
      <c r="AB51" s="42">
        <v>0</v>
      </c>
      <c r="AC51" s="39"/>
      <c r="AD51" s="40">
        <f t="shared" si="44"/>
        <v>0</v>
      </c>
      <c r="AE51" s="39"/>
      <c r="AF51" s="42">
        <v>0</v>
      </c>
      <c r="AG51" s="39"/>
      <c r="AH51" s="42">
        <v>0</v>
      </c>
      <c r="AI51" s="39"/>
      <c r="AJ51" s="42">
        <v>0</v>
      </c>
      <c r="AK51" s="39"/>
      <c r="AL51" s="42">
        <v>0</v>
      </c>
      <c r="AM51" s="39"/>
      <c r="AN51" s="42">
        <v>0</v>
      </c>
      <c r="AO51" s="39"/>
      <c r="AP51" s="40">
        <f t="shared" si="45"/>
        <v>0</v>
      </c>
      <c r="AQ51" s="39"/>
      <c r="AR51" s="42">
        <v>0</v>
      </c>
      <c r="AS51" s="39"/>
      <c r="AT51" s="42">
        <v>0</v>
      </c>
      <c r="AU51" s="39"/>
      <c r="AV51" s="42">
        <v>0</v>
      </c>
      <c r="AW51" s="39"/>
      <c r="AX51" s="105">
        <v>0</v>
      </c>
      <c r="AY51" s="39"/>
      <c r="AZ51" s="42">
        <v>0</v>
      </c>
      <c r="BA51" s="39"/>
      <c r="BB51" s="42">
        <v>0</v>
      </c>
      <c r="BC51" s="39"/>
      <c r="BD51" s="42">
        <v>0</v>
      </c>
      <c r="BE51" s="39"/>
      <c r="BF51" s="42">
        <v>0</v>
      </c>
      <c r="BG51" s="39"/>
      <c r="BH51" s="42">
        <v>0</v>
      </c>
      <c r="BI51" s="39"/>
      <c r="BJ51" s="42">
        <v>0</v>
      </c>
      <c r="BK51" s="39"/>
      <c r="BL51" s="42">
        <v>0</v>
      </c>
      <c r="BM51" s="39"/>
      <c r="BN51" s="42">
        <v>0</v>
      </c>
      <c r="BO51" s="39"/>
      <c r="BP51" s="42">
        <v>0</v>
      </c>
      <c r="BQ51" s="39"/>
      <c r="BR51" s="42">
        <v>0</v>
      </c>
      <c r="BS51" s="39"/>
      <c r="BT51" s="42">
        <v>0</v>
      </c>
      <c r="BU51" s="39"/>
      <c r="BV51" s="42">
        <v>0</v>
      </c>
      <c r="BW51" s="39"/>
      <c r="BX51" s="42">
        <v>0</v>
      </c>
      <c r="BY51" s="39"/>
      <c r="BZ51" s="42">
        <v>0</v>
      </c>
      <c r="CA51" s="39"/>
      <c r="CB51" s="42">
        <v>0</v>
      </c>
      <c r="CC51" s="39"/>
      <c r="CD51" s="42">
        <v>0</v>
      </c>
      <c r="CE51" s="39"/>
      <c r="CF51" s="42">
        <v>0</v>
      </c>
      <c r="CG51" s="39"/>
      <c r="CH51" s="42">
        <v>0</v>
      </c>
      <c r="CI51" s="39"/>
      <c r="CJ51" s="42">
        <v>0</v>
      </c>
      <c r="CK51" s="39"/>
      <c r="CL51" s="42">
        <v>0</v>
      </c>
      <c r="CM51" s="39"/>
      <c r="CN51" s="40">
        <f t="shared" si="46"/>
        <v>0</v>
      </c>
      <c r="CO51" s="39"/>
      <c r="CP51" s="42">
        <v>0</v>
      </c>
      <c r="CQ51" s="39"/>
      <c r="CR51" s="42">
        <v>0</v>
      </c>
      <c r="CS51" s="39"/>
      <c r="CT51" s="42">
        <v>0</v>
      </c>
      <c r="CU51" s="39"/>
      <c r="CV51" s="42">
        <v>0</v>
      </c>
      <c r="CW51" s="39"/>
      <c r="CX51" s="42">
        <v>0</v>
      </c>
      <c r="CY51" s="39"/>
      <c r="CZ51" s="42">
        <v>0</v>
      </c>
      <c r="DA51" s="39"/>
      <c r="DB51" s="40">
        <f t="shared" si="47"/>
        <v>0</v>
      </c>
      <c r="DC51" s="39"/>
      <c r="DD51" s="42">
        <v>0</v>
      </c>
      <c r="DE51" s="39"/>
      <c r="DF51" s="42">
        <v>0</v>
      </c>
      <c r="DG51" s="39"/>
      <c r="DH51" s="42">
        <v>0</v>
      </c>
      <c r="DI51" s="39"/>
      <c r="DJ51" s="42">
        <v>0</v>
      </c>
      <c r="DK51" s="39"/>
      <c r="DL51" s="42">
        <v>0</v>
      </c>
      <c r="DM51" s="39"/>
      <c r="DN51" s="42">
        <v>0</v>
      </c>
      <c r="DO51" s="39"/>
      <c r="DP51" s="42">
        <v>0</v>
      </c>
      <c r="DQ51" s="39"/>
      <c r="DR51" s="42">
        <v>0</v>
      </c>
      <c r="DS51" s="39"/>
      <c r="DT51" s="42">
        <v>0</v>
      </c>
      <c r="DU51" s="39"/>
      <c r="DV51" s="42">
        <v>0</v>
      </c>
      <c r="DW51" s="39"/>
      <c r="DX51" s="42">
        <v>0</v>
      </c>
      <c r="DY51" s="39"/>
      <c r="DZ51" s="40">
        <f t="shared" si="48"/>
        <v>0</v>
      </c>
      <c r="EA51" s="39"/>
      <c r="EB51" s="42">
        <v>0</v>
      </c>
      <c r="EC51" s="39"/>
      <c r="ED51" s="42">
        <v>0</v>
      </c>
      <c r="EE51" s="39"/>
      <c r="EF51" s="42">
        <v>0</v>
      </c>
      <c r="EG51" s="39"/>
      <c r="EH51" s="42">
        <v>0</v>
      </c>
      <c r="EI51" s="39"/>
      <c r="EJ51" s="40">
        <f t="shared" si="49"/>
        <v>0</v>
      </c>
      <c r="EK51" s="39"/>
      <c r="EL51" s="42">
        <v>0</v>
      </c>
      <c r="EM51" s="39"/>
      <c r="EN51" s="42">
        <v>0</v>
      </c>
      <c r="EO51" s="39"/>
      <c r="EP51" s="42">
        <v>0</v>
      </c>
      <c r="EQ51" s="39"/>
      <c r="ER51" s="42">
        <v>0</v>
      </c>
      <c r="ES51" s="39"/>
      <c r="ET51" s="40">
        <f t="shared" si="50"/>
        <v>0</v>
      </c>
      <c r="EU51" s="39"/>
      <c r="EV51" s="42">
        <v>0</v>
      </c>
      <c r="EW51" s="39"/>
      <c r="EX51" s="42">
        <v>0</v>
      </c>
      <c r="EY51" s="39"/>
      <c r="EZ51" s="42">
        <v>0</v>
      </c>
      <c r="FA51" s="39"/>
      <c r="FB51" s="40">
        <f t="shared" si="51"/>
        <v>0</v>
      </c>
      <c r="FC51" s="39"/>
      <c r="FD51" s="105">
        <v>0</v>
      </c>
      <c r="FE51" s="39"/>
      <c r="FF51" s="42">
        <v>0</v>
      </c>
      <c r="FG51" s="39"/>
      <c r="FH51" s="42">
        <v>0</v>
      </c>
      <c r="FI51" s="39"/>
      <c r="FJ51" s="42">
        <v>0</v>
      </c>
      <c r="FK51" s="39"/>
      <c r="FL51" s="40">
        <f t="shared" si="52"/>
        <v>0</v>
      </c>
      <c r="FM51" s="39"/>
      <c r="FN51" s="42">
        <v>0</v>
      </c>
      <c r="FO51" s="39"/>
      <c r="FP51" s="42">
        <v>0</v>
      </c>
      <c r="FQ51" s="39"/>
      <c r="FR51" s="42">
        <v>0</v>
      </c>
      <c r="FS51" s="39"/>
      <c r="FT51" s="42">
        <v>0</v>
      </c>
      <c r="FU51" s="39"/>
      <c r="FV51" s="40">
        <f t="shared" si="53"/>
        <v>0</v>
      </c>
      <c r="FW51" s="39"/>
      <c r="FX51" s="42">
        <v>0</v>
      </c>
      <c r="FY51" s="39"/>
      <c r="FZ51" s="42">
        <f t="shared" si="54"/>
        <v>0</v>
      </c>
      <c r="GA51" s="39"/>
      <c r="GB51" s="42">
        <v>0</v>
      </c>
      <c r="GC51" s="39"/>
      <c r="GD51" s="42">
        <f t="shared" si="55"/>
        <v>0</v>
      </c>
    </row>
    <row r="52" spans="1:186" x14ac:dyDescent="0.2">
      <c r="A52" s="36"/>
      <c r="B52" s="36"/>
      <c r="C52" s="36"/>
      <c r="D52" s="36" t="s">
        <v>652</v>
      </c>
      <c r="E52" s="36"/>
      <c r="F52" s="42">
        <v>0</v>
      </c>
      <c r="G52" s="39"/>
      <c r="H52" s="42">
        <v>0</v>
      </c>
      <c r="I52" s="39"/>
      <c r="J52" s="42">
        <v>0</v>
      </c>
      <c r="K52" s="39"/>
      <c r="L52" s="42">
        <v>0</v>
      </c>
      <c r="M52" s="39"/>
      <c r="N52" s="42">
        <v>0</v>
      </c>
      <c r="O52" s="39"/>
      <c r="P52" s="42">
        <f t="shared" si="42"/>
        <v>0</v>
      </c>
      <c r="Q52" s="39"/>
      <c r="R52" s="42">
        <v>0</v>
      </c>
      <c r="S52" s="39"/>
      <c r="T52" s="42">
        <f t="shared" si="43"/>
        <v>0</v>
      </c>
      <c r="U52" s="39"/>
      <c r="V52" s="42">
        <v>0</v>
      </c>
      <c r="W52" s="39"/>
      <c r="X52" s="42">
        <v>0</v>
      </c>
      <c r="Y52" s="39"/>
      <c r="Z52" s="42">
        <v>0</v>
      </c>
      <c r="AA52" s="39"/>
      <c r="AB52" s="42">
        <v>0</v>
      </c>
      <c r="AC52" s="39"/>
      <c r="AD52" s="40">
        <f t="shared" si="44"/>
        <v>0</v>
      </c>
      <c r="AE52" s="39"/>
      <c r="AF52" s="42">
        <v>0</v>
      </c>
      <c r="AG52" s="39"/>
      <c r="AH52" s="42">
        <v>0</v>
      </c>
      <c r="AI52" s="39"/>
      <c r="AJ52" s="42">
        <v>0</v>
      </c>
      <c r="AK52" s="39"/>
      <c r="AL52" s="42">
        <v>0</v>
      </c>
      <c r="AM52" s="39"/>
      <c r="AN52" s="42">
        <v>0</v>
      </c>
      <c r="AO52" s="39"/>
      <c r="AP52" s="40">
        <f t="shared" si="45"/>
        <v>0</v>
      </c>
      <c r="AQ52" s="39"/>
      <c r="AR52" s="42">
        <v>0</v>
      </c>
      <c r="AS52" s="39"/>
      <c r="AT52" s="42">
        <v>0</v>
      </c>
      <c r="AU52" s="39"/>
      <c r="AV52" s="42">
        <v>0</v>
      </c>
      <c r="AW52" s="39"/>
      <c r="AX52" s="105">
        <v>0</v>
      </c>
      <c r="AY52" s="39"/>
      <c r="AZ52" s="42">
        <v>0</v>
      </c>
      <c r="BA52" s="39"/>
      <c r="BB52" s="42">
        <v>0</v>
      </c>
      <c r="BC52" s="39"/>
      <c r="BD52" s="42">
        <v>0</v>
      </c>
      <c r="BE52" s="39"/>
      <c r="BF52" s="42">
        <v>0</v>
      </c>
      <c r="BG52" s="39"/>
      <c r="BH52" s="42">
        <v>0</v>
      </c>
      <c r="BI52" s="39"/>
      <c r="BJ52" s="42">
        <v>0</v>
      </c>
      <c r="BK52" s="39"/>
      <c r="BL52" s="42">
        <v>0</v>
      </c>
      <c r="BM52" s="39"/>
      <c r="BN52" s="42">
        <v>0</v>
      </c>
      <c r="BO52" s="39"/>
      <c r="BP52" s="42">
        <v>0</v>
      </c>
      <c r="BQ52" s="39"/>
      <c r="BR52" s="42">
        <v>0</v>
      </c>
      <c r="BS52" s="39"/>
      <c r="BT52" s="42">
        <v>0</v>
      </c>
      <c r="BU52" s="39"/>
      <c r="BV52" s="42">
        <v>0</v>
      </c>
      <c r="BW52" s="39"/>
      <c r="BX52" s="42">
        <v>0</v>
      </c>
      <c r="BY52" s="39"/>
      <c r="BZ52" s="42">
        <v>0</v>
      </c>
      <c r="CA52" s="39"/>
      <c r="CB52" s="42">
        <v>0</v>
      </c>
      <c r="CC52" s="39"/>
      <c r="CD52" s="42">
        <v>0</v>
      </c>
      <c r="CE52" s="39"/>
      <c r="CF52" s="42">
        <v>0</v>
      </c>
      <c r="CG52" s="39"/>
      <c r="CH52" s="42">
        <v>0</v>
      </c>
      <c r="CI52" s="39"/>
      <c r="CJ52" s="42">
        <v>0</v>
      </c>
      <c r="CK52" s="39"/>
      <c r="CL52" s="42">
        <v>0</v>
      </c>
      <c r="CM52" s="39"/>
      <c r="CN52" s="40">
        <f t="shared" si="46"/>
        <v>0</v>
      </c>
      <c r="CO52" s="39"/>
      <c r="CP52" s="42">
        <v>0</v>
      </c>
      <c r="CQ52" s="39"/>
      <c r="CR52" s="42">
        <v>0</v>
      </c>
      <c r="CS52" s="39"/>
      <c r="CT52" s="42">
        <v>0</v>
      </c>
      <c r="CU52" s="39"/>
      <c r="CV52" s="42">
        <v>0</v>
      </c>
      <c r="CW52" s="39"/>
      <c r="CX52" s="42">
        <v>0</v>
      </c>
      <c r="CY52" s="39"/>
      <c r="CZ52" s="42">
        <v>0</v>
      </c>
      <c r="DA52" s="39"/>
      <c r="DB52" s="40">
        <f t="shared" si="47"/>
        <v>0</v>
      </c>
      <c r="DC52" s="39"/>
      <c r="DD52" s="42">
        <v>0</v>
      </c>
      <c r="DE52" s="39"/>
      <c r="DF52" s="42">
        <v>0</v>
      </c>
      <c r="DG52" s="39"/>
      <c r="DH52" s="42">
        <v>0</v>
      </c>
      <c r="DI52" s="39"/>
      <c r="DJ52" s="42">
        <v>0</v>
      </c>
      <c r="DK52" s="39"/>
      <c r="DL52" s="42">
        <v>0</v>
      </c>
      <c r="DM52" s="39"/>
      <c r="DN52" s="42">
        <v>0</v>
      </c>
      <c r="DO52" s="39"/>
      <c r="DP52" s="42">
        <v>0</v>
      </c>
      <c r="DQ52" s="39"/>
      <c r="DR52" s="42">
        <v>0</v>
      </c>
      <c r="DS52" s="39"/>
      <c r="DT52" s="42">
        <v>0</v>
      </c>
      <c r="DU52" s="39"/>
      <c r="DV52" s="42">
        <v>0</v>
      </c>
      <c r="DW52" s="39"/>
      <c r="DX52" s="42">
        <v>0</v>
      </c>
      <c r="DY52" s="39"/>
      <c r="DZ52" s="40">
        <f t="shared" si="48"/>
        <v>0</v>
      </c>
      <c r="EA52" s="39"/>
      <c r="EB52" s="42">
        <v>0</v>
      </c>
      <c r="EC52" s="39"/>
      <c r="ED52" s="42">
        <v>0</v>
      </c>
      <c r="EE52" s="39"/>
      <c r="EF52" s="42">
        <v>0</v>
      </c>
      <c r="EG52" s="39"/>
      <c r="EH52" s="42">
        <v>0</v>
      </c>
      <c r="EI52" s="39"/>
      <c r="EJ52" s="40">
        <f t="shared" si="49"/>
        <v>0</v>
      </c>
      <c r="EK52" s="39"/>
      <c r="EL52" s="42">
        <v>0</v>
      </c>
      <c r="EM52" s="39"/>
      <c r="EN52" s="42">
        <v>0</v>
      </c>
      <c r="EO52" s="39"/>
      <c r="EP52" s="42">
        <v>0</v>
      </c>
      <c r="EQ52" s="39"/>
      <c r="ER52" s="42">
        <v>0</v>
      </c>
      <c r="ES52" s="39"/>
      <c r="ET52" s="40">
        <f t="shared" si="50"/>
        <v>0</v>
      </c>
      <c r="EU52" s="39"/>
      <c r="EV52" s="42">
        <v>0</v>
      </c>
      <c r="EW52" s="39"/>
      <c r="EX52" s="42">
        <v>0</v>
      </c>
      <c r="EY52" s="39"/>
      <c r="EZ52" s="42">
        <v>0</v>
      </c>
      <c r="FA52" s="39"/>
      <c r="FB52" s="40">
        <f t="shared" si="51"/>
        <v>0</v>
      </c>
      <c r="FC52" s="39"/>
      <c r="FD52" s="105">
        <v>0</v>
      </c>
      <c r="FE52" s="39"/>
      <c r="FF52" s="42">
        <v>0</v>
      </c>
      <c r="FG52" s="39"/>
      <c r="FH52" s="42">
        <v>0</v>
      </c>
      <c r="FI52" s="39"/>
      <c r="FJ52" s="42">
        <v>0</v>
      </c>
      <c r="FK52" s="39"/>
      <c r="FL52" s="40">
        <f t="shared" si="52"/>
        <v>0</v>
      </c>
      <c r="FM52" s="39"/>
      <c r="FN52" s="42">
        <v>0</v>
      </c>
      <c r="FO52" s="39"/>
      <c r="FP52" s="42">
        <v>0</v>
      </c>
      <c r="FQ52" s="39"/>
      <c r="FR52" s="42">
        <v>0</v>
      </c>
      <c r="FS52" s="39"/>
      <c r="FT52" s="42">
        <v>0</v>
      </c>
      <c r="FU52" s="39"/>
      <c r="FV52" s="40">
        <f t="shared" si="53"/>
        <v>0</v>
      </c>
      <c r="FW52" s="39"/>
      <c r="FX52" s="42">
        <v>0</v>
      </c>
      <c r="FY52" s="39"/>
      <c r="FZ52" s="42">
        <f t="shared" si="54"/>
        <v>0</v>
      </c>
      <c r="GA52" s="39"/>
      <c r="GB52" s="42">
        <v>0</v>
      </c>
      <c r="GC52" s="39"/>
      <c r="GD52" s="42">
        <f t="shared" si="55"/>
        <v>0</v>
      </c>
    </row>
    <row r="53" spans="1:186" x14ac:dyDescent="0.2">
      <c r="A53" s="36"/>
      <c r="B53" s="36"/>
      <c r="C53" s="36"/>
      <c r="D53" s="36" t="s">
        <v>319</v>
      </c>
      <c r="E53" s="36"/>
      <c r="F53" s="42"/>
      <c r="G53" s="39"/>
      <c r="H53" s="42"/>
      <c r="I53" s="39"/>
      <c r="J53" s="42"/>
      <c r="K53" s="39"/>
      <c r="L53" s="42"/>
      <c r="M53" s="39"/>
      <c r="N53" s="42"/>
      <c r="O53" s="39"/>
      <c r="P53" s="42"/>
      <c r="Q53" s="39"/>
      <c r="R53" s="42"/>
      <c r="S53" s="39"/>
      <c r="T53" s="42"/>
      <c r="U53" s="39"/>
      <c r="V53" s="42"/>
      <c r="W53" s="39"/>
      <c r="X53" s="42"/>
      <c r="Y53" s="39"/>
      <c r="Z53" s="42"/>
      <c r="AA53" s="39"/>
      <c r="AB53" s="42"/>
      <c r="AC53" s="39"/>
      <c r="AD53" s="40"/>
      <c r="AE53" s="39"/>
      <c r="AF53" s="42"/>
      <c r="AG53" s="39"/>
      <c r="AH53" s="42"/>
      <c r="AI53" s="39"/>
      <c r="AJ53" s="42"/>
      <c r="AK53" s="39"/>
      <c r="AL53" s="42"/>
      <c r="AM53" s="39"/>
      <c r="AN53" s="42"/>
      <c r="AO53" s="39"/>
      <c r="AP53" s="40"/>
      <c r="AQ53" s="39"/>
      <c r="AR53" s="42"/>
      <c r="AS53" s="39"/>
      <c r="AT53" s="42"/>
      <c r="AU53" s="39"/>
      <c r="AV53" s="42"/>
      <c r="AW53" s="39"/>
      <c r="AX53" s="105"/>
      <c r="AY53" s="39"/>
      <c r="AZ53" s="42"/>
      <c r="BA53" s="39"/>
      <c r="BB53" s="42"/>
      <c r="BC53" s="39"/>
      <c r="BD53" s="42"/>
      <c r="BE53" s="39"/>
      <c r="BF53" s="42"/>
      <c r="BG53" s="39"/>
      <c r="BH53" s="42"/>
      <c r="BI53" s="39"/>
      <c r="BJ53" s="42"/>
      <c r="BK53" s="39"/>
      <c r="BL53" s="42"/>
      <c r="BM53" s="39"/>
      <c r="BN53" s="42"/>
      <c r="BO53" s="39"/>
      <c r="BP53" s="42"/>
      <c r="BQ53" s="39"/>
      <c r="BR53" s="42"/>
      <c r="BS53" s="39"/>
      <c r="BT53" s="42"/>
      <c r="BU53" s="39"/>
      <c r="BV53" s="42"/>
      <c r="BW53" s="39"/>
      <c r="BX53" s="42"/>
      <c r="BY53" s="39"/>
      <c r="BZ53" s="42"/>
      <c r="CA53" s="39"/>
      <c r="CB53" s="42"/>
      <c r="CC53" s="39"/>
      <c r="CD53" s="42"/>
      <c r="CE53" s="39"/>
      <c r="CF53" s="42"/>
      <c r="CG53" s="39"/>
      <c r="CH53" s="42"/>
      <c r="CI53" s="39"/>
      <c r="CJ53" s="42"/>
      <c r="CK53" s="39"/>
      <c r="CL53" s="42"/>
      <c r="CM53" s="39"/>
      <c r="CN53" s="40"/>
      <c r="CO53" s="39"/>
      <c r="CP53" s="42"/>
      <c r="CQ53" s="39"/>
      <c r="CR53" s="42"/>
      <c r="CS53" s="39"/>
      <c r="CT53" s="42"/>
      <c r="CU53" s="39"/>
      <c r="CV53" s="42"/>
      <c r="CW53" s="39"/>
      <c r="CX53" s="42"/>
      <c r="CY53" s="39"/>
      <c r="CZ53" s="42"/>
      <c r="DA53" s="39"/>
      <c r="DB53" s="40"/>
      <c r="DC53" s="39"/>
      <c r="DD53" s="42"/>
      <c r="DE53" s="39"/>
      <c r="DF53" s="42"/>
      <c r="DG53" s="39"/>
      <c r="DH53" s="42"/>
      <c r="DI53" s="39"/>
      <c r="DJ53" s="42"/>
      <c r="DK53" s="39"/>
      <c r="DL53" s="42"/>
      <c r="DM53" s="39"/>
      <c r="DN53" s="42"/>
      <c r="DO53" s="39"/>
      <c r="DP53" s="42"/>
      <c r="DQ53" s="39"/>
      <c r="DR53" s="42"/>
      <c r="DS53" s="39"/>
      <c r="DT53" s="42"/>
      <c r="DU53" s="39"/>
      <c r="DV53" s="42"/>
      <c r="DW53" s="39"/>
      <c r="DX53" s="42"/>
      <c r="DY53" s="39"/>
      <c r="DZ53" s="40"/>
      <c r="EA53" s="39"/>
      <c r="EB53" s="42"/>
      <c r="EC53" s="39"/>
      <c r="ED53" s="42"/>
      <c r="EE53" s="39"/>
      <c r="EF53" s="42"/>
      <c r="EG53" s="39"/>
      <c r="EH53" s="42"/>
      <c r="EI53" s="39"/>
      <c r="EJ53" s="40"/>
      <c r="EK53" s="39"/>
      <c r="EL53" s="42"/>
      <c r="EM53" s="39"/>
      <c r="EN53" s="42"/>
      <c r="EO53" s="39"/>
      <c r="EP53" s="42"/>
      <c r="EQ53" s="39"/>
      <c r="ER53" s="42"/>
      <c r="ES53" s="39"/>
      <c r="ET53" s="40"/>
      <c r="EU53" s="39"/>
      <c r="EV53" s="42"/>
      <c r="EW53" s="39"/>
      <c r="EX53" s="42"/>
      <c r="EY53" s="39"/>
      <c r="EZ53" s="42"/>
      <c r="FA53" s="39"/>
      <c r="FB53" s="40"/>
      <c r="FC53" s="39"/>
      <c r="FD53" s="105"/>
      <c r="FE53" s="39"/>
      <c r="FF53" s="42"/>
      <c r="FG53" s="39"/>
      <c r="FH53" s="42"/>
      <c r="FI53" s="39"/>
      <c r="FJ53" s="42"/>
      <c r="FK53" s="39"/>
      <c r="FL53" s="40"/>
      <c r="FM53" s="39"/>
      <c r="FN53" s="42"/>
      <c r="FO53" s="39"/>
      <c r="FP53" s="42"/>
      <c r="FQ53" s="39"/>
      <c r="FR53" s="42"/>
      <c r="FS53" s="39"/>
      <c r="FT53" s="42"/>
      <c r="FU53" s="39"/>
      <c r="FV53" s="40"/>
      <c r="FW53" s="39"/>
      <c r="FX53" s="42"/>
      <c r="FY53" s="39"/>
      <c r="FZ53" s="42"/>
      <c r="GA53" s="39"/>
      <c r="GB53" s="42"/>
      <c r="GC53" s="39"/>
      <c r="GD53" s="42"/>
    </row>
    <row r="54" spans="1:186" x14ac:dyDescent="0.2">
      <c r="A54" s="36"/>
      <c r="B54" s="36"/>
      <c r="C54" s="36"/>
      <c r="D54" s="36"/>
      <c r="E54" s="36" t="s">
        <v>493</v>
      </c>
      <c r="F54" s="42">
        <v>0</v>
      </c>
      <c r="G54" s="39"/>
      <c r="H54" s="42">
        <v>0</v>
      </c>
      <c r="I54" s="39"/>
      <c r="J54" s="42">
        <v>0</v>
      </c>
      <c r="K54" s="39"/>
      <c r="L54" s="42">
        <v>0</v>
      </c>
      <c r="M54" s="39"/>
      <c r="N54" s="42">
        <v>0</v>
      </c>
      <c r="O54" s="39"/>
      <c r="P54" s="42">
        <f t="shared" ref="P54:P59" si="56">ROUND(SUM(L54:N54),5)</f>
        <v>0</v>
      </c>
      <c r="Q54" s="39"/>
      <c r="R54" s="42">
        <v>0</v>
      </c>
      <c r="S54" s="39"/>
      <c r="T54" s="42">
        <f t="shared" ref="T54:T59" si="57">ROUND(SUM(P54:R54),5)</f>
        <v>0</v>
      </c>
      <c r="U54" s="39"/>
      <c r="V54" s="42">
        <v>0</v>
      </c>
      <c r="W54" s="39"/>
      <c r="X54" s="42">
        <v>0</v>
      </c>
      <c r="Y54" s="39"/>
      <c r="Z54" s="42">
        <v>0</v>
      </c>
      <c r="AA54" s="39"/>
      <c r="AB54" s="42">
        <v>0</v>
      </c>
      <c r="AC54" s="39"/>
      <c r="AD54" s="40">
        <f t="shared" ref="AD54:AD59" si="58">ROUND(SUM(V54:AB54),5)</f>
        <v>0</v>
      </c>
      <c r="AE54" s="39"/>
      <c r="AF54" s="42">
        <v>0</v>
      </c>
      <c r="AG54" s="39"/>
      <c r="AH54" s="42">
        <v>0</v>
      </c>
      <c r="AI54" s="39"/>
      <c r="AJ54" s="42">
        <v>0</v>
      </c>
      <c r="AK54" s="39"/>
      <c r="AL54" s="42">
        <v>0</v>
      </c>
      <c r="AM54" s="39"/>
      <c r="AN54" s="42">
        <v>0</v>
      </c>
      <c r="AO54" s="39"/>
      <c r="AP54" s="40">
        <f t="shared" ref="AP54:AP59" si="59">ROUND(SUM(AJ54:AN54),5)</f>
        <v>0</v>
      </c>
      <c r="AQ54" s="39"/>
      <c r="AR54" s="42">
        <v>0</v>
      </c>
      <c r="AS54" s="39"/>
      <c r="AT54" s="42">
        <v>0</v>
      </c>
      <c r="AU54" s="39"/>
      <c r="AV54" s="42">
        <v>0</v>
      </c>
      <c r="AW54" s="39"/>
      <c r="AX54" s="105">
        <v>0</v>
      </c>
      <c r="AY54" s="39"/>
      <c r="AZ54" s="42">
        <v>0</v>
      </c>
      <c r="BA54" s="39"/>
      <c r="BB54" s="42">
        <v>0</v>
      </c>
      <c r="BC54" s="39"/>
      <c r="BD54" s="42">
        <v>0</v>
      </c>
      <c r="BE54" s="39"/>
      <c r="BF54" s="42">
        <v>0</v>
      </c>
      <c r="BG54" s="39"/>
      <c r="BH54" s="42">
        <v>0</v>
      </c>
      <c r="BI54" s="39"/>
      <c r="BJ54" s="42">
        <v>0</v>
      </c>
      <c r="BK54" s="39"/>
      <c r="BL54" s="42">
        <v>0</v>
      </c>
      <c r="BM54" s="39"/>
      <c r="BN54" s="42">
        <v>0</v>
      </c>
      <c r="BO54" s="39"/>
      <c r="BP54" s="42">
        <v>0</v>
      </c>
      <c r="BQ54" s="39"/>
      <c r="BR54" s="42">
        <v>0</v>
      </c>
      <c r="BS54" s="39"/>
      <c r="BT54" s="42">
        <v>0</v>
      </c>
      <c r="BU54" s="39"/>
      <c r="BV54" s="42">
        <v>0</v>
      </c>
      <c r="BW54" s="39"/>
      <c r="BX54" s="42">
        <v>0</v>
      </c>
      <c r="BY54" s="39"/>
      <c r="BZ54" s="42">
        <v>0</v>
      </c>
      <c r="CA54" s="39"/>
      <c r="CB54" s="42">
        <v>0</v>
      </c>
      <c r="CC54" s="39"/>
      <c r="CD54" s="42">
        <v>0</v>
      </c>
      <c r="CE54" s="39"/>
      <c r="CF54" s="42">
        <v>0</v>
      </c>
      <c r="CG54" s="39"/>
      <c r="CH54" s="42">
        <v>0</v>
      </c>
      <c r="CI54" s="39"/>
      <c r="CJ54" s="42">
        <v>0</v>
      </c>
      <c r="CK54" s="39"/>
      <c r="CL54" s="42">
        <v>0</v>
      </c>
      <c r="CM54" s="39"/>
      <c r="CN54" s="40">
        <f t="shared" ref="CN54:CN59" si="60">ROUND(SUM(CD54:CL54),5)</f>
        <v>0</v>
      </c>
      <c r="CO54" s="39"/>
      <c r="CP54" s="42">
        <v>0</v>
      </c>
      <c r="CQ54" s="39"/>
      <c r="CR54" s="42">
        <v>0</v>
      </c>
      <c r="CS54" s="39"/>
      <c r="CT54" s="42">
        <v>0</v>
      </c>
      <c r="CU54" s="39"/>
      <c r="CV54" s="42">
        <v>0</v>
      </c>
      <c r="CW54" s="39"/>
      <c r="CX54" s="42">
        <v>0</v>
      </c>
      <c r="CY54" s="39"/>
      <c r="CZ54" s="42">
        <v>0</v>
      </c>
      <c r="DA54" s="39"/>
      <c r="DB54" s="40">
        <f t="shared" ref="DB54:DB59" si="61">ROUND(SUM(CR54:CZ54),5)</f>
        <v>0</v>
      </c>
      <c r="DC54" s="39"/>
      <c r="DD54" s="42">
        <v>0</v>
      </c>
      <c r="DE54" s="39"/>
      <c r="DF54" s="42">
        <v>0</v>
      </c>
      <c r="DG54" s="39"/>
      <c r="DH54" s="42">
        <v>0</v>
      </c>
      <c r="DI54" s="39"/>
      <c r="DJ54" s="42">
        <v>0</v>
      </c>
      <c r="DK54" s="39"/>
      <c r="DL54" s="42">
        <v>0</v>
      </c>
      <c r="DM54" s="39"/>
      <c r="DN54" s="42">
        <v>0</v>
      </c>
      <c r="DO54" s="39"/>
      <c r="DP54" s="42">
        <v>0</v>
      </c>
      <c r="DQ54" s="39"/>
      <c r="DR54" s="42">
        <v>0</v>
      </c>
      <c r="DS54" s="39"/>
      <c r="DT54" s="42">
        <v>0</v>
      </c>
      <c r="DU54" s="39"/>
      <c r="DV54" s="42">
        <v>0</v>
      </c>
      <c r="DW54" s="39"/>
      <c r="DX54" s="42">
        <v>0</v>
      </c>
      <c r="DY54" s="39"/>
      <c r="DZ54" s="40">
        <f t="shared" ref="DZ54:DZ59" si="62">ROUND(SUM(DH54:DX54),5)</f>
        <v>0</v>
      </c>
      <c r="EA54" s="39"/>
      <c r="EB54" s="42">
        <v>0</v>
      </c>
      <c r="EC54" s="39"/>
      <c r="ED54" s="42">
        <v>0</v>
      </c>
      <c r="EE54" s="39"/>
      <c r="EF54" s="42">
        <v>0</v>
      </c>
      <c r="EG54" s="39"/>
      <c r="EH54" s="42">
        <v>0</v>
      </c>
      <c r="EI54" s="39"/>
      <c r="EJ54" s="40">
        <f t="shared" ref="EJ54:EJ59" si="63">ROUND(SUM(ED54:EH54),5)</f>
        <v>0</v>
      </c>
      <c r="EK54" s="39"/>
      <c r="EL54" s="42">
        <v>0</v>
      </c>
      <c r="EM54" s="39"/>
      <c r="EN54" s="42">
        <v>0</v>
      </c>
      <c r="EO54" s="39"/>
      <c r="EP54" s="42">
        <v>0</v>
      </c>
      <c r="EQ54" s="39"/>
      <c r="ER54" s="42">
        <v>0</v>
      </c>
      <c r="ES54" s="39"/>
      <c r="ET54" s="40">
        <f t="shared" ref="ET54:ET59" si="64">ROUND(SUM(EN54:ER54),5)</f>
        <v>0</v>
      </c>
      <c r="EU54" s="39"/>
      <c r="EV54" s="42">
        <v>0</v>
      </c>
      <c r="EW54" s="39"/>
      <c r="EX54" s="42">
        <v>0</v>
      </c>
      <c r="EY54" s="39"/>
      <c r="EZ54" s="42">
        <v>0</v>
      </c>
      <c r="FA54" s="39"/>
      <c r="FB54" s="40">
        <f t="shared" ref="FB54:FB59" si="65">ROUND(SUM(EV54:EZ54),5)</f>
        <v>0</v>
      </c>
      <c r="FC54" s="39"/>
      <c r="FD54" s="105">
        <v>0</v>
      </c>
      <c r="FE54" s="39"/>
      <c r="FF54" s="42">
        <v>0</v>
      </c>
      <c r="FG54" s="39"/>
      <c r="FH54" s="42">
        <v>0</v>
      </c>
      <c r="FI54" s="39"/>
      <c r="FJ54" s="42">
        <v>0</v>
      </c>
      <c r="FK54" s="39"/>
      <c r="FL54" s="40">
        <f t="shared" ref="FL54:FL59" si="66">ROUND(SUM(FF54:FJ54),5)</f>
        <v>0</v>
      </c>
      <c r="FM54" s="39"/>
      <c r="FN54" s="42">
        <v>0</v>
      </c>
      <c r="FO54" s="39"/>
      <c r="FP54" s="42">
        <v>0</v>
      </c>
      <c r="FQ54" s="39"/>
      <c r="FR54" s="42">
        <v>0</v>
      </c>
      <c r="FS54" s="39"/>
      <c r="FT54" s="42">
        <v>0</v>
      </c>
      <c r="FU54" s="39"/>
      <c r="FV54" s="40">
        <f t="shared" ref="FV54:FV59" si="67">ROUND(SUM(FN54:FT54),5)</f>
        <v>0</v>
      </c>
      <c r="FW54" s="39"/>
      <c r="FX54" s="42">
        <v>0</v>
      </c>
      <c r="FY54" s="39"/>
      <c r="FZ54" s="42">
        <f t="shared" ref="FZ54:FZ59" si="68">ROUND(SUM(AD54:AH54)+SUM(AP54:CB54)+SUM(CN54:CP54)+SUM(DB54:DF54)+SUM(DZ54:EB54)+SUM(EJ54:EL54)+ET54+SUM(FB54:FD54)+FL54+SUM(FV54:FX54),5)</f>
        <v>0</v>
      </c>
      <c r="GA54" s="39"/>
      <c r="GB54" s="42">
        <v>0</v>
      </c>
      <c r="GC54" s="39"/>
      <c r="GD54" s="42">
        <f t="shared" ref="GD54:GD59" si="69">ROUND(SUM(F54:J54)+T54+SUM(FZ54:GB54),5)</f>
        <v>0</v>
      </c>
    </row>
    <row r="55" spans="1:186" x14ac:dyDescent="0.2">
      <c r="A55" s="36"/>
      <c r="B55" s="36"/>
      <c r="C55" s="36"/>
      <c r="D55" s="36"/>
      <c r="E55" s="36" t="s">
        <v>318</v>
      </c>
      <c r="F55" s="42">
        <v>0</v>
      </c>
      <c r="G55" s="39"/>
      <c r="H55" s="42">
        <v>0</v>
      </c>
      <c r="I55" s="39"/>
      <c r="J55" s="42">
        <v>0</v>
      </c>
      <c r="K55" s="39"/>
      <c r="L55" s="42">
        <v>0</v>
      </c>
      <c r="M55" s="39"/>
      <c r="N55" s="42">
        <v>0</v>
      </c>
      <c r="O55" s="39"/>
      <c r="P55" s="42">
        <f t="shared" si="56"/>
        <v>0</v>
      </c>
      <c r="Q55" s="39"/>
      <c r="R55" s="42">
        <v>0</v>
      </c>
      <c r="S55" s="39"/>
      <c r="T55" s="42">
        <f t="shared" si="57"/>
        <v>0</v>
      </c>
      <c r="U55" s="39"/>
      <c r="V55" s="42">
        <v>0</v>
      </c>
      <c r="W55" s="39"/>
      <c r="X55" s="42">
        <v>0</v>
      </c>
      <c r="Y55" s="39"/>
      <c r="Z55" s="42">
        <v>0</v>
      </c>
      <c r="AA55" s="39"/>
      <c r="AB55" s="42">
        <v>0</v>
      </c>
      <c r="AC55" s="39"/>
      <c r="AD55" s="40">
        <f t="shared" si="58"/>
        <v>0</v>
      </c>
      <c r="AE55" s="39"/>
      <c r="AF55" s="42">
        <v>0</v>
      </c>
      <c r="AG55" s="39"/>
      <c r="AH55" s="42">
        <v>0</v>
      </c>
      <c r="AI55" s="39"/>
      <c r="AJ55" s="42">
        <v>0</v>
      </c>
      <c r="AK55" s="39"/>
      <c r="AL55" s="42">
        <v>0</v>
      </c>
      <c r="AM55" s="39"/>
      <c r="AN55" s="42">
        <v>0</v>
      </c>
      <c r="AO55" s="39"/>
      <c r="AP55" s="40">
        <f t="shared" si="59"/>
        <v>0</v>
      </c>
      <c r="AQ55" s="39"/>
      <c r="AR55" s="42">
        <v>0</v>
      </c>
      <c r="AS55" s="39"/>
      <c r="AT55" s="42">
        <v>0</v>
      </c>
      <c r="AU55" s="39"/>
      <c r="AV55" s="42">
        <v>0</v>
      </c>
      <c r="AW55" s="39"/>
      <c r="AX55" s="105">
        <v>0</v>
      </c>
      <c r="AY55" s="39"/>
      <c r="AZ55" s="42">
        <v>0</v>
      </c>
      <c r="BA55" s="39"/>
      <c r="BB55" s="42">
        <v>0</v>
      </c>
      <c r="BC55" s="39"/>
      <c r="BD55" s="42">
        <v>0</v>
      </c>
      <c r="BE55" s="39"/>
      <c r="BF55" s="42">
        <v>0</v>
      </c>
      <c r="BG55" s="39"/>
      <c r="BH55" s="42">
        <v>0</v>
      </c>
      <c r="BI55" s="39"/>
      <c r="BJ55" s="42">
        <v>0</v>
      </c>
      <c r="BK55" s="39"/>
      <c r="BL55" s="42">
        <v>0</v>
      </c>
      <c r="BM55" s="39"/>
      <c r="BN55" s="42">
        <v>0</v>
      </c>
      <c r="BO55" s="39"/>
      <c r="BP55" s="42">
        <v>0</v>
      </c>
      <c r="BQ55" s="39"/>
      <c r="BR55" s="42">
        <v>0</v>
      </c>
      <c r="BS55" s="39"/>
      <c r="BT55" s="42">
        <v>0</v>
      </c>
      <c r="BU55" s="39"/>
      <c r="BV55" s="42">
        <v>0</v>
      </c>
      <c r="BW55" s="39"/>
      <c r="BX55" s="42">
        <v>0</v>
      </c>
      <c r="BY55" s="39"/>
      <c r="BZ55" s="42">
        <v>0</v>
      </c>
      <c r="CA55" s="39"/>
      <c r="CB55" s="42">
        <v>0</v>
      </c>
      <c r="CC55" s="39"/>
      <c r="CD55" s="42">
        <v>0</v>
      </c>
      <c r="CE55" s="39"/>
      <c r="CF55" s="42">
        <v>0</v>
      </c>
      <c r="CG55" s="39"/>
      <c r="CH55" s="42">
        <v>0</v>
      </c>
      <c r="CI55" s="39"/>
      <c r="CJ55" s="42">
        <v>0</v>
      </c>
      <c r="CK55" s="39"/>
      <c r="CL55" s="42">
        <v>0</v>
      </c>
      <c r="CM55" s="39"/>
      <c r="CN55" s="40">
        <f t="shared" si="60"/>
        <v>0</v>
      </c>
      <c r="CO55" s="39"/>
      <c r="CP55" s="42">
        <v>0</v>
      </c>
      <c r="CQ55" s="39"/>
      <c r="CR55" s="42">
        <v>0</v>
      </c>
      <c r="CS55" s="39"/>
      <c r="CT55" s="42">
        <v>0</v>
      </c>
      <c r="CU55" s="39"/>
      <c r="CV55" s="42">
        <v>0</v>
      </c>
      <c r="CW55" s="39"/>
      <c r="CX55" s="42">
        <v>0</v>
      </c>
      <c r="CY55" s="39"/>
      <c r="CZ55" s="42">
        <v>0</v>
      </c>
      <c r="DA55" s="39"/>
      <c r="DB55" s="40">
        <f t="shared" si="61"/>
        <v>0</v>
      </c>
      <c r="DC55" s="39"/>
      <c r="DD55" s="42">
        <v>0</v>
      </c>
      <c r="DE55" s="39"/>
      <c r="DF55" s="42">
        <v>0</v>
      </c>
      <c r="DG55" s="39"/>
      <c r="DH55" s="42">
        <v>0</v>
      </c>
      <c r="DI55" s="39"/>
      <c r="DJ55" s="42">
        <v>0</v>
      </c>
      <c r="DK55" s="39"/>
      <c r="DL55" s="42">
        <v>0</v>
      </c>
      <c r="DM55" s="39"/>
      <c r="DN55" s="42">
        <v>0</v>
      </c>
      <c r="DO55" s="39"/>
      <c r="DP55" s="42">
        <v>0</v>
      </c>
      <c r="DQ55" s="39"/>
      <c r="DR55" s="42">
        <v>0</v>
      </c>
      <c r="DS55" s="39"/>
      <c r="DT55" s="42">
        <v>0</v>
      </c>
      <c r="DU55" s="39"/>
      <c r="DV55" s="42">
        <v>0</v>
      </c>
      <c r="DW55" s="39"/>
      <c r="DX55" s="42">
        <v>0</v>
      </c>
      <c r="DY55" s="39"/>
      <c r="DZ55" s="40">
        <f t="shared" si="62"/>
        <v>0</v>
      </c>
      <c r="EA55" s="39"/>
      <c r="EB55" s="42">
        <v>0</v>
      </c>
      <c r="EC55" s="39"/>
      <c r="ED55" s="42">
        <v>0</v>
      </c>
      <c r="EE55" s="39"/>
      <c r="EF55" s="42">
        <v>0</v>
      </c>
      <c r="EG55" s="39"/>
      <c r="EH55" s="42">
        <v>0</v>
      </c>
      <c r="EI55" s="39"/>
      <c r="EJ55" s="40">
        <f t="shared" si="63"/>
        <v>0</v>
      </c>
      <c r="EK55" s="39"/>
      <c r="EL55" s="42">
        <v>0</v>
      </c>
      <c r="EM55" s="39"/>
      <c r="EN55" s="42">
        <v>0</v>
      </c>
      <c r="EO55" s="39"/>
      <c r="EP55" s="42">
        <v>0</v>
      </c>
      <c r="EQ55" s="39"/>
      <c r="ER55" s="42">
        <v>0</v>
      </c>
      <c r="ES55" s="39"/>
      <c r="ET55" s="40">
        <f t="shared" si="64"/>
        <v>0</v>
      </c>
      <c r="EU55" s="39"/>
      <c r="EV55" s="42">
        <v>0</v>
      </c>
      <c r="EW55" s="39"/>
      <c r="EX55" s="42">
        <v>0</v>
      </c>
      <c r="EY55" s="39"/>
      <c r="EZ55" s="42">
        <v>0</v>
      </c>
      <c r="FA55" s="39"/>
      <c r="FB55" s="40">
        <f t="shared" si="65"/>
        <v>0</v>
      </c>
      <c r="FC55" s="39"/>
      <c r="FD55" s="105">
        <v>0</v>
      </c>
      <c r="FE55" s="39"/>
      <c r="FF55" s="42">
        <v>0</v>
      </c>
      <c r="FG55" s="39"/>
      <c r="FH55" s="42">
        <v>0</v>
      </c>
      <c r="FI55" s="39"/>
      <c r="FJ55" s="42">
        <v>0</v>
      </c>
      <c r="FK55" s="39"/>
      <c r="FL55" s="40">
        <f t="shared" si="66"/>
        <v>0</v>
      </c>
      <c r="FM55" s="39"/>
      <c r="FN55" s="42">
        <v>0</v>
      </c>
      <c r="FO55" s="39"/>
      <c r="FP55" s="42">
        <v>0</v>
      </c>
      <c r="FQ55" s="39"/>
      <c r="FR55" s="42">
        <v>0</v>
      </c>
      <c r="FS55" s="39"/>
      <c r="FT55" s="42">
        <v>0</v>
      </c>
      <c r="FU55" s="39"/>
      <c r="FV55" s="40">
        <f t="shared" si="67"/>
        <v>0</v>
      </c>
      <c r="FW55" s="39"/>
      <c r="FX55" s="42">
        <v>0</v>
      </c>
      <c r="FY55" s="39"/>
      <c r="FZ55" s="42">
        <f t="shared" si="68"/>
        <v>0</v>
      </c>
      <c r="GA55" s="39"/>
      <c r="GB55" s="42">
        <v>0</v>
      </c>
      <c r="GC55" s="39"/>
      <c r="GD55" s="42">
        <f t="shared" si="69"/>
        <v>0</v>
      </c>
    </row>
    <row r="56" spans="1:186" ht="16" thickBot="1" x14ac:dyDescent="0.25">
      <c r="A56" s="36"/>
      <c r="B56" s="36"/>
      <c r="C56" s="36"/>
      <c r="D56" s="36"/>
      <c r="E56" s="36" t="s">
        <v>494</v>
      </c>
      <c r="F56" s="42">
        <v>0</v>
      </c>
      <c r="G56" s="39"/>
      <c r="H56" s="42">
        <v>0</v>
      </c>
      <c r="I56" s="39"/>
      <c r="J56" s="42">
        <v>0</v>
      </c>
      <c r="K56" s="39"/>
      <c r="L56" s="42">
        <v>0</v>
      </c>
      <c r="M56" s="39"/>
      <c r="N56" s="42">
        <v>0</v>
      </c>
      <c r="O56" s="39"/>
      <c r="P56" s="42">
        <f t="shared" si="56"/>
        <v>0</v>
      </c>
      <c r="Q56" s="39"/>
      <c r="R56" s="42">
        <v>0</v>
      </c>
      <c r="S56" s="39"/>
      <c r="T56" s="42">
        <f t="shared" si="57"/>
        <v>0</v>
      </c>
      <c r="U56" s="39"/>
      <c r="V56" s="42">
        <v>0</v>
      </c>
      <c r="W56" s="39"/>
      <c r="X56" s="42">
        <v>0</v>
      </c>
      <c r="Y56" s="39"/>
      <c r="Z56" s="42">
        <v>0</v>
      </c>
      <c r="AA56" s="39"/>
      <c r="AB56" s="42">
        <v>113.4</v>
      </c>
      <c r="AC56" s="39"/>
      <c r="AD56" s="40">
        <f t="shared" si="58"/>
        <v>113.4</v>
      </c>
      <c r="AE56" s="39"/>
      <c r="AF56" s="42">
        <v>3660.08</v>
      </c>
      <c r="AG56" s="39"/>
      <c r="AH56" s="42">
        <v>580.80999999999995</v>
      </c>
      <c r="AI56" s="39"/>
      <c r="AJ56" s="42">
        <v>77.3</v>
      </c>
      <c r="AK56" s="39"/>
      <c r="AL56" s="42">
        <v>956.69</v>
      </c>
      <c r="AM56" s="39"/>
      <c r="AN56" s="42">
        <v>1422.5</v>
      </c>
      <c r="AO56" s="39"/>
      <c r="AP56" s="40">
        <f t="shared" si="59"/>
        <v>2456.4899999999998</v>
      </c>
      <c r="AQ56" s="39"/>
      <c r="AR56" s="42">
        <v>226.61</v>
      </c>
      <c r="AS56" s="39"/>
      <c r="AT56" s="42">
        <v>113.4</v>
      </c>
      <c r="AU56" s="39"/>
      <c r="AV56" s="42">
        <v>0</v>
      </c>
      <c r="AW56" s="39"/>
      <c r="AX56" s="105">
        <v>348.09</v>
      </c>
      <c r="AY56" s="39"/>
      <c r="AZ56" s="42">
        <v>113.4</v>
      </c>
      <c r="BA56" s="39"/>
      <c r="BB56" s="42">
        <v>113.4</v>
      </c>
      <c r="BC56" s="39"/>
      <c r="BD56" s="42">
        <v>113.4</v>
      </c>
      <c r="BE56" s="39"/>
      <c r="BF56" s="42">
        <v>113.4</v>
      </c>
      <c r="BG56" s="39"/>
      <c r="BH56" s="42">
        <v>113.4</v>
      </c>
      <c r="BI56" s="39"/>
      <c r="BJ56" s="42">
        <v>113.4</v>
      </c>
      <c r="BK56" s="39"/>
      <c r="BL56" s="42">
        <v>113.4</v>
      </c>
      <c r="BM56" s="39"/>
      <c r="BN56" s="42">
        <v>113.4</v>
      </c>
      <c r="BO56" s="39"/>
      <c r="BP56" s="42">
        <v>113.4</v>
      </c>
      <c r="BQ56" s="39"/>
      <c r="BR56" s="42">
        <v>113.4</v>
      </c>
      <c r="BS56" s="39"/>
      <c r="BT56" s="42">
        <v>113.4</v>
      </c>
      <c r="BU56" s="39"/>
      <c r="BV56" s="42">
        <v>113.4</v>
      </c>
      <c r="BW56" s="39"/>
      <c r="BX56" s="42">
        <v>113.4</v>
      </c>
      <c r="BY56" s="39"/>
      <c r="BZ56" s="42">
        <v>113.4</v>
      </c>
      <c r="CA56" s="39"/>
      <c r="CB56" s="42">
        <v>113.4</v>
      </c>
      <c r="CC56" s="39"/>
      <c r="CD56" s="42">
        <v>0</v>
      </c>
      <c r="CE56" s="39"/>
      <c r="CF56" s="42">
        <v>0</v>
      </c>
      <c r="CG56" s="39"/>
      <c r="CH56" s="42">
        <v>0</v>
      </c>
      <c r="CI56" s="39"/>
      <c r="CJ56" s="42">
        <v>0</v>
      </c>
      <c r="CK56" s="39"/>
      <c r="CL56" s="42">
        <v>113.4</v>
      </c>
      <c r="CM56" s="39"/>
      <c r="CN56" s="40">
        <f t="shared" si="60"/>
        <v>113.4</v>
      </c>
      <c r="CO56" s="39"/>
      <c r="CP56" s="42">
        <v>113.4</v>
      </c>
      <c r="CQ56" s="39"/>
      <c r="CR56" s="42">
        <v>38.450000000000003</v>
      </c>
      <c r="CS56" s="39"/>
      <c r="CT56" s="42">
        <v>0</v>
      </c>
      <c r="CU56" s="39"/>
      <c r="CV56" s="42">
        <v>1875.03</v>
      </c>
      <c r="CW56" s="39"/>
      <c r="CX56" s="42">
        <v>0</v>
      </c>
      <c r="CY56" s="39"/>
      <c r="CZ56" s="42">
        <v>844.09</v>
      </c>
      <c r="DA56" s="39"/>
      <c r="DB56" s="40">
        <f t="shared" si="61"/>
        <v>2757.57</v>
      </c>
      <c r="DC56" s="39"/>
      <c r="DD56" s="42">
        <v>113.4</v>
      </c>
      <c r="DE56" s="39"/>
      <c r="DF56" s="42">
        <v>113.4</v>
      </c>
      <c r="DG56" s="39"/>
      <c r="DH56" s="42">
        <v>0</v>
      </c>
      <c r="DI56" s="39"/>
      <c r="DJ56" s="42">
        <v>0</v>
      </c>
      <c r="DK56" s="39"/>
      <c r="DL56" s="42">
        <v>0</v>
      </c>
      <c r="DM56" s="39"/>
      <c r="DN56" s="42">
        <v>0</v>
      </c>
      <c r="DO56" s="39"/>
      <c r="DP56" s="42">
        <v>194.62</v>
      </c>
      <c r="DQ56" s="39"/>
      <c r="DR56" s="42">
        <v>0</v>
      </c>
      <c r="DS56" s="39"/>
      <c r="DT56" s="42">
        <v>0</v>
      </c>
      <c r="DU56" s="39"/>
      <c r="DV56" s="42">
        <v>0</v>
      </c>
      <c r="DW56" s="39"/>
      <c r="DX56" s="42">
        <v>4336.2299999999996</v>
      </c>
      <c r="DY56" s="39"/>
      <c r="DZ56" s="40">
        <f t="shared" si="62"/>
        <v>4530.8500000000004</v>
      </c>
      <c r="EA56" s="39"/>
      <c r="EB56" s="42">
        <v>113.4</v>
      </c>
      <c r="EC56" s="39"/>
      <c r="ED56" s="42">
        <v>0</v>
      </c>
      <c r="EE56" s="39"/>
      <c r="EF56" s="42">
        <v>0</v>
      </c>
      <c r="EG56" s="39"/>
      <c r="EH56" s="42">
        <v>113.4</v>
      </c>
      <c r="EI56" s="39"/>
      <c r="EJ56" s="40">
        <f t="shared" si="63"/>
        <v>113.4</v>
      </c>
      <c r="EK56" s="39"/>
      <c r="EL56" s="42">
        <v>113.4</v>
      </c>
      <c r="EM56" s="39"/>
      <c r="EN56" s="42">
        <v>113.4</v>
      </c>
      <c r="EO56" s="39"/>
      <c r="EP56" s="42">
        <v>113.4</v>
      </c>
      <c r="EQ56" s="39"/>
      <c r="ER56" s="42">
        <v>0</v>
      </c>
      <c r="ES56" s="39"/>
      <c r="ET56" s="40">
        <f t="shared" si="64"/>
        <v>226.8</v>
      </c>
      <c r="EU56" s="39"/>
      <c r="EV56" s="42">
        <v>73.650000000000006</v>
      </c>
      <c r="EW56" s="39"/>
      <c r="EX56" s="42">
        <v>0</v>
      </c>
      <c r="EY56" s="39"/>
      <c r="EZ56" s="42">
        <v>1029.2</v>
      </c>
      <c r="FA56" s="39"/>
      <c r="FB56" s="40">
        <f t="shared" si="65"/>
        <v>1102.8499999999999</v>
      </c>
      <c r="FC56" s="39"/>
      <c r="FD56" s="105">
        <v>113.4</v>
      </c>
      <c r="FE56" s="39"/>
      <c r="FF56" s="42">
        <v>113.4</v>
      </c>
      <c r="FG56" s="39"/>
      <c r="FH56" s="42">
        <v>113.4</v>
      </c>
      <c r="FI56" s="39"/>
      <c r="FJ56" s="42">
        <v>0</v>
      </c>
      <c r="FK56" s="39"/>
      <c r="FL56" s="40">
        <f t="shared" si="66"/>
        <v>226.8</v>
      </c>
      <c r="FM56" s="39"/>
      <c r="FN56" s="42">
        <v>113.4</v>
      </c>
      <c r="FO56" s="39"/>
      <c r="FP56" s="42">
        <v>585.76</v>
      </c>
      <c r="FQ56" s="39"/>
      <c r="FR56" s="42">
        <v>113.55</v>
      </c>
      <c r="FS56" s="39"/>
      <c r="FT56" s="42">
        <v>63.2</v>
      </c>
      <c r="FU56" s="39"/>
      <c r="FV56" s="40">
        <f t="shared" si="67"/>
        <v>875.91</v>
      </c>
      <c r="FW56" s="39"/>
      <c r="FX56" s="42">
        <v>0</v>
      </c>
      <c r="FY56" s="39"/>
      <c r="FZ56" s="42">
        <f t="shared" si="68"/>
        <v>19827.86</v>
      </c>
      <c r="GA56" s="39"/>
      <c r="GB56" s="42">
        <v>0</v>
      </c>
      <c r="GC56" s="39"/>
      <c r="GD56" s="42">
        <f t="shared" si="69"/>
        <v>19827.86</v>
      </c>
    </row>
    <row r="57" spans="1:186" ht="16" thickBot="1" x14ac:dyDescent="0.25">
      <c r="A57" s="36"/>
      <c r="B57" s="36"/>
      <c r="C57" s="36"/>
      <c r="D57" s="36" t="s">
        <v>495</v>
      </c>
      <c r="E57" s="36"/>
      <c r="F57" s="57">
        <f>ROUND(SUM(F53:F56),5)</f>
        <v>0</v>
      </c>
      <c r="G57" s="39"/>
      <c r="H57" s="57">
        <f>ROUND(SUM(H53:H56),5)</f>
        <v>0</v>
      </c>
      <c r="I57" s="39"/>
      <c r="J57" s="57">
        <f>ROUND(SUM(J53:J56),5)</f>
        <v>0</v>
      </c>
      <c r="K57" s="39"/>
      <c r="L57" s="57">
        <f>ROUND(SUM(L53:L56),5)</f>
        <v>0</v>
      </c>
      <c r="M57" s="39"/>
      <c r="N57" s="57">
        <f>ROUND(SUM(N53:N56),5)</f>
        <v>0</v>
      </c>
      <c r="O57" s="39"/>
      <c r="P57" s="57">
        <f t="shared" si="56"/>
        <v>0</v>
      </c>
      <c r="Q57" s="39"/>
      <c r="R57" s="57">
        <f>ROUND(SUM(R53:R56),5)</f>
        <v>0</v>
      </c>
      <c r="S57" s="39"/>
      <c r="T57" s="57">
        <f t="shared" si="57"/>
        <v>0</v>
      </c>
      <c r="U57" s="39"/>
      <c r="V57" s="57">
        <f>ROUND(SUM(V53:V56),5)</f>
        <v>0</v>
      </c>
      <c r="W57" s="39"/>
      <c r="X57" s="57">
        <f>ROUND(SUM(X53:X56),5)</f>
        <v>0</v>
      </c>
      <c r="Y57" s="39"/>
      <c r="Z57" s="57">
        <f>ROUND(SUM(Z53:Z56),5)</f>
        <v>0</v>
      </c>
      <c r="AA57" s="39"/>
      <c r="AB57" s="57">
        <f>ROUND(SUM(AB53:AB56),5)</f>
        <v>113.4</v>
      </c>
      <c r="AC57" s="39"/>
      <c r="AD57" s="97">
        <f t="shared" si="58"/>
        <v>113.4</v>
      </c>
      <c r="AE57" s="39"/>
      <c r="AF57" s="57">
        <f>ROUND(SUM(AF53:AF56),5)</f>
        <v>3660.08</v>
      </c>
      <c r="AG57" s="39"/>
      <c r="AH57" s="57">
        <f>ROUND(SUM(AH53:AH56),5)</f>
        <v>580.80999999999995</v>
      </c>
      <c r="AI57" s="39"/>
      <c r="AJ57" s="57">
        <f>ROUND(SUM(AJ53:AJ56),5)</f>
        <v>77.3</v>
      </c>
      <c r="AK57" s="39"/>
      <c r="AL57" s="57">
        <f>ROUND(SUM(AL53:AL56),5)</f>
        <v>956.69</v>
      </c>
      <c r="AM57" s="39"/>
      <c r="AN57" s="57">
        <f>ROUND(SUM(AN53:AN56),5)</f>
        <v>1422.5</v>
      </c>
      <c r="AO57" s="39"/>
      <c r="AP57" s="97">
        <f t="shared" si="59"/>
        <v>2456.4899999999998</v>
      </c>
      <c r="AQ57" s="39"/>
      <c r="AR57" s="57">
        <f>ROUND(SUM(AR53:AR56),5)</f>
        <v>226.61</v>
      </c>
      <c r="AS57" s="39"/>
      <c r="AT57" s="57">
        <f>ROUND(SUM(AT53:AT56),5)</f>
        <v>113.4</v>
      </c>
      <c r="AU57" s="39"/>
      <c r="AV57" s="57">
        <f>ROUND(SUM(AV53:AV56),5)</f>
        <v>0</v>
      </c>
      <c r="AW57" s="39"/>
      <c r="AX57" s="107">
        <f>ROUND(SUM(AX53:AX56),5)</f>
        <v>348.09</v>
      </c>
      <c r="AY57" s="39"/>
      <c r="AZ57" s="57">
        <f>ROUND(SUM(AZ53:AZ56),5)</f>
        <v>113.4</v>
      </c>
      <c r="BA57" s="39"/>
      <c r="BB57" s="57">
        <f>ROUND(SUM(BB53:BB56),5)</f>
        <v>113.4</v>
      </c>
      <c r="BC57" s="39"/>
      <c r="BD57" s="57">
        <f>ROUND(SUM(BD53:BD56),5)</f>
        <v>113.4</v>
      </c>
      <c r="BE57" s="39"/>
      <c r="BF57" s="57">
        <f>ROUND(SUM(BF53:BF56),5)</f>
        <v>113.4</v>
      </c>
      <c r="BG57" s="39"/>
      <c r="BH57" s="57">
        <f>ROUND(SUM(BH53:BH56),5)</f>
        <v>113.4</v>
      </c>
      <c r="BI57" s="39"/>
      <c r="BJ57" s="57">
        <f>ROUND(SUM(BJ53:BJ56),5)</f>
        <v>113.4</v>
      </c>
      <c r="BK57" s="39"/>
      <c r="BL57" s="57">
        <f>ROUND(SUM(BL53:BL56),5)</f>
        <v>113.4</v>
      </c>
      <c r="BM57" s="39"/>
      <c r="BN57" s="57">
        <f>ROUND(SUM(BN53:BN56),5)</f>
        <v>113.4</v>
      </c>
      <c r="BO57" s="39"/>
      <c r="BP57" s="57">
        <f>ROUND(SUM(BP53:BP56),5)</f>
        <v>113.4</v>
      </c>
      <c r="BQ57" s="39"/>
      <c r="BR57" s="57">
        <f>ROUND(SUM(BR53:BR56),5)</f>
        <v>113.4</v>
      </c>
      <c r="BS57" s="39"/>
      <c r="BT57" s="57">
        <f>ROUND(SUM(BT53:BT56),5)</f>
        <v>113.4</v>
      </c>
      <c r="BU57" s="39"/>
      <c r="BV57" s="57">
        <f>ROUND(SUM(BV53:BV56),5)</f>
        <v>113.4</v>
      </c>
      <c r="BW57" s="39"/>
      <c r="BX57" s="57">
        <f>ROUND(SUM(BX53:BX56),5)</f>
        <v>113.4</v>
      </c>
      <c r="BY57" s="39"/>
      <c r="BZ57" s="57">
        <f>ROUND(SUM(BZ53:BZ56),5)</f>
        <v>113.4</v>
      </c>
      <c r="CA57" s="39"/>
      <c r="CB57" s="57">
        <f>ROUND(SUM(CB53:CB56),5)</f>
        <v>113.4</v>
      </c>
      <c r="CC57" s="39"/>
      <c r="CD57" s="57">
        <f>ROUND(SUM(CD53:CD56),5)</f>
        <v>0</v>
      </c>
      <c r="CE57" s="39"/>
      <c r="CF57" s="57">
        <f>ROUND(SUM(CF53:CF56),5)</f>
        <v>0</v>
      </c>
      <c r="CG57" s="39"/>
      <c r="CH57" s="57">
        <f>ROUND(SUM(CH53:CH56),5)</f>
        <v>0</v>
      </c>
      <c r="CI57" s="39"/>
      <c r="CJ57" s="57">
        <f>ROUND(SUM(CJ53:CJ56),5)</f>
        <v>0</v>
      </c>
      <c r="CK57" s="39"/>
      <c r="CL57" s="57">
        <f>ROUND(SUM(CL53:CL56),5)</f>
        <v>113.4</v>
      </c>
      <c r="CM57" s="39"/>
      <c r="CN57" s="97">
        <f t="shared" si="60"/>
        <v>113.4</v>
      </c>
      <c r="CO57" s="39"/>
      <c r="CP57" s="57">
        <f>ROUND(SUM(CP53:CP56),5)</f>
        <v>113.4</v>
      </c>
      <c r="CQ57" s="39"/>
      <c r="CR57" s="57">
        <f>ROUND(SUM(CR53:CR56),5)</f>
        <v>38.450000000000003</v>
      </c>
      <c r="CS57" s="39"/>
      <c r="CT57" s="57">
        <f>ROUND(SUM(CT53:CT56),5)</f>
        <v>0</v>
      </c>
      <c r="CU57" s="39"/>
      <c r="CV57" s="57">
        <f>ROUND(SUM(CV53:CV56),5)</f>
        <v>1875.03</v>
      </c>
      <c r="CW57" s="39"/>
      <c r="CX57" s="57">
        <f>ROUND(SUM(CX53:CX56),5)</f>
        <v>0</v>
      </c>
      <c r="CY57" s="39"/>
      <c r="CZ57" s="57">
        <f>ROUND(SUM(CZ53:CZ56),5)</f>
        <v>844.09</v>
      </c>
      <c r="DA57" s="39"/>
      <c r="DB57" s="97">
        <f t="shared" si="61"/>
        <v>2757.57</v>
      </c>
      <c r="DC57" s="39"/>
      <c r="DD57" s="57">
        <f>ROUND(SUM(DD53:DD56),5)</f>
        <v>113.4</v>
      </c>
      <c r="DE57" s="39"/>
      <c r="DF57" s="57">
        <f>ROUND(SUM(DF53:DF56),5)</f>
        <v>113.4</v>
      </c>
      <c r="DG57" s="39"/>
      <c r="DH57" s="57">
        <f>ROUND(SUM(DH53:DH56),5)</f>
        <v>0</v>
      </c>
      <c r="DI57" s="39"/>
      <c r="DJ57" s="57">
        <f>ROUND(SUM(DJ53:DJ56),5)</f>
        <v>0</v>
      </c>
      <c r="DK57" s="39"/>
      <c r="DL57" s="57">
        <f>ROUND(SUM(DL53:DL56),5)</f>
        <v>0</v>
      </c>
      <c r="DM57" s="39"/>
      <c r="DN57" s="57">
        <f>ROUND(SUM(DN53:DN56),5)</f>
        <v>0</v>
      </c>
      <c r="DO57" s="39"/>
      <c r="DP57" s="57">
        <f>ROUND(SUM(DP53:DP56),5)</f>
        <v>194.62</v>
      </c>
      <c r="DQ57" s="39"/>
      <c r="DR57" s="57">
        <f>ROUND(SUM(DR53:DR56),5)</f>
        <v>0</v>
      </c>
      <c r="DS57" s="39"/>
      <c r="DT57" s="57">
        <f>ROUND(SUM(DT53:DT56),5)</f>
        <v>0</v>
      </c>
      <c r="DU57" s="39"/>
      <c r="DV57" s="57">
        <f>ROUND(SUM(DV53:DV56),5)</f>
        <v>0</v>
      </c>
      <c r="DW57" s="39"/>
      <c r="DX57" s="57">
        <f>ROUND(SUM(DX53:DX56),5)</f>
        <v>4336.2299999999996</v>
      </c>
      <c r="DY57" s="39"/>
      <c r="DZ57" s="97">
        <f t="shared" si="62"/>
        <v>4530.8500000000004</v>
      </c>
      <c r="EA57" s="39"/>
      <c r="EB57" s="57">
        <f>ROUND(SUM(EB53:EB56),5)</f>
        <v>113.4</v>
      </c>
      <c r="EC57" s="39"/>
      <c r="ED57" s="57">
        <f>ROUND(SUM(ED53:ED56),5)</f>
        <v>0</v>
      </c>
      <c r="EE57" s="39"/>
      <c r="EF57" s="57">
        <f>ROUND(SUM(EF53:EF56),5)</f>
        <v>0</v>
      </c>
      <c r="EG57" s="39"/>
      <c r="EH57" s="57">
        <f>ROUND(SUM(EH53:EH56),5)</f>
        <v>113.4</v>
      </c>
      <c r="EI57" s="39"/>
      <c r="EJ57" s="97">
        <f t="shared" si="63"/>
        <v>113.4</v>
      </c>
      <c r="EK57" s="39"/>
      <c r="EL57" s="57">
        <f>ROUND(SUM(EL53:EL56),5)</f>
        <v>113.4</v>
      </c>
      <c r="EM57" s="39"/>
      <c r="EN57" s="57">
        <f>ROUND(SUM(EN53:EN56),5)</f>
        <v>113.4</v>
      </c>
      <c r="EO57" s="39"/>
      <c r="EP57" s="57">
        <f>ROUND(SUM(EP53:EP56),5)</f>
        <v>113.4</v>
      </c>
      <c r="EQ57" s="39"/>
      <c r="ER57" s="57">
        <f>ROUND(SUM(ER53:ER56),5)</f>
        <v>0</v>
      </c>
      <c r="ES57" s="39"/>
      <c r="ET57" s="97">
        <f t="shared" si="64"/>
        <v>226.8</v>
      </c>
      <c r="EU57" s="39"/>
      <c r="EV57" s="57">
        <f>ROUND(SUM(EV53:EV56),5)</f>
        <v>73.650000000000006</v>
      </c>
      <c r="EW57" s="39"/>
      <c r="EX57" s="57">
        <f>ROUND(SUM(EX53:EX56),5)</f>
        <v>0</v>
      </c>
      <c r="EY57" s="39"/>
      <c r="EZ57" s="57">
        <f>ROUND(SUM(EZ53:EZ56),5)</f>
        <v>1029.2</v>
      </c>
      <c r="FA57" s="39"/>
      <c r="FB57" s="97">
        <f t="shared" si="65"/>
        <v>1102.8499999999999</v>
      </c>
      <c r="FC57" s="39"/>
      <c r="FD57" s="107">
        <f>ROUND(SUM(FD53:FD56),5)</f>
        <v>113.4</v>
      </c>
      <c r="FE57" s="39"/>
      <c r="FF57" s="57">
        <f>ROUND(SUM(FF53:FF56),5)</f>
        <v>113.4</v>
      </c>
      <c r="FG57" s="39"/>
      <c r="FH57" s="57">
        <f>ROUND(SUM(FH53:FH56),5)</f>
        <v>113.4</v>
      </c>
      <c r="FI57" s="39"/>
      <c r="FJ57" s="57">
        <f>ROUND(SUM(FJ53:FJ56),5)</f>
        <v>0</v>
      </c>
      <c r="FK57" s="39"/>
      <c r="FL57" s="97">
        <f t="shared" si="66"/>
        <v>226.8</v>
      </c>
      <c r="FM57" s="39"/>
      <c r="FN57" s="57">
        <f>ROUND(SUM(FN53:FN56),5)</f>
        <v>113.4</v>
      </c>
      <c r="FO57" s="39"/>
      <c r="FP57" s="57">
        <f>ROUND(SUM(FP53:FP56),5)</f>
        <v>585.76</v>
      </c>
      <c r="FQ57" s="39"/>
      <c r="FR57" s="57">
        <f>ROUND(SUM(FR53:FR56),5)</f>
        <v>113.55</v>
      </c>
      <c r="FS57" s="39"/>
      <c r="FT57" s="57">
        <f>ROUND(SUM(FT53:FT56),5)</f>
        <v>63.2</v>
      </c>
      <c r="FU57" s="39"/>
      <c r="FV57" s="97">
        <f t="shared" si="67"/>
        <v>875.91</v>
      </c>
      <c r="FW57" s="39"/>
      <c r="FX57" s="57">
        <f>ROUND(SUM(FX53:FX56),5)</f>
        <v>0</v>
      </c>
      <c r="FY57" s="39"/>
      <c r="FZ57" s="57">
        <f t="shared" si="68"/>
        <v>19827.86</v>
      </c>
      <c r="GA57" s="39"/>
      <c r="GB57" s="57">
        <f>ROUND(SUM(GB53:GB56),5)</f>
        <v>0</v>
      </c>
      <c r="GC57" s="39"/>
      <c r="GD57" s="57">
        <f t="shared" si="69"/>
        <v>19827.86</v>
      </c>
    </row>
    <row r="58" spans="1:186" ht="11.5" customHeight="1" thickBot="1" x14ac:dyDescent="0.25">
      <c r="A58" s="36"/>
      <c r="B58" s="36"/>
      <c r="C58" s="36" t="s">
        <v>321</v>
      </c>
      <c r="D58" s="36"/>
      <c r="E58" s="36"/>
      <c r="F58" s="50">
        <f>ROUND(F10+F17+SUM(F22:F26)+SUM(F30:F33)+F38+SUM(F43:F44)+SUM(F48:F52)+F57,5)</f>
        <v>0</v>
      </c>
      <c r="G58" s="39"/>
      <c r="H58" s="50">
        <f>ROUND(H10+H17+SUM(H22:H26)+SUM(H30:H33)+H38+SUM(H43:H44)+SUM(H48:H52)+H57,5)</f>
        <v>25584.23</v>
      </c>
      <c r="I58" s="39"/>
      <c r="J58" s="50">
        <f>ROUND(J10+J17+SUM(J22:J26)+SUM(J30:J33)+J38+SUM(J43:J44)+SUM(J48:J52)+J57,5)</f>
        <v>0</v>
      </c>
      <c r="K58" s="39"/>
      <c r="L58" s="50">
        <f>ROUND(L10+L17+SUM(L22:L26)+SUM(L30:L33)+L38+SUM(L43:L44)+SUM(L48:L52)+L57,5)</f>
        <v>1204.71</v>
      </c>
      <c r="M58" s="39"/>
      <c r="N58" s="50">
        <f>ROUND(N10+N17+SUM(N22:N26)+SUM(N30:N33)+N38+SUM(N43:N44)+SUM(N48:N52)+N57,5)</f>
        <v>-1204.71</v>
      </c>
      <c r="O58" s="39"/>
      <c r="P58" s="50">
        <f t="shared" si="56"/>
        <v>0</v>
      </c>
      <c r="Q58" s="39"/>
      <c r="R58" s="50">
        <f>ROUND(R10+R17+SUM(R22:R26)+SUM(R30:R33)+R38+SUM(R43:R44)+SUM(R48:R52)+R57,5)</f>
        <v>0</v>
      </c>
      <c r="S58" s="39"/>
      <c r="T58" s="50">
        <f t="shared" si="57"/>
        <v>0</v>
      </c>
      <c r="U58" s="39"/>
      <c r="V58" s="50">
        <f>ROUND(V10+V17+SUM(V22:V26)+SUM(V30:V33)+V38+SUM(V43:V44)+SUM(V48:V52)+V57,5)</f>
        <v>82.46</v>
      </c>
      <c r="W58" s="39"/>
      <c r="X58" s="50">
        <f>ROUND(X10+X17+SUM(X22:X26)+SUM(X30:X33)+X38+SUM(X43:X44)+SUM(X48:X52)+X57,5)</f>
        <v>0</v>
      </c>
      <c r="Y58" s="39"/>
      <c r="Z58" s="50">
        <f>ROUND(Z10+Z17+SUM(Z22:Z26)+SUM(Z30:Z33)+Z38+SUM(Z43:Z44)+SUM(Z48:Z52)+Z57,5)</f>
        <v>0</v>
      </c>
      <c r="AA58" s="39"/>
      <c r="AB58" s="50">
        <f>ROUND(AB10+AB17+SUM(AB22:AB26)+SUM(AB30:AB33)+AB38+SUM(AB43:AB44)+SUM(AB48:AB52)+AB57,5)</f>
        <v>10935.37</v>
      </c>
      <c r="AC58" s="39"/>
      <c r="AD58" s="48">
        <f t="shared" si="58"/>
        <v>11017.83</v>
      </c>
      <c r="AE58" s="39"/>
      <c r="AF58" s="50">
        <f>ROUND(AF10+AF17+SUM(AF22:AF26)+SUM(AF30:AF33)+AF38+SUM(AF43:AF44)+SUM(AF48:AF52)+AF57,5)</f>
        <v>15348.93</v>
      </c>
      <c r="AG58" s="39"/>
      <c r="AH58" s="50">
        <f>ROUND(AH10+AH17+SUM(AH22:AH26)+SUM(AH30:AH33)+AH38+SUM(AH43:AH44)+SUM(AH48:AH52)+AH57,5)</f>
        <v>7318.34</v>
      </c>
      <c r="AI58" s="39"/>
      <c r="AJ58" s="50">
        <f>ROUND(AJ10+AJ17+SUM(AJ22:AJ26)+SUM(AJ30:AJ33)+AJ38+SUM(AJ43:AJ44)+SUM(AJ48:AJ52)+AJ57,5)</f>
        <v>4552.6499999999996</v>
      </c>
      <c r="AK58" s="39"/>
      <c r="AL58" s="50">
        <f>ROUND(AL10+AL17+SUM(AL22:AL26)+SUM(AL30:AL33)+AL38+SUM(AL43:AL44)+SUM(AL48:AL52)+AL57,5)</f>
        <v>956.69</v>
      </c>
      <c r="AM58" s="39"/>
      <c r="AN58" s="50">
        <f>ROUND(AN10+AN17+SUM(AN22:AN26)+SUM(AN30:AN33)+AN38+SUM(AN43:AN44)+SUM(AN48:AN52)+AN57,5)</f>
        <v>6603.78</v>
      </c>
      <c r="AO58" s="39"/>
      <c r="AP58" s="48">
        <f t="shared" si="59"/>
        <v>12113.12</v>
      </c>
      <c r="AQ58" s="39"/>
      <c r="AR58" s="50">
        <f>ROUND(AR10+AR17+SUM(AR22:AR26)+SUM(AR30:AR33)+AR38+SUM(AR43:AR44)+SUM(AR48:AR52)+AR57,5)</f>
        <v>11698.04</v>
      </c>
      <c r="AS58" s="39"/>
      <c r="AT58" s="50">
        <f>ROUND(AT10+AT17+SUM(AT22:AT26)+SUM(AT30:AT33)+AT38+SUM(AT43:AT44)+SUM(AT48:AT52)+AT57,5)</f>
        <v>3535.91</v>
      </c>
      <c r="AU58" s="39"/>
      <c r="AV58" s="50">
        <f>ROUND(AV10+AV17+SUM(AV22:AV26)+SUM(AV30:AV33)+AV38+SUM(AV43:AV44)+SUM(AV48:AV52)+AV57,5)</f>
        <v>0</v>
      </c>
      <c r="AW58" s="39"/>
      <c r="AX58" s="108">
        <f>ROUND(AX10+AX17+SUM(AX22:AX26)+SUM(AX30:AX33)+AX38+SUM(AX43:AX44)+SUM(AX48:AX52)+AX57,5)</f>
        <v>11077.69</v>
      </c>
      <c r="AY58" s="39"/>
      <c r="AZ58" s="50">
        <f>ROUND(AZ10+AZ17+SUM(AZ22:AZ26)+SUM(AZ30:AZ33)+AZ38+SUM(AZ43:AZ44)+SUM(AZ48:AZ52)+AZ57,5)</f>
        <v>6740.66</v>
      </c>
      <c r="BA58" s="39"/>
      <c r="BB58" s="50">
        <f>ROUND(BB10+BB17+SUM(BB22:BB26)+SUM(BB30:BB33)+BB38+SUM(BB43:BB44)+SUM(BB48:BB52)+BB57,5)</f>
        <v>6013.82</v>
      </c>
      <c r="BC58" s="39"/>
      <c r="BD58" s="50">
        <f>ROUND(BD10+BD17+SUM(BD22:BD26)+SUM(BD30:BD33)+BD38+SUM(BD43:BD44)+SUM(BD48:BD52)+BD57,5)</f>
        <v>5652.3</v>
      </c>
      <c r="BE58" s="39"/>
      <c r="BF58" s="50">
        <f>ROUND(BF10+BF17+SUM(BF22:BF26)+SUM(BF30:BF33)+BF38+SUM(BF43:BF44)+SUM(BF48:BF52)+BF57,5)</f>
        <v>4979.66</v>
      </c>
      <c r="BG58" s="39"/>
      <c r="BH58" s="50">
        <f>ROUND(BH10+BH17+SUM(BH22:BH26)+SUM(BH30:BH33)+BH38+SUM(BH43:BH44)+SUM(BH48:BH52)+BH57,5)</f>
        <v>4909.97</v>
      </c>
      <c r="BI58" s="39"/>
      <c r="BJ58" s="50">
        <f>ROUND(BJ10+BJ17+SUM(BJ22:BJ26)+SUM(BJ30:BJ33)+BJ38+SUM(BJ43:BJ44)+SUM(BJ48:BJ52)+BJ57,5)</f>
        <v>4965.88</v>
      </c>
      <c r="BK58" s="39"/>
      <c r="BL58" s="50">
        <f>ROUND(BL10+BL17+SUM(BL22:BL26)+SUM(BL30:BL33)+BL38+SUM(BL43:BL44)+SUM(BL48:BL52)+BL57,5)</f>
        <v>4906.2700000000004</v>
      </c>
      <c r="BM58" s="39"/>
      <c r="BN58" s="50">
        <f>ROUND(BN10+BN17+SUM(BN22:BN26)+SUM(BN30:BN33)+BN38+SUM(BN43:BN44)+SUM(BN48:BN52)+BN57,5)</f>
        <v>5203.78</v>
      </c>
      <c r="BO58" s="39"/>
      <c r="BP58" s="50">
        <f>ROUND(BP10+BP17+SUM(BP22:BP26)+SUM(BP30:BP33)+BP38+SUM(BP43:BP44)+SUM(BP48:BP52)+BP57,5)</f>
        <v>5479.27</v>
      </c>
      <c r="BQ58" s="39"/>
      <c r="BR58" s="50">
        <f>ROUND(BR10+BR17+SUM(BR22:BR26)+SUM(BR30:BR33)+BR38+SUM(BR43:BR44)+SUM(BR48:BR52)+BR57,5)</f>
        <v>6936.88</v>
      </c>
      <c r="BS58" s="39"/>
      <c r="BT58" s="50">
        <f>ROUND(BT10+BT17+SUM(BT22:BT26)+SUM(BT30:BT33)+BT38+SUM(BT43:BT44)+SUM(BT48:BT52)+BT57,5)</f>
        <v>6113.91</v>
      </c>
      <c r="BU58" s="39"/>
      <c r="BV58" s="50">
        <f>ROUND(BV10+BV17+SUM(BV22:BV26)+SUM(BV30:BV33)+BV38+SUM(BV43:BV44)+SUM(BV48:BV52)+BV57,5)</f>
        <v>5676.64</v>
      </c>
      <c r="BW58" s="39"/>
      <c r="BX58" s="50">
        <f>ROUND(BX10+BX17+SUM(BX22:BX26)+SUM(BX30:BX33)+BX38+SUM(BX43:BX44)+SUM(BX48:BX52)+BX57,5)</f>
        <v>9749.23</v>
      </c>
      <c r="BY58" s="39"/>
      <c r="BZ58" s="50">
        <f>ROUND(BZ10+BZ17+SUM(BZ22:BZ26)+SUM(BZ30:BZ33)+BZ38+SUM(BZ43:BZ44)+SUM(BZ48:BZ52)+BZ57,5)</f>
        <v>7120.81</v>
      </c>
      <c r="CA58" s="39"/>
      <c r="CB58" s="50">
        <f>ROUND(CB10+CB17+SUM(CB22:CB26)+SUM(CB30:CB33)+CB38+SUM(CB43:CB44)+SUM(CB48:CB52)+CB57,5)</f>
        <v>4086.54</v>
      </c>
      <c r="CC58" s="39"/>
      <c r="CD58" s="50">
        <f>ROUND(CD10+CD17+SUM(CD22:CD26)+SUM(CD30:CD33)+CD38+SUM(CD43:CD44)+SUM(CD48:CD52)+CD57,5)</f>
        <v>2592.23</v>
      </c>
      <c r="CE58" s="39"/>
      <c r="CF58" s="50">
        <f>ROUND(CF10+CF17+SUM(CF22:CF26)+SUM(CF30:CF33)+CF38+SUM(CF43:CF44)+SUM(CF48:CF52)+CF57,5)</f>
        <v>0</v>
      </c>
      <c r="CG58" s="39"/>
      <c r="CH58" s="50">
        <f>ROUND(CH10+CH17+SUM(CH22:CH26)+SUM(CH30:CH33)+CH38+SUM(CH43:CH44)+SUM(CH48:CH52)+CH57,5)</f>
        <v>0</v>
      </c>
      <c r="CI58" s="39"/>
      <c r="CJ58" s="50">
        <f>ROUND(CJ10+CJ17+SUM(CJ22:CJ26)+SUM(CJ30:CJ33)+CJ38+SUM(CJ43:CJ44)+SUM(CJ48:CJ52)+CJ57,5)</f>
        <v>0</v>
      </c>
      <c r="CK58" s="39"/>
      <c r="CL58" s="50">
        <f>ROUND(CL10+CL17+SUM(CL22:CL26)+SUM(CL30:CL33)+CL38+SUM(CL43:CL44)+SUM(CL48:CL52)+CL57,5)</f>
        <v>7087.45</v>
      </c>
      <c r="CM58" s="39"/>
      <c r="CN58" s="48">
        <f t="shared" si="60"/>
        <v>9679.68</v>
      </c>
      <c r="CO58" s="39"/>
      <c r="CP58" s="50">
        <f>ROUND(CP10+CP17+SUM(CP22:CP26)+SUM(CP30:CP33)+CP38+SUM(CP43:CP44)+SUM(CP48:CP52)+CP57,5)</f>
        <v>3241.61</v>
      </c>
      <c r="CQ58" s="39"/>
      <c r="CR58" s="50">
        <f>ROUND(CR10+CR17+SUM(CR22:CR26)+SUM(CR30:CR33)+CR38+SUM(CR43:CR44)+SUM(CR48:CR52)+CR57,5)</f>
        <v>177.89</v>
      </c>
      <c r="CS58" s="39"/>
      <c r="CT58" s="50">
        <f>ROUND(CT10+CT17+SUM(CT22:CT26)+SUM(CT30:CT33)+CT38+SUM(CT43:CT44)+SUM(CT48:CT52)+CT57,5)</f>
        <v>0</v>
      </c>
      <c r="CU58" s="39"/>
      <c r="CV58" s="50">
        <f>ROUND(CV10+CV17+SUM(CV22:CV26)+SUM(CV30:CV33)+CV38+SUM(CV43:CV44)+SUM(CV48:CV52)+CV57,5)</f>
        <v>1875.03</v>
      </c>
      <c r="CW58" s="39"/>
      <c r="CX58" s="50">
        <f>ROUND(CX10+CX17+SUM(CX22:CX26)+SUM(CX30:CX33)+CX38+SUM(CX43:CX44)+SUM(CX48:CX52)+CX57,5)</f>
        <v>0</v>
      </c>
      <c r="CY58" s="39"/>
      <c r="CZ58" s="50">
        <f>ROUND(CZ10+CZ17+SUM(CZ22:CZ26)+SUM(CZ30:CZ33)+CZ38+SUM(CZ43:CZ44)+SUM(CZ48:CZ52)+CZ57,5)</f>
        <v>10720.91</v>
      </c>
      <c r="DA58" s="39"/>
      <c r="DB58" s="48">
        <f t="shared" si="61"/>
        <v>12773.83</v>
      </c>
      <c r="DC58" s="39"/>
      <c r="DD58" s="50">
        <f>ROUND(DD10+DD17+SUM(DD22:DD26)+SUM(DD30:DD33)+DD38+SUM(DD43:DD44)+SUM(DD48:DD52)+DD57,5)</f>
        <v>5903.44</v>
      </c>
      <c r="DE58" s="39"/>
      <c r="DF58" s="50">
        <f>ROUND(DF10+DF17+SUM(DF22:DF26)+SUM(DF30:DF33)+DF38+SUM(DF43:DF44)+SUM(DF48:DF52)+DF57,5)</f>
        <v>7444.29</v>
      </c>
      <c r="DG58" s="39"/>
      <c r="DH58" s="50">
        <f>ROUND(DH10+DH17+SUM(DH22:DH26)+SUM(DH30:DH33)+DH38+SUM(DH43:DH44)+SUM(DH48:DH52)+DH57,5)</f>
        <v>1476.13</v>
      </c>
      <c r="DI58" s="39"/>
      <c r="DJ58" s="50">
        <f>ROUND(DJ10+DJ17+SUM(DJ22:DJ26)+SUM(DJ30:DJ33)+DJ38+SUM(DJ43:DJ44)+SUM(DJ48:DJ52)+DJ57,5)</f>
        <v>0</v>
      </c>
      <c r="DK58" s="39"/>
      <c r="DL58" s="50">
        <f>ROUND(DL10+DL17+SUM(DL22:DL26)+SUM(DL30:DL33)+DL38+SUM(DL43:DL44)+SUM(DL48:DL52)+DL57,5)</f>
        <v>0</v>
      </c>
      <c r="DM58" s="39"/>
      <c r="DN58" s="50">
        <f>ROUND(DN10+DN17+SUM(DN22:DN26)+SUM(DN30:DN33)+DN38+SUM(DN43:DN44)+SUM(DN48:DN52)+DN57,5)</f>
        <v>0</v>
      </c>
      <c r="DO58" s="39"/>
      <c r="DP58" s="50">
        <f>ROUND(DP10+DP17+SUM(DP22:DP26)+SUM(DP30:DP33)+DP38+SUM(DP43:DP44)+SUM(DP48:DP52)+DP57,5)</f>
        <v>194.62</v>
      </c>
      <c r="DQ58" s="39"/>
      <c r="DR58" s="50">
        <f>ROUND(DR10+DR17+SUM(DR22:DR26)+SUM(DR30:DR33)+DR38+SUM(DR43:DR44)+SUM(DR48:DR52)+DR57,5)</f>
        <v>0</v>
      </c>
      <c r="DS58" s="39"/>
      <c r="DT58" s="50">
        <f>ROUND(DT10+DT17+SUM(DT22:DT26)+SUM(DT30:DT33)+DT38+SUM(DT43:DT44)+SUM(DT48:DT52)+DT57,5)</f>
        <v>0</v>
      </c>
      <c r="DU58" s="39"/>
      <c r="DV58" s="50">
        <f>ROUND(DV10+DV17+SUM(DV22:DV26)+SUM(DV30:DV33)+DV38+SUM(DV43:DV44)+SUM(DV48:DV52)+DV57,5)</f>
        <v>0</v>
      </c>
      <c r="DW58" s="39"/>
      <c r="DX58" s="50">
        <f>ROUND(DX10+DX17+SUM(DX22:DX26)+SUM(DX30:DX33)+DX38+SUM(DX43:DX44)+SUM(DX48:DX52)+DX57,5)</f>
        <v>9714.7800000000007</v>
      </c>
      <c r="DY58" s="39"/>
      <c r="DZ58" s="48">
        <f t="shared" si="62"/>
        <v>11385.53</v>
      </c>
      <c r="EA58" s="39"/>
      <c r="EB58" s="50">
        <f>ROUND(EB10+EB17+SUM(EB22:EB26)+SUM(EB30:EB33)+EB38+SUM(EB43:EB44)+SUM(EB48:EB52)+EB57,5)</f>
        <v>5725.51</v>
      </c>
      <c r="EC58" s="39"/>
      <c r="ED58" s="50">
        <f>ROUND(ED10+ED17+SUM(ED22:ED26)+SUM(ED30:ED33)+ED38+SUM(ED43:ED44)+SUM(ED48:ED52)+ED57,5)</f>
        <v>501.25</v>
      </c>
      <c r="EE58" s="39"/>
      <c r="EF58" s="50">
        <f>ROUND(EF10+EF17+SUM(EF22:EF26)+SUM(EF30:EF33)+EF38+SUM(EF43:EF44)+SUM(EF48:EF52)+EF57,5)</f>
        <v>92</v>
      </c>
      <c r="EG58" s="39"/>
      <c r="EH58" s="50">
        <f>ROUND(EH10+EH17+SUM(EH22:EH26)+SUM(EH30:EH33)+EH38+SUM(EH43:EH44)+SUM(EH48:EH52)+EH57,5)</f>
        <v>5543.14</v>
      </c>
      <c r="EI58" s="39"/>
      <c r="EJ58" s="48">
        <f t="shared" si="63"/>
        <v>6136.39</v>
      </c>
      <c r="EK58" s="39"/>
      <c r="EL58" s="50">
        <f>ROUND(EL10+EL17+SUM(EL22:EL26)+SUM(EL30:EL33)+EL38+SUM(EL43:EL44)+SUM(EL48:EL52)+EL57,5)</f>
        <v>4956.01</v>
      </c>
      <c r="EM58" s="39"/>
      <c r="EN58" s="50">
        <f>ROUND(EN10+EN17+SUM(EN22:EN26)+SUM(EN30:EN33)+EN38+SUM(EN43:EN44)+SUM(EN48:EN52)+EN57,5)</f>
        <v>3585.71</v>
      </c>
      <c r="EO58" s="39"/>
      <c r="EP58" s="50">
        <f>ROUND(EP10+EP17+SUM(EP22:EP26)+SUM(EP30:EP33)+EP38+SUM(EP43:EP44)+SUM(EP48:EP52)+EP57,5)</f>
        <v>3857.81</v>
      </c>
      <c r="EQ58" s="39"/>
      <c r="ER58" s="50">
        <f>ROUND(ER10+ER17+SUM(ER22:ER26)+SUM(ER30:ER33)+ER38+SUM(ER43:ER44)+SUM(ER48:ER52)+ER57,5)</f>
        <v>762.42</v>
      </c>
      <c r="ES58" s="39"/>
      <c r="ET58" s="48">
        <f t="shared" si="64"/>
        <v>8205.94</v>
      </c>
      <c r="EU58" s="39"/>
      <c r="EV58" s="50">
        <f>ROUND(EV10+EV17+SUM(EV22:EV26)+SUM(EV30:EV33)+EV38+SUM(EV43:EV44)+SUM(EV48:EV52)+EV57,5)</f>
        <v>991.03</v>
      </c>
      <c r="EW58" s="39"/>
      <c r="EX58" s="50">
        <f>ROUND(EX10+EX17+SUM(EX22:EX26)+SUM(EX30:EX33)+EX38+SUM(EX43:EX44)+SUM(EX48:EX52)+EX57,5)</f>
        <v>0</v>
      </c>
      <c r="EY58" s="39"/>
      <c r="EZ58" s="50">
        <f>ROUND(EZ10+EZ17+SUM(EZ22:EZ26)+SUM(EZ30:EZ33)+EZ38+SUM(EZ43:EZ44)+SUM(EZ48:EZ52)+EZ57,5)</f>
        <v>7678.39</v>
      </c>
      <c r="FA58" s="39"/>
      <c r="FB58" s="48">
        <f t="shared" si="65"/>
        <v>8669.42</v>
      </c>
      <c r="FC58" s="39"/>
      <c r="FD58" s="108">
        <f>ROUND(FD10+FD17+SUM(FD22:FD26)+SUM(FD30:FD33)+FD38+SUM(FD43:FD44)+SUM(FD48:FD52)+FD57,5)</f>
        <v>7561.16</v>
      </c>
      <c r="FE58" s="39"/>
      <c r="FF58" s="50">
        <f>ROUND(FF10+FF17+SUM(FF22:FF26)+SUM(FF30:FF33)+FF38+SUM(FF43:FF44)+SUM(FF48:FF52)+FF57,5)</f>
        <v>3958.87</v>
      </c>
      <c r="FG58" s="39"/>
      <c r="FH58" s="50">
        <f>ROUND(FH10+FH17+SUM(FH22:FH26)+SUM(FH30:FH33)+FH38+SUM(FH43:FH44)+SUM(FH48:FH52)+FH57,5)</f>
        <v>2339.0700000000002</v>
      </c>
      <c r="FI58" s="39"/>
      <c r="FJ58" s="50">
        <f>ROUND(FJ10+FJ17+SUM(FJ22:FJ26)+SUM(FJ30:FJ33)+FJ38+SUM(FJ43:FJ44)+SUM(FJ48:FJ52)+FJ57,5)</f>
        <v>65.38</v>
      </c>
      <c r="FK58" s="39"/>
      <c r="FL58" s="48">
        <f t="shared" si="66"/>
        <v>6363.32</v>
      </c>
      <c r="FM58" s="39"/>
      <c r="FN58" s="50">
        <f>ROUND(FN10+FN17+SUM(FN22:FN26)+SUM(FN30:FN33)+FN38+SUM(FN43:FN44)+SUM(FN48:FN52)+FN57,5)</f>
        <v>3350.73</v>
      </c>
      <c r="FO58" s="39"/>
      <c r="FP58" s="50">
        <f>ROUND(FP10+FP17+SUM(FP22:FP26)+SUM(FP30:FP33)+FP38+SUM(FP43:FP44)+SUM(FP48:FP52)+FP57,5)</f>
        <v>5032.96</v>
      </c>
      <c r="FQ58" s="39"/>
      <c r="FR58" s="50">
        <f>ROUND(FR10+FR17+SUM(FR22:FR26)+SUM(FR30:FR33)+FR38+SUM(FR43:FR44)+SUM(FR48:FR52)+FR57,5)</f>
        <v>3660.01</v>
      </c>
      <c r="FS58" s="39"/>
      <c r="FT58" s="50">
        <f>ROUND(FT10+FT17+SUM(FT22:FT26)+SUM(FT30:FT33)+FT38+SUM(FT43:FT44)+SUM(FT48:FT52)+FT57,5)</f>
        <v>1582.5</v>
      </c>
      <c r="FU58" s="39"/>
      <c r="FV58" s="48">
        <f t="shared" si="67"/>
        <v>13626.2</v>
      </c>
      <c r="FW58" s="39"/>
      <c r="FX58" s="50">
        <f>ROUND(FX10+FX17+SUM(FX22:FX26)+SUM(FX30:FX33)+FX38+SUM(FX43:FX44)+SUM(FX48:FX52)+FX57,5)</f>
        <v>0</v>
      </c>
      <c r="FY58" s="39"/>
      <c r="FZ58" s="50">
        <f t="shared" si="68"/>
        <v>272317.81</v>
      </c>
      <c r="GA58" s="39"/>
      <c r="GB58" s="50">
        <f>ROUND(GB10+GB17+SUM(GB22:GB26)+SUM(GB30:GB33)+GB38+SUM(GB43:GB44)+SUM(GB48:GB52)+GB57,5)</f>
        <v>0</v>
      </c>
      <c r="GC58" s="39"/>
      <c r="GD58" s="50">
        <f t="shared" si="69"/>
        <v>297902.03999999998</v>
      </c>
    </row>
    <row r="59" spans="1:186" x14ac:dyDescent="0.2">
      <c r="A59" s="36"/>
      <c r="B59" s="36" t="s">
        <v>322</v>
      </c>
      <c r="C59" s="36"/>
      <c r="D59" s="36"/>
      <c r="E59" s="36"/>
      <c r="F59" s="42">
        <f>ROUND(F3+F9-F58,5)</f>
        <v>0</v>
      </c>
      <c r="G59" s="39"/>
      <c r="H59" s="42">
        <f>ROUND(H3+H9-H58,5)</f>
        <v>-25584.23</v>
      </c>
      <c r="I59" s="39"/>
      <c r="J59" s="42">
        <f>ROUND(J3+J9-J58,5)</f>
        <v>0</v>
      </c>
      <c r="K59" s="39"/>
      <c r="L59" s="42">
        <f>ROUND(L3+L9-L58,5)</f>
        <v>-1204.71</v>
      </c>
      <c r="M59" s="39"/>
      <c r="N59" s="42">
        <f>ROUND(N3+N9-N58,5)</f>
        <v>1204.71</v>
      </c>
      <c r="O59" s="39"/>
      <c r="P59" s="42">
        <f t="shared" si="56"/>
        <v>0</v>
      </c>
      <c r="Q59" s="39"/>
      <c r="R59" s="42">
        <f>ROUND(R3+R9-R58,5)</f>
        <v>0</v>
      </c>
      <c r="S59" s="39"/>
      <c r="T59" s="42">
        <f t="shared" si="57"/>
        <v>0</v>
      </c>
      <c r="U59" s="39"/>
      <c r="V59" s="42">
        <f>ROUND(V3+V9-V58,5)</f>
        <v>2017.54</v>
      </c>
      <c r="W59" s="39"/>
      <c r="X59" s="42">
        <f>ROUND(X3+X9-X58,5)</f>
        <v>2870</v>
      </c>
      <c r="Y59" s="39"/>
      <c r="Z59" s="42">
        <f>ROUND(Z3+Z9-Z58,5)</f>
        <v>660</v>
      </c>
      <c r="AA59" s="39"/>
      <c r="AB59" s="42">
        <f>ROUND(AB3+AB9-AB58,5)</f>
        <v>-5628.2</v>
      </c>
      <c r="AC59" s="39"/>
      <c r="AD59" s="40">
        <f t="shared" si="58"/>
        <v>-80.66</v>
      </c>
      <c r="AE59" s="39"/>
      <c r="AF59" s="42">
        <f>ROUND(AF3+AF9-AF58,5)</f>
        <v>-1666.76</v>
      </c>
      <c r="AG59" s="39"/>
      <c r="AH59" s="42">
        <f>ROUND(AH3+AH9-AH58,5)</f>
        <v>258.83</v>
      </c>
      <c r="AI59" s="39"/>
      <c r="AJ59" s="42">
        <f>ROUND(AJ3+AJ9-AJ58,5)</f>
        <v>1177.3499999999999</v>
      </c>
      <c r="AK59" s="39"/>
      <c r="AL59" s="42">
        <f>ROUND(AL3+AL9-AL58,5)</f>
        <v>5793.31</v>
      </c>
      <c r="AM59" s="39"/>
      <c r="AN59" s="42">
        <f>ROUND(AN3+AN9-AN58,5)</f>
        <v>-3511.61</v>
      </c>
      <c r="AO59" s="39"/>
      <c r="AP59" s="40">
        <f t="shared" si="59"/>
        <v>3459.05</v>
      </c>
      <c r="AQ59" s="39"/>
      <c r="AR59" s="42">
        <f>ROUND(AR3+AR9-AR58,5)</f>
        <v>-10265.870000000001</v>
      </c>
      <c r="AS59" s="39"/>
      <c r="AT59" s="42">
        <f>ROUND(AT3+AT9-AT58,5)</f>
        <v>1271.26</v>
      </c>
      <c r="AU59" s="39"/>
      <c r="AV59" s="42">
        <f>ROUND(AV3+AV9-AV58,5)</f>
        <v>0</v>
      </c>
      <c r="AW59" s="39"/>
      <c r="AX59" s="105">
        <f>ROUND(AX3+AX9-AX58,5)</f>
        <v>-6220.52</v>
      </c>
      <c r="AY59" s="39"/>
      <c r="AZ59" s="42">
        <f>ROUND(AZ3+AZ9-AZ58,5)</f>
        <v>-548.49</v>
      </c>
      <c r="BA59" s="39"/>
      <c r="BB59" s="42">
        <f>ROUND(BB3+BB9-BB58,5)</f>
        <v>1.69</v>
      </c>
      <c r="BC59" s="39"/>
      <c r="BD59" s="42">
        <f>ROUND(BD3+BD9-BD58,5)</f>
        <v>1539.87</v>
      </c>
      <c r="BE59" s="39"/>
      <c r="BF59" s="42">
        <f>ROUND(BF3+BF9-BF58,5)</f>
        <v>-47.49</v>
      </c>
      <c r="BG59" s="39"/>
      <c r="BH59" s="42">
        <f>ROUND(BH3+BH9-BH58,5)</f>
        <v>1357.2</v>
      </c>
      <c r="BI59" s="39"/>
      <c r="BJ59" s="42">
        <f>ROUND(BJ3+BJ9-BJ58,5)</f>
        <v>696.29</v>
      </c>
      <c r="BK59" s="39"/>
      <c r="BL59" s="42">
        <f>ROUND(BL3+BL9-BL58,5)</f>
        <v>1700.9</v>
      </c>
      <c r="BM59" s="39"/>
      <c r="BN59" s="42">
        <f>ROUND(BN3+BN9-BN58,5)</f>
        <v>3483.65</v>
      </c>
      <c r="BO59" s="39"/>
      <c r="BP59" s="42">
        <f>ROUND(BP3+BP9-BP58,5)</f>
        <v>1210.9000000000001</v>
      </c>
      <c r="BQ59" s="39"/>
      <c r="BR59" s="42">
        <f>ROUND(BR3+BR9-BR58,5)</f>
        <v>-497.71</v>
      </c>
      <c r="BS59" s="39"/>
      <c r="BT59" s="42">
        <f>ROUND(BT3+BT9-BT58,5)</f>
        <v>1878.26</v>
      </c>
      <c r="BU59" s="39"/>
      <c r="BV59" s="42">
        <f>ROUND(BV3+BV9-BV58,5)</f>
        <v>-644.47</v>
      </c>
      <c r="BW59" s="39"/>
      <c r="BX59" s="42">
        <f>ROUND(BX3+BX9-BX58,5)</f>
        <v>-3012.06</v>
      </c>
      <c r="BY59" s="39"/>
      <c r="BZ59" s="42">
        <f>ROUND(BZ3+BZ9-BZ58,5)</f>
        <v>1506.36</v>
      </c>
      <c r="CA59" s="39"/>
      <c r="CB59" s="42">
        <f>ROUND(CB3+CB9-CB58,5)</f>
        <v>3111.65</v>
      </c>
      <c r="CC59" s="39"/>
      <c r="CD59" s="42">
        <f>ROUND(CD3+CD9-CD58,5)</f>
        <v>1082.77</v>
      </c>
      <c r="CE59" s="39"/>
      <c r="CF59" s="42">
        <f>ROUND(CF3+CF9-CF58,5)</f>
        <v>3200</v>
      </c>
      <c r="CG59" s="39"/>
      <c r="CH59" s="42">
        <f>ROUND(CH3+CH9-CH58,5)</f>
        <v>3220</v>
      </c>
      <c r="CI59" s="39"/>
      <c r="CJ59" s="42">
        <f>ROUND(CJ3+CJ9-CJ58,5)</f>
        <v>2502.5</v>
      </c>
      <c r="CK59" s="39"/>
      <c r="CL59" s="42">
        <f>ROUND(CL3+CL9-CL58,5)</f>
        <v>-2445.2800000000002</v>
      </c>
      <c r="CM59" s="39"/>
      <c r="CN59" s="40">
        <f t="shared" si="60"/>
        <v>7559.99</v>
      </c>
      <c r="CO59" s="39"/>
      <c r="CP59" s="42">
        <f>ROUND(CP3+CP9-CP58,5)</f>
        <v>6825.56</v>
      </c>
      <c r="CQ59" s="39"/>
      <c r="CR59" s="42">
        <f>ROUND(CR3+CR9-CR58,5)</f>
        <v>4767.1099999999997</v>
      </c>
      <c r="CS59" s="39"/>
      <c r="CT59" s="42">
        <f>ROUND(CT3+CT9-CT58,5)</f>
        <v>4365</v>
      </c>
      <c r="CU59" s="39"/>
      <c r="CV59" s="42">
        <f>ROUND(CV3+CV9-CV58,5)</f>
        <v>964.97</v>
      </c>
      <c r="CW59" s="39"/>
      <c r="CX59" s="42">
        <f>ROUND(CX3+CX9-CX58,5)</f>
        <v>4850</v>
      </c>
      <c r="CY59" s="39"/>
      <c r="CZ59" s="42">
        <f>ROUND(CZ3+CZ9-CZ58,5)</f>
        <v>-4393.74</v>
      </c>
      <c r="DA59" s="39"/>
      <c r="DB59" s="40">
        <f t="shared" si="61"/>
        <v>10553.34</v>
      </c>
      <c r="DC59" s="39"/>
      <c r="DD59" s="42">
        <f>ROUND(DD3+DD9-DD58,5)</f>
        <v>4106.7299999999996</v>
      </c>
      <c r="DE59" s="39"/>
      <c r="DF59" s="42">
        <f>ROUND(DF3+DF9-DF58,5)</f>
        <v>305.88</v>
      </c>
      <c r="DG59" s="39"/>
      <c r="DH59" s="42">
        <f>ROUND(DH3+DH9-DH58,5)</f>
        <v>1573.87</v>
      </c>
      <c r="DI59" s="39"/>
      <c r="DJ59" s="42">
        <f>ROUND(DJ3+DJ9-DJ58,5)</f>
        <v>2030</v>
      </c>
      <c r="DK59" s="39"/>
      <c r="DL59" s="42">
        <f>ROUND(DL3+DL9-DL58,5)</f>
        <v>2440</v>
      </c>
      <c r="DM59" s="39"/>
      <c r="DN59" s="42">
        <f>ROUND(DN3+DN9-DN58,5)</f>
        <v>1250</v>
      </c>
      <c r="DO59" s="39"/>
      <c r="DP59" s="42">
        <f>ROUND(DP3+DP9-DP58,5)</f>
        <v>3095.38</v>
      </c>
      <c r="DQ59" s="39"/>
      <c r="DR59" s="42">
        <f>ROUND(DR3+DR9-DR58,5)</f>
        <v>1700</v>
      </c>
      <c r="DS59" s="39"/>
      <c r="DT59" s="42">
        <f>ROUND(DT3+DT9-DT58,5)</f>
        <v>2975</v>
      </c>
      <c r="DU59" s="39"/>
      <c r="DV59" s="42">
        <f>ROUND(DV3+DV9-DV58,5)</f>
        <v>1850</v>
      </c>
      <c r="DW59" s="39"/>
      <c r="DX59" s="42">
        <f>ROUND(DX3+DX9-DX58,5)</f>
        <v>-1142.6099999999999</v>
      </c>
      <c r="DY59" s="39"/>
      <c r="DZ59" s="40">
        <f t="shared" si="62"/>
        <v>15771.64</v>
      </c>
      <c r="EA59" s="39"/>
      <c r="EB59" s="42">
        <f>ROUND(EB3+EB9-EB58,5)</f>
        <v>3131.66</v>
      </c>
      <c r="EC59" s="39"/>
      <c r="ED59" s="42">
        <f>ROUND(ED3+ED9-ED58,5)</f>
        <v>1583.75</v>
      </c>
      <c r="EE59" s="39"/>
      <c r="EF59" s="42">
        <f>ROUND(EF3+EF9-EF58,5)</f>
        <v>5279.24</v>
      </c>
      <c r="EG59" s="39"/>
      <c r="EH59" s="42">
        <f>ROUND(EH3+EH9-EH58,5)</f>
        <v>-2919.97</v>
      </c>
      <c r="EI59" s="39"/>
      <c r="EJ59" s="40">
        <f t="shared" si="63"/>
        <v>3943.02</v>
      </c>
      <c r="EK59" s="39"/>
      <c r="EL59" s="42">
        <f>ROUND(EL3+EL9-EL58,5)</f>
        <v>1084.1600000000001</v>
      </c>
      <c r="EM59" s="39"/>
      <c r="EN59" s="42">
        <f>ROUND(EN3+EN9-EN58,5)</f>
        <v>1946.46</v>
      </c>
      <c r="EO59" s="39"/>
      <c r="EP59" s="42">
        <f>ROUND(EP3+EP9-EP58,5)</f>
        <v>1724.36</v>
      </c>
      <c r="EQ59" s="39"/>
      <c r="ER59" s="42">
        <f>ROUND(ER3+ER9-ER58,5)</f>
        <v>1137.58</v>
      </c>
      <c r="ES59" s="39"/>
      <c r="ET59" s="40">
        <f t="shared" si="64"/>
        <v>4808.3999999999996</v>
      </c>
      <c r="EU59" s="39"/>
      <c r="EV59" s="42">
        <f>ROUND(EV3+EV9-EV58,5)</f>
        <v>5673.97</v>
      </c>
      <c r="EW59" s="39"/>
      <c r="EX59" s="42">
        <f>ROUND(EX3+EX9-EX58,5)</f>
        <v>4632</v>
      </c>
      <c r="EY59" s="39"/>
      <c r="EZ59" s="42">
        <f>ROUND(EZ3+EZ9-EZ58,5)</f>
        <v>-2061.2199999999998</v>
      </c>
      <c r="FA59" s="39"/>
      <c r="FB59" s="40">
        <f t="shared" si="65"/>
        <v>8244.75</v>
      </c>
      <c r="FC59" s="39"/>
      <c r="FD59" s="105">
        <f>ROUND(FD3+FD9-FD58,5)</f>
        <v>-4011.99</v>
      </c>
      <c r="FE59" s="39"/>
      <c r="FF59" s="42">
        <f>ROUND(FF3+FF9-FF58,5)</f>
        <v>-640.87</v>
      </c>
      <c r="FG59" s="39"/>
      <c r="FH59" s="42">
        <f>ROUND(FH3+FH9-FH58,5)</f>
        <v>1693.1</v>
      </c>
      <c r="FI59" s="39"/>
      <c r="FJ59" s="42">
        <f>ROUND(FJ3+FJ9-FJ58,5)</f>
        <v>-65.38</v>
      </c>
      <c r="FK59" s="39"/>
      <c r="FL59" s="40">
        <f t="shared" si="66"/>
        <v>986.85</v>
      </c>
      <c r="FM59" s="39"/>
      <c r="FN59" s="42">
        <f>ROUND(FN3+FN9-FN58,5)</f>
        <v>4036.44</v>
      </c>
      <c r="FO59" s="39"/>
      <c r="FP59" s="42">
        <f>ROUND(FP3+FP9-FP58,5)</f>
        <v>-300.79000000000002</v>
      </c>
      <c r="FQ59" s="39"/>
      <c r="FR59" s="42">
        <f>ROUND(FR3+FR9-FR58,5)</f>
        <v>-778.99</v>
      </c>
      <c r="FS59" s="39"/>
      <c r="FT59" s="42">
        <f>ROUND(FT3+FT9-FT58,5)</f>
        <v>857.5</v>
      </c>
      <c r="FU59" s="39"/>
      <c r="FV59" s="40">
        <f t="shared" si="67"/>
        <v>3814.16</v>
      </c>
      <c r="FW59" s="39"/>
      <c r="FX59" s="42">
        <f>ROUND(FX3+FX9-FX58,5)</f>
        <v>0</v>
      </c>
      <c r="FY59" s="39"/>
      <c r="FZ59" s="42">
        <f t="shared" si="68"/>
        <v>65616.03</v>
      </c>
      <c r="GA59" s="39"/>
      <c r="GB59" s="42">
        <f>ROUND(GB3+GB9-GB58,5)</f>
        <v>0</v>
      </c>
      <c r="GC59" s="39"/>
      <c r="GD59" s="42">
        <f t="shared" si="69"/>
        <v>40031.800000000003</v>
      </c>
    </row>
    <row r="60" spans="1:186" ht="73" x14ac:dyDescent="0.2">
      <c r="A60" s="102" t="s">
        <v>323</v>
      </c>
      <c r="B60" s="36"/>
      <c r="C60" s="36"/>
      <c r="D60" s="36"/>
      <c r="E60" s="36"/>
      <c r="F60" s="42"/>
      <c r="G60" s="39"/>
      <c r="H60" s="42"/>
      <c r="I60" s="39"/>
      <c r="J60" s="42"/>
      <c r="K60" s="39"/>
      <c r="L60" s="42"/>
      <c r="M60" s="39"/>
      <c r="N60" s="42"/>
      <c r="O60" s="39"/>
      <c r="P60" s="42"/>
      <c r="Q60" s="39"/>
      <c r="R60" s="42"/>
      <c r="S60" s="39"/>
      <c r="T60" s="42"/>
      <c r="U60" s="39"/>
      <c r="V60" s="42"/>
      <c r="W60" s="39"/>
      <c r="X60" s="42"/>
      <c r="Y60" s="39"/>
      <c r="Z60" s="42"/>
      <c r="AA60" s="39"/>
      <c r="AB60" s="42"/>
      <c r="AC60" s="39"/>
      <c r="AD60" s="42">
        <f>AD59+AD23+AD30</f>
        <v>7698.02</v>
      </c>
      <c r="AE60" s="42">
        <f t="shared" ref="AE60:CP60" si="70">AE59+AE23+AE30</f>
        <v>0</v>
      </c>
      <c r="AF60" s="42">
        <f t="shared" si="70"/>
        <v>4211.6000000000004</v>
      </c>
      <c r="AG60" s="42">
        <f t="shared" si="70"/>
        <v>0</v>
      </c>
      <c r="AH60" s="42">
        <f t="shared" si="70"/>
        <v>1055.92</v>
      </c>
      <c r="AI60" s="42">
        <f t="shared" si="70"/>
        <v>0</v>
      </c>
      <c r="AJ60" s="42">
        <f t="shared" si="70"/>
        <v>4699.59</v>
      </c>
      <c r="AK60" s="42">
        <f t="shared" si="70"/>
        <v>0</v>
      </c>
      <c r="AL60" s="42">
        <f t="shared" si="70"/>
        <v>5793.31</v>
      </c>
      <c r="AM60" s="42">
        <f t="shared" si="70"/>
        <v>0</v>
      </c>
      <c r="AN60" s="42">
        <f t="shared" si="70"/>
        <v>-258.31000000000006</v>
      </c>
      <c r="AO60" s="42">
        <f t="shared" si="70"/>
        <v>0</v>
      </c>
      <c r="AP60" s="42">
        <f t="shared" si="70"/>
        <v>10234.59</v>
      </c>
      <c r="AQ60" s="42">
        <f t="shared" si="70"/>
        <v>0</v>
      </c>
      <c r="AR60" s="42">
        <f t="shared" si="70"/>
        <v>-414.19000000000153</v>
      </c>
      <c r="AS60" s="42">
        <f t="shared" si="70"/>
        <v>0</v>
      </c>
      <c r="AT60" s="42">
        <f t="shared" si="70"/>
        <v>2212.4300000000003</v>
      </c>
      <c r="AU60" s="42">
        <f t="shared" si="70"/>
        <v>0</v>
      </c>
      <c r="AV60" s="42">
        <f t="shared" si="70"/>
        <v>0</v>
      </c>
      <c r="AW60" s="42">
        <f t="shared" si="70"/>
        <v>0</v>
      </c>
      <c r="AX60" s="105">
        <f t="shared" si="70"/>
        <v>-1964.9300000000003</v>
      </c>
      <c r="AY60" s="42">
        <f t="shared" si="70"/>
        <v>0</v>
      </c>
      <c r="AZ60" s="42">
        <f t="shared" si="70"/>
        <v>3647.9300000000003</v>
      </c>
      <c r="BA60" s="42">
        <f t="shared" si="70"/>
        <v>0</v>
      </c>
      <c r="BB60" s="42">
        <f t="shared" si="70"/>
        <v>3553.09</v>
      </c>
      <c r="BC60" s="42">
        <f t="shared" si="70"/>
        <v>0</v>
      </c>
      <c r="BD60" s="42">
        <f t="shared" si="70"/>
        <v>4991.59</v>
      </c>
      <c r="BE60" s="42">
        <f t="shared" si="70"/>
        <v>0</v>
      </c>
      <c r="BF60" s="42">
        <f t="shared" si="70"/>
        <v>2751.15</v>
      </c>
      <c r="BG60" s="42">
        <f t="shared" si="70"/>
        <v>0</v>
      </c>
      <c r="BH60" s="42">
        <f t="shared" si="70"/>
        <v>4142.0599999999995</v>
      </c>
      <c r="BI60" s="42">
        <f t="shared" si="70"/>
        <v>0</v>
      </c>
      <c r="BJ60" s="42">
        <f t="shared" si="70"/>
        <v>3481.1499999999996</v>
      </c>
      <c r="BK60" s="42">
        <f t="shared" si="70"/>
        <v>0</v>
      </c>
      <c r="BL60" s="42">
        <f t="shared" si="70"/>
        <v>4485.76</v>
      </c>
      <c r="BM60" s="42">
        <f t="shared" si="70"/>
        <v>0</v>
      </c>
      <c r="BN60" s="42">
        <f t="shared" si="70"/>
        <v>6282.3</v>
      </c>
      <c r="BO60" s="42">
        <f t="shared" si="70"/>
        <v>0</v>
      </c>
      <c r="BP60" s="42">
        <f t="shared" si="70"/>
        <v>3995.7599999999998</v>
      </c>
      <c r="BQ60" s="42">
        <f t="shared" si="70"/>
        <v>0</v>
      </c>
      <c r="BR60" s="42">
        <f t="shared" si="70"/>
        <v>2287.15</v>
      </c>
      <c r="BS60" s="42">
        <f t="shared" si="70"/>
        <v>0</v>
      </c>
      <c r="BT60" s="42">
        <f t="shared" si="70"/>
        <v>5560.12</v>
      </c>
      <c r="BU60" s="42">
        <f t="shared" si="70"/>
        <v>0</v>
      </c>
      <c r="BV60" s="42">
        <f t="shared" si="70"/>
        <v>1481.09</v>
      </c>
      <c r="BW60" s="42">
        <f t="shared" si="70"/>
        <v>0</v>
      </c>
      <c r="BX60" s="42">
        <f t="shared" si="70"/>
        <v>395.60000000000036</v>
      </c>
      <c r="BY60" s="42">
        <f t="shared" si="70"/>
        <v>0</v>
      </c>
      <c r="BZ60" s="42">
        <f t="shared" si="70"/>
        <v>6753.54</v>
      </c>
      <c r="CA60" s="42">
        <f t="shared" si="70"/>
        <v>0</v>
      </c>
      <c r="CB60" s="42">
        <f t="shared" si="70"/>
        <v>5763.13</v>
      </c>
      <c r="CC60" s="42">
        <f t="shared" si="70"/>
        <v>0</v>
      </c>
      <c r="CD60" s="42">
        <f t="shared" si="70"/>
        <v>3210.04</v>
      </c>
      <c r="CE60" s="42">
        <f t="shared" si="70"/>
        <v>0</v>
      </c>
      <c r="CF60" s="42">
        <f t="shared" si="70"/>
        <v>3200</v>
      </c>
      <c r="CG60" s="42">
        <f t="shared" si="70"/>
        <v>0</v>
      </c>
      <c r="CH60" s="42">
        <f t="shared" si="70"/>
        <v>3220</v>
      </c>
      <c r="CI60" s="42">
        <f t="shared" si="70"/>
        <v>0</v>
      </c>
      <c r="CJ60" s="42">
        <f t="shared" si="70"/>
        <v>2502.5</v>
      </c>
      <c r="CK60" s="42">
        <f t="shared" si="70"/>
        <v>0</v>
      </c>
      <c r="CL60" s="42">
        <f t="shared" si="70"/>
        <v>1614.81</v>
      </c>
      <c r="CM60" s="42">
        <f t="shared" si="70"/>
        <v>0</v>
      </c>
      <c r="CN60" s="42">
        <f t="shared" si="70"/>
        <v>13747.35</v>
      </c>
      <c r="CO60" s="42">
        <f t="shared" si="70"/>
        <v>0</v>
      </c>
      <c r="CP60" s="42">
        <f t="shared" si="70"/>
        <v>8303.43</v>
      </c>
      <c r="CQ60" s="42">
        <f t="shared" ref="CQ60:FB60" si="71">CQ59+CQ23+CQ30</f>
        <v>0</v>
      </c>
      <c r="CR60" s="42">
        <f t="shared" si="71"/>
        <v>4767.1099999999997</v>
      </c>
      <c r="CS60" s="42">
        <f t="shared" si="71"/>
        <v>0</v>
      </c>
      <c r="CT60" s="42">
        <f t="shared" si="71"/>
        <v>4365</v>
      </c>
      <c r="CU60" s="42">
        <f t="shared" si="71"/>
        <v>0</v>
      </c>
      <c r="CV60" s="42">
        <f t="shared" si="71"/>
        <v>964.97</v>
      </c>
      <c r="CW60" s="42">
        <f t="shared" si="71"/>
        <v>0</v>
      </c>
      <c r="CX60" s="42">
        <f t="shared" si="71"/>
        <v>4850</v>
      </c>
      <c r="CY60" s="42">
        <f t="shared" si="71"/>
        <v>0</v>
      </c>
      <c r="CZ60" s="42">
        <f t="shared" si="71"/>
        <v>2413.1800000000003</v>
      </c>
      <c r="DA60" s="42">
        <f t="shared" si="71"/>
        <v>0</v>
      </c>
      <c r="DB60" s="42">
        <f t="shared" si="71"/>
        <v>17360.260000000002</v>
      </c>
      <c r="DC60" s="42">
        <f t="shared" si="71"/>
        <v>0</v>
      </c>
      <c r="DD60" s="42">
        <f t="shared" si="71"/>
        <v>7783.44</v>
      </c>
      <c r="DE60" s="42">
        <f t="shared" si="71"/>
        <v>0</v>
      </c>
      <c r="DF60" s="42">
        <f t="shared" si="71"/>
        <v>1699.8200000000002</v>
      </c>
      <c r="DG60" s="42">
        <f t="shared" si="71"/>
        <v>0</v>
      </c>
      <c r="DH60" s="42">
        <f t="shared" si="71"/>
        <v>1573.87</v>
      </c>
      <c r="DI60" s="42">
        <f t="shared" si="71"/>
        <v>0</v>
      </c>
      <c r="DJ60" s="42">
        <f t="shared" si="71"/>
        <v>2030</v>
      </c>
      <c r="DK60" s="42">
        <f t="shared" si="71"/>
        <v>0</v>
      </c>
      <c r="DL60" s="42">
        <f t="shared" si="71"/>
        <v>2440</v>
      </c>
      <c r="DM60" s="42">
        <f t="shared" si="71"/>
        <v>0</v>
      </c>
      <c r="DN60" s="42">
        <f t="shared" si="71"/>
        <v>1250</v>
      </c>
      <c r="DO60" s="42">
        <f t="shared" si="71"/>
        <v>0</v>
      </c>
      <c r="DP60" s="42">
        <f t="shared" si="71"/>
        <v>3095.38</v>
      </c>
      <c r="DQ60" s="42">
        <f t="shared" si="71"/>
        <v>0</v>
      </c>
      <c r="DR60" s="42">
        <f t="shared" si="71"/>
        <v>1700</v>
      </c>
      <c r="DS60" s="42">
        <f t="shared" si="71"/>
        <v>0</v>
      </c>
      <c r="DT60" s="42">
        <f t="shared" si="71"/>
        <v>2975</v>
      </c>
      <c r="DU60" s="42">
        <f t="shared" si="71"/>
        <v>0</v>
      </c>
      <c r="DV60" s="42">
        <f t="shared" si="71"/>
        <v>1850</v>
      </c>
      <c r="DW60" s="42">
        <f t="shared" si="71"/>
        <v>0</v>
      </c>
      <c r="DX60" s="42">
        <f t="shared" si="71"/>
        <v>4459.51</v>
      </c>
      <c r="DY60" s="42">
        <f t="shared" si="71"/>
        <v>0</v>
      </c>
      <c r="DZ60" s="42">
        <f t="shared" si="71"/>
        <v>21373.760000000002</v>
      </c>
      <c r="EA60" s="42">
        <f t="shared" si="71"/>
        <v>0</v>
      </c>
      <c r="EB60" s="42">
        <f t="shared" si="71"/>
        <v>6615.4400000000005</v>
      </c>
      <c r="EC60" s="42">
        <f t="shared" si="71"/>
        <v>0</v>
      </c>
      <c r="ED60" s="42">
        <f t="shared" si="71"/>
        <v>1583.75</v>
      </c>
      <c r="EE60" s="42">
        <f t="shared" si="71"/>
        <v>0</v>
      </c>
      <c r="EF60" s="42">
        <f t="shared" si="71"/>
        <v>5279.24</v>
      </c>
      <c r="EG60" s="42">
        <f t="shared" si="71"/>
        <v>0</v>
      </c>
      <c r="EH60" s="42">
        <f t="shared" si="71"/>
        <v>557.1400000000001</v>
      </c>
      <c r="EI60" s="42">
        <f t="shared" si="71"/>
        <v>0</v>
      </c>
      <c r="EJ60" s="42">
        <f t="shared" si="71"/>
        <v>7420.1299999999992</v>
      </c>
      <c r="EK60" s="42">
        <f t="shared" si="71"/>
        <v>0</v>
      </c>
      <c r="EL60" s="42">
        <f t="shared" si="71"/>
        <v>4306.75</v>
      </c>
      <c r="EM60" s="42">
        <f t="shared" si="71"/>
        <v>0</v>
      </c>
      <c r="EN60" s="42">
        <f t="shared" si="71"/>
        <v>3602.2799999999997</v>
      </c>
      <c r="EO60" s="42">
        <f t="shared" si="71"/>
        <v>0</v>
      </c>
      <c r="EP60" s="42">
        <f t="shared" si="71"/>
        <v>3380.18</v>
      </c>
      <c r="EQ60" s="42">
        <f t="shared" si="71"/>
        <v>0</v>
      </c>
      <c r="ER60" s="42">
        <f t="shared" si="71"/>
        <v>2356.58</v>
      </c>
      <c r="ES60" s="42">
        <f t="shared" si="71"/>
        <v>0</v>
      </c>
      <c r="ET60" s="42">
        <f t="shared" si="71"/>
        <v>9339.0399999999991</v>
      </c>
      <c r="EU60" s="42">
        <f t="shared" si="71"/>
        <v>0</v>
      </c>
      <c r="EV60" s="42">
        <f t="shared" si="71"/>
        <v>5673.97</v>
      </c>
      <c r="EW60" s="42">
        <f t="shared" si="71"/>
        <v>0</v>
      </c>
      <c r="EX60" s="42">
        <f t="shared" si="71"/>
        <v>4632</v>
      </c>
      <c r="EY60" s="42">
        <f t="shared" si="71"/>
        <v>0</v>
      </c>
      <c r="EZ60" s="42">
        <f t="shared" si="71"/>
        <v>1985.8900000000003</v>
      </c>
      <c r="FA60" s="42">
        <f t="shared" si="71"/>
        <v>0</v>
      </c>
      <c r="FB60" s="42">
        <f t="shared" si="71"/>
        <v>12291.86</v>
      </c>
      <c r="FC60" s="42">
        <f t="shared" ref="FC60:GD60" si="72">FC59+FC23+FC30</f>
        <v>0</v>
      </c>
      <c r="FD60" s="105">
        <f t="shared" si="72"/>
        <v>-142.40000000000009</v>
      </c>
      <c r="FE60" s="42">
        <f t="shared" si="72"/>
        <v>0</v>
      </c>
      <c r="FF60" s="42">
        <f t="shared" si="72"/>
        <v>1772.38</v>
      </c>
      <c r="FG60" s="42">
        <f t="shared" si="72"/>
        <v>0</v>
      </c>
      <c r="FH60" s="42">
        <f t="shared" si="72"/>
        <v>1730.98</v>
      </c>
      <c r="FI60" s="42">
        <f t="shared" si="72"/>
        <v>0</v>
      </c>
      <c r="FJ60" s="42">
        <f t="shared" si="72"/>
        <v>-65.38</v>
      </c>
      <c r="FK60" s="42">
        <f t="shared" si="72"/>
        <v>0</v>
      </c>
      <c r="FL60" s="42">
        <f t="shared" si="72"/>
        <v>3437.98</v>
      </c>
      <c r="FM60" s="42">
        <f t="shared" si="72"/>
        <v>0</v>
      </c>
      <c r="FN60" s="42">
        <f t="shared" si="72"/>
        <v>5291.53</v>
      </c>
      <c r="FO60" s="42">
        <f t="shared" si="72"/>
        <v>0</v>
      </c>
      <c r="FP60" s="42">
        <f t="shared" si="72"/>
        <v>954.31</v>
      </c>
      <c r="FQ60" s="42">
        <f t="shared" si="72"/>
        <v>0</v>
      </c>
      <c r="FR60" s="42">
        <f t="shared" si="72"/>
        <v>476.25</v>
      </c>
      <c r="FS60" s="42">
        <f t="shared" si="72"/>
        <v>0</v>
      </c>
      <c r="FT60" s="42">
        <f t="shared" si="72"/>
        <v>3336.8</v>
      </c>
      <c r="FU60" s="42">
        <f t="shared" si="72"/>
        <v>0</v>
      </c>
      <c r="FV60" s="42">
        <f t="shared" si="72"/>
        <v>10058.89</v>
      </c>
      <c r="FW60" s="42">
        <f t="shared" si="72"/>
        <v>0</v>
      </c>
      <c r="FX60" s="42">
        <f t="shared" si="72"/>
        <v>0</v>
      </c>
      <c r="FY60" s="42">
        <f t="shared" si="72"/>
        <v>0</v>
      </c>
      <c r="FZ60" s="42">
        <f t="shared" si="72"/>
        <v>206200.61000000002</v>
      </c>
      <c r="GA60" s="42">
        <f t="shared" si="72"/>
        <v>0</v>
      </c>
      <c r="GB60" s="42">
        <f t="shared" si="72"/>
        <v>0</v>
      </c>
      <c r="GC60" s="42">
        <f t="shared" si="72"/>
        <v>0</v>
      </c>
      <c r="GD60" s="42">
        <f t="shared" si="72"/>
        <v>195060.63</v>
      </c>
    </row>
    <row r="61" spans="1:186" hidden="1" x14ac:dyDescent="0.2">
      <c r="A61" s="36"/>
      <c r="B61" s="36" t="s">
        <v>496</v>
      </c>
      <c r="C61" s="36"/>
      <c r="D61" s="36"/>
      <c r="E61" s="36"/>
      <c r="F61" s="42"/>
      <c r="G61" s="39"/>
      <c r="H61" s="42"/>
      <c r="I61" s="39"/>
      <c r="J61" s="42"/>
      <c r="K61" s="39"/>
      <c r="L61" s="42"/>
      <c r="M61" s="39"/>
      <c r="N61" s="42"/>
      <c r="O61" s="39"/>
      <c r="P61" s="42"/>
      <c r="Q61" s="39"/>
      <c r="R61" s="42"/>
      <c r="S61" s="39"/>
      <c r="T61" s="42"/>
      <c r="U61" s="39"/>
      <c r="V61" s="42"/>
      <c r="W61" s="39"/>
      <c r="X61" s="42"/>
      <c r="Y61" s="39"/>
      <c r="Z61" s="42"/>
      <c r="AA61" s="39"/>
      <c r="AB61" s="42"/>
      <c r="AC61" s="39"/>
      <c r="AD61" s="40"/>
      <c r="AE61" s="39"/>
      <c r="AF61" s="42"/>
      <c r="AG61" s="39"/>
      <c r="AH61" s="42"/>
      <c r="AI61" s="39"/>
      <c r="AJ61" s="42"/>
      <c r="AK61" s="39"/>
      <c r="AL61" s="42"/>
      <c r="AM61" s="39"/>
      <c r="AN61" s="42"/>
      <c r="AO61" s="39"/>
      <c r="AP61" s="40"/>
      <c r="AQ61" s="39"/>
      <c r="AR61" s="42"/>
      <c r="AS61" s="39"/>
      <c r="AT61" s="42"/>
      <c r="AU61" s="39"/>
      <c r="AV61" s="42"/>
      <c r="AW61" s="39"/>
      <c r="AX61" s="105"/>
      <c r="AY61" s="39"/>
      <c r="AZ61" s="42"/>
      <c r="BA61" s="39"/>
      <c r="BB61" s="42"/>
      <c r="BC61" s="39"/>
      <c r="BD61" s="42"/>
      <c r="BE61" s="39"/>
      <c r="BF61" s="42"/>
      <c r="BG61" s="39"/>
      <c r="BH61" s="42"/>
      <c r="BI61" s="39"/>
      <c r="BJ61" s="42"/>
      <c r="BK61" s="39"/>
      <c r="BL61" s="42"/>
      <c r="BM61" s="39"/>
      <c r="BN61" s="42"/>
      <c r="BO61" s="39"/>
      <c r="BP61" s="42"/>
      <c r="BQ61" s="39"/>
      <c r="BR61" s="42"/>
      <c r="BS61" s="39"/>
      <c r="BT61" s="42"/>
      <c r="BU61" s="39"/>
      <c r="BV61" s="42"/>
      <c r="BW61" s="39"/>
      <c r="BX61" s="42"/>
      <c r="BY61" s="39"/>
      <c r="BZ61" s="42"/>
      <c r="CA61" s="39"/>
      <c r="CB61" s="42"/>
      <c r="CC61" s="39"/>
      <c r="CD61" s="42"/>
      <c r="CE61" s="39"/>
      <c r="CF61" s="42"/>
      <c r="CG61" s="39"/>
      <c r="CH61" s="42"/>
      <c r="CI61" s="39"/>
      <c r="CJ61" s="42"/>
      <c r="CK61" s="39"/>
      <c r="CL61" s="42"/>
      <c r="CM61" s="39"/>
      <c r="CN61" s="40"/>
      <c r="CO61" s="39"/>
      <c r="CP61" s="42"/>
      <c r="CQ61" s="39"/>
      <c r="CR61" s="42"/>
      <c r="CS61" s="39"/>
      <c r="CT61" s="42"/>
      <c r="CU61" s="39"/>
      <c r="CV61" s="42"/>
      <c r="CW61" s="39"/>
      <c r="CX61" s="42"/>
      <c r="CY61" s="39"/>
      <c r="CZ61" s="42"/>
      <c r="DA61" s="39"/>
      <c r="DB61" s="40"/>
      <c r="DC61" s="39"/>
      <c r="DD61" s="42"/>
      <c r="DE61" s="39"/>
      <c r="DF61" s="42"/>
      <c r="DG61" s="39"/>
      <c r="DH61" s="42"/>
      <c r="DI61" s="39"/>
      <c r="DJ61" s="42"/>
      <c r="DK61" s="39"/>
      <c r="DL61" s="42"/>
      <c r="DM61" s="39"/>
      <c r="DN61" s="42"/>
      <c r="DO61" s="39"/>
      <c r="DP61" s="42"/>
      <c r="DQ61" s="39"/>
      <c r="DR61" s="42"/>
      <c r="DS61" s="39"/>
      <c r="DT61" s="42"/>
      <c r="DU61" s="39"/>
      <c r="DV61" s="42"/>
      <c r="DW61" s="39"/>
      <c r="DX61" s="42"/>
      <c r="DY61" s="39"/>
      <c r="DZ61" s="40"/>
      <c r="EA61" s="39"/>
      <c r="EB61" s="42"/>
      <c r="EC61" s="39"/>
      <c r="ED61" s="42"/>
      <c r="EE61" s="39"/>
      <c r="EF61" s="42"/>
      <c r="EG61" s="39"/>
      <c r="EH61" s="42"/>
      <c r="EI61" s="39"/>
      <c r="EJ61" s="40"/>
      <c r="EK61" s="39"/>
      <c r="EL61" s="42"/>
      <c r="EM61" s="39"/>
      <c r="EN61" s="42"/>
      <c r="EO61" s="39"/>
      <c r="EP61" s="42"/>
      <c r="EQ61" s="39"/>
      <c r="ER61" s="42"/>
      <c r="ES61" s="39"/>
      <c r="ET61" s="40"/>
      <c r="EU61" s="39"/>
      <c r="EV61" s="42"/>
      <c r="EW61" s="39"/>
      <c r="EX61" s="42"/>
      <c r="EY61" s="39"/>
      <c r="EZ61" s="42"/>
      <c r="FA61" s="39"/>
      <c r="FB61" s="40"/>
      <c r="FC61" s="39"/>
      <c r="FD61" s="105"/>
      <c r="FE61" s="39"/>
      <c r="FF61" s="42"/>
      <c r="FG61" s="39"/>
      <c r="FH61" s="42"/>
      <c r="FI61" s="39"/>
      <c r="FJ61" s="42"/>
      <c r="FK61" s="39"/>
      <c r="FL61" s="40"/>
      <c r="FM61" s="39"/>
      <c r="FN61" s="42"/>
      <c r="FO61" s="39"/>
      <c r="FP61" s="42"/>
      <c r="FQ61" s="39"/>
      <c r="FR61" s="42"/>
      <c r="FS61" s="39"/>
      <c r="FT61" s="42"/>
      <c r="FU61" s="39"/>
      <c r="FV61" s="40"/>
      <c r="FW61" s="39"/>
      <c r="FX61" s="42"/>
      <c r="FY61" s="39"/>
      <c r="FZ61" s="42"/>
      <c r="GA61" s="39"/>
      <c r="GB61" s="42"/>
      <c r="GC61" s="39"/>
      <c r="GD61" s="42"/>
    </row>
    <row r="62" spans="1:186" hidden="1" x14ac:dyDescent="0.2">
      <c r="A62" s="36"/>
      <c r="B62" s="36"/>
      <c r="C62" s="36" t="s">
        <v>497</v>
      </c>
      <c r="D62" s="36"/>
      <c r="E62" s="36"/>
      <c r="F62" s="42"/>
      <c r="G62" s="39"/>
      <c r="H62" s="42"/>
      <c r="I62" s="39"/>
      <c r="J62" s="42"/>
      <c r="K62" s="39"/>
      <c r="L62" s="42"/>
      <c r="M62" s="39"/>
      <c r="N62" s="42"/>
      <c r="O62" s="39"/>
      <c r="P62" s="42"/>
      <c r="Q62" s="39"/>
      <c r="R62" s="42"/>
      <c r="S62" s="39"/>
      <c r="T62" s="42"/>
      <c r="U62" s="39"/>
      <c r="V62" s="42"/>
      <c r="W62" s="39"/>
      <c r="X62" s="42"/>
      <c r="Y62" s="39"/>
      <c r="Z62" s="42"/>
      <c r="AA62" s="39"/>
      <c r="AB62" s="42"/>
      <c r="AC62" s="39"/>
      <c r="AD62" s="40"/>
      <c r="AE62" s="39"/>
      <c r="AF62" s="42"/>
      <c r="AG62" s="39"/>
      <c r="AH62" s="42"/>
      <c r="AI62" s="39"/>
      <c r="AJ62" s="42"/>
      <c r="AK62" s="39"/>
      <c r="AL62" s="42"/>
      <c r="AM62" s="39"/>
      <c r="AN62" s="42"/>
      <c r="AO62" s="39"/>
      <c r="AP62" s="40"/>
      <c r="AQ62" s="39"/>
      <c r="AR62" s="42"/>
      <c r="AS62" s="39"/>
      <c r="AT62" s="42"/>
      <c r="AU62" s="39"/>
      <c r="AV62" s="42"/>
      <c r="AW62" s="39"/>
      <c r="AX62" s="105"/>
      <c r="AY62" s="39"/>
      <c r="AZ62" s="42"/>
      <c r="BA62" s="39"/>
      <c r="BB62" s="42"/>
      <c r="BC62" s="39"/>
      <c r="BD62" s="42"/>
      <c r="BE62" s="39"/>
      <c r="BF62" s="42"/>
      <c r="BG62" s="39"/>
      <c r="BH62" s="42"/>
      <c r="BI62" s="39"/>
      <c r="BJ62" s="42"/>
      <c r="BK62" s="39"/>
      <c r="BL62" s="42"/>
      <c r="BM62" s="39"/>
      <c r="BN62" s="42"/>
      <c r="BO62" s="39"/>
      <c r="BP62" s="42"/>
      <c r="BQ62" s="39"/>
      <c r="BR62" s="42"/>
      <c r="BS62" s="39"/>
      <c r="BT62" s="42"/>
      <c r="BU62" s="39"/>
      <c r="BV62" s="42"/>
      <c r="BW62" s="39"/>
      <c r="BX62" s="42"/>
      <c r="BY62" s="39"/>
      <c r="BZ62" s="42"/>
      <c r="CA62" s="39"/>
      <c r="CB62" s="42"/>
      <c r="CC62" s="39"/>
      <c r="CD62" s="42"/>
      <c r="CE62" s="39"/>
      <c r="CF62" s="42"/>
      <c r="CG62" s="39"/>
      <c r="CH62" s="42"/>
      <c r="CI62" s="39"/>
      <c r="CJ62" s="42"/>
      <c r="CK62" s="39"/>
      <c r="CL62" s="42"/>
      <c r="CM62" s="39"/>
      <c r="CN62" s="40"/>
      <c r="CO62" s="39"/>
      <c r="CP62" s="42"/>
      <c r="CQ62" s="39"/>
      <c r="CR62" s="42"/>
      <c r="CS62" s="39"/>
      <c r="CT62" s="42"/>
      <c r="CU62" s="39"/>
      <c r="CV62" s="42"/>
      <c r="CW62" s="39"/>
      <c r="CX62" s="42"/>
      <c r="CY62" s="39"/>
      <c r="CZ62" s="42"/>
      <c r="DA62" s="39"/>
      <c r="DB62" s="40"/>
      <c r="DC62" s="39"/>
      <c r="DD62" s="42"/>
      <c r="DE62" s="39"/>
      <c r="DF62" s="42"/>
      <c r="DG62" s="39"/>
      <c r="DH62" s="42"/>
      <c r="DI62" s="39"/>
      <c r="DJ62" s="42"/>
      <c r="DK62" s="39"/>
      <c r="DL62" s="42"/>
      <c r="DM62" s="39"/>
      <c r="DN62" s="42"/>
      <c r="DO62" s="39"/>
      <c r="DP62" s="42"/>
      <c r="DQ62" s="39"/>
      <c r="DR62" s="42"/>
      <c r="DS62" s="39"/>
      <c r="DT62" s="42"/>
      <c r="DU62" s="39"/>
      <c r="DV62" s="42"/>
      <c r="DW62" s="39"/>
      <c r="DX62" s="42"/>
      <c r="DY62" s="39"/>
      <c r="DZ62" s="40"/>
      <c r="EA62" s="39"/>
      <c r="EB62" s="42"/>
      <c r="EC62" s="39"/>
      <c r="ED62" s="42"/>
      <c r="EE62" s="39"/>
      <c r="EF62" s="42"/>
      <c r="EG62" s="39"/>
      <c r="EH62" s="42"/>
      <c r="EI62" s="39"/>
      <c r="EJ62" s="40"/>
      <c r="EK62" s="39"/>
      <c r="EL62" s="42"/>
      <c r="EM62" s="39"/>
      <c r="EN62" s="42"/>
      <c r="EO62" s="39"/>
      <c r="EP62" s="42"/>
      <c r="EQ62" s="39"/>
      <c r="ER62" s="42"/>
      <c r="ES62" s="39"/>
      <c r="ET62" s="40"/>
      <c r="EU62" s="39"/>
      <c r="EV62" s="42"/>
      <c r="EW62" s="39"/>
      <c r="EX62" s="42"/>
      <c r="EY62" s="39"/>
      <c r="EZ62" s="42"/>
      <c r="FA62" s="39"/>
      <c r="FB62" s="40"/>
      <c r="FC62" s="39"/>
      <c r="FD62" s="105"/>
      <c r="FE62" s="39"/>
      <c r="FF62" s="42"/>
      <c r="FG62" s="39"/>
      <c r="FH62" s="42"/>
      <c r="FI62" s="39"/>
      <c r="FJ62" s="42"/>
      <c r="FK62" s="39"/>
      <c r="FL62" s="40"/>
      <c r="FM62" s="39"/>
      <c r="FN62" s="42"/>
      <c r="FO62" s="39"/>
      <c r="FP62" s="42"/>
      <c r="FQ62" s="39"/>
      <c r="FR62" s="42"/>
      <c r="FS62" s="39"/>
      <c r="FT62" s="42"/>
      <c r="FU62" s="39"/>
      <c r="FV62" s="40"/>
      <c r="FW62" s="39"/>
      <c r="FX62" s="42"/>
      <c r="FY62" s="39"/>
      <c r="FZ62" s="42"/>
      <c r="GA62" s="39"/>
      <c r="GB62" s="42"/>
      <c r="GC62" s="39"/>
      <c r="GD62" s="42"/>
    </row>
    <row r="63" spans="1:186" hidden="1" x14ac:dyDescent="0.2">
      <c r="A63" s="36"/>
      <c r="B63" s="36"/>
      <c r="C63" s="36"/>
      <c r="D63" s="36" t="s">
        <v>653</v>
      </c>
      <c r="E63" s="36"/>
      <c r="F63" s="42">
        <v>0</v>
      </c>
      <c r="G63" s="39"/>
      <c r="H63" s="42">
        <v>-27122.27</v>
      </c>
      <c r="I63" s="39"/>
      <c r="J63" s="42">
        <v>0</v>
      </c>
      <c r="K63" s="39"/>
      <c r="L63" s="42">
        <v>0</v>
      </c>
      <c r="M63" s="39"/>
      <c r="N63" s="42">
        <v>0</v>
      </c>
      <c r="O63" s="39"/>
      <c r="P63" s="42">
        <f>ROUND(SUM(L63:N63),5)</f>
        <v>0</v>
      </c>
      <c r="Q63" s="39"/>
      <c r="R63" s="42">
        <v>0</v>
      </c>
      <c r="S63" s="39"/>
      <c r="T63" s="42">
        <f>ROUND(SUM(P63:R63),5)</f>
        <v>0</v>
      </c>
      <c r="U63" s="39"/>
      <c r="V63" s="42">
        <v>0</v>
      </c>
      <c r="W63" s="39"/>
      <c r="X63" s="42">
        <v>0</v>
      </c>
      <c r="Y63" s="39"/>
      <c r="Z63" s="42">
        <v>0</v>
      </c>
      <c r="AA63" s="39"/>
      <c r="AB63" s="42">
        <v>0</v>
      </c>
      <c r="AC63" s="39"/>
      <c r="AD63" s="40">
        <f>ROUND(SUM(V63:AB63),5)</f>
        <v>0</v>
      </c>
      <c r="AE63" s="39"/>
      <c r="AF63" s="42">
        <v>0</v>
      </c>
      <c r="AG63" s="39"/>
      <c r="AH63" s="42">
        <v>0</v>
      </c>
      <c r="AI63" s="39"/>
      <c r="AJ63" s="42">
        <v>0</v>
      </c>
      <c r="AK63" s="39"/>
      <c r="AL63" s="42">
        <v>0</v>
      </c>
      <c r="AM63" s="39"/>
      <c r="AN63" s="42">
        <v>0</v>
      </c>
      <c r="AO63" s="39"/>
      <c r="AP63" s="40">
        <f>ROUND(SUM(AJ63:AN63),5)</f>
        <v>0</v>
      </c>
      <c r="AQ63" s="39"/>
      <c r="AR63" s="42">
        <v>0</v>
      </c>
      <c r="AS63" s="39"/>
      <c r="AT63" s="42">
        <v>0</v>
      </c>
      <c r="AU63" s="39"/>
      <c r="AV63" s="42">
        <v>0</v>
      </c>
      <c r="AW63" s="39"/>
      <c r="AX63" s="105">
        <v>0</v>
      </c>
      <c r="AY63" s="39"/>
      <c r="AZ63" s="42">
        <v>0</v>
      </c>
      <c r="BA63" s="39"/>
      <c r="BB63" s="42">
        <v>0</v>
      </c>
      <c r="BC63" s="39"/>
      <c r="BD63" s="42">
        <v>0</v>
      </c>
      <c r="BE63" s="39"/>
      <c r="BF63" s="42">
        <v>0</v>
      </c>
      <c r="BG63" s="39"/>
      <c r="BH63" s="42">
        <v>0</v>
      </c>
      <c r="BI63" s="39"/>
      <c r="BJ63" s="42">
        <v>0</v>
      </c>
      <c r="BK63" s="39"/>
      <c r="BL63" s="42">
        <v>0</v>
      </c>
      <c r="BM63" s="39"/>
      <c r="BN63" s="42">
        <v>0</v>
      </c>
      <c r="BO63" s="39"/>
      <c r="BP63" s="42">
        <v>0</v>
      </c>
      <c r="BQ63" s="39"/>
      <c r="BR63" s="42">
        <v>0</v>
      </c>
      <c r="BS63" s="39"/>
      <c r="BT63" s="42">
        <v>0</v>
      </c>
      <c r="BU63" s="39"/>
      <c r="BV63" s="42">
        <v>0</v>
      </c>
      <c r="BW63" s="39"/>
      <c r="BX63" s="42">
        <v>0</v>
      </c>
      <c r="BY63" s="39"/>
      <c r="BZ63" s="42">
        <v>0</v>
      </c>
      <c r="CA63" s="39"/>
      <c r="CB63" s="42">
        <v>0</v>
      </c>
      <c r="CC63" s="39"/>
      <c r="CD63" s="42">
        <v>0</v>
      </c>
      <c r="CE63" s="39"/>
      <c r="CF63" s="42">
        <v>0</v>
      </c>
      <c r="CG63" s="39"/>
      <c r="CH63" s="42">
        <v>0</v>
      </c>
      <c r="CI63" s="39"/>
      <c r="CJ63" s="42">
        <v>0</v>
      </c>
      <c r="CK63" s="39"/>
      <c r="CL63" s="42">
        <v>0</v>
      </c>
      <c r="CM63" s="39"/>
      <c r="CN63" s="40">
        <f>ROUND(SUM(CD63:CL63),5)</f>
        <v>0</v>
      </c>
      <c r="CO63" s="39"/>
      <c r="CP63" s="42">
        <v>0</v>
      </c>
      <c r="CQ63" s="39"/>
      <c r="CR63" s="42">
        <v>0</v>
      </c>
      <c r="CS63" s="39"/>
      <c r="CT63" s="42">
        <v>0</v>
      </c>
      <c r="CU63" s="39"/>
      <c r="CV63" s="42">
        <v>0</v>
      </c>
      <c r="CW63" s="39"/>
      <c r="CX63" s="42">
        <v>0</v>
      </c>
      <c r="CY63" s="39"/>
      <c r="CZ63" s="42">
        <v>0</v>
      </c>
      <c r="DA63" s="39"/>
      <c r="DB63" s="40">
        <f>ROUND(SUM(CR63:CZ63),5)</f>
        <v>0</v>
      </c>
      <c r="DC63" s="39"/>
      <c r="DD63" s="42">
        <v>0</v>
      </c>
      <c r="DE63" s="39"/>
      <c r="DF63" s="42">
        <v>0</v>
      </c>
      <c r="DG63" s="39"/>
      <c r="DH63" s="42">
        <v>0</v>
      </c>
      <c r="DI63" s="39"/>
      <c r="DJ63" s="42">
        <v>0</v>
      </c>
      <c r="DK63" s="39"/>
      <c r="DL63" s="42">
        <v>0</v>
      </c>
      <c r="DM63" s="39"/>
      <c r="DN63" s="42">
        <v>0</v>
      </c>
      <c r="DO63" s="39"/>
      <c r="DP63" s="42">
        <v>0</v>
      </c>
      <c r="DQ63" s="39"/>
      <c r="DR63" s="42">
        <v>0</v>
      </c>
      <c r="DS63" s="39"/>
      <c r="DT63" s="42">
        <v>0</v>
      </c>
      <c r="DU63" s="39"/>
      <c r="DV63" s="42">
        <v>0</v>
      </c>
      <c r="DW63" s="39"/>
      <c r="DX63" s="42">
        <v>0</v>
      </c>
      <c r="DY63" s="39"/>
      <c r="DZ63" s="40">
        <f>ROUND(SUM(DH63:DX63),5)</f>
        <v>0</v>
      </c>
      <c r="EA63" s="39"/>
      <c r="EB63" s="42">
        <v>0</v>
      </c>
      <c r="EC63" s="39"/>
      <c r="ED63" s="42">
        <v>0</v>
      </c>
      <c r="EE63" s="39"/>
      <c r="EF63" s="42">
        <v>0</v>
      </c>
      <c r="EG63" s="39"/>
      <c r="EH63" s="42">
        <v>0</v>
      </c>
      <c r="EI63" s="39"/>
      <c r="EJ63" s="40">
        <f>ROUND(SUM(ED63:EH63),5)</f>
        <v>0</v>
      </c>
      <c r="EK63" s="39"/>
      <c r="EL63" s="42">
        <v>0</v>
      </c>
      <c r="EM63" s="39"/>
      <c r="EN63" s="42">
        <v>0</v>
      </c>
      <c r="EO63" s="39"/>
      <c r="EP63" s="42">
        <v>0</v>
      </c>
      <c r="EQ63" s="39"/>
      <c r="ER63" s="42">
        <v>0</v>
      </c>
      <c r="ES63" s="39"/>
      <c r="ET63" s="40">
        <f>ROUND(SUM(EN63:ER63),5)</f>
        <v>0</v>
      </c>
      <c r="EU63" s="39"/>
      <c r="EV63" s="42">
        <v>0</v>
      </c>
      <c r="EW63" s="39"/>
      <c r="EX63" s="42">
        <v>0</v>
      </c>
      <c r="EY63" s="39"/>
      <c r="EZ63" s="42">
        <v>0</v>
      </c>
      <c r="FA63" s="39"/>
      <c r="FB63" s="40">
        <f>ROUND(SUM(EV63:EZ63),5)</f>
        <v>0</v>
      </c>
      <c r="FC63" s="39"/>
      <c r="FD63" s="105">
        <v>0</v>
      </c>
      <c r="FE63" s="39"/>
      <c r="FF63" s="42">
        <v>0</v>
      </c>
      <c r="FG63" s="39"/>
      <c r="FH63" s="42">
        <v>0</v>
      </c>
      <c r="FI63" s="39"/>
      <c r="FJ63" s="42">
        <v>0</v>
      </c>
      <c r="FK63" s="39"/>
      <c r="FL63" s="40">
        <f>ROUND(SUM(FF63:FJ63),5)</f>
        <v>0</v>
      </c>
      <c r="FM63" s="39"/>
      <c r="FN63" s="42">
        <v>0</v>
      </c>
      <c r="FO63" s="39"/>
      <c r="FP63" s="42">
        <v>0</v>
      </c>
      <c r="FQ63" s="39"/>
      <c r="FR63" s="42">
        <v>0</v>
      </c>
      <c r="FS63" s="39"/>
      <c r="FT63" s="42">
        <v>0</v>
      </c>
      <c r="FU63" s="39"/>
      <c r="FV63" s="40">
        <f>ROUND(SUM(FN63:FT63),5)</f>
        <v>0</v>
      </c>
      <c r="FW63" s="39"/>
      <c r="FX63" s="42">
        <v>0</v>
      </c>
      <c r="FY63" s="39"/>
      <c r="FZ63" s="42">
        <f>ROUND(SUM(AD63:AH63)+SUM(AP63:CB63)+SUM(CN63:CP63)+SUM(DB63:DF63)+SUM(DZ63:EB63)+SUM(EJ63:EL63)+ET63+SUM(FB63:FD63)+FL63+SUM(FV63:FX63),5)</f>
        <v>0</v>
      </c>
      <c r="GA63" s="39"/>
      <c r="GB63" s="42">
        <v>0</v>
      </c>
      <c r="GC63" s="39"/>
      <c r="GD63" s="42">
        <f>ROUND(SUM(F63:J63)+T63+SUM(FZ63:GB63),5)</f>
        <v>-27122.27</v>
      </c>
    </row>
    <row r="64" spans="1:186" ht="16" hidden="1" thickBot="1" x14ac:dyDescent="0.25">
      <c r="A64" s="36"/>
      <c r="B64" s="36"/>
      <c r="C64" s="36"/>
      <c r="D64" s="36" t="s">
        <v>654</v>
      </c>
      <c r="E64" s="36"/>
      <c r="F64" s="42">
        <v>0</v>
      </c>
      <c r="G64" s="39"/>
      <c r="H64" s="42">
        <v>0</v>
      </c>
      <c r="I64" s="39"/>
      <c r="J64" s="42">
        <v>0</v>
      </c>
      <c r="K64" s="39"/>
      <c r="L64" s="42">
        <v>0</v>
      </c>
      <c r="M64" s="39"/>
      <c r="N64" s="42">
        <v>0</v>
      </c>
      <c r="O64" s="39"/>
      <c r="P64" s="42">
        <f>ROUND(SUM(L64:N64),5)</f>
        <v>0</v>
      </c>
      <c r="Q64" s="39"/>
      <c r="R64" s="42">
        <v>0</v>
      </c>
      <c r="S64" s="39"/>
      <c r="T64" s="42">
        <f>ROUND(SUM(P64:R64),5)</f>
        <v>0</v>
      </c>
      <c r="U64" s="39"/>
      <c r="V64" s="42">
        <v>0</v>
      </c>
      <c r="W64" s="39"/>
      <c r="X64" s="42">
        <v>0</v>
      </c>
      <c r="Y64" s="39"/>
      <c r="Z64" s="42">
        <v>0</v>
      </c>
      <c r="AA64" s="39"/>
      <c r="AB64" s="42">
        <v>0</v>
      </c>
      <c r="AC64" s="39"/>
      <c r="AD64" s="40">
        <f>ROUND(SUM(V64:AB64),5)</f>
        <v>0</v>
      </c>
      <c r="AE64" s="39"/>
      <c r="AF64" s="42">
        <v>0</v>
      </c>
      <c r="AG64" s="39"/>
      <c r="AH64" s="42">
        <v>0</v>
      </c>
      <c r="AI64" s="39"/>
      <c r="AJ64" s="42">
        <v>0</v>
      </c>
      <c r="AK64" s="39"/>
      <c r="AL64" s="42">
        <v>0</v>
      </c>
      <c r="AM64" s="39"/>
      <c r="AN64" s="42">
        <v>0</v>
      </c>
      <c r="AO64" s="39"/>
      <c r="AP64" s="40">
        <f>ROUND(SUM(AJ64:AN64),5)</f>
        <v>0</v>
      </c>
      <c r="AQ64" s="39"/>
      <c r="AR64" s="42">
        <v>0</v>
      </c>
      <c r="AS64" s="39"/>
      <c r="AT64" s="42">
        <v>0</v>
      </c>
      <c r="AU64" s="39"/>
      <c r="AV64" s="42">
        <v>0</v>
      </c>
      <c r="AW64" s="39"/>
      <c r="AX64" s="105">
        <v>0</v>
      </c>
      <c r="AY64" s="39"/>
      <c r="AZ64" s="42">
        <v>0</v>
      </c>
      <c r="BA64" s="39"/>
      <c r="BB64" s="42">
        <v>0</v>
      </c>
      <c r="BC64" s="39"/>
      <c r="BD64" s="42">
        <v>0</v>
      </c>
      <c r="BE64" s="39"/>
      <c r="BF64" s="42">
        <v>0</v>
      </c>
      <c r="BG64" s="39"/>
      <c r="BH64" s="42">
        <v>0</v>
      </c>
      <c r="BI64" s="39"/>
      <c r="BJ64" s="42">
        <v>0</v>
      </c>
      <c r="BK64" s="39"/>
      <c r="BL64" s="42">
        <v>0</v>
      </c>
      <c r="BM64" s="39"/>
      <c r="BN64" s="42">
        <v>0</v>
      </c>
      <c r="BO64" s="39"/>
      <c r="BP64" s="42">
        <v>0</v>
      </c>
      <c r="BQ64" s="39"/>
      <c r="BR64" s="42">
        <v>0</v>
      </c>
      <c r="BS64" s="39"/>
      <c r="BT64" s="42">
        <v>0</v>
      </c>
      <c r="BU64" s="39"/>
      <c r="BV64" s="42">
        <v>0</v>
      </c>
      <c r="BW64" s="39"/>
      <c r="BX64" s="42">
        <v>0</v>
      </c>
      <c r="BY64" s="39"/>
      <c r="BZ64" s="42">
        <v>0</v>
      </c>
      <c r="CA64" s="39"/>
      <c r="CB64" s="42">
        <v>0</v>
      </c>
      <c r="CC64" s="39"/>
      <c r="CD64" s="42">
        <v>0</v>
      </c>
      <c r="CE64" s="39"/>
      <c r="CF64" s="42">
        <v>0</v>
      </c>
      <c r="CG64" s="39"/>
      <c r="CH64" s="42">
        <v>0</v>
      </c>
      <c r="CI64" s="39"/>
      <c r="CJ64" s="42">
        <v>0</v>
      </c>
      <c r="CK64" s="39"/>
      <c r="CL64" s="42">
        <v>0</v>
      </c>
      <c r="CM64" s="39"/>
      <c r="CN64" s="40">
        <f>ROUND(SUM(CD64:CL64),5)</f>
        <v>0</v>
      </c>
      <c r="CO64" s="39"/>
      <c r="CP64" s="42">
        <v>0</v>
      </c>
      <c r="CQ64" s="39"/>
      <c r="CR64" s="42">
        <v>0</v>
      </c>
      <c r="CS64" s="39"/>
      <c r="CT64" s="42">
        <v>0</v>
      </c>
      <c r="CU64" s="39"/>
      <c r="CV64" s="42">
        <v>0</v>
      </c>
      <c r="CW64" s="39"/>
      <c r="CX64" s="42">
        <v>0</v>
      </c>
      <c r="CY64" s="39"/>
      <c r="CZ64" s="42">
        <v>0</v>
      </c>
      <c r="DA64" s="39"/>
      <c r="DB64" s="40">
        <f>ROUND(SUM(CR64:CZ64),5)</f>
        <v>0</v>
      </c>
      <c r="DC64" s="39"/>
      <c r="DD64" s="42">
        <v>0</v>
      </c>
      <c r="DE64" s="39"/>
      <c r="DF64" s="42">
        <v>0</v>
      </c>
      <c r="DG64" s="39"/>
      <c r="DH64" s="42">
        <v>0</v>
      </c>
      <c r="DI64" s="39"/>
      <c r="DJ64" s="42">
        <v>0</v>
      </c>
      <c r="DK64" s="39"/>
      <c r="DL64" s="42">
        <v>0</v>
      </c>
      <c r="DM64" s="39"/>
      <c r="DN64" s="42">
        <v>0</v>
      </c>
      <c r="DO64" s="39"/>
      <c r="DP64" s="42">
        <v>0</v>
      </c>
      <c r="DQ64" s="39"/>
      <c r="DR64" s="42">
        <v>0</v>
      </c>
      <c r="DS64" s="39"/>
      <c r="DT64" s="42">
        <v>0</v>
      </c>
      <c r="DU64" s="39"/>
      <c r="DV64" s="42">
        <v>0</v>
      </c>
      <c r="DW64" s="39"/>
      <c r="DX64" s="42">
        <v>0</v>
      </c>
      <c r="DY64" s="39"/>
      <c r="DZ64" s="40">
        <f>ROUND(SUM(DH64:DX64),5)</f>
        <v>0</v>
      </c>
      <c r="EA64" s="39"/>
      <c r="EB64" s="42">
        <v>0</v>
      </c>
      <c r="EC64" s="39"/>
      <c r="ED64" s="42">
        <v>0</v>
      </c>
      <c r="EE64" s="39"/>
      <c r="EF64" s="42">
        <v>0</v>
      </c>
      <c r="EG64" s="39"/>
      <c r="EH64" s="42">
        <v>0</v>
      </c>
      <c r="EI64" s="39"/>
      <c r="EJ64" s="40">
        <f>ROUND(SUM(ED64:EH64),5)</f>
        <v>0</v>
      </c>
      <c r="EK64" s="39"/>
      <c r="EL64" s="42">
        <v>0</v>
      </c>
      <c r="EM64" s="39"/>
      <c r="EN64" s="42">
        <v>0</v>
      </c>
      <c r="EO64" s="39"/>
      <c r="EP64" s="42">
        <v>0</v>
      </c>
      <c r="EQ64" s="39"/>
      <c r="ER64" s="42">
        <v>0</v>
      </c>
      <c r="ES64" s="39"/>
      <c r="ET64" s="40">
        <f>ROUND(SUM(EN64:ER64),5)</f>
        <v>0</v>
      </c>
      <c r="EU64" s="39"/>
      <c r="EV64" s="42">
        <v>0</v>
      </c>
      <c r="EW64" s="39"/>
      <c r="EX64" s="42">
        <v>0</v>
      </c>
      <c r="EY64" s="39"/>
      <c r="EZ64" s="42">
        <v>0</v>
      </c>
      <c r="FA64" s="39"/>
      <c r="FB64" s="40">
        <f>ROUND(SUM(EV64:EZ64),5)</f>
        <v>0</v>
      </c>
      <c r="FC64" s="39"/>
      <c r="FD64" s="105">
        <v>0</v>
      </c>
      <c r="FE64" s="39"/>
      <c r="FF64" s="42">
        <v>0</v>
      </c>
      <c r="FG64" s="39"/>
      <c r="FH64" s="42">
        <v>0</v>
      </c>
      <c r="FI64" s="39"/>
      <c r="FJ64" s="42">
        <v>0</v>
      </c>
      <c r="FK64" s="39"/>
      <c r="FL64" s="40">
        <f>ROUND(SUM(FF64:FJ64),5)</f>
        <v>0</v>
      </c>
      <c r="FM64" s="39"/>
      <c r="FN64" s="42">
        <v>0</v>
      </c>
      <c r="FO64" s="39"/>
      <c r="FP64" s="42">
        <v>0</v>
      </c>
      <c r="FQ64" s="39"/>
      <c r="FR64" s="42">
        <v>0</v>
      </c>
      <c r="FS64" s="39"/>
      <c r="FT64" s="42">
        <v>0</v>
      </c>
      <c r="FU64" s="39"/>
      <c r="FV64" s="40">
        <f>ROUND(SUM(FN64:FT64),5)</f>
        <v>0</v>
      </c>
      <c r="FW64" s="39"/>
      <c r="FX64" s="42">
        <v>0</v>
      </c>
      <c r="FY64" s="39"/>
      <c r="FZ64" s="42">
        <f>ROUND(SUM(AD64:AH64)+SUM(AP64:CB64)+SUM(CN64:CP64)+SUM(DB64:DF64)+SUM(DZ64:EB64)+SUM(EJ64:EL64)+ET64+SUM(FB64:FD64)+FL64+SUM(FV64:FX64),5)</f>
        <v>0</v>
      </c>
      <c r="GA64" s="39"/>
      <c r="GB64" s="42">
        <v>0</v>
      </c>
      <c r="GC64" s="39"/>
      <c r="GD64" s="42">
        <f>ROUND(SUM(F64:J64)+T64+SUM(FZ64:GB64),5)</f>
        <v>0</v>
      </c>
    </row>
    <row r="65" spans="1:187" ht="16" hidden="1" thickBot="1" x14ac:dyDescent="0.25">
      <c r="A65" s="36"/>
      <c r="B65" s="36"/>
      <c r="C65" s="36" t="s">
        <v>500</v>
      </c>
      <c r="D65" s="36"/>
      <c r="E65" s="36"/>
      <c r="F65" s="57">
        <f>ROUND(SUM(F62:F64),5)</f>
        <v>0</v>
      </c>
      <c r="G65" s="39"/>
      <c r="H65" s="57">
        <f>ROUND(SUM(H62:H64),5)</f>
        <v>-27122.27</v>
      </c>
      <c r="I65" s="39"/>
      <c r="J65" s="57">
        <f>ROUND(SUM(J62:J64),5)</f>
        <v>0</v>
      </c>
      <c r="K65" s="39"/>
      <c r="L65" s="57">
        <f>ROUND(SUM(L62:L64),5)</f>
        <v>0</v>
      </c>
      <c r="M65" s="39"/>
      <c r="N65" s="57">
        <f>ROUND(SUM(N62:N64),5)</f>
        <v>0</v>
      </c>
      <c r="O65" s="39"/>
      <c r="P65" s="57">
        <f>ROUND(SUM(L65:N65),5)</f>
        <v>0</v>
      </c>
      <c r="Q65" s="39"/>
      <c r="R65" s="57">
        <f>ROUND(SUM(R62:R64),5)</f>
        <v>0</v>
      </c>
      <c r="S65" s="39"/>
      <c r="T65" s="57">
        <f>ROUND(SUM(P65:R65),5)</f>
        <v>0</v>
      </c>
      <c r="U65" s="39"/>
      <c r="V65" s="57">
        <f>ROUND(SUM(V62:V64),5)</f>
        <v>0</v>
      </c>
      <c r="W65" s="39"/>
      <c r="X65" s="57">
        <f>ROUND(SUM(X62:X64),5)</f>
        <v>0</v>
      </c>
      <c r="Y65" s="39"/>
      <c r="Z65" s="57">
        <f>ROUND(SUM(Z62:Z64),5)</f>
        <v>0</v>
      </c>
      <c r="AA65" s="39"/>
      <c r="AB65" s="57">
        <f>ROUND(SUM(AB62:AB64),5)</f>
        <v>0</v>
      </c>
      <c r="AC65" s="39"/>
      <c r="AD65" s="97">
        <f>ROUND(SUM(V65:AB65),5)</f>
        <v>0</v>
      </c>
      <c r="AE65" s="39"/>
      <c r="AF65" s="57">
        <f>ROUND(SUM(AF62:AF64),5)</f>
        <v>0</v>
      </c>
      <c r="AG65" s="39"/>
      <c r="AH65" s="57">
        <f>ROUND(SUM(AH62:AH64),5)</f>
        <v>0</v>
      </c>
      <c r="AI65" s="39"/>
      <c r="AJ65" s="57">
        <f>ROUND(SUM(AJ62:AJ64),5)</f>
        <v>0</v>
      </c>
      <c r="AK65" s="39"/>
      <c r="AL65" s="57">
        <f>ROUND(SUM(AL62:AL64),5)</f>
        <v>0</v>
      </c>
      <c r="AM65" s="39"/>
      <c r="AN65" s="57">
        <f>ROUND(SUM(AN62:AN64),5)</f>
        <v>0</v>
      </c>
      <c r="AO65" s="39"/>
      <c r="AP65" s="97">
        <f>ROUND(SUM(AJ65:AN65),5)</f>
        <v>0</v>
      </c>
      <c r="AQ65" s="39"/>
      <c r="AR65" s="57">
        <f>ROUND(SUM(AR62:AR64),5)</f>
        <v>0</v>
      </c>
      <c r="AS65" s="39"/>
      <c r="AT65" s="57">
        <f>ROUND(SUM(AT62:AT64),5)</f>
        <v>0</v>
      </c>
      <c r="AU65" s="39"/>
      <c r="AV65" s="57">
        <f>ROUND(SUM(AV62:AV64),5)</f>
        <v>0</v>
      </c>
      <c r="AW65" s="39"/>
      <c r="AX65" s="107">
        <f>ROUND(SUM(AX62:AX64),5)</f>
        <v>0</v>
      </c>
      <c r="AY65" s="39"/>
      <c r="AZ65" s="57">
        <f>ROUND(SUM(AZ62:AZ64),5)</f>
        <v>0</v>
      </c>
      <c r="BA65" s="39"/>
      <c r="BB65" s="57">
        <f>ROUND(SUM(BB62:BB64),5)</f>
        <v>0</v>
      </c>
      <c r="BC65" s="39"/>
      <c r="BD65" s="57">
        <f>ROUND(SUM(BD62:BD64),5)</f>
        <v>0</v>
      </c>
      <c r="BE65" s="39"/>
      <c r="BF65" s="57">
        <f>ROUND(SUM(BF62:BF64),5)</f>
        <v>0</v>
      </c>
      <c r="BG65" s="39"/>
      <c r="BH65" s="57">
        <f>ROUND(SUM(BH62:BH64),5)</f>
        <v>0</v>
      </c>
      <c r="BI65" s="39"/>
      <c r="BJ65" s="57">
        <f>ROUND(SUM(BJ62:BJ64),5)</f>
        <v>0</v>
      </c>
      <c r="BK65" s="39"/>
      <c r="BL65" s="57">
        <f>ROUND(SUM(BL62:BL64),5)</f>
        <v>0</v>
      </c>
      <c r="BM65" s="39"/>
      <c r="BN65" s="57">
        <f>ROUND(SUM(BN62:BN64),5)</f>
        <v>0</v>
      </c>
      <c r="BO65" s="39"/>
      <c r="BP65" s="57">
        <f>ROUND(SUM(BP62:BP64),5)</f>
        <v>0</v>
      </c>
      <c r="BQ65" s="39"/>
      <c r="BR65" s="57">
        <f>ROUND(SUM(BR62:BR64),5)</f>
        <v>0</v>
      </c>
      <c r="BS65" s="39"/>
      <c r="BT65" s="57">
        <f>ROUND(SUM(BT62:BT64),5)</f>
        <v>0</v>
      </c>
      <c r="BU65" s="39"/>
      <c r="BV65" s="57">
        <f>ROUND(SUM(BV62:BV64),5)</f>
        <v>0</v>
      </c>
      <c r="BW65" s="39"/>
      <c r="BX65" s="57">
        <f>ROUND(SUM(BX62:BX64),5)</f>
        <v>0</v>
      </c>
      <c r="BY65" s="39"/>
      <c r="BZ65" s="57">
        <f>ROUND(SUM(BZ62:BZ64),5)</f>
        <v>0</v>
      </c>
      <c r="CA65" s="39"/>
      <c r="CB65" s="57">
        <f>ROUND(SUM(CB62:CB64),5)</f>
        <v>0</v>
      </c>
      <c r="CC65" s="39"/>
      <c r="CD65" s="57">
        <f>ROUND(SUM(CD62:CD64),5)</f>
        <v>0</v>
      </c>
      <c r="CE65" s="39"/>
      <c r="CF65" s="57">
        <f>ROUND(SUM(CF62:CF64),5)</f>
        <v>0</v>
      </c>
      <c r="CG65" s="39"/>
      <c r="CH65" s="57">
        <f>ROUND(SUM(CH62:CH64),5)</f>
        <v>0</v>
      </c>
      <c r="CI65" s="39"/>
      <c r="CJ65" s="57">
        <f>ROUND(SUM(CJ62:CJ64),5)</f>
        <v>0</v>
      </c>
      <c r="CK65" s="39"/>
      <c r="CL65" s="57">
        <f>ROUND(SUM(CL62:CL64),5)</f>
        <v>0</v>
      </c>
      <c r="CM65" s="39"/>
      <c r="CN65" s="97">
        <f>ROUND(SUM(CD65:CL65),5)</f>
        <v>0</v>
      </c>
      <c r="CO65" s="39"/>
      <c r="CP65" s="57">
        <f>ROUND(SUM(CP62:CP64),5)</f>
        <v>0</v>
      </c>
      <c r="CQ65" s="39"/>
      <c r="CR65" s="57">
        <f>ROUND(SUM(CR62:CR64),5)</f>
        <v>0</v>
      </c>
      <c r="CS65" s="39"/>
      <c r="CT65" s="57">
        <f>ROUND(SUM(CT62:CT64),5)</f>
        <v>0</v>
      </c>
      <c r="CU65" s="39"/>
      <c r="CV65" s="57">
        <f>ROUND(SUM(CV62:CV64),5)</f>
        <v>0</v>
      </c>
      <c r="CW65" s="39"/>
      <c r="CX65" s="57">
        <f>ROUND(SUM(CX62:CX64),5)</f>
        <v>0</v>
      </c>
      <c r="CY65" s="39"/>
      <c r="CZ65" s="57">
        <f>ROUND(SUM(CZ62:CZ64),5)</f>
        <v>0</v>
      </c>
      <c r="DA65" s="39"/>
      <c r="DB65" s="97">
        <f>ROUND(SUM(CR65:CZ65),5)</f>
        <v>0</v>
      </c>
      <c r="DC65" s="39"/>
      <c r="DD65" s="57">
        <f>ROUND(SUM(DD62:DD64),5)</f>
        <v>0</v>
      </c>
      <c r="DE65" s="39"/>
      <c r="DF65" s="57">
        <f>ROUND(SUM(DF62:DF64),5)</f>
        <v>0</v>
      </c>
      <c r="DG65" s="39"/>
      <c r="DH65" s="57">
        <f>ROUND(SUM(DH62:DH64),5)</f>
        <v>0</v>
      </c>
      <c r="DI65" s="39"/>
      <c r="DJ65" s="57">
        <f>ROUND(SUM(DJ62:DJ64),5)</f>
        <v>0</v>
      </c>
      <c r="DK65" s="39"/>
      <c r="DL65" s="57">
        <f>ROUND(SUM(DL62:DL64),5)</f>
        <v>0</v>
      </c>
      <c r="DM65" s="39"/>
      <c r="DN65" s="57">
        <f>ROUND(SUM(DN62:DN64),5)</f>
        <v>0</v>
      </c>
      <c r="DO65" s="39"/>
      <c r="DP65" s="57">
        <f>ROUND(SUM(DP62:DP64),5)</f>
        <v>0</v>
      </c>
      <c r="DQ65" s="39"/>
      <c r="DR65" s="57">
        <f>ROUND(SUM(DR62:DR64),5)</f>
        <v>0</v>
      </c>
      <c r="DS65" s="39"/>
      <c r="DT65" s="57">
        <f>ROUND(SUM(DT62:DT64),5)</f>
        <v>0</v>
      </c>
      <c r="DU65" s="39"/>
      <c r="DV65" s="57">
        <f>ROUND(SUM(DV62:DV64),5)</f>
        <v>0</v>
      </c>
      <c r="DW65" s="39"/>
      <c r="DX65" s="57">
        <f>ROUND(SUM(DX62:DX64),5)</f>
        <v>0</v>
      </c>
      <c r="DY65" s="39"/>
      <c r="DZ65" s="97">
        <f>ROUND(SUM(DH65:DX65),5)</f>
        <v>0</v>
      </c>
      <c r="EA65" s="39"/>
      <c r="EB65" s="57">
        <f>ROUND(SUM(EB62:EB64),5)</f>
        <v>0</v>
      </c>
      <c r="EC65" s="39"/>
      <c r="ED65" s="57">
        <f>ROUND(SUM(ED62:ED64),5)</f>
        <v>0</v>
      </c>
      <c r="EE65" s="39"/>
      <c r="EF65" s="57">
        <f>ROUND(SUM(EF62:EF64),5)</f>
        <v>0</v>
      </c>
      <c r="EG65" s="39"/>
      <c r="EH65" s="57">
        <f>ROUND(SUM(EH62:EH64),5)</f>
        <v>0</v>
      </c>
      <c r="EI65" s="39"/>
      <c r="EJ65" s="97">
        <f>ROUND(SUM(ED65:EH65),5)</f>
        <v>0</v>
      </c>
      <c r="EK65" s="39"/>
      <c r="EL65" s="57">
        <f>ROUND(SUM(EL62:EL64),5)</f>
        <v>0</v>
      </c>
      <c r="EM65" s="39"/>
      <c r="EN65" s="57">
        <f>ROUND(SUM(EN62:EN64),5)</f>
        <v>0</v>
      </c>
      <c r="EO65" s="39"/>
      <c r="EP65" s="57">
        <f>ROUND(SUM(EP62:EP64),5)</f>
        <v>0</v>
      </c>
      <c r="EQ65" s="39"/>
      <c r="ER65" s="57">
        <f>ROUND(SUM(ER62:ER64),5)</f>
        <v>0</v>
      </c>
      <c r="ES65" s="39"/>
      <c r="ET65" s="97">
        <f>ROUND(SUM(EN65:ER65),5)</f>
        <v>0</v>
      </c>
      <c r="EU65" s="39"/>
      <c r="EV65" s="57">
        <f>ROUND(SUM(EV62:EV64),5)</f>
        <v>0</v>
      </c>
      <c r="EW65" s="39"/>
      <c r="EX65" s="57">
        <f>ROUND(SUM(EX62:EX64),5)</f>
        <v>0</v>
      </c>
      <c r="EY65" s="39"/>
      <c r="EZ65" s="57">
        <f>ROUND(SUM(EZ62:EZ64),5)</f>
        <v>0</v>
      </c>
      <c r="FA65" s="39"/>
      <c r="FB65" s="97">
        <f>ROUND(SUM(EV65:EZ65),5)</f>
        <v>0</v>
      </c>
      <c r="FC65" s="39"/>
      <c r="FD65" s="107">
        <f>ROUND(SUM(FD62:FD64),5)</f>
        <v>0</v>
      </c>
      <c r="FE65" s="39"/>
      <c r="FF65" s="57">
        <f>ROUND(SUM(FF62:FF64),5)</f>
        <v>0</v>
      </c>
      <c r="FG65" s="39"/>
      <c r="FH65" s="57">
        <f>ROUND(SUM(FH62:FH64),5)</f>
        <v>0</v>
      </c>
      <c r="FI65" s="39"/>
      <c r="FJ65" s="57">
        <f>ROUND(SUM(FJ62:FJ64),5)</f>
        <v>0</v>
      </c>
      <c r="FK65" s="39"/>
      <c r="FL65" s="97">
        <f>ROUND(SUM(FF65:FJ65),5)</f>
        <v>0</v>
      </c>
      <c r="FM65" s="39"/>
      <c r="FN65" s="57">
        <f>ROUND(SUM(FN62:FN64),5)</f>
        <v>0</v>
      </c>
      <c r="FO65" s="39"/>
      <c r="FP65" s="57">
        <f>ROUND(SUM(FP62:FP64),5)</f>
        <v>0</v>
      </c>
      <c r="FQ65" s="39"/>
      <c r="FR65" s="57">
        <f>ROUND(SUM(FR62:FR64),5)</f>
        <v>0</v>
      </c>
      <c r="FS65" s="39"/>
      <c r="FT65" s="57">
        <f>ROUND(SUM(FT62:FT64),5)</f>
        <v>0</v>
      </c>
      <c r="FU65" s="39"/>
      <c r="FV65" s="97">
        <f>ROUND(SUM(FN65:FT65),5)</f>
        <v>0</v>
      </c>
      <c r="FW65" s="39"/>
      <c r="FX65" s="57">
        <f>ROUND(SUM(FX62:FX64),5)</f>
        <v>0</v>
      </c>
      <c r="FY65" s="39"/>
      <c r="FZ65" s="57">
        <f>ROUND(SUM(AD65:AH65)+SUM(AP65:CB65)+SUM(CN65:CP65)+SUM(DB65:DF65)+SUM(DZ65:EB65)+SUM(EJ65:EL65)+ET65+SUM(FB65:FD65)+FL65+SUM(FV65:FX65),5)</f>
        <v>0</v>
      </c>
      <c r="GA65" s="39"/>
      <c r="GB65" s="57">
        <f>ROUND(SUM(GB62:GB64),5)</f>
        <v>0</v>
      </c>
      <c r="GC65" s="39"/>
      <c r="GD65" s="57">
        <f>ROUND(SUM(F65:J65)+T65+SUM(FZ65:GB65),5)</f>
        <v>-27122.27</v>
      </c>
    </row>
    <row r="66" spans="1:187" ht="16" hidden="1" thickBot="1" x14ac:dyDescent="0.25">
      <c r="A66" s="36"/>
      <c r="B66" s="36" t="s">
        <v>501</v>
      </c>
      <c r="C66" s="36"/>
      <c r="D66" s="36"/>
      <c r="E66" s="36"/>
      <c r="F66" s="57">
        <f>ROUND(F61+F65,5)</f>
        <v>0</v>
      </c>
      <c r="G66" s="39"/>
      <c r="H66" s="57">
        <f>ROUND(H61+H65,5)</f>
        <v>-27122.27</v>
      </c>
      <c r="I66" s="39"/>
      <c r="J66" s="57">
        <f>ROUND(J61+J65,5)</f>
        <v>0</v>
      </c>
      <c r="K66" s="39"/>
      <c r="L66" s="57">
        <f>ROUND(L61+L65,5)</f>
        <v>0</v>
      </c>
      <c r="M66" s="39"/>
      <c r="N66" s="57">
        <f>ROUND(N61+N65,5)</f>
        <v>0</v>
      </c>
      <c r="O66" s="39"/>
      <c r="P66" s="57">
        <f>ROUND(SUM(L66:N66),5)</f>
        <v>0</v>
      </c>
      <c r="Q66" s="39"/>
      <c r="R66" s="57">
        <f>ROUND(R61+R65,5)</f>
        <v>0</v>
      </c>
      <c r="S66" s="39"/>
      <c r="T66" s="57">
        <f>ROUND(SUM(P66:R66),5)</f>
        <v>0</v>
      </c>
      <c r="U66" s="39"/>
      <c r="V66" s="57">
        <f>ROUND(V61+V65,5)</f>
        <v>0</v>
      </c>
      <c r="W66" s="39"/>
      <c r="X66" s="57">
        <f>ROUND(X61+X65,5)</f>
        <v>0</v>
      </c>
      <c r="Y66" s="39"/>
      <c r="Z66" s="57">
        <f>ROUND(Z61+Z65,5)</f>
        <v>0</v>
      </c>
      <c r="AA66" s="39"/>
      <c r="AB66" s="57">
        <f>ROUND(AB61+AB65,5)</f>
        <v>0</v>
      </c>
      <c r="AC66" s="39"/>
      <c r="AD66" s="97">
        <f>ROUND(SUM(V66:AB66),5)</f>
        <v>0</v>
      </c>
      <c r="AE66" s="39"/>
      <c r="AF66" s="57">
        <f>ROUND(AF61+AF65,5)</f>
        <v>0</v>
      </c>
      <c r="AG66" s="39"/>
      <c r="AH66" s="57">
        <f>ROUND(AH61+AH65,5)</f>
        <v>0</v>
      </c>
      <c r="AI66" s="39"/>
      <c r="AJ66" s="57">
        <f>ROUND(AJ61+AJ65,5)</f>
        <v>0</v>
      </c>
      <c r="AK66" s="39"/>
      <c r="AL66" s="57">
        <f>ROUND(AL61+AL65,5)</f>
        <v>0</v>
      </c>
      <c r="AM66" s="39"/>
      <c r="AN66" s="57">
        <f>ROUND(AN61+AN65,5)</f>
        <v>0</v>
      </c>
      <c r="AO66" s="39"/>
      <c r="AP66" s="97">
        <f>ROUND(SUM(AJ66:AN66),5)</f>
        <v>0</v>
      </c>
      <c r="AQ66" s="39"/>
      <c r="AR66" s="57">
        <f>ROUND(AR61+AR65,5)</f>
        <v>0</v>
      </c>
      <c r="AS66" s="39"/>
      <c r="AT66" s="57">
        <f>ROUND(AT61+AT65,5)</f>
        <v>0</v>
      </c>
      <c r="AU66" s="39"/>
      <c r="AV66" s="57">
        <f>ROUND(AV61+AV65,5)</f>
        <v>0</v>
      </c>
      <c r="AW66" s="39"/>
      <c r="AX66" s="107">
        <f>ROUND(AX61+AX65,5)</f>
        <v>0</v>
      </c>
      <c r="AY66" s="39"/>
      <c r="AZ66" s="57">
        <f>ROUND(AZ61+AZ65,5)</f>
        <v>0</v>
      </c>
      <c r="BA66" s="39"/>
      <c r="BB66" s="57">
        <f>ROUND(BB61+BB65,5)</f>
        <v>0</v>
      </c>
      <c r="BC66" s="39"/>
      <c r="BD66" s="57">
        <f>ROUND(BD61+BD65,5)</f>
        <v>0</v>
      </c>
      <c r="BE66" s="39"/>
      <c r="BF66" s="57">
        <f>ROUND(BF61+BF65,5)</f>
        <v>0</v>
      </c>
      <c r="BG66" s="39"/>
      <c r="BH66" s="57">
        <f>ROUND(BH61+BH65,5)</f>
        <v>0</v>
      </c>
      <c r="BI66" s="39"/>
      <c r="BJ66" s="57">
        <f>ROUND(BJ61+BJ65,5)</f>
        <v>0</v>
      </c>
      <c r="BK66" s="39"/>
      <c r="BL66" s="57">
        <f>ROUND(BL61+BL65,5)</f>
        <v>0</v>
      </c>
      <c r="BM66" s="39"/>
      <c r="BN66" s="57">
        <f>ROUND(BN61+BN65,5)</f>
        <v>0</v>
      </c>
      <c r="BO66" s="39"/>
      <c r="BP66" s="57">
        <f>ROUND(BP61+BP65,5)</f>
        <v>0</v>
      </c>
      <c r="BQ66" s="39"/>
      <c r="BR66" s="57">
        <f>ROUND(BR61+BR65,5)</f>
        <v>0</v>
      </c>
      <c r="BS66" s="39"/>
      <c r="BT66" s="57">
        <f>ROUND(BT61+BT65,5)</f>
        <v>0</v>
      </c>
      <c r="BU66" s="39"/>
      <c r="BV66" s="57">
        <f>ROUND(BV61+BV65,5)</f>
        <v>0</v>
      </c>
      <c r="BW66" s="39"/>
      <c r="BX66" s="57">
        <f>ROUND(BX61+BX65,5)</f>
        <v>0</v>
      </c>
      <c r="BY66" s="39"/>
      <c r="BZ66" s="57">
        <f>ROUND(BZ61+BZ65,5)</f>
        <v>0</v>
      </c>
      <c r="CA66" s="39"/>
      <c r="CB66" s="57">
        <f>ROUND(CB61+CB65,5)</f>
        <v>0</v>
      </c>
      <c r="CC66" s="39"/>
      <c r="CD66" s="57">
        <f>ROUND(CD61+CD65,5)</f>
        <v>0</v>
      </c>
      <c r="CE66" s="39"/>
      <c r="CF66" s="57">
        <f>ROUND(CF61+CF65,5)</f>
        <v>0</v>
      </c>
      <c r="CG66" s="39"/>
      <c r="CH66" s="57">
        <f>ROUND(CH61+CH65,5)</f>
        <v>0</v>
      </c>
      <c r="CI66" s="39"/>
      <c r="CJ66" s="57">
        <f>ROUND(CJ61+CJ65,5)</f>
        <v>0</v>
      </c>
      <c r="CK66" s="39"/>
      <c r="CL66" s="57">
        <f>ROUND(CL61+CL65,5)</f>
        <v>0</v>
      </c>
      <c r="CM66" s="39"/>
      <c r="CN66" s="97">
        <f>ROUND(SUM(CD66:CL66),5)</f>
        <v>0</v>
      </c>
      <c r="CO66" s="39"/>
      <c r="CP66" s="57">
        <f>ROUND(CP61+CP65,5)</f>
        <v>0</v>
      </c>
      <c r="CQ66" s="39"/>
      <c r="CR66" s="57">
        <f>ROUND(CR61+CR65,5)</f>
        <v>0</v>
      </c>
      <c r="CS66" s="39"/>
      <c r="CT66" s="57">
        <f>ROUND(CT61+CT65,5)</f>
        <v>0</v>
      </c>
      <c r="CU66" s="39"/>
      <c r="CV66" s="57">
        <f>ROUND(CV61+CV65,5)</f>
        <v>0</v>
      </c>
      <c r="CW66" s="39"/>
      <c r="CX66" s="57">
        <f>ROUND(CX61+CX65,5)</f>
        <v>0</v>
      </c>
      <c r="CY66" s="39"/>
      <c r="CZ66" s="57">
        <f>ROUND(CZ61+CZ65,5)</f>
        <v>0</v>
      </c>
      <c r="DA66" s="39"/>
      <c r="DB66" s="97">
        <f>ROUND(SUM(CR66:CZ66),5)</f>
        <v>0</v>
      </c>
      <c r="DC66" s="39"/>
      <c r="DD66" s="57">
        <f>ROUND(DD61+DD65,5)</f>
        <v>0</v>
      </c>
      <c r="DE66" s="39"/>
      <c r="DF66" s="57">
        <f>ROUND(DF61+DF65,5)</f>
        <v>0</v>
      </c>
      <c r="DG66" s="39"/>
      <c r="DH66" s="57">
        <f>ROUND(DH61+DH65,5)</f>
        <v>0</v>
      </c>
      <c r="DI66" s="39"/>
      <c r="DJ66" s="57">
        <f>ROUND(DJ61+DJ65,5)</f>
        <v>0</v>
      </c>
      <c r="DK66" s="39"/>
      <c r="DL66" s="57">
        <f>ROUND(DL61+DL65,5)</f>
        <v>0</v>
      </c>
      <c r="DM66" s="39"/>
      <c r="DN66" s="57">
        <f>ROUND(DN61+DN65,5)</f>
        <v>0</v>
      </c>
      <c r="DO66" s="39"/>
      <c r="DP66" s="57">
        <f>ROUND(DP61+DP65,5)</f>
        <v>0</v>
      </c>
      <c r="DQ66" s="39"/>
      <c r="DR66" s="57">
        <f>ROUND(DR61+DR65,5)</f>
        <v>0</v>
      </c>
      <c r="DS66" s="39"/>
      <c r="DT66" s="57">
        <f>ROUND(DT61+DT65,5)</f>
        <v>0</v>
      </c>
      <c r="DU66" s="39"/>
      <c r="DV66" s="57">
        <f>ROUND(DV61+DV65,5)</f>
        <v>0</v>
      </c>
      <c r="DW66" s="39"/>
      <c r="DX66" s="57">
        <f>ROUND(DX61+DX65,5)</f>
        <v>0</v>
      </c>
      <c r="DY66" s="39"/>
      <c r="DZ66" s="97">
        <f>ROUND(SUM(DH66:DX66),5)</f>
        <v>0</v>
      </c>
      <c r="EA66" s="39"/>
      <c r="EB66" s="57">
        <f>ROUND(EB61+EB65,5)</f>
        <v>0</v>
      </c>
      <c r="EC66" s="39"/>
      <c r="ED66" s="57">
        <f>ROUND(ED61+ED65,5)</f>
        <v>0</v>
      </c>
      <c r="EE66" s="39"/>
      <c r="EF66" s="57">
        <f>ROUND(EF61+EF65,5)</f>
        <v>0</v>
      </c>
      <c r="EG66" s="39"/>
      <c r="EH66" s="57">
        <f>ROUND(EH61+EH65,5)</f>
        <v>0</v>
      </c>
      <c r="EI66" s="39"/>
      <c r="EJ66" s="97">
        <f>ROUND(SUM(ED66:EH66),5)</f>
        <v>0</v>
      </c>
      <c r="EK66" s="39"/>
      <c r="EL66" s="57">
        <f>ROUND(EL61+EL65,5)</f>
        <v>0</v>
      </c>
      <c r="EM66" s="39"/>
      <c r="EN66" s="57">
        <f>ROUND(EN61+EN65,5)</f>
        <v>0</v>
      </c>
      <c r="EO66" s="39"/>
      <c r="EP66" s="57">
        <f>ROUND(EP61+EP65,5)</f>
        <v>0</v>
      </c>
      <c r="EQ66" s="39"/>
      <c r="ER66" s="57">
        <f>ROUND(ER61+ER65,5)</f>
        <v>0</v>
      </c>
      <c r="ES66" s="39"/>
      <c r="ET66" s="97">
        <f>ROUND(SUM(EN66:ER66),5)</f>
        <v>0</v>
      </c>
      <c r="EU66" s="39"/>
      <c r="EV66" s="57">
        <f>ROUND(EV61+EV65,5)</f>
        <v>0</v>
      </c>
      <c r="EW66" s="39"/>
      <c r="EX66" s="57">
        <f>ROUND(EX61+EX65,5)</f>
        <v>0</v>
      </c>
      <c r="EY66" s="39"/>
      <c r="EZ66" s="57">
        <f>ROUND(EZ61+EZ65,5)</f>
        <v>0</v>
      </c>
      <c r="FA66" s="39"/>
      <c r="FB66" s="97">
        <f>ROUND(SUM(EV66:EZ66),5)</f>
        <v>0</v>
      </c>
      <c r="FC66" s="39"/>
      <c r="FD66" s="107">
        <f>ROUND(FD61+FD65,5)</f>
        <v>0</v>
      </c>
      <c r="FE66" s="39"/>
      <c r="FF66" s="57">
        <f>ROUND(FF61+FF65,5)</f>
        <v>0</v>
      </c>
      <c r="FG66" s="39"/>
      <c r="FH66" s="57">
        <f>ROUND(FH61+FH65,5)</f>
        <v>0</v>
      </c>
      <c r="FI66" s="39"/>
      <c r="FJ66" s="57">
        <f>ROUND(FJ61+FJ65,5)</f>
        <v>0</v>
      </c>
      <c r="FK66" s="39"/>
      <c r="FL66" s="97">
        <f>ROUND(SUM(FF66:FJ66),5)</f>
        <v>0</v>
      </c>
      <c r="FM66" s="39"/>
      <c r="FN66" s="57">
        <f>ROUND(FN61+FN65,5)</f>
        <v>0</v>
      </c>
      <c r="FO66" s="39"/>
      <c r="FP66" s="57">
        <f>ROUND(FP61+FP65,5)</f>
        <v>0</v>
      </c>
      <c r="FQ66" s="39"/>
      <c r="FR66" s="57">
        <f>ROUND(FR61+FR65,5)</f>
        <v>0</v>
      </c>
      <c r="FS66" s="39"/>
      <c r="FT66" s="57">
        <f>ROUND(FT61+FT65,5)</f>
        <v>0</v>
      </c>
      <c r="FU66" s="39"/>
      <c r="FV66" s="97">
        <f>ROUND(SUM(FN66:FT66),5)</f>
        <v>0</v>
      </c>
      <c r="FW66" s="39"/>
      <c r="FX66" s="57">
        <f>ROUND(FX61+FX65,5)</f>
        <v>0</v>
      </c>
      <c r="FY66" s="39"/>
      <c r="FZ66" s="57">
        <f>ROUND(SUM(AD66:AH66)+SUM(AP66:CB66)+SUM(CN66:CP66)+SUM(DB66:DF66)+SUM(DZ66:EB66)+SUM(EJ66:EL66)+ET66+SUM(FB66:FD66)+FL66+SUM(FV66:FX66),5)</f>
        <v>0</v>
      </c>
      <c r="GA66" s="39"/>
      <c r="GB66" s="57">
        <f>ROUND(GB61+GB65,5)</f>
        <v>0</v>
      </c>
      <c r="GC66" s="39"/>
      <c r="GD66" s="57">
        <f>ROUND(SUM(F66:J66)+T66+SUM(FZ66:GB66),5)</f>
        <v>-27122.27</v>
      </c>
    </row>
    <row r="67" spans="1:187" ht="16" hidden="1" thickBot="1" x14ac:dyDescent="0.25">
      <c r="A67" s="36" t="s">
        <v>502</v>
      </c>
      <c r="B67" s="36"/>
      <c r="C67" s="36"/>
      <c r="D67" s="36"/>
      <c r="E67" s="36"/>
      <c r="F67" s="78">
        <f>ROUND(F59+F66,5)</f>
        <v>0</v>
      </c>
      <c r="G67" s="36"/>
      <c r="H67" s="79">
        <f>ROUND(H59+H66,5)</f>
        <v>-52706.5</v>
      </c>
      <c r="I67" s="36"/>
      <c r="J67" s="78">
        <f>ROUND(J59+J66,5)</f>
        <v>0</v>
      </c>
      <c r="K67" s="36"/>
      <c r="L67" s="80">
        <f>ROUND(L59+L66,5)</f>
        <v>-1204.71</v>
      </c>
      <c r="M67" s="81"/>
      <c r="N67" s="80">
        <f>ROUND(N59+N66,5)</f>
        <v>1204.71</v>
      </c>
      <c r="O67" s="81"/>
      <c r="P67" s="80">
        <f>ROUND(SUM(L67:N67),5)</f>
        <v>0</v>
      </c>
      <c r="Q67" s="81"/>
      <c r="R67" s="80">
        <f>ROUND(R59+R66,5)</f>
        <v>0</v>
      </c>
      <c r="S67" s="81"/>
      <c r="T67" s="80">
        <f>ROUND(SUM(P67:R67),5)</f>
        <v>0</v>
      </c>
      <c r="U67" s="36"/>
      <c r="V67" s="78">
        <f>ROUND(V59+V66,5)</f>
        <v>2017.54</v>
      </c>
      <c r="W67" s="36"/>
      <c r="X67" s="78">
        <f>ROUND(X59+X66,5)</f>
        <v>2870</v>
      </c>
      <c r="Y67" s="36"/>
      <c r="Z67" s="78">
        <f>ROUND(Z59+Z66,5)</f>
        <v>660</v>
      </c>
      <c r="AA67" s="36"/>
      <c r="AB67" s="78">
        <f>ROUND(AB59+AB66,5)</f>
        <v>-5628.2</v>
      </c>
      <c r="AC67" s="36"/>
      <c r="AD67" s="98">
        <f>ROUND(SUM(V67:AB67),5)</f>
        <v>-80.66</v>
      </c>
      <c r="AE67" s="36"/>
      <c r="AF67" s="82">
        <f>ROUND(AF59+AF66,5)</f>
        <v>-1666.76</v>
      </c>
      <c r="AG67" s="36"/>
      <c r="AH67" s="82">
        <f>ROUND(AH59+AH66,5)</f>
        <v>258.83</v>
      </c>
      <c r="AI67" s="36"/>
      <c r="AJ67" s="78">
        <f>ROUND(AJ59+AJ66,5)</f>
        <v>1177.3499999999999</v>
      </c>
      <c r="AK67" s="36"/>
      <c r="AL67" s="78">
        <f>ROUND(AL59+AL66,5)</f>
        <v>5793.31</v>
      </c>
      <c r="AM67" s="36"/>
      <c r="AN67" s="78">
        <f>ROUND(AN59+AN66,5)</f>
        <v>-3511.61</v>
      </c>
      <c r="AO67" s="36"/>
      <c r="AP67" s="98">
        <f>ROUND(SUM(AJ67:AN67),5)</f>
        <v>3459.05</v>
      </c>
      <c r="AQ67" s="36"/>
      <c r="AR67" s="82">
        <f>ROUND(AR59+AR66,5)</f>
        <v>-10265.870000000001</v>
      </c>
      <c r="AS67" s="36"/>
      <c r="AT67" s="82">
        <f>ROUND(AT59+AT66,5)</f>
        <v>1271.26</v>
      </c>
      <c r="AU67" s="36"/>
      <c r="AV67" s="78">
        <f>ROUND(AV59+AV66,5)</f>
        <v>0</v>
      </c>
      <c r="AW67" s="36"/>
      <c r="AX67" s="109">
        <f>ROUND(AX59+AX66,5)</f>
        <v>-6220.52</v>
      </c>
      <c r="AY67" s="36"/>
      <c r="AZ67" s="82">
        <f>ROUND(AZ59+AZ66,5)</f>
        <v>-548.49</v>
      </c>
      <c r="BA67" s="36"/>
      <c r="BB67" s="82">
        <f>ROUND(BB59+BB66,5)</f>
        <v>1.69</v>
      </c>
      <c r="BC67" s="36"/>
      <c r="BD67" s="82">
        <f>ROUND(BD59+BD66,5)</f>
        <v>1539.87</v>
      </c>
      <c r="BE67" s="36"/>
      <c r="BF67" s="82">
        <f>ROUND(BF59+BF66,5)</f>
        <v>-47.49</v>
      </c>
      <c r="BG67" s="36"/>
      <c r="BH67" s="82">
        <f>ROUND(BH59+BH66,5)</f>
        <v>1357.2</v>
      </c>
      <c r="BI67" s="36"/>
      <c r="BJ67" s="82">
        <f>ROUND(BJ59+BJ66,5)</f>
        <v>696.29</v>
      </c>
      <c r="BK67" s="36"/>
      <c r="BL67" s="82">
        <f>ROUND(BL59+BL66,5)</f>
        <v>1700.9</v>
      </c>
      <c r="BM67" s="36"/>
      <c r="BN67" s="82">
        <f>ROUND(BN59+BN66,5)</f>
        <v>3483.65</v>
      </c>
      <c r="BO67" s="36"/>
      <c r="BP67" s="82">
        <f>ROUND(BP59+BP66,5)</f>
        <v>1210.9000000000001</v>
      </c>
      <c r="BQ67" s="36"/>
      <c r="BR67" s="82">
        <f>ROUND(BR59+BR66,5)</f>
        <v>-497.71</v>
      </c>
      <c r="BS67" s="36"/>
      <c r="BT67" s="82">
        <f>ROUND(BT59+BT66,5)</f>
        <v>1878.26</v>
      </c>
      <c r="BU67" s="36"/>
      <c r="BV67" s="82">
        <f>ROUND(BV59+BV66,5)</f>
        <v>-644.47</v>
      </c>
      <c r="BW67" s="36"/>
      <c r="BX67" s="82">
        <f>ROUND(BX59+BX66,5)</f>
        <v>-3012.06</v>
      </c>
      <c r="BY67" s="36"/>
      <c r="BZ67" s="82">
        <f>ROUND(BZ59+BZ66,5)</f>
        <v>1506.36</v>
      </c>
      <c r="CA67" s="36"/>
      <c r="CB67" s="82">
        <f>ROUND(CB59+CB66,5)</f>
        <v>3111.65</v>
      </c>
      <c r="CC67" s="36"/>
      <c r="CD67" s="78">
        <f>ROUND(CD59+CD66,5)</f>
        <v>1082.77</v>
      </c>
      <c r="CE67" s="36"/>
      <c r="CF67" s="78">
        <f>ROUND(CF59+CF66,5)</f>
        <v>3200</v>
      </c>
      <c r="CG67" s="36"/>
      <c r="CH67" s="78">
        <f>ROUND(CH59+CH66,5)</f>
        <v>3220</v>
      </c>
      <c r="CI67" s="36"/>
      <c r="CJ67" s="78">
        <f>ROUND(CJ59+CJ66,5)</f>
        <v>2502.5</v>
      </c>
      <c r="CK67" s="36"/>
      <c r="CL67" s="78">
        <f>ROUND(CL59+CL66,5)</f>
        <v>-2445.2800000000002</v>
      </c>
      <c r="CM67" s="36"/>
      <c r="CN67" s="98">
        <f>ROUND(SUM(CD67:CL67),5)</f>
        <v>7559.99</v>
      </c>
      <c r="CO67" s="36"/>
      <c r="CP67" s="82">
        <f>ROUND(CP59+CP66,5)</f>
        <v>6825.56</v>
      </c>
      <c r="CQ67" s="36"/>
      <c r="CR67" s="78">
        <f>ROUND(CR59+CR66,5)</f>
        <v>4767.1099999999997</v>
      </c>
      <c r="CS67" s="36"/>
      <c r="CT67" s="78">
        <f>ROUND(CT59+CT66,5)</f>
        <v>4365</v>
      </c>
      <c r="CU67" s="36"/>
      <c r="CV67" s="78">
        <f>ROUND(CV59+CV66,5)</f>
        <v>964.97</v>
      </c>
      <c r="CW67" s="36"/>
      <c r="CX67" s="78">
        <f>ROUND(CX59+CX66,5)</f>
        <v>4850</v>
      </c>
      <c r="CY67" s="36"/>
      <c r="CZ67" s="78">
        <f>ROUND(CZ59+CZ66,5)</f>
        <v>-4393.74</v>
      </c>
      <c r="DA67" s="36"/>
      <c r="DB67" s="98">
        <f>ROUND(SUM(CR67:CZ67),5)</f>
        <v>10553.34</v>
      </c>
      <c r="DC67" s="36"/>
      <c r="DD67" s="82">
        <f>ROUND(DD59+DD66,5)</f>
        <v>4106.7299999999996</v>
      </c>
      <c r="DE67" s="36"/>
      <c r="DF67" s="82">
        <f>ROUND(DF59+DF66,5)</f>
        <v>305.88</v>
      </c>
      <c r="DG67" s="36"/>
      <c r="DH67" s="78">
        <f>ROUND(DH59+DH66,5)</f>
        <v>1573.87</v>
      </c>
      <c r="DI67" s="36"/>
      <c r="DJ67" s="78">
        <f>ROUND(DJ59+DJ66,5)</f>
        <v>2030</v>
      </c>
      <c r="DK67" s="36"/>
      <c r="DL67" s="78">
        <f>ROUND(DL59+DL66,5)</f>
        <v>2440</v>
      </c>
      <c r="DM67" s="36"/>
      <c r="DN67" s="78">
        <f>ROUND(DN59+DN66,5)</f>
        <v>1250</v>
      </c>
      <c r="DO67" s="36"/>
      <c r="DP67" s="78">
        <f>ROUND(DP59+DP66,5)</f>
        <v>3095.38</v>
      </c>
      <c r="DQ67" s="36"/>
      <c r="DR67" s="78">
        <f>ROUND(DR59+DR66,5)</f>
        <v>1700</v>
      </c>
      <c r="DS67" s="36"/>
      <c r="DT67" s="78">
        <f>ROUND(DT59+DT66,5)</f>
        <v>2975</v>
      </c>
      <c r="DU67" s="36"/>
      <c r="DV67" s="78">
        <f>ROUND(DV59+DV66,5)</f>
        <v>1850</v>
      </c>
      <c r="DW67" s="36"/>
      <c r="DX67" s="78">
        <f>ROUND(DX59+DX66,5)</f>
        <v>-1142.6099999999999</v>
      </c>
      <c r="DY67" s="36"/>
      <c r="DZ67" s="98">
        <f>ROUND(SUM(DH67:DX67),5)</f>
        <v>15771.64</v>
      </c>
      <c r="EA67" s="36"/>
      <c r="EB67" s="82">
        <f>ROUND(EB59+EB66,5)</f>
        <v>3131.66</v>
      </c>
      <c r="EC67" s="36"/>
      <c r="ED67" s="78">
        <f>ROUND(ED59+ED66,5)</f>
        <v>1583.75</v>
      </c>
      <c r="EE67" s="36"/>
      <c r="EF67" s="78">
        <f>ROUND(EF59+EF66,5)</f>
        <v>5279.24</v>
      </c>
      <c r="EG67" s="36"/>
      <c r="EH67" s="78">
        <f>ROUND(EH59+EH66,5)</f>
        <v>-2919.97</v>
      </c>
      <c r="EI67" s="36"/>
      <c r="EJ67" s="98">
        <f>ROUND(SUM(ED67:EH67),5)</f>
        <v>3943.02</v>
      </c>
      <c r="EK67" s="36"/>
      <c r="EL67" s="82">
        <f>ROUND(EL59+EL66,5)</f>
        <v>1084.1600000000001</v>
      </c>
      <c r="EM67" s="36"/>
      <c r="EN67" s="78">
        <f>ROUND(EN59+EN66,5)</f>
        <v>1946.46</v>
      </c>
      <c r="EO67" s="36"/>
      <c r="EP67" s="78">
        <f>ROUND(EP59+EP66,5)</f>
        <v>1724.36</v>
      </c>
      <c r="EQ67" s="36"/>
      <c r="ER67" s="78">
        <f>ROUND(ER59+ER66,5)</f>
        <v>1137.58</v>
      </c>
      <c r="ES67" s="36"/>
      <c r="ET67" s="98">
        <f>ROUND(SUM(EN67:ER67),5)</f>
        <v>4808.3999999999996</v>
      </c>
      <c r="EU67" s="36"/>
      <c r="EV67" s="78">
        <f>ROUND(EV59+EV66,5)</f>
        <v>5673.97</v>
      </c>
      <c r="EW67" s="36"/>
      <c r="EX67" s="78">
        <f>ROUND(EX59+EX66,5)</f>
        <v>4632</v>
      </c>
      <c r="EY67" s="36"/>
      <c r="EZ67" s="78">
        <f>ROUND(EZ59+EZ66,5)</f>
        <v>-2061.2199999999998</v>
      </c>
      <c r="FA67" s="36"/>
      <c r="FB67" s="98">
        <f>ROUND(SUM(EV67:EZ67),5)</f>
        <v>8244.75</v>
      </c>
      <c r="FC67" s="36"/>
      <c r="FD67" s="109">
        <f>ROUND(FD59+FD66,5)</f>
        <v>-4011.99</v>
      </c>
      <c r="FE67" s="36"/>
      <c r="FF67" s="78">
        <f>ROUND(FF59+FF66,5)</f>
        <v>-640.87</v>
      </c>
      <c r="FG67" s="36"/>
      <c r="FH67" s="78">
        <f>ROUND(FH59+FH66,5)</f>
        <v>1693.1</v>
      </c>
      <c r="FI67" s="36"/>
      <c r="FJ67" s="78">
        <f>ROUND(FJ59+FJ66,5)</f>
        <v>-65.38</v>
      </c>
      <c r="FK67" s="36"/>
      <c r="FL67" s="98">
        <f>ROUND(SUM(FF67:FJ67),5)</f>
        <v>986.85</v>
      </c>
      <c r="FM67" s="36"/>
      <c r="FN67" s="78">
        <f>ROUND(FN59+FN66,5)</f>
        <v>4036.44</v>
      </c>
      <c r="FO67" s="36"/>
      <c r="FP67" s="78">
        <f>ROUND(FP59+FP66,5)</f>
        <v>-300.79000000000002</v>
      </c>
      <c r="FQ67" s="36"/>
      <c r="FR67" s="78">
        <f>ROUND(FR59+FR66,5)</f>
        <v>-778.99</v>
      </c>
      <c r="FS67" s="36"/>
      <c r="FT67" s="78">
        <f>ROUND(FT59+FT66,5)</f>
        <v>857.5</v>
      </c>
      <c r="FU67" s="36"/>
      <c r="FV67" s="98">
        <f>ROUND(SUM(FN67:FT67),5)</f>
        <v>3814.16</v>
      </c>
      <c r="FW67" s="36"/>
      <c r="FX67" s="78">
        <f>ROUND(FX59+FX66,5)</f>
        <v>0</v>
      </c>
      <c r="FY67" s="36"/>
      <c r="FZ67" s="82">
        <f>ROUND(SUM(AD67:AH67)+SUM(AP67:CB67)+SUM(CN67:CP67)+SUM(DB67:DF67)+SUM(DZ67:EB67)+SUM(EJ67:EL67)+ET67+SUM(FB67:FD67)+FL67+SUM(FV67:FX67),5)</f>
        <v>65616.03</v>
      </c>
      <c r="GA67" s="36"/>
      <c r="GB67" s="78">
        <f>ROUND(GB59+GB66,5)</f>
        <v>0</v>
      </c>
      <c r="GC67" s="36"/>
      <c r="GD67" s="78">
        <f>ROUND(SUM(F67:J67)+T67+SUM(FZ67:GB67),5)</f>
        <v>12909.53</v>
      </c>
      <c r="GE67" s="69"/>
    </row>
    <row r="68" spans="1:187" x14ac:dyDescent="0.2">
      <c r="A68" s="69"/>
      <c r="B68" s="69"/>
      <c r="C68" s="69"/>
      <c r="D68" s="69"/>
      <c r="E68" s="69"/>
      <c r="H68" t="s">
        <v>655</v>
      </c>
    </row>
    <row r="69" spans="1:187" x14ac:dyDescent="0.2">
      <c r="A69" s="69"/>
      <c r="B69" s="69"/>
      <c r="C69" s="69"/>
      <c r="D69" s="69"/>
      <c r="E69" s="69"/>
    </row>
    <row r="70" spans="1:187" x14ac:dyDescent="0.2">
      <c r="A70" s="69"/>
      <c r="B70" s="69"/>
      <c r="C70" s="69"/>
      <c r="D70" s="69"/>
      <c r="E70" s="69"/>
      <c r="FL70" s="92" t="s">
        <v>656</v>
      </c>
      <c r="FN70" s="10">
        <f>+GD67</f>
        <v>12909.53</v>
      </c>
      <c r="FR70" s="84">
        <f>+H67</f>
        <v>-52706.5</v>
      </c>
      <c r="FT70" s="21" t="s">
        <v>657</v>
      </c>
      <c r="FU70" s="21"/>
      <c r="FV70" s="99"/>
    </row>
    <row r="71" spans="1:187" x14ac:dyDescent="0.2">
      <c r="A71" s="69"/>
      <c r="B71" s="69"/>
      <c r="C71" s="69"/>
      <c r="D71" s="69"/>
      <c r="E71" s="69"/>
      <c r="FN71" s="10"/>
      <c r="FR71" s="22">
        <f>+H63</f>
        <v>-27122.27</v>
      </c>
      <c r="FT71" t="s">
        <v>658</v>
      </c>
      <c r="FV71" s="99"/>
    </row>
    <row r="72" spans="1:187" x14ac:dyDescent="0.2">
      <c r="A72" s="69"/>
      <c r="B72" s="69"/>
      <c r="C72" s="69"/>
      <c r="D72" s="69"/>
      <c r="E72" s="69"/>
      <c r="FL72" s="92" t="s">
        <v>659</v>
      </c>
      <c r="FN72" s="10">
        <v>-25584</v>
      </c>
      <c r="FR72" s="22">
        <f>+FR70+FR71</f>
        <v>-79828.77</v>
      </c>
      <c r="FT72" t="s">
        <v>660</v>
      </c>
    </row>
    <row r="73" spans="1:187" x14ac:dyDescent="0.2">
      <c r="A73" s="69"/>
      <c r="B73" s="69"/>
      <c r="C73" s="69"/>
      <c r="D73" s="69"/>
      <c r="E73" s="69"/>
      <c r="FL73" s="92" t="s">
        <v>661</v>
      </c>
      <c r="FN73" s="10">
        <v>64064</v>
      </c>
      <c r="FR73" s="85">
        <f>+FV67+FL67+FD67+FB67+EL67+EJ67+EB67++DF67+DD67+ET67+DZ67+DB67+CP67+CN67+CB67+BZ67+BX67+BV67+BT67+BR67+BP67+BN67+BL67+BJ67+BH67+BF67+BD67+BB67+AZ67+AX67+AT67+AR67+AP67+AH67+AF67+AD67</f>
        <v>65616.029999999941</v>
      </c>
      <c r="FT73" s="83" t="s">
        <v>662</v>
      </c>
      <c r="FU73" s="83"/>
    </row>
    <row r="74" spans="1:187" x14ac:dyDescent="0.2">
      <c r="A74" s="69"/>
      <c r="B74" s="69"/>
      <c r="C74" s="69"/>
      <c r="D74" s="69"/>
      <c r="E74" s="69"/>
      <c r="FL74" s="92" t="s">
        <v>663</v>
      </c>
      <c r="FN74" s="10">
        <v>-25569</v>
      </c>
      <c r="FR74" s="22">
        <v>-1552</v>
      </c>
      <c r="FT74" t="s">
        <v>664</v>
      </c>
      <c r="FV74" s="100"/>
    </row>
    <row r="75" spans="1:187" x14ac:dyDescent="0.2">
      <c r="A75" s="69"/>
      <c r="B75" s="69"/>
      <c r="C75" s="69"/>
      <c r="D75" s="69"/>
      <c r="E75" s="69"/>
      <c r="FN75" s="10"/>
      <c r="FR75" s="22">
        <f>+FR73+FR74</f>
        <v>64064.029999999941</v>
      </c>
      <c r="FT75" t="s">
        <v>665</v>
      </c>
      <c r="FV75" s="100"/>
    </row>
    <row r="76" spans="1:187" x14ac:dyDescent="0.2">
      <c r="A76" s="69"/>
      <c r="B76" s="69"/>
      <c r="C76" s="69"/>
      <c r="D76" s="69"/>
      <c r="E76" s="69"/>
      <c r="FL76" s="92" t="s">
        <v>666</v>
      </c>
      <c r="FN76" s="10">
        <f>SUM(FN72:FN75)</f>
        <v>12911</v>
      </c>
      <c r="FR76" s="22">
        <f>+FR71-FR74</f>
        <v>-25570.27</v>
      </c>
      <c r="FT76" t="s">
        <v>667</v>
      </c>
    </row>
    <row r="77" spans="1:187" x14ac:dyDescent="0.2">
      <c r="A77" s="69"/>
      <c r="B77" s="69"/>
      <c r="C77" s="69"/>
      <c r="D77" s="69"/>
      <c r="E77" s="69"/>
    </row>
    <row r="78" spans="1:187" x14ac:dyDescent="0.2">
      <c r="A78" s="69"/>
      <c r="B78" s="69"/>
      <c r="C78" s="69"/>
      <c r="D78" s="69"/>
      <c r="E78" s="69"/>
      <c r="FL78" s="92" t="s">
        <v>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DE1B-F84D-4F79-85B2-90769CE8EF78}">
  <dimension ref="A1:JP79"/>
  <sheetViews>
    <sheetView workbookViewId="0">
      <pane xSplit="6" topLeftCell="GL1" activePane="topRight" state="frozen"/>
      <selection pane="topRight" activeCell="GQ83" sqref="GQ83"/>
    </sheetView>
  </sheetViews>
  <sheetFormatPr baseColWidth="10" defaultColWidth="8.83203125" defaultRowHeight="15" x14ac:dyDescent="0.2"/>
  <cols>
    <col min="6" max="6" width="17.5" customWidth="1"/>
    <col min="7" max="7" width="10.6640625" customWidth="1"/>
    <col min="13" max="13" width="9.83203125" customWidth="1"/>
    <col min="14" max="14" width="11.5" customWidth="1"/>
    <col min="49" max="49" width="8.83203125" style="92"/>
    <col min="65" max="65" width="8.83203125" style="92"/>
    <col min="73" max="73" width="8.83203125" style="92"/>
    <col min="91" max="91" width="8.83203125" style="92"/>
    <col min="99" max="99" width="8.83203125" style="92"/>
    <col min="117" max="117" width="9.5" bestFit="1" customWidth="1"/>
    <col min="157" max="157" width="8.83203125" style="92"/>
    <col min="167" max="167" width="8.83203125" style="92"/>
    <col min="187" max="187" width="8.83203125" style="92"/>
    <col min="203" max="203" width="8.83203125" style="92"/>
    <col min="209" max="209" width="10.1640625" style="110" customWidth="1"/>
    <col min="227" max="227" width="8.83203125" style="92"/>
    <col min="241" max="241" width="8.83203125" style="92"/>
    <col min="247" max="247" width="8.83203125" style="92"/>
    <col min="265" max="265" width="11.5" customWidth="1"/>
  </cols>
  <sheetData>
    <row r="1" spans="1:276" x14ac:dyDescent="0.2">
      <c r="A1" s="26"/>
      <c r="B1" s="26"/>
      <c r="C1" s="26"/>
      <c r="D1" s="26"/>
      <c r="E1" s="26"/>
      <c r="F1" s="26"/>
      <c r="G1" s="29"/>
      <c r="H1" s="29"/>
      <c r="I1" s="29"/>
      <c r="J1" s="29"/>
      <c r="K1" s="29"/>
      <c r="L1" s="29"/>
      <c r="M1" s="26" t="s">
        <v>324</v>
      </c>
      <c r="N1" s="29"/>
      <c r="O1" s="26" t="s">
        <v>325</v>
      </c>
      <c r="P1" s="29"/>
      <c r="Q1" s="26" t="s">
        <v>326</v>
      </c>
      <c r="R1" s="29"/>
      <c r="S1" s="26" t="s">
        <v>327</v>
      </c>
      <c r="T1" s="29"/>
      <c r="U1" s="26" t="s">
        <v>328</v>
      </c>
      <c r="V1" s="29"/>
      <c r="W1" s="26" t="s">
        <v>329</v>
      </c>
      <c r="X1" s="29"/>
      <c r="Y1" s="26" t="s">
        <v>330</v>
      </c>
      <c r="Z1" s="29"/>
      <c r="AA1" s="26" t="s">
        <v>331</v>
      </c>
      <c r="AB1" s="29"/>
      <c r="AC1" s="26" t="s">
        <v>332</v>
      </c>
      <c r="AD1" s="29"/>
      <c r="AE1" s="26" t="s">
        <v>333</v>
      </c>
      <c r="AF1" s="29"/>
      <c r="AG1" s="26" t="s">
        <v>334</v>
      </c>
      <c r="AH1" s="29"/>
      <c r="AI1" s="26" t="s">
        <v>335</v>
      </c>
      <c r="AJ1" s="29"/>
      <c r="AK1" s="26" t="s">
        <v>336</v>
      </c>
      <c r="AL1" s="29"/>
      <c r="AM1" s="26" t="s">
        <v>337</v>
      </c>
      <c r="AN1" s="29"/>
      <c r="AO1" s="26" t="s">
        <v>338</v>
      </c>
      <c r="AP1" s="29"/>
      <c r="AQ1" s="26" t="s">
        <v>339</v>
      </c>
      <c r="AR1" s="29"/>
      <c r="AS1" s="26" t="s">
        <v>340</v>
      </c>
      <c r="AT1" s="29"/>
      <c r="AU1" s="26" t="s">
        <v>341</v>
      </c>
      <c r="AV1" s="29"/>
      <c r="AW1" s="30"/>
      <c r="AX1" s="29"/>
      <c r="AY1" s="29"/>
      <c r="AZ1" s="29"/>
      <c r="BA1" s="29"/>
      <c r="BB1" s="29"/>
      <c r="BC1" s="26" t="s">
        <v>342</v>
      </c>
      <c r="BD1" s="29"/>
      <c r="BE1" s="26" t="s">
        <v>343</v>
      </c>
      <c r="BF1" s="29"/>
      <c r="BG1" s="26" t="s">
        <v>344</v>
      </c>
      <c r="BH1" s="29"/>
      <c r="BI1" s="26" t="s">
        <v>345</v>
      </c>
      <c r="BJ1" s="29"/>
      <c r="BK1" s="26" t="s">
        <v>346</v>
      </c>
      <c r="BL1" s="29"/>
      <c r="BM1" s="30"/>
      <c r="BN1" s="29"/>
      <c r="BO1" s="29"/>
      <c r="BP1" s="29"/>
      <c r="BQ1" s="26" t="s">
        <v>347</v>
      </c>
      <c r="BR1" s="29"/>
      <c r="BS1" s="26" t="s">
        <v>348</v>
      </c>
      <c r="BT1" s="29"/>
      <c r="BU1" s="30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6" t="s">
        <v>349</v>
      </c>
      <c r="CH1" s="29"/>
      <c r="CI1" s="26" t="s">
        <v>350</v>
      </c>
      <c r="CJ1" s="29"/>
      <c r="CK1" s="26" t="s">
        <v>351</v>
      </c>
      <c r="CL1" s="29"/>
      <c r="CM1" s="30"/>
      <c r="CN1" s="29"/>
      <c r="CO1" s="26" t="s">
        <v>352</v>
      </c>
      <c r="CP1" s="29"/>
      <c r="CQ1" s="26" t="s">
        <v>353</v>
      </c>
      <c r="CR1" s="29"/>
      <c r="CS1" s="26" t="s">
        <v>354</v>
      </c>
      <c r="CT1" s="29"/>
      <c r="CU1" s="30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6" t="s">
        <v>355</v>
      </c>
      <c r="EH1" s="29"/>
      <c r="EI1" s="26" t="s">
        <v>356</v>
      </c>
      <c r="EJ1" s="29"/>
      <c r="EK1" s="26" t="s">
        <v>357</v>
      </c>
      <c r="EL1" s="29"/>
      <c r="EM1" s="26" t="s">
        <v>358</v>
      </c>
      <c r="EN1" s="29"/>
      <c r="EO1" s="26" t="s">
        <v>359</v>
      </c>
      <c r="EP1" s="29"/>
      <c r="EQ1" s="26" t="s">
        <v>360</v>
      </c>
      <c r="ER1" s="29"/>
      <c r="ES1" s="26" t="s">
        <v>361</v>
      </c>
      <c r="ET1" s="29"/>
      <c r="EU1" s="26" t="s">
        <v>362</v>
      </c>
      <c r="EV1" s="29"/>
      <c r="EW1" s="26" t="s">
        <v>363</v>
      </c>
      <c r="EX1" s="29"/>
      <c r="EY1" s="26" t="s">
        <v>364</v>
      </c>
      <c r="EZ1" s="29"/>
      <c r="FA1" s="30"/>
      <c r="FB1" s="29"/>
      <c r="FC1" s="29"/>
      <c r="FD1" s="29"/>
      <c r="FE1" s="29"/>
      <c r="FF1" s="29"/>
      <c r="FG1" s="26" t="s">
        <v>365</v>
      </c>
      <c r="FH1" s="29"/>
      <c r="FI1" s="26" t="s">
        <v>366</v>
      </c>
      <c r="FJ1" s="29"/>
      <c r="FK1" s="30"/>
      <c r="FL1" s="29"/>
      <c r="FM1" s="26" t="s">
        <v>367</v>
      </c>
      <c r="FN1" s="29"/>
      <c r="FO1" s="26" t="s">
        <v>368</v>
      </c>
      <c r="FP1" s="29"/>
      <c r="FQ1" s="26" t="s">
        <v>369</v>
      </c>
      <c r="FR1" s="29"/>
      <c r="FS1" s="26" t="s">
        <v>370</v>
      </c>
      <c r="FT1" s="29"/>
      <c r="FU1" s="26" t="s">
        <v>371</v>
      </c>
      <c r="FV1" s="29"/>
      <c r="FW1" s="26" t="s">
        <v>372</v>
      </c>
      <c r="FX1" s="29"/>
      <c r="FY1" s="26" t="s">
        <v>373</v>
      </c>
      <c r="FZ1" s="29"/>
      <c r="GA1" s="26" t="s">
        <v>374</v>
      </c>
      <c r="GB1" s="29"/>
      <c r="GC1" s="26" t="s">
        <v>375</v>
      </c>
      <c r="GD1" s="29"/>
      <c r="GE1" s="30"/>
      <c r="GF1" s="29"/>
      <c r="GG1" s="26" t="s">
        <v>376</v>
      </c>
      <c r="GH1" s="29"/>
      <c r="GI1" s="26" t="s">
        <v>377</v>
      </c>
      <c r="GJ1" s="29"/>
      <c r="GK1" s="26" t="s">
        <v>378</v>
      </c>
      <c r="GL1" s="29"/>
      <c r="GM1" s="26" t="s">
        <v>379</v>
      </c>
      <c r="GN1" s="29"/>
      <c r="GO1" s="26" t="s">
        <v>380</v>
      </c>
      <c r="GP1" s="29"/>
      <c r="GQ1" s="26" t="s">
        <v>381</v>
      </c>
      <c r="GR1" s="29"/>
      <c r="GS1" s="26" t="s">
        <v>382</v>
      </c>
      <c r="GT1" s="29"/>
      <c r="GU1" s="30"/>
      <c r="GV1" s="29"/>
      <c r="GW1" s="29"/>
      <c r="GX1" s="29"/>
      <c r="GY1" s="29"/>
      <c r="GZ1" s="29"/>
      <c r="HA1" s="111"/>
      <c r="HB1" s="29"/>
      <c r="HC1" s="29"/>
      <c r="HD1" s="29"/>
      <c r="HE1" s="29"/>
      <c r="HF1" s="29"/>
      <c r="HG1" s="29"/>
      <c r="HH1" s="29"/>
      <c r="HI1" s="26" t="s">
        <v>383</v>
      </c>
      <c r="HJ1" s="29"/>
      <c r="HK1" s="26" t="s">
        <v>384</v>
      </c>
      <c r="HL1" s="29"/>
      <c r="HM1" s="26" t="s">
        <v>385</v>
      </c>
      <c r="HN1" s="29"/>
      <c r="HO1" s="26" t="s">
        <v>386</v>
      </c>
      <c r="HP1" s="29"/>
      <c r="HQ1" s="26" t="s">
        <v>387</v>
      </c>
      <c r="HR1" s="29"/>
      <c r="HS1" s="30"/>
      <c r="HT1" s="29"/>
      <c r="HU1" s="29"/>
      <c r="HV1" s="29"/>
      <c r="HW1" s="29"/>
      <c r="HX1" s="29"/>
      <c r="HY1" s="26" t="s">
        <v>388</v>
      </c>
      <c r="HZ1" s="29"/>
      <c r="IA1" s="26" t="s">
        <v>389</v>
      </c>
      <c r="IB1" s="29"/>
      <c r="IC1" s="26" t="s">
        <v>390</v>
      </c>
      <c r="ID1" s="29"/>
      <c r="IE1" s="26" t="s">
        <v>391</v>
      </c>
      <c r="IF1" s="29"/>
      <c r="IG1" s="30"/>
      <c r="IH1" s="29"/>
      <c r="II1" s="26" t="s">
        <v>392</v>
      </c>
      <c r="IJ1" s="29"/>
      <c r="IK1" s="26" t="s">
        <v>393</v>
      </c>
      <c r="IL1" s="29"/>
      <c r="IM1" s="30"/>
      <c r="IN1" s="29"/>
      <c r="IO1" s="26" t="s">
        <v>394</v>
      </c>
      <c r="IP1" s="29"/>
      <c r="IQ1" s="26" t="s">
        <v>395</v>
      </c>
      <c r="IR1" s="29"/>
      <c r="IS1" s="26" t="s">
        <v>396</v>
      </c>
      <c r="IT1" s="29"/>
      <c r="IU1" s="26" t="s">
        <v>397</v>
      </c>
      <c r="IV1" s="29"/>
      <c r="IW1" s="29"/>
      <c r="IX1" s="29"/>
      <c r="IY1" s="29"/>
      <c r="IZ1" s="29"/>
      <c r="JA1" s="26" t="s">
        <v>398</v>
      </c>
      <c r="JB1" s="29"/>
      <c r="JC1" s="26" t="s">
        <v>399</v>
      </c>
      <c r="JD1" s="29"/>
      <c r="JE1" s="26" t="s">
        <v>400</v>
      </c>
      <c r="JF1" s="29"/>
      <c r="JG1" s="29"/>
      <c r="JH1" s="29"/>
      <c r="JI1" s="29"/>
      <c r="JJ1" s="29"/>
      <c r="JK1" s="29"/>
      <c r="JL1" s="56"/>
      <c r="JM1" s="56"/>
      <c r="JN1" s="56"/>
      <c r="JO1" s="56"/>
      <c r="JP1" s="56"/>
    </row>
    <row r="2" spans="1:276" ht="16" thickBot="1" x14ac:dyDescent="0.25">
      <c r="A2" s="26"/>
      <c r="B2" s="26"/>
      <c r="C2" s="26"/>
      <c r="D2" s="26"/>
      <c r="E2" s="26"/>
      <c r="F2" s="26"/>
      <c r="G2" s="35" t="s">
        <v>401</v>
      </c>
      <c r="H2" s="29"/>
      <c r="I2" s="35" t="s">
        <v>402</v>
      </c>
      <c r="J2" s="29"/>
      <c r="K2" s="35" t="s">
        <v>145</v>
      </c>
      <c r="L2" s="29"/>
      <c r="M2" s="35" t="s">
        <v>403</v>
      </c>
      <c r="N2" s="29"/>
      <c r="O2" s="35" t="s">
        <v>403</v>
      </c>
      <c r="P2" s="29"/>
      <c r="Q2" s="35" t="s">
        <v>403</v>
      </c>
      <c r="R2" s="29"/>
      <c r="S2" s="35" t="s">
        <v>404</v>
      </c>
      <c r="T2" s="29"/>
      <c r="U2" s="35" t="s">
        <v>405</v>
      </c>
      <c r="V2" s="29"/>
      <c r="W2" s="35" t="s">
        <v>405</v>
      </c>
      <c r="X2" s="29"/>
      <c r="Y2" s="35" t="s">
        <v>405</v>
      </c>
      <c r="Z2" s="29"/>
      <c r="AA2" s="35" t="s">
        <v>404</v>
      </c>
      <c r="AB2" s="29"/>
      <c r="AC2" s="35" t="s">
        <v>406</v>
      </c>
      <c r="AD2" s="29"/>
      <c r="AE2" s="35" t="s">
        <v>406</v>
      </c>
      <c r="AF2" s="29"/>
      <c r="AG2" s="35" t="s">
        <v>406</v>
      </c>
      <c r="AH2" s="29"/>
      <c r="AI2" s="35" t="s">
        <v>406</v>
      </c>
      <c r="AJ2" s="29"/>
      <c r="AK2" s="35" t="s">
        <v>404</v>
      </c>
      <c r="AL2" s="29"/>
      <c r="AM2" s="35" t="s">
        <v>407</v>
      </c>
      <c r="AN2" s="29"/>
      <c r="AO2" s="35" t="s">
        <v>407</v>
      </c>
      <c r="AP2" s="29"/>
      <c r="AQ2" s="35" t="s">
        <v>407</v>
      </c>
      <c r="AR2" s="29"/>
      <c r="AS2" s="35" t="s">
        <v>404</v>
      </c>
      <c r="AT2" s="29"/>
      <c r="AU2" s="35" t="s">
        <v>404</v>
      </c>
      <c r="AV2" s="29"/>
      <c r="AW2" s="33" t="s">
        <v>408</v>
      </c>
      <c r="AX2" s="29"/>
      <c r="AY2" s="35" t="s">
        <v>409</v>
      </c>
      <c r="AZ2" s="29"/>
      <c r="BA2" s="35" t="s">
        <v>410</v>
      </c>
      <c r="BB2" s="29"/>
      <c r="BC2" s="35" t="s">
        <v>411</v>
      </c>
      <c r="BD2" s="29"/>
      <c r="BE2" s="35" t="s">
        <v>411</v>
      </c>
      <c r="BF2" s="29"/>
      <c r="BG2" s="35" t="s">
        <v>411</v>
      </c>
      <c r="BH2" s="29"/>
      <c r="BI2" s="35" t="s">
        <v>411</v>
      </c>
      <c r="BJ2" s="29"/>
      <c r="BK2" s="35" t="s">
        <v>411</v>
      </c>
      <c r="BL2" s="29"/>
      <c r="BM2" s="33" t="s">
        <v>412</v>
      </c>
      <c r="BN2" s="29"/>
      <c r="BO2" s="35" t="s">
        <v>413</v>
      </c>
      <c r="BP2" s="29"/>
      <c r="BQ2" s="35" t="s">
        <v>414</v>
      </c>
      <c r="BR2" s="29"/>
      <c r="BS2" s="35" t="s">
        <v>414</v>
      </c>
      <c r="BT2" s="29"/>
      <c r="BU2" s="33" t="s">
        <v>415</v>
      </c>
      <c r="BV2" s="29"/>
      <c r="BW2" s="35" t="s">
        <v>416</v>
      </c>
      <c r="BX2" s="29"/>
      <c r="BY2" s="35" t="s">
        <v>417</v>
      </c>
      <c r="BZ2" s="29"/>
      <c r="CA2" s="35" t="s">
        <v>418</v>
      </c>
      <c r="CB2" s="29"/>
      <c r="CC2" s="35" t="s">
        <v>419</v>
      </c>
      <c r="CD2" s="29"/>
      <c r="CE2" s="35" t="s">
        <v>420</v>
      </c>
      <c r="CF2" s="29"/>
      <c r="CG2" s="35" t="s">
        <v>421</v>
      </c>
      <c r="CH2" s="29"/>
      <c r="CI2" s="35" t="s">
        <v>421</v>
      </c>
      <c r="CJ2" s="29"/>
      <c r="CK2" s="35" t="s">
        <v>421</v>
      </c>
      <c r="CL2" s="29"/>
      <c r="CM2" s="33" t="s">
        <v>422</v>
      </c>
      <c r="CN2" s="29"/>
      <c r="CO2" s="35" t="s">
        <v>423</v>
      </c>
      <c r="CP2" s="29"/>
      <c r="CQ2" s="35" t="s">
        <v>423</v>
      </c>
      <c r="CR2" s="29"/>
      <c r="CS2" s="35" t="s">
        <v>423</v>
      </c>
      <c r="CT2" s="29"/>
      <c r="CU2" s="33" t="s">
        <v>424</v>
      </c>
      <c r="CV2" s="29"/>
      <c r="CW2" s="35" t="s">
        <v>425</v>
      </c>
      <c r="CX2" s="29"/>
      <c r="CY2" s="35" t="s">
        <v>426</v>
      </c>
      <c r="CZ2" s="29"/>
      <c r="DA2" s="35" t="s">
        <v>427</v>
      </c>
      <c r="DB2" s="29"/>
      <c r="DC2" s="35" t="s">
        <v>428</v>
      </c>
      <c r="DD2" s="29"/>
      <c r="DE2" s="35" t="s">
        <v>429</v>
      </c>
      <c r="DF2" s="29"/>
      <c r="DG2" s="35" t="s">
        <v>430</v>
      </c>
      <c r="DH2" s="29"/>
      <c r="DI2" s="35" t="s">
        <v>200</v>
      </c>
      <c r="DJ2" s="29"/>
      <c r="DK2" s="35" t="s">
        <v>431</v>
      </c>
      <c r="DL2" s="29"/>
      <c r="DM2" s="35" t="s">
        <v>432</v>
      </c>
      <c r="DN2" s="29"/>
      <c r="DO2" s="35" t="s">
        <v>433</v>
      </c>
      <c r="DP2" s="29"/>
      <c r="DQ2" s="35" t="s">
        <v>434</v>
      </c>
      <c r="DR2" s="29"/>
      <c r="DS2" s="35" t="s">
        <v>106</v>
      </c>
      <c r="DT2" s="29"/>
      <c r="DU2" s="35" t="s">
        <v>435</v>
      </c>
      <c r="DV2" s="29"/>
      <c r="DW2" s="35" t="s">
        <v>436</v>
      </c>
      <c r="DX2" s="29"/>
      <c r="DY2" s="35" t="s">
        <v>437</v>
      </c>
      <c r="DZ2" s="29"/>
      <c r="EA2" s="35" t="s">
        <v>123</v>
      </c>
      <c r="EB2" s="29"/>
      <c r="EC2" s="35" t="s">
        <v>129</v>
      </c>
      <c r="ED2" s="29"/>
      <c r="EE2" s="35" t="s">
        <v>438</v>
      </c>
      <c r="EF2" s="29"/>
      <c r="EG2" s="35" t="s">
        <v>439</v>
      </c>
      <c r="EH2" s="29"/>
      <c r="EI2" s="35" t="s">
        <v>439</v>
      </c>
      <c r="EJ2" s="29"/>
      <c r="EK2" s="35" t="s">
        <v>439</v>
      </c>
      <c r="EL2" s="29"/>
      <c r="EM2" s="35" t="s">
        <v>439</v>
      </c>
      <c r="EN2" s="29"/>
      <c r="EO2" s="35" t="s">
        <v>439</v>
      </c>
      <c r="EP2" s="29"/>
      <c r="EQ2" s="35" t="s">
        <v>439</v>
      </c>
      <c r="ER2" s="29"/>
      <c r="ES2" s="35" t="s">
        <v>439</v>
      </c>
      <c r="ET2" s="29"/>
      <c r="EU2" s="35" t="s">
        <v>439</v>
      </c>
      <c r="EV2" s="29"/>
      <c r="EW2" s="35" t="s">
        <v>439</v>
      </c>
      <c r="EX2" s="29"/>
      <c r="EY2" s="35" t="s">
        <v>439</v>
      </c>
      <c r="EZ2" s="29"/>
      <c r="FA2" s="33" t="s">
        <v>440</v>
      </c>
      <c r="FB2" s="29"/>
      <c r="FC2" s="35" t="s">
        <v>441</v>
      </c>
      <c r="FD2" s="29"/>
      <c r="FE2" s="35" t="s">
        <v>442</v>
      </c>
      <c r="FF2" s="29"/>
      <c r="FG2" s="35" t="s">
        <v>443</v>
      </c>
      <c r="FH2" s="29"/>
      <c r="FI2" s="35" t="s">
        <v>443</v>
      </c>
      <c r="FJ2" s="29"/>
      <c r="FK2" s="33" t="s">
        <v>444</v>
      </c>
      <c r="FL2" s="29"/>
      <c r="FM2" s="35" t="s">
        <v>445</v>
      </c>
      <c r="FN2" s="29"/>
      <c r="FO2" s="35" t="s">
        <v>445</v>
      </c>
      <c r="FP2" s="29"/>
      <c r="FQ2" s="35" t="s">
        <v>445</v>
      </c>
      <c r="FR2" s="29"/>
      <c r="FS2" s="35" t="s">
        <v>445</v>
      </c>
      <c r="FT2" s="29"/>
      <c r="FU2" s="35" t="s">
        <v>446</v>
      </c>
      <c r="FV2" s="29"/>
      <c r="FW2" s="35" t="s">
        <v>446</v>
      </c>
      <c r="FX2" s="29"/>
      <c r="FY2" s="35" t="s">
        <v>446</v>
      </c>
      <c r="FZ2" s="29"/>
      <c r="GA2" s="35" t="s">
        <v>446</v>
      </c>
      <c r="GB2" s="29"/>
      <c r="GC2" s="35" t="s">
        <v>446</v>
      </c>
      <c r="GD2" s="29"/>
      <c r="GE2" s="33" t="s">
        <v>447</v>
      </c>
      <c r="GF2" s="29"/>
      <c r="GG2" s="35" t="s">
        <v>448</v>
      </c>
      <c r="GH2" s="29"/>
      <c r="GI2" s="35" t="s">
        <v>448</v>
      </c>
      <c r="GJ2" s="29"/>
      <c r="GK2" s="35" t="s">
        <v>448</v>
      </c>
      <c r="GL2" s="29"/>
      <c r="GM2" s="35" t="s">
        <v>448</v>
      </c>
      <c r="GN2" s="29"/>
      <c r="GO2" s="35" t="s">
        <v>448</v>
      </c>
      <c r="GP2" s="29"/>
      <c r="GQ2" s="35" t="s">
        <v>448</v>
      </c>
      <c r="GR2" s="29"/>
      <c r="GS2" s="35" t="s">
        <v>448</v>
      </c>
      <c r="GT2" s="29"/>
      <c r="GU2" s="33" t="s">
        <v>449</v>
      </c>
      <c r="GV2" s="29"/>
      <c r="GW2" s="35" t="s">
        <v>450</v>
      </c>
      <c r="GX2" s="29"/>
      <c r="GY2" s="35" t="s">
        <v>451</v>
      </c>
      <c r="GZ2" s="29"/>
      <c r="HA2" s="104" t="s">
        <v>700</v>
      </c>
      <c r="HB2" s="29"/>
      <c r="HC2" s="35" t="s">
        <v>452</v>
      </c>
      <c r="HD2" s="29"/>
      <c r="HE2" s="35" t="s">
        <v>453</v>
      </c>
      <c r="HF2" s="29"/>
      <c r="HG2" s="35" t="s">
        <v>179</v>
      </c>
      <c r="HH2" s="29"/>
      <c r="HI2" s="35" t="s">
        <v>454</v>
      </c>
      <c r="HJ2" s="29"/>
      <c r="HK2" s="35" t="s">
        <v>454</v>
      </c>
      <c r="HL2" s="29"/>
      <c r="HM2" s="35" t="s">
        <v>454</v>
      </c>
      <c r="HN2" s="29"/>
      <c r="HO2" s="35" t="s">
        <v>454</v>
      </c>
      <c r="HP2" s="29"/>
      <c r="HQ2" s="35" t="s">
        <v>454</v>
      </c>
      <c r="HR2" s="29"/>
      <c r="HS2" s="33" t="s">
        <v>455</v>
      </c>
      <c r="HT2" s="29"/>
      <c r="HU2" s="35" t="s">
        <v>456</v>
      </c>
      <c r="HV2" s="29"/>
      <c r="HW2" s="35" t="s">
        <v>457</v>
      </c>
      <c r="HX2" s="29"/>
      <c r="HY2" s="35" t="s">
        <v>458</v>
      </c>
      <c r="HZ2" s="29"/>
      <c r="IA2" s="35" t="s">
        <v>458</v>
      </c>
      <c r="IB2" s="29"/>
      <c r="IC2" s="35" t="s">
        <v>458</v>
      </c>
      <c r="ID2" s="29"/>
      <c r="IE2" s="35" t="s">
        <v>458</v>
      </c>
      <c r="IF2" s="29"/>
      <c r="IG2" s="33" t="s">
        <v>459</v>
      </c>
      <c r="IH2" s="29"/>
      <c r="II2" s="35" t="s">
        <v>460</v>
      </c>
      <c r="IJ2" s="29"/>
      <c r="IK2" s="35" t="s">
        <v>460</v>
      </c>
      <c r="IL2" s="29"/>
      <c r="IM2" s="33" t="s">
        <v>461</v>
      </c>
      <c r="IN2" s="29"/>
      <c r="IO2" s="35" t="s">
        <v>462</v>
      </c>
      <c r="IP2" s="29"/>
      <c r="IQ2" s="35" t="s">
        <v>462</v>
      </c>
      <c r="IR2" s="29"/>
      <c r="IS2" s="35" t="s">
        <v>462</v>
      </c>
      <c r="IT2" s="29"/>
      <c r="IU2" s="35" t="s">
        <v>462</v>
      </c>
      <c r="IV2" s="29"/>
      <c r="IW2" s="35" t="s">
        <v>463</v>
      </c>
      <c r="IX2" s="29"/>
      <c r="IY2" s="35" t="s">
        <v>464</v>
      </c>
      <c r="IZ2" s="29"/>
      <c r="JA2" s="35" t="s">
        <v>465</v>
      </c>
      <c r="JB2" s="29"/>
      <c r="JC2" s="35" t="s">
        <v>465</v>
      </c>
      <c r="JD2" s="29"/>
      <c r="JE2" s="35" t="s">
        <v>465</v>
      </c>
      <c r="JF2" s="29"/>
      <c r="JG2" s="35" t="s">
        <v>466</v>
      </c>
      <c r="JH2" s="29"/>
      <c r="JI2" s="35" t="s">
        <v>290</v>
      </c>
      <c r="JJ2" s="29"/>
      <c r="JK2" s="35" t="s">
        <v>291</v>
      </c>
      <c r="JL2" s="56"/>
      <c r="JM2" s="56"/>
      <c r="JN2" s="56"/>
      <c r="JO2" s="56"/>
      <c r="JP2" s="56"/>
    </row>
    <row r="3" spans="1:276" ht="16" hidden="1" thickTop="1" x14ac:dyDescent="0.2">
      <c r="A3" s="36"/>
      <c r="B3" s="36" t="s">
        <v>292</v>
      </c>
      <c r="C3" s="36"/>
      <c r="D3" s="36"/>
      <c r="E3" s="36"/>
      <c r="F3" s="36"/>
      <c r="G3" s="42"/>
      <c r="H3" s="39"/>
      <c r="I3" s="42"/>
      <c r="J3" s="39"/>
      <c r="K3" s="42"/>
      <c r="L3" s="39"/>
      <c r="M3" s="42"/>
      <c r="N3" s="39"/>
      <c r="O3" s="42"/>
      <c r="P3" s="39"/>
      <c r="Q3" s="42"/>
      <c r="R3" s="39"/>
      <c r="S3" s="42"/>
      <c r="T3" s="39"/>
      <c r="U3" s="42"/>
      <c r="V3" s="39"/>
      <c r="W3" s="42"/>
      <c r="X3" s="39"/>
      <c r="Y3" s="42"/>
      <c r="Z3" s="39"/>
      <c r="AA3" s="42"/>
      <c r="AB3" s="39"/>
      <c r="AC3" s="42"/>
      <c r="AD3" s="39"/>
      <c r="AE3" s="42"/>
      <c r="AF3" s="39"/>
      <c r="AG3" s="42"/>
      <c r="AH3" s="39"/>
      <c r="AI3" s="42"/>
      <c r="AJ3" s="39"/>
      <c r="AK3" s="42"/>
      <c r="AL3" s="39"/>
      <c r="AM3" s="42"/>
      <c r="AN3" s="39"/>
      <c r="AO3" s="42"/>
      <c r="AP3" s="39"/>
      <c r="AQ3" s="42"/>
      <c r="AR3" s="39"/>
      <c r="AS3" s="42"/>
      <c r="AT3" s="39"/>
      <c r="AU3" s="42"/>
      <c r="AV3" s="39"/>
      <c r="AW3" s="40"/>
      <c r="AX3" s="39"/>
      <c r="AY3" s="42"/>
      <c r="AZ3" s="39"/>
      <c r="BA3" s="42"/>
      <c r="BB3" s="39"/>
      <c r="BC3" s="42"/>
      <c r="BD3" s="39"/>
      <c r="BE3" s="42"/>
      <c r="BF3" s="39"/>
      <c r="BG3" s="42"/>
      <c r="BH3" s="39"/>
      <c r="BI3" s="42"/>
      <c r="BJ3" s="39"/>
      <c r="BK3" s="42"/>
      <c r="BL3" s="39"/>
      <c r="BM3" s="40"/>
      <c r="BN3" s="39"/>
      <c r="BO3" s="42"/>
      <c r="BP3" s="39"/>
      <c r="BQ3" s="42"/>
      <c r="BR3" s="39"/>
      <c r="BS3" s="42"/>
      <c r="BT3" s="39"/>
      <c r="BU3" s="40"/>
      <c r="BV3" s="39"/>
      <c r="BW3" s="42"/>
      <c r="BX3" s="39"/>
      <c r="BY3" s="42"/>
      <c r="BZ3" s="39"/>
      <c r="CA3" s="42"/>
      <c r="CB3" s="39"/>
      <c r="CC3" s="42"/>
      <c r="CD3" s="39"/>
      <c r="CE3" s="42"/>
      <c r="CF3" s="39"/>
      <c r="CG3" s="42"/>
      <c r="CH3" s="39"/>
      <c r="CI3" s="42"/>
      <c r="CJ3" s="39"/>
      <c r="CK3" s="42"/>
      <c r="CL3" s="39"/>
      <c r="CM3" s="40"/>
      <c r="CN3" s="39"/>
      <c r="CO3" s="42"/>
      <c r="CP3" s="39"/>
      <c r="CQ3" s="42"/>
      <c r="CR3" s="39"/>
      <c r="CS3" s="42"/>
      <c r="CT3" s="39"/>
      <c r="CU3" s="40"/>
      <c r="CV3" s="39"/>
      <c r="CW3" s="42"/>
      <c r="CX3" s="39"/>
      <c r="CY3" s="42"/>
      <c r="CZ3" s="39"/>
      <c r="DA3" s="42"/>
      <c r="DB3" s="39"/>
      <c r="DC3" s="42"/>
      <c r="DD3" s="39"/>
      <c r="DE3" s="42"/>
      <c r="DF3" s="39"/>
      <c r="DG3" s="42"/>
      <c r="DH3" s="39"/>
      <c r="DI3" s="42"/>
      <c r="DJ3" s="39"/>
      <c r="DK3" s="42"/>
      <c r="DL3" s="39"/>
      <c r="DM3" s="42"/>
      <c r="DN3" s="39"/>
      <c r="DO3" s="42"/>
      <c r="DP3" s="39"/>
      <c r="DQ3" s="42"/>
      <c r="DR3" s="39"/>
      <c r="DS3" s="42"/>
      <c r="DT3" s="39"/>
      <c r="DU3" s="42"/>
      <c r="DV3" s="39"/>
      <c r="DW3" s="42"/>
      <c r="DX3" s="39"/>
      <c r="DY3" s="42"/>
      <c r="DZ3" s="39"/>
      <c r="EA3" s="42"/>
      <c r="EB3" s="39"/>
      <c r="EC3" s="42"/>
      <c r="ED3" s="39"/>
      <c r="EE3" s="42"/>
      <c r="EF3" s="39"/>
      <c r="EG3" s="42"/>
      <c r="EH3" s="39"/>
      <c r="EI3" s="42"/>
      <c r="EJ3" s="39"/>
      <c r="EK3" s="42"/>
      <c r="EL3" s="39"/>
      <c r="EM3" s="42"/>
      <c r="EN3" s="39"/>
      <c r="EO3" s="42"/>
      <c r="EP3" s="39"/>
      <c r="EQ3" s="42"/>
      <c r="ER3" s="39"/>
      <c r="ES3" s="42"/>
      <c r="ET3" s="39"/>
      <c r="EU3" s="42"/>
      <c r="EV3" s="39"/>
      <c r="EW3" s="42"/>
      <c r="EX3" s="39"/>
      <c r="EY3" s="42"/>
      <c r="EZ3" s="39"/>
      <c r="FA3" s="40"/>
      <c r="FB3" s="39"/>
      <c r="FC3" s="42"/>
      <c r="FD3" s="39"/>
      <c r="FE3" s="42"/>
      <c r="FF3" s="39"/>
      <c r="FG3" s="42"/>
      <c r="FH3" s="39"/>
      <c r="FI3" s="42"/>
      <c r="FJ3" s="39"/>
      <c r="FK3" s="40"/>
      <c r="FL3" s="39"/>
      <c r="FM3" s="42"/>
      <c r="FN3" s="39"/>
      <c r="FO3" s="42"/>
      <c r="FP3" s="39"/>
      <c r="FQ3" s="42"/>
      <c r="FR3" s="39"/>
      <c r="FS3" s="42"/>
      <c r="FT3" s="39"/>
      <c r="FU3" s="42"/>
      <c r="FV3" s="39"/>
      <c r="FW3" s="42"/>
      <c r="FX3" s="39"/>
      <c r="FY3" s="42"/>
      <c r="FZ3" s="39"/>
      <c r="GA3" s="42"/>
      <c r="GB3" s="39"/>
      <c r="GC3" s="42"/>
      <c r="GD3" s="39"/>
      <c r="GE3" s="40"/>
      <c r="GF3" s="39"/>
      <c r="GG3" s="42"/>
      <c r="GH3" s="39"/>
      <c r="GI3" s="42"/>
      <c r="GJ3" s="39"/>
      <c r="GK3" s="42"/>
      <c r="GL3" s="39"/>
      <c r="GM3" s="42"/>
      <c r="GN3" s="39"/>
      <c r="GO3" s="42"/>
      <c r="GP3" s="39"/>
      <c r="GQ3" s="42"/>
      <c r="GR3" s="39"/>
      <c r="GS3" s="42"/>
      <c r="GT3" s="39"/>
      <c r="GU3" s="40"/>
      <c r="GV3" s="39"/>
      <c r="GW3" s="42"/>
      <c r="GX3" s="39"/>
      <c r="GY3" s="42"/>
      <c r="GZ3" s="39"/>
      <c r="HA3" s="105"/>
      <c r="HB3" s="39"/>
      <c r="HC3" s="42"/>
      <c r="HD3" s="39"/>
      <c r="HE3" s="42"/>
      <c r="HF3" s="39"/>
      <c r="HG3" s="42"/>
      <c r="HH3" s="39"/>
      <c r="HI3" s="42"/>
      <c r="HJ3" s="39"/>
      <c r="HK3" s="42"/>
      <c r="HL3" s="39"/>
      <c r="HM3" s="42"/>
      <c r="HN3" s="39"/>
      <c r="HO3" s="42"/>
      <c r="HP3" s="39"/>
      <c r="HQ3" s="42"/>
      <c r="HR3" s="39"/>
      <c r="HS3" s="40"/>
      <c r="HT3" s="39"/>
      <c r="HU3" s="42"/>
      <c r="HV3" s="39"/>
      <c r="HW3" s="42"/>
      <c r="HX3" s="39"/>
      <c r="HY3" s="42"/>
      <c r="HZ3" s="39"/>
      <c r="IA3" s="42"/>
      <c r="IB3" s="39"/>
      <c r="IC3" s="42"/>
      <c r="ID3" s="39"/>
      <c r="IE3" s="42"/>
      <c r="IF3" s="39"/>
      <c r="IG3" s="40"/>
      <c r="IH3" s="39"/>
      <c r="II3" s="42"/>
      <c r="IJ3" s="39"/>
      <c r="IK3" s="42"/>
      <c r="IL3" s="39"/>
      <c r="IM3" s="40"/>
      <c r="IN3" s="39"/>
      <c r="IO3" s="42"/>
      <c r="IP3" s="39"/>
      <c r="IQ3" s="42"/>
      <c r="IR3" s="39"/>
      <c r="IS3" s="42"/>
      <c r="IT3" s="39"/>
      <c r="IU3" s="42"/>
      <c r="IV3" s="39"/>
      <c r="IW3" s="42"/>
      <c r="IX3" s="39"/>
      <c r="IY3" s="42"/>
      <c r="IZ3" s="39"/>
      <c r="JA3" s="42"/>
      <c r="JB3" s="39"/>
      <c r="JC3" s="42"/>
      <c r="JD3" s="39"/>
      <c r="JE3" s="42"/>
      <c r="JF3" s="39"/>
      <c r="JG3" s="42"/>
      <c r="JH3" s="39"/>
      <c r="JI3" s="42"/>
      <c r="JJ3" s="39"/>
      <c r="JK3" s="42"/>
    </row>
    <row r="4" spans="1:276" hidden="1" x14ac:dyDescent="0.2">
      <c r="A4" s="36"/>
      <c r="B4" s="36"/>
      <c r="C4" s="36"/>
      <c r="D4" s="36" t="s">
        <v>293</v>
      </c>
      <c r="E4" s="36"/>
      <c r="F4" s="36"/>
      <c r="G4" s="42"/>
      <c r="H4" s="39"/>
      <c r="I4" s="42"/>
      <c r="J4" s="39"/>
      <c r="K4" s="42"/>
      <c r="L4" s="39"/>
      <c r="M4" s="42"/>
      <c r="N4" s="39"/>
      <c r="O4" s="42"/>
      <c r="P4" s="39"/>
      <c r="Q4" s="42"/>
      <c r="R4" s="39"/>
      <c r="S4" s="42"/>
      <c r="T4" s="39"/>
      <c r="U4" s="42"/>
      <c r="V4" s="39"/>
      <c r="W4" s="42"/>
      <c r="X4" s="39"/>
      <c r="Y4" s="42"/>
      <c r="Z4" s="39"/>
      <c r="AA4" s="42"/>
      <c r="AB4" s="39"/>
      <c r="AC4" s="42"/>
      <c r="AD4" s="39"/>
      <c r="AE4" s="42"/>
      <c r="AF4" s="39"/>
      <c r="AG4" s="42"/>
      <c r="AH4" s="39"/>
      <c r="AI4" s="42"/>
      <c r="AJ4" s="39"/>
      <c r="AK4" s="42"/>
      <c r="AL4" s="39"/>
      <c r="AM4" s="42"/>
      <c r="AN4" s="39"/>
      <c r="AO4" s="42"/>
      <c r="AP4" s="39"/>
      <c r="AQ4" s="42"/>
      <c r="AR4" s="39"/>
      <c r="AS4" s="42"/>
      <c r="AT4" s="39"/>
      <c r="AU4" s="42"/>
      <c r="AV4" s="39"/>
      <c r="AW4" s="40"/>
      <c r="AX4" s="39"/>
      <c r="AY4" s="42"/>
      <c r="AZ4" s="39"/>
      <c r="BA4" s="42"/>
      <c r="BB4" s="39"/>
      <c r="BC4" s="42"/>
      <c r="BD4" s="39"/>
      <c r="BE4" s="42"/>
      <c r="BF4" s="39"/>
      <c r="BG4" s="42"/>
      <c r="BH4" s="39"/>
      <c r="BI4" s="42"/>
      <c r="BJ4" s="39"/>
      <c r="BK4" s="42"/>
      <c r="BL4" s="39"/>
      <c r="BM4" s="40"/>
      <c r="BN4" s="39"/>
      <c r="BO4" s="42"/>
      <c r="BP4" s="39"/>
      <c r="BQ4" s="42"/>
      <c r="BR4" s="39"/>
      <c r="BS4" s="42"/>
      <c r="BT4" s="39"/>
      <c r="BU4" s="40"/>
      <c r="BV4" s="39"/>
      <c r="BW4" s="42"/>
      <c r="BX4" s="39"/>
      <c r="BY4" s="42"/>
      <c r="BZ4" s="39"/>
      <c r="CA4" s="42"/>
      <c r="CB4" s="39"/>
      <c r="CC4" s="42"/>
      <c r="CD4" s="39"/>
      <c r="CE4" s="42"/>
      <c r="CF4" s="39"/>
      <c r="CG4" s="42"/>
      <c r="CH4" s="39"/>
      <c r="CI4" s="42"/>
      <c r="CJ4" s="39"/>
      <c r="CK4" s="42"/>
      <c r="CL4" s="39"/>
      <c r="CM4" s="40"/>
      <c r="CN4" s="39"/>
      <c r="CO4" s="42"/>
      <c r="CP4" s="39"/>
      <c r="CQ4" s="42"/>
      <c r="CR4" s="39"/>
      <c r="CS4" s="42"/>
      <c r="CT4" s="39"/>
      <c r="CU4" s="40"/>
      <c r="CV4" s="39"/>
      <c r="CW4" s="42"/>
      <c r="CX4" s="39"/>
      <c r="CY4" s="42"/>
      <c r="CZ4" s="39"/>
      <c r="DA4" s="42"/>
      <c r="DB4" s="39"/>
      <c r="DC4" s="42"/>
      <c r="DD4" s="39"/>
      <c r="DE4" s="42"/>
      <c r="DF4" s="39"/>
      <c r="DG4" s="42"/>
      <c r="DH4" s="39"/>
      <c r="DI4" s="42"/>
      <c r="DJ4" s="39"/>
      <c r="DK4" s="42"/>
      <c r="DL4" s="39"/>
      <c r="DM4" s="42"/>
      <c r="DN4" s="39"/>
      <c r="DO4" s="42"/>
      <c r="DP4" s="39"/>
      <c r="DQ4" s="42"/>
      <c r="DR4" s="39"/>
      <c r="DS4" s="42"/>
      <c r="DT4" s="39"/>
      <c r="DU4" s="42"/>
      <c r="DV4" s="39"/>
      <c r="DW4" s="42"/>
      <c r="DX4" s="39"/>
      <c r="DY4" s="42"/>
      <c r="DZ4" s="39"/>
      <c r="EA4" s="42"/>
      <c r="EB4" s="39"/>
      <c r="EC4" s="42"/>
      <c r="ED4" s="39"/>
      <c r="EE4" s="42"/>
      <c r="EF4" s="39"/>
      <c r="EG4" s="42"/>
      <c r="EH4" s="39"/>
      <c r="EI4" s="42"/>
      <c r="EJ4" s="39"/>
      <c r="EK4" s="42"/>
      <c r="EL4" s="39"/>
      <c r="EM4" s="42"/>
      <c r="EN4" s="39"/>
      <c r="EO4" s="42"/>
      <c r="EP4" s="39"/>
      <c r="EQ4" s="42"/>
      <c r="ER4" s="39"/>
      <c r="ES4" s="42"/>
      <c r="ET4" s="39"/>
      <c r="EU4" s="42"/>
      <c r="EV4" s="39"/>
      <c r="EW4" s="42"/>
      <c r="EX4" s="39"/>
      <c r="EY4" s="42"/>
      <c r="EZ4" s="39"/>
      <c r="FA4" s="40"/>
      <c r="FB4" s="39"/>
      <c r="FC4" s="42"/>
      <c r="FD4" s="39"/>
      <c r="FE4" s="42"/>
      <c r="FF4" s="39"/>
      <c r="FG4" s="42"/>
      <c r="FH4" s="39"/>
      <c r="FI4" s="42"/>
      <c r="FJ4" s="39"/>
      <c r="FK4" s="40"/>
      <c r="FL4" s="39"/>
      <c r="FM4" s="42"/>
      <c r="FN4" s="39"/>
      <c r="FO4" s="42"/>
      <c r="FP4" s="39"/>
      <c r="FQ4" s="42"/>
      <c r="FR4" s="39"/>
      <c r="FS4" s="42"/>
      <c r="FT4" s="39"/>
      <c r="FU4" s="42"/>
      <c r="FV4" s="39"/>
      <c r="FW4" s="42"/>
      <c r="FX4" s="39"/>
      <c r="FY4" s="42"/>
      <c r="FZ4" s="39"/>
      <c r="GA4" s="42"/>
      <c r="GB4" s="39"/>
      <c r="GC4" s="42"/>
      <c r="GD4" s="39"/>
      <c r="GE4" s="40"/>
      <c r="GF4" s="39"/>
      <c r="GG4" s="42"/>
      <c r="GH4" s="39"/>
      <c r="GI4" s="42"/>
      <c r="GJ4" s="39"/>
      <c r="GK4" s="42"/>
      <c r="GL4" s="39"/>
      <c r="GM4" s="42"/>
      <c r="GN4" s="39"/>
      <c r="GO4" s="42"/>
      <c r="GP4" s="39"/>
      <c r="GQ4" s="42"/>
      <c r="GR4" s="39"/>
      <c r="GS4" s="42"/>
      <c r="GT4" s="39"/>
      <c r="GU4" s="40"/>
      <c r="GV4" s="39"/>
      <c r="GW4" s="42"/>
      <c r="GX4" s="39"/>
      <c r="GY4" s="42"/>
      <c r="GZ4" s="39"/>
      <c r="HA4" s="105"/>
      <c r="HB4" s="39"/>
      <c r="HC4" s="42"/>
      <c r="HD4" s="39"/>
      <c r="HE4" s="42"/>
      <c r="HF4" s="39"/>
      <c r="HG4" s="42"/>
      <c r="HH4" s="39"/>
      <c r="HI4" s="42"/>
      <c r="HJ4" s="39"/>
      <c r="HK4" s="42"/>
      <c r="HL4" s="39"/>
      <c r="HM4" s="42"/>
      <c r="HN4" s="39"/>
      <c r="HO4" s="42"/>
      <c r="HP4" s="39"/>
      <c r="HQ4" s="42"/>
      <c r="HR4" s="39"/>
      <c r="HS4" s="40"/>
      <c r="HT4" s="39"/>
      <c r="HU4" s="42"/>
      <c r="HV4" s="39"/>
      <c r="HW4" s="42"/>
      <c r="HX4" s="39"/>
      <c r="HY4" s="42"/>
      <c r="HZ4" s="39"/>
      <c r="IA4" s="42"/>
      <c r="IB4" s="39"/>
      <c r="IC4" s="42"/>
      <c r="ID4" s="39"/>
      <c r="IE4" s="42"/>
      <c r="IF4" s="39"/>
      <c r="IG4" s="40"/>
      <c r="IH4" s="39"/>
      <c r="II4" s="42"/>
      <c r="IJ4" s="39"/>
      <c r="IK4" s="42"/>
      <c r="IL4" s="39"/>
      <c r="IM4" s="40"/>
      <c r="IN4" s="39"/>
      <c r="IO4" s="42"/>
      <c r="IP4" s="39"/>
      <c r="IQ4" s="42"/>
      <c r="IR4" s="39"/>
      <c r="IS4" s="42"/>
      <c r="IT4" s="39"/>
      <c r="IU4" s="42"/>
      <c r="IV4" s="39"/>
      <c r="IW4" s="42"/>
      <c r="IX4" s="39"/>
      <c r="IY4" s="42"/>
      <c r="IZ4" s="39"/>
      <c r="JA4" s="42"/>
      <c r="JB4" s="39"/>
      <c r="JC4" s="42"/>
      <c r="JD4" s="39"/>
      <c r="JE4" s="42"/>
      <c r="JF4" s="39"/>
      <c r="JG4" s="42"/>
      <c r="JH4" s="39"/>
      <c r="JI4" s="42"/>
      <c r="JJ4" s="39"/>
      <c r="JK4" s="42"/>
    </row>
    <row r="5" spans="1:276" hidden="1" x14ac:dyDescent="0.2">
      <c r="A5" s="36"/>
      <c r="B5" s="36"/>
      <c r="C5" s="36"/>
      <c r="D5" s="36"/>
      <c r="E5" s="36" t="s">
        <v>467</v>
      </c>
      <c r="F5" s="36"/>
      <c r="G5" s="42">
        <v>0</v>
      </c>
      <c r="H5" s="39"/>
      <c r="I5" s="42">
        <v>0</v>
      </c>
      <c r="J5" s="39"/>
      <c r="K5" s="42">
        <v>0</v>
      </c>
      <c r="L5" s="39"/>
      <c r="M5" s="42">
        <v>0</v>
      </c>
      <c r="N5" s="39"/>
      <c r="O5" s="42">
        <v>0</v>
      </c>
      <c r="P5" s="39"/>
      <c r="Q5" s="42">
        <v>0</v>
      </c>
      <c r="R5" s="39"/>
      <c r="S5" s="42">
        <f>ROUND(SUM(M5:Q5),5)</f>
        <v>0</v>
      </c>
      <c r="T5" s="39"/>
      <c r="U5" s="42">
        <v>0</v>
      </c>
      <c r="V5" s="39"/>
      <c r="W5" s="42">
        <v>0</v>
      </c>
      <c r="X5" s="39"/>
      <c r="Y5" s="42">
        <v>0</v>
      </c>
      <c r="Z5" s="39"/>
      <c r="AA5" s="42">
        <f>ROUND(SUM(U5:Y5),5)</f>
        <v>0</v>
      </c>
      <c r="AB5" s="39"/>
      <c r="AC5" s="42">
        <v>0</v>
      </c>
      <c r="AD5" s="39"/>
      <c r="AE5" s="42">
        <v>0</v>
      </c>
      <c r="AF5" s="39"/>
      <c r="AG5" s="42">
        <v>0</v>
      </c>
      <c r="AH5" s="39"/>
      <c r="AI5" s="42">
        <v>0</v>
      </c>
      <c r="AJ5" s="39"/>
      <c r="AK5" s="42">
        <f>ROUND(SUM(AC5:AI5),5)</f>
        <v>0</v>
      </c>
      <c r="AL5" s="39"/>
      <c r="AM5" s="42">
        <v>0</v>
      </c>
      <c r="AN5" s="39"/>
      <c r="AO5" s="42">
        <v>0</v>
      </c>
      <c r="AP5" s="39"/>
      <c r="AQ5" s="42">
        <v>0</v>
      </c>
      <c r="AR5" s="39"/>
      <c r="AS5" s="42">
        <f>ROUND(SUM(AM5:AQ5),5)</f>
        <v>0</v>
      </c>
      <c r="AT5" s="39"/>
      <c r="AU5" s="42">
        <v>0</v>
      </c>
      <c r="AV5" s="39"/>
      <c r="AW5" s="40">
        <f>ROUND(S5+AA5+AK5+SUM(AS5:AU5),5)</f>
        <v>0</v>
      </c>
      <c r="AX5" s="39"/>
      <c r="AY5" s="42">
        <v>0</v>
      </c>
      <c r="AZ5" s="39"/>
      <c r="BA5" s="42">
        <v>0</v>
      </c>
      <c r="BB5" s="39"/>
      <c r="BC5" s="42">
        <v>0</v>
      </c>
      <c r="BD5" s="39"/>
      <c r="BE5" s="42">
        <v>0</v>
      </c>
      <c r="BF5" s="39"/>
      <c r="BG5" s="42">
        <v>0</v>
      </c>
      <c r="BH5" s="39"/>
      <c r="BI5" s="42">
        <v>0</v>
      </c>
      <c r="BJ5" s="39"/>
      <c r="BK5" s="42">
        <v>0</v>
      </c>
      <c r="BL5" s="39"/>
      <c r="BM5" s="40">
        <f>ROUND(SUM(BC5:BK5),5)</f>
        <v>0</v>
      </c>
      <c r="BN5" s="39"/>
      <c r="BO5" s="42">
        <v>0</v>
      </c>
      <c r="BP5" s="39"/>
      <c r="BQ5" s="42">
        <v>0</v>
      </c>
      <c r="BR5" s="39"/>
      <c r="BS5" s="42">
        <v>0</v>
      </c>
      <c r="BT5" s="39"/>
      <c r="BU5" s="40">
        <f>ROUND(SUM(BQ5:BS5),5)</f>
        <v>0</v>
      </c>
      <c r="BV5" s="39"/>
      <c r="BW5" s="42">
        <v>0</v>
      </c>
      <c r="BX5" s="39"/>
      <c r="BY5" s="42">
        <v>0</v>
      </c>
      <c r="BZ5" s="39"/>
      <c r="CA5" s="42">
        <v>0</v>
      </c>
      <c r="CB5" s="39"/>
      <c r="CC5" s="42">
        <v>0</v>
      </c>
      <c r="CD5" s="39"/>
      <c r="CE5" s="42">
        <v>0</v>
      </c>
      <c r="CF5" s="39"/>
      <c r="CG5" s="42">
        <v>0</v>
      </c>
      <c r="CH5" s="39"/>
      <c r="CI5" s="42">
        <v>0</v>
      </c>
      <c r="CJ5" s="39"/>
      <c r="CK5" s="42">
        <v>0</v>
      </c>
      <c r="CL5" s="39"/>
      <c r="CM5" s="40">
        <f>ROUND(SUM(CG5:CK5),5)</f>
        <v>0</v>
      </c>
      <c r="CN5" s="39"/>
      <c r="CO5" s="42">
        <v>0</v>
      </c>
      <c r="CP5" s="39"/>
      <c r="CQ5" s="42">
        <v>0</v>
      </c>
      <c r="CR5" s="39"/>
      <c r="CS5" s="42">
        <v>0</v>
      </c>
      <c r="CT5" s="39"/>
      <c r="CU5" s="40">
        <f>ROUND(SUM(CO5:CS5),5)</f>
        <v>0</v>
      </c>
      <c r="CV5" s="39"/>
      <c r="CW5" s="42">
        <v>0</v>
      </c>
      <c r="CX5" s="39"/>
      <c r="CY5" s="42">
        <v>0</v>
      </c>
      <c r="CZ5" s="39"/>
      <c r="DA5" s="42">
        <v>0</v>
      </c>
      <c r="DB5" s="39"/>
      <c r="DC5" s="42">
        <v>0</v>
      </c>
      <c r="DD5" s="39"/>
      <c r="DE5" s="42">
        <v>0</v>
      </c>
      <c r="DF5" s="39"/>
      <c r="DG5" s="42">
        <v>0</v>
      </c>
      <c r="DH5" s="39"/>
      <c r="DI5" s="42">
        <v>0</v>
      </c>
      <c r="DJ5" s="39"/>
      <c r="DK5" s="42">
        <v>0</v>
      </c>
      <c r="DL5" s="39"/>
      <c r="DM5" s="42">
        <v>0</v>
      </c>
      <c r="DN5" s="39"/>
      <c r="DO5" s="42">
        <v>0</v>
      </c>
      <c r="DP5" s="39"/>
      <c r="DQ5" s="42">
        <v>0</v>
      </c>
      <c r="DR5" s="39"/>
      <c r="DS5" s="42">
        <v>0</v>
      </c>
      <c r="DT5" s="39"/>
      <c r="DU5" s="42">
        <v>0</v>
      </c>
      <c r="DV5" s="39"/>
      <c r="DW5" s="42">
        <v>0</v>
      </c>
      <c r="DX5" s="39"/>
      <c r="DY5" s="42">
        <v>0</v>
      </c>
      <c r="DZ5" s="39"/>
      <c r="EA5" s="42">
        <v>0</v>
      </c>
      <c r="EB5" s="39"/>
      <c r="EC5" s="42">
        <v>0</v>
      </c>
      <c r="ED5" s="39"/>
      <c r="EE5" s="42">
        <v>0</v>
      </c>
      <c r="EF5" s="39"/>
      <c r="EG5" s="42">
        <v>0</v>
      </c>
      <c r="EH5" s="39"/>
      <c r="EI5" s="42">
        <v>0</v>
      </c>
      <c r="EJ5" s="39"/>
      <c r="EK5" s="42">
        <v>0</v>
      </c>
      <c r="EL5" s="39"/>
      <c r="EM5" s="42">
        <v>0</v>
      </c>
      <c r="EN5" s="39"/>
      <c r="EO5" s="42">
        <v>0</v>
      </c>
      <c r="EP5" s="39"/>
      <c r="EQ5" s="42">
        <v>0</v>
      </c>
      <c r="ER5" s="39"/>
      <c r="ES5" s="42">
        <v>0</v>
      </c>
      <c r="ET5" s="39"/>
      <c r="EU5" s="42">
        <v>0</v>
      </c>
      <c r="EV5" s="39"/>
      <c r="EW5" s="42">
        <v>0</v>
      </c>
      <c r="EX5" s="39"/>
      <c r="EY5" s="42">
        <v>0</v>
      </c>
      <c r="EZ5" s="39"/>
      <c r="FA5" s="40">
        <f>ROUND(SUM(EG5:EY5),5)</f>
        <v>0</v>
      </c>
      <c r="FB5" s="39"/>
      <c r="FC5" s="42">
        <v>0</v>
      </c>
      <c r="FD5" s="39"/>
      <c r="FE5" s="42">
        <v>0</v>
      </c>
      <c r="FF5" s="39"/>
      <c r="FG5" s="42">
        <v>0</v>
      </c>
      <c r="FH5" s="39"/>
      <c r="FI5" s="42">
        <v>0</v>
      </c>
      <c r="FJ5" s="39"/>
      <c r="FK5" s="40">
        <f>ROUND(SUM(FG5:FI5),5)</f>
        <v>0</v>
      </c>
      <c r="FL5" s="39"/>
      <c r="FM5" s="42">
        <v>0</v>
      </c>
      <c r="FN5" s="39"/>
      <c r="FO5" s="42">
        <v>0</v>
      </c>
      <c r="FP5" s="39"/>
      <c r="FQ5" s="42">
        <v>0</v>
      </c>
      <c r="FR5" s="39"/>
      <c r="FS5" s="42">
        <v>0</v>
      </c>
      <c r="FT5" s="39"/>
      <c r="FU5" s="42">
        <f>ROUND(SUM(FM5:FS5),5)</f>
        <v>0</v>
      </c>
      <c r="FV5" s="39"/>
      <c r="FW5" s="42">
        <v>0</v>
      </c>
      <c r="FX5" s="39"/>
      <c r="FY5" s="42">
        <v>0</v>
      </c>
      <c r="FZ5" s="39"/>
      <c r="GA5" s="42">
        <v>0</v>
      </c>
      <c r="GB5" s="39"/>
      <c r="GC5" s="42">
        <v>0</v>
      </c>
      <c r="GD5" s="39"/>
      <c r="GE5" s="40">
        <f>ROUND(SUM(FU5:GC5),5)</f>
        <v>0</v>
      </c>
      <c r="GF5" s="39"/>
      <c r="GG5" s="42">
        <v>0</v>
      </c>
      <c r="GH5" s="39"/>
      <c r="GI5" s="42">
        <v>0</v>
      </c>
      <c r="GJ5" s="39"/>
      <c r="GK5" s="42">
        <v>0</v>
      </c>
      <c r="GL5" s="39"/>
      <c r="GM5" s="42">
        <v>0</v>
      </c>
      <c r="GN5" s="39"/>
      <c r="GO5" s="42">
        <v>0</v>
      </c>
      <c r="GP5" s="39"/>
      <c r="GQ5" s="42">
        <v>0</v>
      </c>
      <c r="GR5" s="39"/>
      <c r="GS5" s="42">
        <v>0</v>
      </c>
      <c r="GT5" s="39"/>
      <c r="GU5" s="40">
        <f>ROUND(SUM(GG5:GS5),5)</f>
        <v>0</v>
      </c>
      <c r="GV5" s="39"/>
      <c r="GW5" s="42">
        <v>0</v>
      </c>
      <c r="GX5" s="39"/>
      <c r="GY5" s="42">
        <v>0</v>
      </c>
      <c r="GZ5" s="39"/>
      <c r="HA5" s="105">
        <v>0</v>
      </c>
      <c r="HB5" s="39"/>
      <c r="HC5" s="42">
        <v>0</v>
      </c>
      <c r="HD5" s="39"/>
      <c r="HE5" s="42">
        <v>0</v>
      </c>
      <c r="HF5" s="39"/>
      <c r="HG5" s="42">
        <v>0</v>
      </c>
      <c r="HH5" s="39"/>
      <c r="HI5" s="42">
        <v>0</v>
      </c>
      <c r="HJ5" s="39"/>
      <c r="HK5" s="42">
        <v>0</v>
      </c>
      <c r="HL5" s="39"/>
      <c r="HM5" s="42">
        <v>0</v>
      </c>
      <c r="HN5" s="39"/>
      <c r="HO5" s="42">
        <v>0</v>
      </c>
      <c r="HP5" s="39"/>
      <c r="HQ5" s="42">
        <v>0</v>
      </c>
      <c r="HR5" s="39"/>
      <c r="HS5" s="40">
        <f>ROUND(SUM(HI5:HQ5),5)</f>
        <v>0</v>
      </c>
      <c r="HT5" s="39"/>
      <c r="HU5" s="42">
        <v>0</v>
      </c>
      <c r="HV5" s="39"/>
      <c r="HW5" s="42">
        <v>0</v>
      </c>
      <c r="HX5" s="39"/>
      <c r="HY5" s="42">
        <v>0</v>
      </c>
      <c r="HZ5" s="39"/>
      <c r="IA5" s="42">
        <v>0</v>
      </c>
      <c r="IB5" s="39"/>
      <c r="IC5" s="42">
        <v>0</v>
      </c>
      <c r="ID5" s="39"/>
      <c r="IE5" s="42">
        <v>0</v>
      </c>
      <c r="IF5" s="39"/>
      <c r="IG5" s="40">
        <f>ROUND(SUM(HY5:IE5),5)</f>
        <v>0</v>
      </c>
      <c r="IH5" s="39"/>
      <c r="II5" s="42">
        <v>0</v>
      </c>
      <c r="IJ5" s="39"/>
      <c r="IK5" s="42">
        <v>0</v>
      </c>
      <c r="IL5" s="39"/>
      <c r="IM5" s="40">
        <f>ROUND(SUM(II5:IK5),5)</f>
        <v>0</v>
      </c>
      <c r="IN5" s="39"/>
      <c r="IO5" s="42">
        <v>0</v>
      </c>
      <c r="IP5" s="39"/>
      <c r="IQ5" s="42">
        <v>0</v>
      </c>
      <c r="IR5" s="39"/>
      <c r="IS5" s="42">
        <v>0</v>
      </c>
      <c r="IT5" s="39"/>
      <c r="IU5" s="42">
        <v>0</v>
      </c>
      <c r="IV5" s="39"/>
      <c r="IW5" s="42">
        <f>ROUND(SUM(IO5:IU5),5)</f>
        <v>0</v>
      </c>
      <c r="IX5" s="39"/>
      <c r="IY5" s="42">
        <v>32216.2</v>
      </c>
      <c r="IZ5" s="39"/>
      <c r="JA5" s="42">
        <v>0</v>
      </c>
      <c r="JB5" s="39"/>
      <c r="JC5" s="42">
        <v>0</v>
      </c>
      <c r="JD5" s="39"/>
      <c r="JE5" s="42">
        <v>0</v>
      </c>
      <c r="JF5" s="39"/>
      <c r="JG5" s="42">
        <f>ROUND(SUM(JA5:JE5),5)</f>
        <v>0</v>
      </c>
      <c r="JH5" s="39"/>
      <c r="JI5" s="42">
        <v>0</v>
      </c>
      <c r="JJ5" s="39"/>
      <c r="JK5" s="42">
        <f>ROUND(SUM(G5:K5)+SUM(AW5:BA5)+SUM(BM5:BO5)+SUM(BU5:CE5)+CM5+SUM(CU5:EE5)+SUM(FA5:FE5)+FK5+GE5+SUM(GU5:HG5)+SUM(HS5:HW5)+IG5+IM5+SUM(IW5:IY5)+SUM(JG5:JI5),5)</f>
        <v>32216.2</v>
      </c>
    </row>
    <row r="6" spans="1:276" hidden="1" x14ac:dyDescent="0.2">
      <c r="A6" s="36"/>
      <c r="B6" s="36"/>
      <c r="C6" s="36"/>
      <c r="D6" s="36"/>
      <c r="E6" s="36" t="s">
        <v>294</v>
      </c>
      <c r="F6" s="36"/>
      <c r="G6" s="42"/>
      <c r="H6" s="39"/>
      <c r="I6" s="42"/>
      <c r="J6" s="39"/>
      <c r="K6" s="42"/>
      <c r="L6" s="39"/>
      <c r="M6" s="42"/>
      <c r="N6" s="39"/>
      <c r="O6" s="42"/>
      <c r="P6" s="39"/>
      <c r="Q6" s="42"/>
      <c r="R6" s="39"/>
      <c r="S6" s="42"/>
      <c r="T6" s="39"/>
      <c r="U6" s="42"/>
      <c r="V6" s="39"/>
      <c r="W6" s="42"/>
      <c r="X6" s="39"/>
      <c r="Y6" s="42"/>
      <c r="Z6" s="39"/>
      <c r="AA6" s="42"/>
      <c r="AB6" s="39"/>
      <c r="AC6" s="42"/>
      <c r="AD6" s="39"/>
      <c r="AE6" s="42"/>
      <c r="AF6" s="39"/>
      <c r="AG6" s="42"/>
      <c r="AH6" s="39"/>
      <c r="AI6" s="42"/>
      <c r="AJ6" s="39"/>
      <c r="AK6" s="42"/>
      <c r="AL6" s="39"/>
      <c r="AM6" s="42"/>
      <c r="AN6" s="39"/>
      <c r="AO6" s="42"/>
      <c r="AP6" s="39"/>
      <c r="AQ6" s="42"/>
      <c r="AR6" s="39"/>
      <c r="AS6" s="42"/>
      <c r="AT6" s="39"/>
      <c r="AU6" s="42"/>
      <c r="AV6" s="39"/>
      <c r="AW6" s="40"/>
      <c r="AX6" s="39"/>
      <c r="AY6" s="42"/>
      <c r="AZ6" s="39"/>
      <c r="BA6" s="42"/>
      <c r="BB6" s="39"/>
      <c r="BC6" s="42"/>
      <c r="BD6" s="39"/>
      <c r="BE6" s="42"/>
      <c r="BF6" s="39"/>
      <c r="BG6" s="42"/>
      <c r="BH6" s="39"/>
      <c r="BI6" s="42"/>
      <c r="BJ6" s="39"/>
      <c r="BK6" s="42"/>
      <c r="BL6" s="39"/>
      <c r="BM6" s="40"/>
      <c r="BN6" s="39"/>
      <c r="BO6" s="42"/>
      <c r="BP6" s="39"/>
      <c r="BQ6" s="42"/>
      <c r="BR6" s="39"/>
      <c r="BS6" s="42"/>
      <c r="BT6" s="39"/>
      <c r="BU6" s="40"/>
      <c r="BV6" s="39"/>
      <c r="BW6" s="42"/>
      <c r="BX6" s="39"/>
      <c r="BY6" s="42"/>
      <c r="BZ6" s="39"/>
      <c r="CA6" s="42"/>
      <c r="CB6" s="39"/>
      <c r="CC6" s="42"/>
      <c r="CD6" s="39"/>
      <c r="CE6" s="42"/>
      <c r="CF6" s="39"/>
      <c r="CG6" s="42"/>
      <c r="CH6" s="39"/>
      <c r="CI6" s="42"/>
      <c r="CJ6" s="39"/>
      <c r="CK6" s="42"/>
      <c r="CL6" s="39"/>
      <c r="CM6" s="40"/>
      <c r="CN6" s="39"/>
      <c r="CO6" s="42"/>
      <c r="CP6" s="39"/>
      <c r="CQ6" s="42"/>
      <c r="CR6" s="39"/>
      <c r="CS6" s="42"/>
      <c r="CT6" s="39"/>
      <c r="CU6" s="40"/>
      <c r="CV6" s="39"/>
      <c r="CW6" s="42"/>
      <c r="CX6" s="39"/>
      <c r="CY6" s="42"/>
      <c r="CZ6" s="39"/>
      <c r="DA6" s="42"/>
      <c r="DB6" s="39"/>
      <c r="DC6" s="42"/>
      <c r="DD6" s="39"/>
      <c r="DE6" s="42"/>
      <c r="DF6" s="39"/>
      <c r="DG6" s="42"/>
      <c r="DH6" s="39"/>
      <c r="DI6" s="42"/>
      <c r="DJ6" s="39"/>
      <c r="DK6" s="42"/>
      <c r="DL6" s="39"/>
      <c r="DM6" s="42"/>
      <c r="DN6" s="39"/>
      <c r="DO6" s="42"/>
      <c r="DP6" s="39"/>
      <c r="DQ6" s="42"/>
      <c r="DR6" s="39"/>
      <c r="DS6" s="42"/>
      <c r="DT6" s="39"/>
      <c r="DU6" s="42"/>
      <c r="DV6" s="39"/>
      <c r="DW6" s="42"/>
      <c r="DX6" s="39"/>
      <c r="DY6" s="42"/>
      <c r="DZ6" s="39"/>
      <c r="EA6" s="42"/>
      <c r="EB6" s="39"/>
      <c r="EC6" s="42"/>
      <c r="ED6" s="39"/>
      <c r="EE6" s="42"/>
      <c r="EF6" s="39"/>
      <c r="EG6" s="42"/>
      <c r="EH6" s="39"/>
      <c r="EI6" s="42"/>
      <c r="EJ6" s="39"/>
      <c r="EK6" s="42"/>
      <c r="EL6" s="39"/>
      <c r="EM6" s="42"/>
      <c r="EN6" s="39"/>
      <c r="EO6" s="42"/>
      <c r="EP6" s="39"/>
      <c r="EQ6" s="42"/>
      <c r="ER6" s="39"/>
      <c r="ES6" s="42"/>
      <c r="ET6" s="39"/>
      <c r="EU6" s="42"/>
      <c r="EV6" s="39"/>
      <c r="EW6" s="42"/>
      <c r="EX6" s="39"/>
      <c r="EY6" s="42"/>
      <c r="EZ6" s="39"/>
      <c r="FA6" s="40"/>
      <c r="FB6" s="39"/>
      <c r="FC6" s="42"/>
      <c r="FD6" s="39"/>
      <c r="FE6" s="42"/>
      <c r="FF6" s="39"/>
      <c r="FG6" s="42"/>
      <c r="FH6" s="39"/>
      <c r="FI6" s="42"/>
      <c r="FJ6" s="39"/>
      <c r="FK6" s="40"/>
      <c r="FL6" s="39"/>
      <c r="FM6" s="42"/>
      <c r="FN6" s="39"/>
      <c r="FO6" s="42"/>
      <c r="FP6" s="39"/>
      <c r="FQ6" s="42"/>
      <c r="FR6" s="39"/>
      <c r="FS6" s="42"/>
      <c r="FT6" s="39"/>
      <c r="FU6" s="42"/>
      <c r="FV6" s="39"/>
      <c r="FW6" s="42"/>
      <c r="FX6" s="39"/>
      <c r="FY6" s="42"/>
      <c r="FZ6" s="39"/>
      <c r="GA6" s="42"/>
      <c r="GB6" s="39"/>
      <c r="GC6" s="42"/>
      <c r="GD6" s="39"/>
      <c r="GE6" s="40"/>
      <c r="GF6" s="39"/>
      <c r="GG6" s="42"/>
      <c r="GH6" s="39"/>
      <c r="GI6" s="42"/>
      <c r="GJ6" s="39"/>
      <c r="GK6" s="42"/>
      <c r="GL6" s="39"/>
      <c r="GM6" s="42"/>
      <c r="GN6" s="39"/>
      <c r="GO6" s="42"/>
      <c r="GP6" s="39"/>
      <c r="GQ6" s="42"/>
      <c r="GR6" s="39"/>
      <c r="GS6" s="42"/>
      <c r="GT6" s="39"/>
      <c r="GU6" s="40"/>
      <c r="GV6" s="39"/>
      <c r="GW6" s="42"/>
      <c r="GX6" s="39"/>
      <c r="GY6" s="42"/>
      <c r="GZ6" s="39"/>
      <c r="HA6" s="105"/>
      <c r="HB6" s="39"/>
      <c r="HC6" s="42"/>
      <c r="HD6" s="39"/>
      <c r="HE6" s="42"/>
      <c r="HF6" s="39"/>
      <c r="HG6" s="42"/>
      <c r="HH6" s="39"/>
      <c r="HI6" s="42"/>
      <c r="HJ6" s="39"/>
      <c r="HK6" s="42"/>
      <c r="HL6" s="39"/>
      <c r="HM6" s="42"/>
      <c r="HN6" s="39"/>
      <c r="HO6" s="42"/>
      <c r="HP6" s="39"/>
      <c r="HQ6" s="42"/>
      <c r="HR6" s="39"/>
      <c r="HS6" s="40"/>
      <c r="HT6" s="39"/>
      <c r="HU6" s="42"/>
      <c r="HV6" s="39"/>
      <c r="HW6" s="42"/>
      <c r="HX6" s="39"/>
      <c r="HY6" s="42"/>
      <c r="HZ6" s="39"/>
      <c r="IA6" s="42"/>
      <c r="IB6" s="39"/>
      <c r="IC6" s="42"/>
      <c r="ID6" s="39"/>
      <c r="IE6" s="42"/>
      <c r="IF6" s="39"/>
      <c r="IG6" s="40"/>
      <c r="IH6" s="39"/>
      <c r="II6" s="42"/>
      <c r="IJ6" s="39"/>
      <c r="IK6" s="42"/>
      <c r="IL6" s="39"/>
      <c r="IM6" s="40"/>
      <c r="IN6" s="39"/>
      <c r="IO6" s="42"/>
      <c r="IP6" s="39"/>
      <c r="IQ6" s="42"/>
      <c r="IR6" s="39"/>
      <c r="IS6" s="42"/>
      <c r="IT6" s="39"/>
      <c r="IU6" s="42"/>
      <c r="IV6" s="39"/>
      <c r="IW6" s="42"/>
      <c r="IX6" s="39"/>
      <c r="IY6" s="42"/>
      <c r="IZ6" s="39"/>
      <c r="JA6" s="42"/>
      <c r="JB6" s="39"/>
      <c r="JC6" s="42"/>
      <c r="JD6" s="39"/>
      <c r="JE6" s="42"/>
      <c r="JF6" s="39"/>
      <c r="JG6" s="42"/>
      <c r="JH6" s="39"/>
      <c r="JI6" s="42"/>
      <c r="JJ6" s="39"/>
      <c r="JK6" s="42"/>
    </row>
    <row r="7" spans="1:276" hidden="1" x14ac:dyDescent="0.2">
      <c r="A7" s="36"/>
      <c r="B7" s="36"/>
      <c r="C7" s="36"/>
      <c r="D7" s="36"/>
      <c r="E7" s="36"/>
      <c r="F7" s="36" t="s">
        <v>468</v>
      </c>
      <c r="G7" s="42">
        <v>0</v>
      </c>
      <c r="H7" s="39"/>
      <c r="I7" s="42">
        <v>0</v>
      </c>
      <c r="J7" s="39"/>
      <c r="K7" s="42">
        <v>0</v>
      </c>
      <c r="L7" s="39"/>
      <c r="M7" s="42">
        <v>0</v>
      </c>
      <c r="N7" s="39"/>
      <c r="O7" s="42">
        <v>0</v>
      </c>
      <c r="P7" s="39"/>
      <c r="Q7" s="42">
        <v>0</v>
      </c>
      <c r="R7" s="39"/>
      <c r="S7" s="42">
        <f t="shared" ref="S7:S14" si="0">ROUND(SUM(M7:Q7),5)</f>
        <v>0</v>
      </c>
      <c r="T7" s="39"/>
      <c r="U7" s="42">
        <v>0</v>
      </c>
      <c r="V7" s="39"/>
      <c r="W7" s="42">
        <v>0</v>
      </c>
      <c r="X7" s="39"/>
      <c r="Y7" s="42">
        <v>0</v>
      </c>
      <c r="Z7" s="39"/>
      <c r="AA7" s="42">
        <f t="shared" ref="AA7:AA14" si="1">ROUND(SUM(U7:Y7),5)</f>
        <v>0</v>
      </c>
      <c r="AB7" s="39"/>
      <c r="AC7" s="42">
        <v>0</v>
      </c>
      <c r="AD7" s="39"/>
      <c r="AE7" s="42">
        <v>0</v>
      </c>
      <c r="AF7" s="39"/>
      <c r="AG7" s="42">
        <v>0</v>
      </c>
      <c r="AH7" s="39"/>
      <c r="AI7" s="42">
        <v>0</v>
      </c>
      <c r="AJ7" s="39"/>
      <c r="AK7" s="42">
        <f t="shared" ref="AK7:AK14" si="2">ROUND(SUM(AC7:AI7),5)</f>
        <v>0</v>
      </c>
      <c r="AL7" s="39"/>
      <c r="AM7" s="42">
        <v>0</v>
      </c>
      <c r="AN7" s="39"/>
      <c r="AO7" s="42">
        <v>0</v>
      </c>
      <c r="AP7" s="39"/>
      <c r="AQ7" s="42">
        <v>0</v>
      </c>
      <c r="AR7" s="39"/>
      <c r="AS7" s="42">
        <f t="shared" ref="AS7:AS14" si="3">ROUND(SUM(AM7:AQ7),5)</f>
        <v>0</v>
      </c>
      <c r="AT7" s="39"/>
      <c r="AU7" s="42">
        <v>0</v>
      </c>
      <c r="AV7" s="39"/>
      <c r="AW7" s="40">
        <f t="shared" ref="AW7:AW14" si="4">ROUND(S7+AA7+AK7+SUM(AS7:AU7),5)</f>
        <v>0</v>
      </c>
      <c r="AX7" s="39"/>
      <c r="AY7" s="42">
        <v>0</v>
      </c>
      <c r="AZ7" s="39"/>
      <c r="BA7" s="42">
        <v>0</v>
      </c>
      <c r="BB7" s="39"/>
      <c r="BC7" s="42">
        <v>0</v>
      </c>
      <c r="BD7" s="39"/>
      <c r="BE7" s="42">
        <v>0</v>
      </c>
      <c r="BF7" s="39"/>
      <c r="BG7" s="42">
        <v>0</v>
      </c>
      <c r="BH7" s="39"/>
      <c r="BI7" s="42">
        <v>0</v>
      </c>
      <c r="BJ7" s="39"/>
      <c r="BK7" s="42">
        <v>0</v>
      </c>
      <c r="BL7" s="39"/>
      <c r="BM7" s="40">
        <f t="shared" ref="BM7:BM14" si="5">ROUND(SUM(BC7:BK7),5)</f>
        <v>0</v>
      </c>
      <c r="BN7" s="39"/>
      <c r="BO7" s="42">
        <v>0</v>
      </c>
      <c r="BP7" s="39"/>
      <c r="BQ7" s="42">
        <v>0</v>
      </c>
      <c r="BR7" s="39"/>
      <c r="BS7" s="42">
        <v>0</v>
      </c>
      <c r="BT7" s="39"/>
      <c r="BU7" s="40">
        <f t="shared" ref="BU7:BU14" si="6">ROUND(SUM(BQ7:BS7),5)</f>
        <v>0</v>
      </c>
      <c r="BV7" s="39"/>
      <c r="BW7" s="42">
        <v>0</v>
      </c>
      <c r="BX7" s="39"/>
      <c r="BY7" s="42">
        <v>0</v>
      </c>
      <c r="BZ7" s="39"/>
      <c r="CA7" s="42">
        <v>0</v>
      </c>
      <c r="CB7" s="39"/>
      <c r="CC7" s="42">
        <v>0</v>
      </c>
      <c r="CD7" s="39"/>
      <c r="CE7" s="42">
        <v>0</v>
      </c>
      <c r="CF7" s="39"/>
      <c r="CG7" s="42">
        <v>0</v>
      </c>
      <c r="CH7" s="39"/>
      <c r="CI7" s="42">
        <v>0</v>
      </c>
      <c r="CJ7" s="39"/>
      <c r="CK7" s="42">
        <v>0</v>
      </c>
      <c r="CL7" s="39"/>
      <c r="CM7" s="40">
        <f t="shared" ref="CM7:CM14" si="7">ROUND(SUM(CG7:CK7),5)</f>
        <v>0</v>
      </c>
      <c r="CN7" s="39"/>
      <c r="CO7" s="42">
        <v>0</v>
      </c>
      <c r="CP7" s="39"/>
      <c r="CQ7" s="42">
        <v>0</v>
      </c>
      <c r="CR7" s="39"/>
      <c r="CS7" s="42">
        <v>0</v>
      </c>
      <c r="CT7" s="39"/>
      <c r="CU7" s="40">
        <f t="shared" ref="CU7:CU14" si="8">ROUND(SUM(CO7:CS7),5)</f>
        <v>0</v>
      </c>
      <c r="CV7" s="39"/>
      <c r="CW7" s="42">
        <v>0</v>
      </c>
      <c r="CX7" s="39"/>
      <c r="CY7" s="42">
        <v>0</v>
      </c>
      <c r="CZ7" s="39"/>
      <c r="DA7" s="42">
        <v>0</v>
      </c>
      <c r="DB7" s="39"/>
      <c r="DC7" s="42">
        <v>0</v>
      </c>
      <c r="DD7" s="39"/>
      <c r="DE7" s="42">
        <v>0</v>
      </c>
      <c r="DF7" s="39"/>
      <c r="DG7" s="42">
        <v>0</v>
      </c>
      <c r="DH7" s="39"/>
      <c r="DI7" s="42">
        <v>0</v>
      </c>
      <c r="DJ7" s="39"/>
      <c r="DK7" s="42">
        <v>0</v>
      </c>
      <c r="DL7" s="39"/>
      <c r="DM7" s="42">
        <v>0</v>
      </c>
      <c r="DN7" s="39"/>
      <c r="DO7" s="42">
        <v>0</v>
      </c>
      <c r="DP7" s="39"/>
      <c r="DQ7" s="42">
        <v>0</v>
      </c>
      <c r="DR7" s="39"/>
      <c r="DS7" s="42">
        <v>0</v>
      </c>
      <c r="DT7" s="39"/>
      <c r="DU7" s="42">
        <v>0</v>
      </c>
      <c r="DV7" s="39"/>
      <c r="DW7" s="42">
        <v>0</v>
      </c>
      <c r="DX7" s="39"/>
      <c r="DY7" s="42">
        <v>0</v>
      </c>
      <c r="DZ7" s="39"/>
      <c r="EA7" s="42">
        <v>0</v>
      </c>
      <c r="EB7" s="39"/>
      <c r="EC7" s="42">
        <v>0</v>
      </c>
      <c r="ED7" s="39"/>
      <c r="EE7" s="42">
        <v>0</v>
      </c>
      <c r="EF7" s="39"/>
      <c r="EG7" s="42">
        <v>0</v>
      </c>
      <c r="EH7" s="39"/>
      <c r="EI7" s="42">
        <v>0</v>
      </c>
      <c r="EJ7" s="39"/>
      <c r="EK7" s="42">
        <v>0</v>
      </c>
      <c r="EL7" s="39"/>
      <c r="EM7" s="42">
        <v>0</v>
      </c>
      <c r="EN7" s="39"/>
      <c r="EO7" s="42">
        <v>0</v>
      </c>
      <c r="EP7" s="39"/>
      <c r="EQ7" s="42">
        <v>0</v>
      </c>
      <c r="ER7" s="39"/>
      <c r="ES7" s="42">
        <v>0</v>
      </c>
      <c r="ET7" s="39"/>
      <c r="EU7" s="42">
        <v>0</v>
      </c>
      <c r="EV7" s="39"/>
      <c r="EW7" s="42">
        <v>0</v>
      </c>
      <c r="EX7" s="39"/>
      <c r="EY7" s="42">
        <v>0</v>
      </c>
      <c r="EZ7" s="39"/>
      <c r="FA7" s="40">
        <f t="shared" ref="FA7:FA14" si="9">ROUND(SUM(EG7:EY7),5)</f>
        <v>0</v>
      </c>
      <c r="FB7" s="39"/>
      <c r="FC7" s="42">
        <v>0</v>
      </c>
      <c r="FD7" s="39"/>
      <c r="FE7" s="42">
        <v>0</v>
      </c>
      <c r="FF7" s="39"/>
      <c r="FG7" s="42">
        <v>0</v>
      </c>
      <c r="FH7" s="39"/>
      <c r="FI7" s="42">
        <v>0</v>
      </c>
      <c r="FJ7" s="39"/>
      <c r="FK7" s="40">
        <f t="shared" ref="FK7:FK14" si="10">ROUND(SUM(FG7:FI7),5)</f>
        <v>0</v>
      </c>
      <c r="FL7" s="39"/>
      <c r="FM7" s="42">
        <v>0</v>
      </c>
      <c r="FN7" s="39"/>
      <c r="FO7" s="42">
        <v>0</v>
      </c>
      <c r="FP7" s="39"/>
      <c r="FQ7" s="42">
        <v>0</v>
      </c>
      <c r="FR7" s="39"/>
      <c r="FS7" s="42">
        <v>0</v>
      </c>
      <c r="FT7" s="39"/>
      <c r="FU7" s="42">
        <f t="shared" ref="FU7:FU14" si="11">ROUND(SUM(FM7:FS7),5)</f>
        <v>0</v>
      </c>
      <c r="FV7" s="39"/>
      <c r="FW7" s="42">
        <v>0</v>
      </c>
      <c r="FX7" s="39"/>
      <c r="FY7" s="42">
        <v>0</v>
      </c>
      <c r="FZ7" s="39"/>
      <c r="GA7" s="42">
        <v>0</v>
      </c>
      <c r="GB7" s="39"/>
      <c r="GC7" s="42">
        <v>0</v>
      </c>
      <c r="GD7" s="39"/>
      <c r="GE7" s="40">
        <f t="shared" ref="GE7:GE14" si="12">ROUND(SUM(FU7:GC7),5)</f>
        <v>0</v>
      </c>
      <c r="GF7" s="39"/>
      <c r="GG7" s="42">
        <v>50</v>
      </c>
      <c r="GH7" s="39"/>
      <c r="GI7" s="42">
        <v>0</v>
      </c>
      <c r="GJ7" s="39"/>
      <c r="GK7" s="42">
        <v>0</v>
      </c>
      <c r="GL7" s="39"/>
      <c r="GM7" s="42">
        <v>50</v>
      </c>
      <c r="GN7" s="39"/>
      <c r="GO7" s="42">
        <v>0</v>
      </c>
      <c r="GP7" s="39"/>
      <c r="GQ7" s="42">
        <v>0</v>
      </c>
      <c r="GR7" s="39"/>
      <c r="GS7" s="42">
        <v>0</v>
      </c>
      <c r="GT7" s="39"/>
      <c r="GU7" s="40">
        <f t="shared" ref="GU7:GU14" si="13">ROUND(SUM(GG7:GS7),5)</f>
        <v>100</v>
      </c>
      <c r="GV7" s="39"/>
      <c r="GW7" s="42">
        <v>0</v>
      </c>
      <c r="GX7" s="39"/>
      <c r="GY7" s="42">
        <v>0</v>
      </c>
      <c r="GZ7" s="39"/>
      <c r="HA7" s="105">
        <v>0</v>
      </c>
      <c r="HB7" s="39"/>
      <c r="HC7" s="42">
        <v>0</v>
      </c>
      <c r="HD7" s="39"/>
      <c r="HE7" s="42">
        <v>0</v>
      </c>
      <c r="HF7" s="39"/>
      <c r="HG7" s="42">
        <v>0</v>
      </c>
      <c r="HH7" s="39"/>
      <c r="HI7" s="42">
        <v>0</v>
      </c>
      <c r="HJ7" s="39"/>
      <c r="HK7" s="42">
        <v>0</v>
      </c>
      <c r="HL7" s="39"/>
      <c r="HM7" s="42">
        <v>0</v>
      </c>
      <c r="HN7" s="39"/>
      <c r="HO7" s="42">
        <v>0</v>
      </c>
      <c r="HP7" s="39"/>
      <c r="HQ7" s="42">
        <v>0</v>
      </c>
      <c r="HR7" s="39"/>
      <c r="HS7" s="40">
        <f t="shared" ref="HS7:HS14" si="14">ROUND(SUM(HI7:HQ7),5)</f>
        <v>0</v>
      </c>
      <c r="HT7" s="39"/>
      <c r="HU7" s="42">
        <v>0</v>
      </c>
      <c r="HV7" s="39"/>
      <c r="HW7" s="42">
        <v>0</v>
      </c>
      <c r="HX7" s="39"/>
      <c r="HY7" s="42">
        <v>0</v>
      </c>
      <c r="HZ7" s="39"/>
      <c r="IA7" s="42">
        <v>0</v>
      </c>
      <c r="IB7" s="39"/>
      <c r="IC7" s="42">
        <v>0</v>
      </c>
      <c r="ID7" s="39"/>
      <c r="IE7" s="42">
        <v>0</v>
      </c>
      <c r="IF7" s="39"/>
      <c r="IG7" s="40">
        <f t="shared" ref="IG7:IG14" si="15">ROUND(SUM(HY7:IE7),5)</f>
        <v>0</v>
      </c>
      <c r="IH7" s="39"/>
      <c r="II7" s="42">
        <v>0</v>
      </c>
      <c r="IJ7" s="39"/>
      <c r="IK7" s="42">
        <v>0</v>
      </c>
      <c r="IL7" s="39"/>
      <c r="IM7" s="40">
        <f t="shared" ref="IM7:IM14" si="16">ROUND(SUM(II7:IK7),5)</f>
        <v>0</v>
      </c>
      <c r="IN7" s="39"/>
      <c r="IO7" s="42">
        <v>0</v>
      </c>
      <c r="IP7" s="39"/>
      <c r="IQ7" s="42">
        <v>0</v>
      </c>
      <c r="IR7" s="39"/>
      <c r="IS7" s="42">
        <v>0</v>
      </c>
      <c r="IT7" s="39"/>
      <c r="IU7" s="42">
        <v>0</v>
      </c>
      <c r="IV7" s="39"/>
      <c r="IW7" s="42">
        <f t="shared" ref="IW7:IW14" si="17">ROUND(SUM(IO7:IU7),5)</f>
        <v>0</v>
      </c>
      <c r="IX7" s="39"/>
      <c r="IY7" s="42">
        <v>11320</v>
      </c>
      <c r="IZ7" s="39"/>
      <c r="JA7" s="42">
        <v>0</v>
      </c>
      <c r="JB7" s="39"/>
      <c r="JC7" s="42">
        <v>0</v>
      </c>
      <c r="JD7" s="39"/>
      <c r="JE7" s="42">
        <v>0</v>
      </c>
      <c r="JF7" s="39"/>
      <c r="JG7" s="42">
        <f t="shared" ref="JG7:JG14" si="18">ROUND(SUM(JA7:JE7),5)</f>
        <v>0</v>
      </c>
      <c r="JH7" s="39"/>
      <c r="JI7" s="42">
        <v>0</v>
      </c>
      <c r="JJ7" s="39"/>
      <c r="JK7" s="42">
        <f t="shared" ref="JK7:JK14" si="19">ROUND(SUM(G7:K7)+SUM(AW7:BA7)+SUM(BM7:BO7)+SUM(BU7:CE7)+CM7+SUM(CU7:EE7)+SUM(FA7:FE7)+FK7+GE7+SUM(GU7:HG7)+SUM(HS7:HW7)+IG7+IM7+SUM(IW7:IY7)+SUM(JG7:JI7),5)</f>
        <v>11420</v>
      </c>
    </row>
    <row r="8" spans="1:276" hidden="1" x14ac:dyDescent="0.2">
      <c r="A8" s="36"/>
      <c r="B8" s="36"/>
      <c r="C8" s="36"/>
      <c r="D8" s="36"/>
      <c r="E8" s="36"/>
      <c r="F8" s="36" t="s">
        <v>469</v>
      </c>
      <c r="G8" s="42">
        <v>0</v>
      </c>
      <c r="H8" s="39"/>
      <c r="I8" s="42">
        <v>0</v>
      </c>
      <c r="J8" s="39"/>
      <c r="K8" s="42">
        <v>0</v>
      </c>
      <c r="L8" s="39"/>
      <c r="M8" s="42">
        <v>0</v>
      </c>
      <c r="N8" s="39"/>
      <c r="O8" s="42">
        <v>0</v>
      </c>
      <c r="P8" s="39"/>
      <c r="Q8" s="42">
        <v>0</v>
      </c>
      <c r="R8" s="39"/>
      <c r="S8" s="42">
        <f t="shared" si="0"/>
        <v>0</v>
      </c>
      <c r="T8" s="39"/>
      <c r="U8" s="42">
        <v>0</v>
      </c>
      <c r="V8" s="39"/>
      <c r="W8" s="42">
        <v>0</v>
      </c>
      <c r="X8" s="39"/>
      <c r="Y8" s="42">
        <v>0</v>
      </c>
      <c r="Z8" s="39"/>
      <c r="AA8" s="42">
        <f t="shared" si="1"/>
        <v>0</v>
      </c>
      <c r="AB8" s="39"/>
      <c r="AC8" s="42">
        <v>0</v>
      </c>
      <c r="AD8" s="39"/>
      <c r="AE8" s="42">
        <v>0</v>
      </c>
      <c r="AF8" s="39"/>
      <c r="AG8" s="42">
        <v>0</v>
      </c>
      <c r="AH8" s="39"/>
      <c r="AI8" s="42">
        <v>0</v>
      </c>
      <c r="AJ8" s="39"/>
      <c r="AK8" s="42">
        <f t="shared" si="2"/>
        <v>0</v>
      </c>
      <c r="AL8" s="39"/>
      <c r="AM8" s="42">
        <v>0</v>
      </c>
      <c r="AN8" s="39"/>
      <c r="AO8" s="42">
        <v>0</v>
      </c>
      <c r="AP8" s="39"/>
      <c r="AQ8" s="42">
        <v>0</v>
      </c>
      <c r="AR8" s="39"/>
      <c r="AS8" s="42">
        <f t="shared" si="3"/>
        <v>0</v>
      </c>
      <c r="AT8" s="39"/>
      <c r="AU8" s="42">
        <v>0</v>
      </c>
      <c r="AV8" s="39"/>
      <c r="AW8" s="40">
        <f t="shared" si="4"/>
        <v>0</v>
      </c>
      <c r="AX8" s="39"/>
      <c r="AY8" s="42">
        <v>0</v>
      </c>
      <c r="AZ8" s="39"/>
      <c r="BA8" s="42">
        <v>0</v>
      </c>
      <c r="BB8" s="39"/>
      <c r="BC8" s="42">
        <v>0</v>
      </c>
      <c r="BD8" s="39"/>
      <c r="BE8" s="42">
        <v>0</v>
      </c>
      <c r="BF8" s="39"/>
      <c r="BG8" s="42">
        <v>0</v>
      </c>
      <c r="BH8" s="39"/>
      <c r="BI8" s="42">
        <v>0</v>
      </c>
      <c r="BJ8" s="39"/>
      <c r="BK8" s="42">
        <v>0</v>
      </c>
      <c r="BL8" s="39"/>
      <c r="BM8" s="40">
        <f t="shared" si="5"/>
        <v>0</v>
      </c>
      <c r="BN8" s="39"/>
      <c r="BO8" s="42">
        <v>0</v>
      </c>
      <c r="BP8" s="39"/>
      <c r="BQ8" s="42">
        <v>0</v>
      </c>
      <c r="BR8" s="39"/>
      <c r="BS8" s="42">
        <v>0</v>
      </c>
      <c r="BT8" s="39"/>
      <c r="BU8" s="40">
        <f t="shared" si="6"/>
        <v>0</v>
      </c>
      <c r="BV8" s="39"/>
      <c r="BW8" s="42">
        <v>0</v>
      </c>
      <c r="BX8" s="39"/>
      <c r="BY8" s="42">
        <v>0</v>
      </c>
      <c r="BZ8" s="39"/>
      <c r="CA8" s="42">
        <v>0</v>
      </c>
      <c r="CB8" s="39"/>
      <c r="CC8" s="42">
        <v>0</v>
      </c>
      <c r="CD8" s="39"/>
      <c r="CE8" s="42">
        <v>0</v>
      </c>
      <c r="CF8" s="39"/>
      <c r="CG8" s="42">
        <v>0</v>
      </c>
      <c r="CH8" s="39"/>
      <c r="CI8" s="42">
        <v>0</v>
      </c>
      <c r="CJ8" s="39"/>
      <c r="CK8" s="42">
        <v>0</v>
      </c>
      <c r="CL8" s="39"/>
      <c r="CM8" s="40">
        <f t="shared" si="7"/>
        <v>0</v>
      </c>
      <c r="CN8" s="39"/>
      <c r="CO8" s="42">
        <v>0</v>
      </c>
      <c r="CP8" s="39"/>
      <c r="CQ8" s="42">
        <v>0</v>
      </c>
      <c r="CR8" s="39"/>
      <c r="CS8" s="42">
        <v>0</v>
      </c>
      <c r="CT8" s="39"/>
      <c r="CU8" s="40">
        <f t="shared" si="8"/>
        <v>0</v>
      </c>
      <c r="CV8" s="39"/>
      <c r="CW8" s="42">
        <v>0</v>
      </c>
      <c r="CX8" s="39"/>
      <c r="CY8" s="42">
        <v>0</v>
      </c>
      <c r="CZ8" s="39"/>
      <c r="DA8" s="42">
        <v>0</v>
      </c>
      <c r="DB8" s="39"/>
      <c r="DC8" s="42">
        <v>0</v>
      </c>
      <c r="DD8" s="39"/>
      <c r="DE8" s="42">
        <v>0</v>
      </c>
      <c r="DF8" s="39"/>
      <c r="DG8" s="42">
        <v>0</v>
      </c>
      <c r="DH8" s="39"/>
      <c r="DI8" s="42">
        <v>0</v>
      </c>
      <c r="DJ8" s="39"/>
      <c r="DK8" s="42">
        <v>0</v>
      </c>
      <c r="DL8" s="39"/>
      <c r="DM8" s="42">
        <v>0</v>
      </c>
      <c r="DN8" s="39"/>
      <c r="DO8" s="42">
        <v>0</v>
      </c>
      <c r="DP8" s="39"/>
      <c r="DQ8" s="42">
        <v>0</v>
      </c>
      <c r="DR8" s="39"/>
      <c r="DS8" s="42">
        <v>0</v>
      </c>
      <c r="DT8" s="39"/>
      <c r="DU8" s="42">
        <v>0</v>
      </c>
      <c r="DV8" s="39"/>
      <c r="DW8" s="42">
        <v>0</v>
      </c>
      <c r="DX8" s="39"/>
      <c r="DY8" s="42">
        <v>0</v>
      </c>
      <c r="DZ8" s="39"/>
      <c r="EA8" s="42">
        <v>0</v>
      </c>
      <c r="EB8" s="39"/>
      <c r="EC8" s="42">
        <v>0</v>
      </c>
      <c r="ED8" s="39"/>
      <c r="EE8" s="42">
        <v>0</v>
      </c>
      <c r="EF8" s="39"/>
      <c r="EG8" s="42">
        <v>0</v>
      </c>
      <c r="EH8" s="39"/>
      <c r="EI8" s="42">
        <v>0</v>
      </c>
      <c r="EJ8" s="39"/>
      <c r="EK8" s="42">
        <v>0</v>
      </c>
      <c r="EL8" s="39"/>
      <c r="EM8" s="42">
        <v>0</v>
      </c>
      <c r="EN8" s="39"/>
      <c r="EO8" s="42">
        <v>0</v>
      </c>
      <c r="EP8" s="39"/>
      <c r="EQ8" s="42">
        <v>0</v>
      </c>
      <c r="ER8" s="39"/>
      <c r="ES8" s="42">
        <v>0</v>
      </c>
      <c r="ET8" s="39"/>
      <c r="EU8" s="42">
        <v>0</v>
      </c>
      <c r="EV8" s="39"/>
      <c r="EW8" s="42">
        <v>0</v>
      </c>
      <c r="EX8" s="39"/>
      <c r="EY8" s="42">
        <v>0</v>
      </c>
      <c r="EZ8" s="39"/>
      <c r="FA8" s="40">
        <f t="shared" si="9"/>
        <v>0</v>
      </c>
      <c r="FB8" s="39"/>
      <c r="FC8" s="42">
        <v>0</v>
      </c>
      <c r="FD8" s="39"/>
      <c r="FE8" s="42">
        <v>0</v>
      </c>
      <c r="FF8" s="39"/>
      <c r="FG8" s="42">
        <v>0</v>
      </c>
      <c r="FH8" s="39"/>
      <c r="FI8" s="42">
        <v>0</v>
      </c>
      <c r="FJ8" s="39"/>
      <c r="FK8" s="40">
        <f t="shared" si="10"/>
        <v>0</v>
      </c>
      <c r="FL8" s="39"/>
      <c r="FM8" s="42">
        <v>0</v>
      </c>
      <c r="FN8" s="39"/>
      <c r="FO8" s="42">
        <v>0</v>
      </c>
      <c r="FP8" s="39"/>
      <c r="FQ8" s="42">
        <v>0</v>
      </c>
      <c r="FR8" s="39"/>
      <c r="FS8" s="42">
        <v>0</v>
      </c>
      <c r="FT8" s="39"/>
      <c r="FU8" s="42">
        <f t="shared" si="11"/>
        <v>0</v>
      </c>
      <c r="FV8" s="39"/>
      <c r="FW8" s="42">
        <v>0</v>
      </c>
      <c r="FX8" s="39"/>
      <c r="FY8" s="42">
        <v>0</v>
      </c>
      <c r="FZ8" s="39"/>
      <c r="GA8" s="42">
        <v>0</v>
      </c>
      <c r="GB8" s="39"/>
      <c r="GC8" s="42">
        <v>0</v>
      </c>
      <c r="GD8" s="39"/>
      <c r="GE8" s="40">
        <f t="shared" si="12"/>
        <v>0</v>
      </c>
      <c r="GF8" s="39"/>
      <c r="GG8" s="42">
        <v>0</v>
      </c>
      <c r="GH8" s="39"/>
      <c r="GI8" s="42">
        <v>0</v>
      </c>
      <c r="GJ8" s="39"/>
      <c r="GK8" s="42">
        <v>0</v>
      </c>
      <c r="GL8" s="39"/>
      <c r="GM8" s="42">
        <v>0</v>
      </c>
      <c r="GN8" s="39"/>
      <c r="GO8" s="42">
        <v>0</v>
      </c>
      <c r="GP8" s="39"/>
      <c r="GQ8" s="42">
        <v>0</v>
      </c>
      <c r="GR8" s="39"/>
      <c r="GS8" s="42">
        <v>0</v>
      </c>
      <c r="GT8" s="39"/>
      <c r="GU8" s="40">
        <f t="shared" si="13"/>
        <v>0</v>
      </c>
      <c r="GV8" s="39"/>
      <c r="GW8" s="42">
        <v>0</v>
      </c>
      <c r="GX8" s="39"/>
      <c r="GY8" s="42">
        <v>0</v>
      </c>
      <c r="GZ8" s="39"/>
      <c r="HA8" s="105">
        <v>0</v>
      </c>
      <c r="HB8" s="39"/>
      <c r="HC8" s="42">
        <v>0</v>
      </c>
      <c r="HD8" s="39"/>
      <c r="HE8" s="42">
        <v>0</v>
      </c>
      <c r="HF8" s="39"/>
      <c r="HG8" s="42">
        <v>0</v>
      </c>
      <c r="HH8" s="39"/>
      <c r="HI8" s="42">
        <v>0</v>
      </c>
      <c r="HJ8" s="39"/>
      <c r="HK8" s="42">
        <v>0</v>
      </c>
      <c r="HL8" s="39"/>
      <c r="HM8" s="42">
        <v>0</v>
      </c>
      <c r="HN8" s="39"/>
      <c r="HO8" s="42">
        <v>0</v>
      </c>
      <c r="HP8" s="39"/>
      <c r="HQ8" s="42">
        <v>0</v>
      </c>
      <c r="HR8" s="39"/>
      <c r="HS8" s="40">
        <f t="shared" si="14"/>
        <v>0</v>
      </c>
      <c r="HT8" s="39"/>
      <c r="HU8" s="42">
        <v>0</v>
      </c>
      <c r="HV8" s="39"/>
      <c r="HW8" s="42">
        <v>0</v>
      </c>
      <c r="HX8" s="39"/>
      <c r="HY8" s="42">
        <v>0</v>
      </c>
      <c r="HZ8" s="39"/>
      <c r="IA8" s="42">
        <v>0</v>
      </c>
      <c r="IB8" s="39"/>
      <c r="IC8" s="42">
        <v>0</v>
      </c>
      <c r="ID8" s="39"/>
      <c r="IE8" s="42">
        <v>0</v>
      </c>
      <c r="IF8" s="39"/>
      <c r="IG8" s="40">
        <f t="shared" si="15"/>
        <v>0</v>
      </c>
      <c r="IH8" s="39"/>
      <c r="II8" s="42">
        <v>0</v>
      </c>
      <c r="IJ8" s="39"/>
      <c r="IK8" s="42">
        <v>0</v>
      </c>
      <c r="IL8" s="39"/>
      <c r="IM8" s="40">
        <f t="shared" si="16"/>
        <v>0</v>
      </c>
      <c r="IN8" s="39"/>
      <c r="IO8" s="42">
        <v>0</v>
      </c>
      <c r="IP8" s="39"/>
      <c r="IQ8" s="42">
        <v>0</v>
      </c>
      <c r="IR8" s="39"/>
      <c r="IS8" s="42">
        <v>0</v>
      </c>
      <c r="IT8" s="39"/>
      <c r="IU8" s="42">
        <v>0</v>
      </c>
      <c r="IV8" s="39"/>
      <c r="IW8" s="42">
        <f t="shared" si="17"/>
        <v>0</v>
      </c>
      <c r="IX8" s="39"/>
      <c r="IY8" s="42">
        <v>7175.7</v>
      </c>
      <c r="IZ8" s="39"/>
      <c r="JA8" s="42">
        <v>0</v>
      </c>
      <c r="JB8" s="39"/>
      <c r="JC8" s="42">
        <v>0</v>
      </c>
      <c r="JD8" s="39"/>
      <c r="JE8" s="42">
        <v>0</v>
      </c>
      <c r="JF8" s="39"/>
      <c r="JG8" s="42">
        <f t="shared" si="18"/>
        <v>0</v>
      </c>
      <c r="JH8" s="39"/>
      <c r="JI8" s="42">
        <v>0</v>
      </c>
      <c r="JJ8" s="39"/>
      <c r="JK8" s="42">
        <f t="shared" si="19"/>
        <v>7175.7</v>
      </c>
    </row>
    <row r="9" spans="1:276" ht="16" hidden="1" thickBot="1" x14ac:dyDescent="0.25">
      <c r="A9" s="36"/>
      <c r="B9" s="36"/>
      <c r="C9" s="36"/>
      <c r="D9" s="36"/>
      <c r="E9" s="36"/>
      <c r="F9" s="36" t="s">
        <v>470</v>
      </c>
      <c r="G9" s="46">
        <v>0</v>
      </c>
      <c r="H9" s="39"/>
      <c r="I9" s="46">
        <v>0</v>
      </c>
      <c r="J9" s="39"/>
      <c r="K9" s="46">
        <v>0</v>
      </c>
      <c r="L9" s="39"/>
      <c r="M9" s="46">
        <v>0</v>
      </c>
      <c r="N9" s="39"/>
      <c r="O9" s="46">
        <v>0</v>
      </c>
      <c r="P9" s="39"/>
      <c r="Q9" s="46">
        <v>0</v>
      </c>
      <c r="R9" s="39"/>
      <c r="S9" s="46">
        <f t="shared" si="0"/>
        <v>0</v>
      </c>
      <c r="T9" s="39"/>
      <c r="U9" s="46">
        <v>0</v>
      </c>
      <c r="V9" s="39"/>
      <c r="W9" s="46">
        <v>0</v>
      </c>
      <c r="X9" s="39"/>
      <c r="Y9" s="46">
        <v>0</v>
      </c>
      <c r="Z9" s="39"/>
      <c r="AA9" s="46">
        <f t="shared" si="1"/>
        <v>0</v>
      </c>
      <c r="AB9" s="39"/>
      <c r="AC9" s="46">
        <v>0</v>
      </c>
      <c r="AD9" s="39"/>
      <c r="AE9" s="46">
        <v>0</v>
      </c>
      <c r="AF9" s="39"/>
      <c r="AG9" s="46">
        <v>0</v>
      </c>
      <c r="AH9" s="39"/>
      <c r="AI9" s="46">
        <v>0</v>
      </c>
      <c r="AJ9" s="39"/>
      <c r="AK9" s="46">
        <f t="shared" si="2"/>
        <v>0</v>
      </c>
      <c r="AL9" s="39"/>
      <c r="AM9" s="46">
        <v>0</v>
      </c>
      <c r="AN9" s="39"/>
      <c r="AO9" s="46">
        <v>0</v>
      </c>
      <c r="AP9" s="39"/>
      <c r="AQ9" s="46">
        <v>0</v>
      </c>
      <c r="AR9" s="39"/>
      <c r="AS9" s="46">
        <f t="shared" si="3"/>
        <v>0</v>
      </c>
      <c r="AT9" s="39"/>
      <c r="AU9" s="46">
        <v>0</v>
      </c>
      <c r="AV9" s="39"/>
      <c r="AW9" s="44">
        <f t="shared" si="4"/>
        <v>0</v>
      </c>
      <c r="AX9" s="39"/>
      <c r="AY9" s="46">
        <v>0</v>
      </c>
      <c r="AZ9" s="39"/>
      <c r="BA9" s="46">
        <v>0</v>
      </c>
      <c r="BB9" s="39"/>
      <c r="BC9" s="46">
        <v>0</v>
      </c>
      <c r="BD9" s="39"/>
      <c r="BE9" s="46">
        <v>0</v>
      </c>
      <c r="BF9" s="39"/>
      <c r="BG9" s="46">
        <v>0</v>
      </c>
      <c r="BH9" s="39"/>
      <c r="BI9" s="46">
        <v>0</v>
      </c>
      <c r="BJ9" s="39"/>
      <c r="BK9" s="46">
        <v>0</v>
      </c>
      <c r="BL9" s="39"/>
      <c r="BM9" s="44">
        <f t="shared" si="5"/>
        <v>0</v>
      </c>
      <c r="BN9" s="39"/>
      <c r="BO9" s="46">
        <v>0</v>
      </c>
      <c r="BP9" s="39"/>
      <c r="BQ9" s="46">
        <v>0</v>
      </c>
      <c r="BR9" s="39"/>
      <c r="BS9" s="46">
        <v>0</v>
      </c>
      <c r="BT9" s="39"/>
      <c r="BU9" s="44">
        <f t="shared" si="6"/>
        <v>0</v>
      </c>
      <c r="BV9" s="39"/>
      <c r="BW9" s="46">
        <v>0</v>
      </c>
      <c r="BX9" s="39"/>
      <c r="BY9" s="46">
        <v>0</v>
      </c>
      <c r="BZ9" s="39"/>
      <c r="CA9" s="46">
        <v>0</v>
      </c>
      <c r="CB9" s="39"/>
      <c r="CC9" s="46">
        <v>0</v>
      </c>
      <c r="CD9" s="39"/>
      <c r="CE9" s="46">
        <v>0</v>
      </c>
      <c r="CF9" s="39"/>
      <c r="CG9" s="46">
        <v>0</v>
      </c>
      <c r="CH9" s="39"/>
      <c r="CI9" s="46">
        <v>0</v>
      </c>
      <c r="CJ9" s="39"/>
      <c r="CK9" s="46">
        <v>0</v>
      </c>
      <c r="CL9" s="39"/>
      <c r="CM9" s="44">
        <f t="shared" si="7"/>
        <v>0</v>
      </c>
      <c r="CN9" s="39"/>
      <c r="CO9" s="46">
        <v>0</v>
      </c>
      <c r="CP9" s="39"/>
      <c r="CQ9" s="46">
        <v>0</v>
      </c>
      <c r="CR9" s="39"/>
      <c r="CS9" s="46">
        <v>0</v>
      </c>
      <c r="CT9" s="39"/>
      <c r="CU9" s="44">
        <f t="shared" si="8"/>
        <v>0</v>
      </c>
      <c r="CV9" s="39"/>
      <c r="CW9" s="46">
        <v>0</v>
      </c>
      <c r="CX9" s="39"/>
      <c r="CY9" s="46">
        <v>0</v>
      </c>
      <c r="CZ9" s="39"/>
      <c r="DA9" s="46">
        <v>0</v>
      </c>
      <c r="DB9" s="39"/>
      <c r="DC9" s="46">
        <v>0</v>
      </c>
      <c r="DD9" s="39"/>
      <c r="DE9" s="46">
        <v>0</v>
      </c>
      <c r="DF9" s="39"/>
      <c r="DG9" s="46">
        <v>0</v>
      </c>
      <c r="DH9" s="39"/>
      <c r="DI9" s="46">
        <v>0</v>
      </c>
      <c r="DJ9" s="39"/>
      <c r="DK9" s="46">
        <v>0</v>
      </c>
      <c r="DL9" s="39"/>
      <c r="DM9" s="46">
        <v>0</v>
      </c>
      <c r="DN9" s="39"/>
      <c r="DO9" s="46">
        <v>0</v>
      </c>
      <c r="DP9" s="39"/>
      <c r="DQ9" s="46">
        <v>0</v>
      </c>
      <c r="DR9" s="39"/>
      <c r="DS9" s="46">
        <v>0</v>
      </c>
      <c r="DT9" s="39"/>
      <c r="DU9" s="46">
        <v>0</v>
      </c>
      <c r="DV9" s="39"/>
      <c r="DW9" s="46">
        <v>0</v>
      </c>
      <c r="DX9" s="39"/>
      <c r="DY9" s="46">
        <v>0</v>
      </c>
      <c r="DZ9" s="39"/>
      <c r="EA9" s="46">
        <v>0</v>
      </c>
      <c r="EB9" s="39"/>
      <c r="EC9" s="46">
        <v>0</v>
      </c>
      <c r="ED9" s="39"/>
      <c r="EE9" s="46">
        <v>0</v>
      </c>
      <c r="EF9" s="39"/>
      <c r="EG9" s="46">
        <v>0</v>
      </c>
      <c r="EH9" s="39"/>
      <c r="EI9" s="46">
        <v>0</v>
      </c>
      <c r="EJ9" s="39"/>
      <c r="EK9" s="46">
        <v>0</v>
      </c>
      <c r="EL9" s="39"/>
      <c r="EM9" s="46">
        <v>0</v>
      </c>
      <c r="EN9" s="39"/>
      <c r="EO9" s="46">
        <v>0</v>
      </c>
      <c r="EP9" s="39"/>
      <c r="EQ9" s="46">
        <v>0</v>
      </c>
      <c r="ER9" s="39"/>
      <c r="ES9" s="46">
        <v>0</v>
      </c>
      <c r="ET9" s="39"/>
      <c r="EU9" s="46">
        <v>0</v>
      </c>
      <c r="EV9" s="39"/>
      <c r="EW9" s="46">
        <v>0</v>
      </c>
      <c r="EX9" s="39"/>
      <c r="EY9" s="46">
        <v>0</v>
      </c>
      <c r="EZ9" s="39"/>
      <c r="FA9" s="44">
        <f t="shared" si="9"/>
        <v>0</v>
      </c>
      <c r="FB9" s="39"/>
      <c r="FC9" s="46">
        <v>0</v>
      </c>
      <c r="FD9" s="39"/>
      <c r="FE9" s="46">
        <v>0</v>
      </c>
      <c r="FF9" s="39"/>
      <c r="FG9" s="46">
        <v>0</v>
      </c>
      <c r="FH9" s="39"/>
      <c r="FI9" s="46">
        <v>0</v>
      </c>
      <c r="FJ9" s="39"/>
      <c r="FK9" s="44">
        <f t="shared" si="10"/>
        <v>0</v>
      </c>
      <c r="FL9" s="39"/>
      <c r="FM9" s="46">
        <v>0</v>
      </c>
      <c r="FN9" s="39"/>
      <c r="FO9" s="46">
        <v>0</v>
      </c>
      <c r="FP9" s="39"/>
      <c r="FQ9" s="46">
        <v>0</v>
      </c>
      <c r="FR9" s="39"/>
      <c r="FS9" s="46">
        <v>0</v>
      </c>
      <c r="FT9" s="39"/>
      <c r="FU9" s="46">
        <f t="shared" si="11"/>
        <v>0</v>
      </c>
      <c r="FV9" s="39"/>
      <c r="FW9" s="46">
        <v>0</v>
      </c>
      <c r="FX9" s="39"/>
      <c r="FY9" s="46">
        <v>0</v>
      </c>
      <c r="FZ9" s="39"/>
      <c r="GA9" s="46">
        <v>0</v>
      </c>
      <c r="GB9" s="39"/>
      <c r="GC9" s="46">
        <v>0</v>
      </c>
      <c r="GD9" s="39"/>
      <c r="GE9" s="44">
        <f t="shared" si="12"/>
        <v>0</v>
      </c>
      <c r="GF9" s="39"/>
      <c r="GG9" s="46">
        <v>0</v>
      </c>
      <c r="GH9" s="39"/>
      <c r="GI9" s="46">
        <v>0</v>
      </c>
      <c r="GJ9" s="39"/>
      <c r="GK9" s="46">
        <v>0</v>
      </c>
      <c r="GL9" s="39"/>
      <c r="GM9" s="46">
        <v>0</v>
      </c>
      <c r="GN9" s="39"/>
      <c r="GO9" s="46">
        <v>0</v>
      </c>
      <c r="GP9" s="39"/>
      <c r="GQ9" s="46">
        <v>0</v>
      </c>
      <c r="GR9" s="39"/>
      <c r="GS9" s="46">
        <v>0</v>
      </c>
      <c r="GT9" s="39"/>
      <c r="GU9" s="44">
        <f t="shared" si="13"/>
        <v>0</v>
      </c>
      <c r="GV9" s="39"/>
      <c r="GW9" s="46">
        <v>0</v>
      </c>
      <c r="GX9" s="39"/>
      <c r="GY9" s="46">
        <v>0</v>
      </c>
      <c r="GZ9" s="39"/>
      <c r="HA9" s="106">
        <v>0</v>
      </c>
      <c r="HB9" s="39"/>
      <c r="HC9" s="46">
        <v>0</v>
      </c>
      <c r="HD9" s="39"/>
      <c r="HE9" s="46">
        <v>0</v>
      </c>
      <c r="HF9" s="39"/>
      <c r="HG9" s="46">
        <v>0</v>
      </c>
      <c r="HH9" s="39"/>
      <c r="HI9" s="46">
        <v>0</v>
      </c>
      <c r="HJ9" s="39"/>
      <c r="HK9" s="46">
        <v>0</v>
      </c>
      <c r="HL9" s="39"/>
      <c r="HM9" s="46">
        <v>0</v>
      </c>
      <c r="HN9" s="39"/>
      <c r="HO9" s="46">
        <v>0</v>
      </c>
      <c r="HP9" s="39"/>
      <c r="HQ9" s="46">
        <v>0</v>
      </c>
      <c r="HR9" s="39"/>
      <c r="HS9" s="44">
        <f t="shared" si="14"/>
        <v>0</v>
      </c>
      <c r="HT9" s="39"/>
      <c r="HU9" s="46">
        <v>0</v>
      </c>
      <c r="HV9" s="39"/>
      <c r="HW9" s="46">
        <v>0</v>
      </c>
      <c r="HX9" s="39"/>
      <c r="HY9" s="46">
        <v>0</v>
      </c>
      <c r="HZ9" s="39"/>
      <c r="IA9" s="46">
        <v>0</v>
      </c>
      <c r="IB9" s="39"/>
      <c r="IC9" s="46">
        <v>0</v>
      </c>
      <c r="ID9" s="39"/>
      <c r="IE9" s="46">
        <v>0</v>
      </c>
      <c r="IF9" s="39"/>
      <c r="IG9" s="44">
        <f t="shared" si="15"/>
        <v>0</v>
      </c>
      <c r="IH9" s="39"/>
      <c r="II9" s="46">
        <v>0</v>
      </c>
      <c r="IJ9" s="39"/>
      <c r="IK9" s="46">
        <v>0</v>
      </c>
      <c r="IL9" s="39"/>
      <c r="IM9" s="44">
        <f t="shared" si="16"/>
        <v>0</v>
      </c>
      <c r="IN9" s="39"/>
      <c r="IO9" s="46">
        <v>0</v>
      </c>
      <c r="IP9" s="39"/>
      <c r="IQ9" s="46">
        <v>0</v>
      </c>
      <c r="IR9" s="39"/>
      <c r="IS9" s="46">
        <v>0</v>
      </c>
      <c r="IT9" s="39"/>
      <c r="IU9" s="46">
        <v>0</v>
      </c>
      <c r="IV9" s="39"/>
      <c r="IW9" s="46">
        <f t="shared" si="17"/>
        <v>0</v>
      </c>
      <c r="IX9" s="39"/>
      <c r="IY9" s="46">
        <v>0</v>
      </c>
      <c r="IZ9" s="39"/>
      <c r="JA9" s="46">
        <v>0</v>
      </c>
      <c r="JB9" s="39"/>
      <c r="JC9" s="46">
        <v>0</v>
      </c>
      <c r="JD9" s="39"/>
      <c r="JE9" s="46">
        <v>0</v>
      </c>
      <c r="JF9" s="39"/>
      <c r="JG9" s="46">
        <f t="shared" si="18"/>
        <v>0</v>
      </c>
      <c r="JH9" s="39"/>
      <c r="JI9" s="46">
        <v>0</v>
      </c>
      <c r="JJ9" s="39"/>
      <c r="JK9" s="46">
        <f t="shared" si="19"/>
        <v>0</v>
      </c>
    </row>
    <row r="10" spans="1:276" hidden="1" x14ac:dyDescent="0.2">
      <c r="A10" s="36"/>
      <c r="B10" s="36"/>
      <c r="C10" s="36"/>
      <c r="D10" s="36"/>
      <c r="E10" s="36" t="s">
        <v>471</v>
      </c>
      <c r="F10" s="36"/>
      <c r="G10" s="42">
        <f>ROUND(SUM(G6:G9),5)</f>
        <v>0</v>
      </c>
      <c r="H10" s="39"/>
      <c r="I10" s="42">
        <f>ROUND(SUM(I6:I9),5)</f>
        <v>0</v>
      </c>
      <c r="J10" s="39"/>
      <c r="K10" s="42">
        <f>ROUND(SUM(K6:K9),5)</f>
        <v>0</v>
      </c>
      <c r="L10" s="39"/>
      <c r="M10" s="42">
        <f>ROUND(SUM(M6:M9),5)</f>
        <v>0</v>
      </c>
      <c r="N10" s="39"/>
      <c r="O10" s="42">
        <f>ROUND(SUM(O6:O9),5)</f>
        <v>0</v>
      </c>
      <c r="P10" s="39"/>
      <c r="Q10" s="42">
        <f>ROUND(SUM(Q6:Q9),5)</f>
        <v>0</v>
      </c>
      <c r="R10" s="39"/>
      <c r="S10" s="42">
        <f t="shared" si="0"/>
        <v>0</v>
      </c>
      <c r="T10" s="39"/>
      <c r="U10" s="42">
        <f>ROUND(SUM(U6:U9),5)</f>
        <v>0</v>
      </c>
      <c r="V10" s="39"/>
      <c r="W10" s="42">
        <f>ROUND(SUM(W6:W9),5)</f>
        <v>0</v>
      </c>
      <c r="X10" s="39"/>
      <c r="Y10" s="42">
        <f>ROUND(SUM(Y6:Y9),5)</f>
        <v>0</v>
      </c>
      <c r="Z10" s="39"/>
      <c r="AA10" s="42">
        <f t="shared" si="1"/>
        <v>0</v>
      </c>
      <c r="AB10" s="39"/>
      <c r="AC10" s="42">
        <f>ROUND(SUM(AC6:AC9),5)</f>
        <v>0</v>
      </c>
      <c r="AD10" s="39"/>
      <c r="AE10" s="42">
        <f>ROUND(SUM(AE6:AE9),5)</f>
        <v>0</v>
      </c>
      <c r="AF10" s="39"/>
      <c r="AG10" s="42">
        <f>ROUND(SUM(AG6:AG9),5)</f>
        <v>0</v>
      </c>
      <c r="AH10" s="39"/>
      <c r="AI10" s="42">
        <f>ROUND(SUM(AI6:AI9),5)</f>
        <v>0</v>
      </c>
      <c r="AJ10" s="39"/>
      <c r="AK10" s="42">
        <f t="shared" si="2"/>
        <v>0</v>
      </c>
      <c r="AL10" s="39"/>
      <c r="AM10" s="42">
        <f>ROUND(SUM(AM6:AM9),5)</f>
        <v>0</v>
      </c>
      <c r="AN10" s="39"/>
      <c r="AO10" s="42">
        <f>ROUND(SUM(AO6:AO9),5)</f>
        <v>0</v>
      </c>
      <c r="AP10" s="39"/>
      <c r="AQ10" s="42">
        <f>ROUND(SUM(AQ6:AQ9),5)</f>
        <v>0</v>
      </c>
      <c r="AR10" s="39"/>
      <c r="AS10" s="42">
        <f t="shared" si="3"/>
        <v>0</v>
      </c>
      <c r="AT10" s="39"/>
      <c r="AU10" s="42">
        <f>ROUND(SUM(AU6:AU9),5)</f>
        <v>0</v>
      </c>
      <c r="AV10" s="39"/>
      <c r="AW10" s="40">
        <f t="shared" si="4"/>
        <v>0</v>
      </c>
      <c r="AX10" s="39"/>
      <c r="AY10" s="42">
        <f>ROUND(SUM(AY6:AY9),5)</f>
        <v>0</v>
      </c>
      <c r="AZ10" s="39"/>
      <c r="BA10" s="42">
        <f>ROUND(SUM(BA6:BA9),5)</f>
        <v>0</v>
      </c>
      <c r="BB10" s="39"/>
      <c r="BC10" s="42">
        <f>ROUND(SUM(BC6:BC9),5)</f>
        <v>0</v>
      </c>
      <c r="BD10" s="39"/>
      <c r="BE10" s="42">
        <f>ROUND(SUM(BE6:BE9),5)</f>
        <v>0</v>
      </c>
      <c r="BF10" s="39"/>
      <c r="BG10" s="42">
        <f>ROUND(SUM(BG6:BG9),5)</f>
        <v>0</v>
      </c>
      <c r="BH10" s="39"/>
      <c r="BI10" s="42">
        <f>ROUND(SUM(BI6:BI9),5)</f>
        <v>0</v>
      </c>
      <c r="BJ10" s="39"/>
      <c r="BK10" s="42">
        <f>ROUND(SUM(BK6:BK9),5)</f>
        <v>0</v>
      </c>
      <c r="BL10" s="39"/>
      <c r="BM10" s="40">
        <f t="shared" si="5"/>
        <v>0</v>
      </c>
      <c r="BN10" s="39"/>
      <c r="BO10" s="42">
        <f>ROUND(SUM(BO6:BO9),5)</f>
        <v>0</v>
      </c>
      <c r="BP10" s="39"/>
      <c r="BQ10" s="42">
        <f>ROUND(SUM(BQ6:BQ9),5)</f>
        <v>0</v>
      </c>
      <c r="BR10" s="39"/>
      <c r="BS10" s="42">
        <f>ROUND(SUM(BS6:BS9),5)</f>
        <v>0</v>
      </c>
      <c r="BT10" s="39"/>
      <c r="BU10" s="40">
        <f t="shared" si="6"/>
        <v>0</v>
      </c>
      <c r="BV10" s="39"/>
      <c r="BW10" s="42">
        <f>ROUND(SUM(BW6:BW9),5)</f>
        <v>0</v>
      </c>
      <c r="BX10" s="39"/>
      <c r="BY10" s="42">
        <f>ROUND(SUM(BY6:BY9),5)</f>
        <v>0</v>
      </c>
      <c r="BZ10" s="39"/>
      <c r="CA10" s="42">
        <f>ROUND(SUM(CA6:CA9),5)</f>
        <v>0</v>
      </c>
      <c r="CB10" s="39"/>
      <c r="CC10" s="42">
        <f>ROUND(SUM(CC6:CC9),5)</f>
        <v>0</v>
      </c>
      <c r="CD10" s="39"/>
      <c r="CE10" s="42">
        <f>ROUND(SUM(CE6:CE9),5)</f>
        <v>0</v>
      </c>
      <c r="CF10" s="39"/>
      <c r="CG10" s="42">
        <f>ROUND(SUM(CG6:CG9),5)</f>
        <v>0</v>
      </c>
      <c r="CH10" s="39"/>
      <c r="CI10" s="42">
        <f>ROUND(SUM(CI6:CI9),5)</f>
        <v>0</v>
      </c>
      <c r="CJ10" s="39"/>
      <c r="CK10" s="42">
        <f>ROUND(SUM(CK6:CK9),5)</f>
        <v>0</v>
      </c>
      <c r="CL10" s="39"/>
      <c r="CM10" s="40">
        <f t="shared" si="7"/>
        <v>0</v>
      </c>
      <c r="CN10" s="39"/>
      <c r="CO10" s="42">
        <f>ROUND(SUM(CO6:CO9),5)</f>
        <v>0</v>
      </c>
      <c r="CP10" s="39"/>
      <c r="CQ10" s="42">
        <f>ROUND(SUM(CQ6:CQ9),5)</f>
        <v>0</v>
      </c>
      <c r="CR10" s="39"/>
      <c r="CS10" s="42">
        <f>ROUND(SUM(CS6:CS9),5)</f>
        <v>0</v>
      </c>
      <c r="CT10" s="39"/>
      <c r="CU10" s="40">
        <f t="shared" si="8"/>
        <v>0</v>
      </c>
      <c r="CV10" s="39"/>
      <c r="CW10" s="42">
        <f>ROUND(SUM(CW6:CW9),5)</f>
        <v>0</v>
      </c>
      <c r="CX10" s="39"/>
      <c r="CY10" s="42">
        <f>ROUND(SUM(CY6:CY9),5)</f>
        <v>0</v>
      </c>
      <c r="CZ10" s="39"/>
      <c r="DA10" s="42">
        <f>ROUND(SUM(DA6:DA9),5)</f>
        <v>0</v>
      </c>
      <c r="DB10" s="39"/>
      <c r="DC10" s="42">
        <f>ROUND(SUM(DC6:DC9),5)</f>
        <v>0</v>
      </c>
      <c r="DD10" s="39"/>
      <c r="DE10" s="42">
        <f>ROUND(SUM(DE6:DE9),5)</f>
        <v>0</v>
      </c>
      <c r="DF10" s="39"/>
      <c r="DG10" s="42">
        <f>ROUND(SUM(DG6:DG9),5)</f>
        <v>0</v>
      </c>
      <c r="DH10" s="39"/>
      <c r="DI10" s="42">
        <f>ROUND(SUM(DI6:DI9),5)</f>
        <v>0</v>
      </c>
      <c r="DJ10" s="39"/>
      <c r="DK10" s="42">
        <f>ROUND(SUM(DK6:DK9),5)</f>
        <v>0</v>
      </c>
      <c r="DL10" s="39"/>
      <c r="DM10" s="42">
        <f>ROUND(SUM(DM6:DM9),5)</f>
        <v>0</v>
      </c>
      <c r="DN10" s="39"/>
      <c r="DO10" s="42">
        <f>ROUND(SUM(DO6:DO9),5)</f>
        <v>0</v>
      </c>
      <c r="DP10" s="39"/>
      <c r="DQ10" s="42">
        <f>ROUND(SUM(DQ6:DQ9),5)</f>
        <v>0</v>
      </c>
      <c r="DR10" s="39"/>
      <c r="DS10" s="42">
        <f>ROUND(SUM(DS6:DS9),5)</f>
        <v>0</v>
      </c>
      <c r="DT10" s="39"/>
      <c r="DU10" s="42">
        <f>ROUND(SUM(DU6:DU9),5)</f>
        <v>0</v>
      </c>
      <c r="DV10" s="39"/>
      <c r="DW10" s="42">
        <f>ROUND(SUM(DW6:DW9),5)</f>
        <v>0</v>
      </c>
      <c r="DX10" s="39"/>
      <c r="DY10" s="42">
        <f>ROUND(SUM(DY6:DY9),5)</f>
        <v>0</v>
      </c>
      <c r="DZ10" s="39"/>
      <c r="EA10" s="42">
        <f>ROUND(SUM(EA6:EA9),5)</f>
        <v>0</v>
      </c>
      <c r="EB10" s="39"/>
      <c r="EC10" s="42">
        <f>ROUND(SUM(EC6:EC9),5)</f>
        <v>0</v>
      </c>
      <c r="ED10" s="39"/>
      <c r="EE10" s="42">
        <f>ROUND(SUM(EE6:EE9),5)</f>
        <v>0</v>
      </c>
      <c r="EF10" s="39"/>
      <c r="EG10" s="42">
        <f>ROUND(SUM(EG6:EG9),5)</f>
        <v>0</v>
      </c>
      <c r="EH10" s="39"/>
      <c r="EI10" s="42">
        <f>ROUND(SUM(EI6:EI9),5)</f>
        <v>0</v>
      </c>
      <c r="EJ10" s="39"/>
      <c r="EK10" s="42">
        <f>ROUND(SUM(EK6:EK9),5)</f>
        <v>0</v>
      </c>
      <c r="EL10" s="39"/>
      <c r="EM10" s="42">
        <f>ROUND(SUM(EM6:EM9),5)</f>
        <v>0</v>
      </c>
      <c r="EN10" s="39"/>
      <c r="EO10" s="42">
        <f>ROUND(SUM(EO6:EO9),5)</f>
        <v>0</v>
      </c>
      <c r="EP10" s="39"/>
      <c r="EQ10" s="42">
        <f>ROUND(SUM(EQ6:EQ9),5)</f>
        <v>0</v>
      </c>
      <c r="ER10" s="39"/>
      <c r="ES10" s="42">
        <f>ROUND(SUM(ES6:ES9),5)</f>
        <v>0</v>
      </c>
      <c r="ET10" s="39"/>
      <c r="EU10" s="42">
        <f>ROUND(SUM(EU6:EU9),5)</f>
        <v>0</v>
      </c>
      <c r="EV10" s="39"/>
      <c r="EW10" s="42">
        <f>ROUND(SUM(EW6:EW9),5)</f>
        <v>0</v>
      </c>
      <c r="EX10" s="39"/>
      <c r="EY10" s="42">
        <f>ROUND(SUM(EY6:EY9),5)</f>
        <v>0</v>
      </c>
      <c r="EZ10" s="39"/>
      <c r="FA10" s="40">
        <f t="shared" si="9"/>
        <v>0</v>
      </c>
      <c r="FB10" s="39"/>
      <c r="FC10" s="42">
        <f>ROUND(SUM(FC6:FC9),5)</f>
        <v>0</v>
      </c>
      <c r="FD10" s="39"/>
      <c r="FE10" s="42">
        <f>ROUND(SUM(FE6:FE9),5)</f>
        <v>0</v>
      </c>
      <c r="FF10" s="39"/>
      <c r="FG10" s="42">
        <f>ROUND(SUM(FG6:FG9),5)</f>
        <v>0</v>
      </c>
      <c r="FH10" s="39"/>
      <c r="FI10" s="42">
        <f>ROUND(SUM(FI6:FI9),5)</f>
        <v>0</v>
      </c>
      <c r="FJ10" s="39"/>
      <c r="FK10" s="40">
        <f t="shared" si="10"/>
        <v>0</v>
      </c>
      <c r="FL10" s="39"/>
      <c r="FM10" s="42">
        <f>ROUND(SUM(FM6:FM9),5)</f>
        <v>0</v>
      </c>
      <c r="FN10" s="39"/>
      <c r="FO10" s="42">
        <f>ROUND(SUM(FO6:FO9),5)</f>
        <v>0</v>
      </c>
      <c r="FP10" s="39"/>
      <c r="FQ10" s="42">
        <f>ROUND(SUM(FQ6:FQ9),5)</f>
        <v>0</v>
      </c>
      <c r="FR10" s="39"/>
      <c r="FS10" s="42">
        <f>ROUND(SUM(FS6:FS9),5)</f>
        <v>0</v>
      </c>
      <c r="FT10" s="39"/>
      <c r="FU10" s="42">
        <f t="shared" si="11"/>
        <v>0</v>
      </c>
      <c r="FV10" s="39"/>
      <c r="FW10" s="42">
        <f>ROUND(SUM(FW6:FW9),5)</f>
        <v>0</v>
      </c>
      <c r="FX10" s="39"/>
      <c r="FY10" s="42">
        <f>ROUND(SUM(FY6:FY9),5)</f>
        <v>0</v>
      </c>
      <c r="FZ10" s="39"/>
      <c r="GA10" s="42">
        <f>ROUND(SUM(GA6:GA9),5)</f>
        <v>0</v>
      </c>
      <c r="GB10" s="39"/>
      <c r="GC10" s="42">
        <f>ROUND(SUM(GC6:GC9),5)</f>
        <v>0</v>
      </c>
      <c r="GD10" s="39"/>
      <c r="GE10" s="40">
        <f t="shared" si="12"/>
        <v>0</v>
      </c>
      <c r="GF10" s="39"/>
      <c r="GG10" s="42">
        <f>ROUND(SUM(GG6:GG9),5)</f>
        <v>50</v>
      </c>
      <c r="GH10" s="39"/>
      <c r="GI10" s="42">
        <f>ROUND(SUM(GI6:GI9),5)</f>
        <v>0</v>
      </c>
      <c r="GJ10" s="39"/>
      <c r="GK10" s="42">
        <f>ROUND(SUM(GK6:GK9),5)</f>
        <v>0</v>
      </c>
      <c r="GL10" s="39"/>
      <c r="GM10" s="42">
        <f>ROUND(SUM(GM6:GM9),5)</f>
        <v>50</v>
      </c>
      <c r="GN10" s="39"/>
      <c r="GO10" s="42">
        <f>ROUND(SUM(GO6:GO9),5)</f>
        <v>0</v>
      </c>
      <c r="GP10" s="39"/>
      <c r="GQ10" s="42">
        <f>ROUND(SUM(GQ6:GQ9),5)</f>
        <v>0</v>
      </c>
      <c r="GR10" s="39"/>
      <c r="GS10" s="42">
        <f>ROUND(SUM(GS6:GS9),5)</f>
        <v>0</v>
      </c>
      <c r="GT10" s="39"/>
      <c r="GU10" s="40">
        <f t="shared" si="13"/>
        <v>100</v>
      </c>
      <c r="GV10" s="39"/>
      <c r="GW10" s="42">
        <f>ROUND(SUM(GW6:GW9),5)</f>
        <v>0</v>
      </c>
      <c r="GX10" s="39"/>
      <c r="GY10" s="42">
        <f>ROUND(SUM(GY6:GY9),5)</f>
        <v>0</v>
      </c>
      <c r="GZ10" s="39"/>
      <c r="HA10" s="105">
        <f>ROUND(SUM(HA6:HA9),5)</f>
        <v>0</v>
      </c>
      <c r="HB10" s="39"/>
      <c r="HC10" s="42">
        <f>ROUND(SUM(HC6:HC9),5)</f>
        <v>0</v>
      </c>
      <c r="HD10" s="39"/>
      <c r="HE10" s="42">
        <f>ROUND(SUM(HE6:HE9),5)</f>
        <v>0</v>
      </c>
      <c r="HF10" s="39"/>
      <c r="HG10" s="42">
        <f>ROUND(SUM(HG6:HG9),5)</f>
        <v>0</v>
      </c>
      <c r="HH10" s="39"/>
      <c r="HI10" s="42">
        <f>ROUND(SUM(HI6:HI9),5)</f>
        <v>0</v>
      </c>
      <c r="HJ10" s="39"/>
      <c r="HK10" s="42">
        <f>ROUND(SUM(HK6:HK9),5)</f>
        <v>0</v>
      </c>
      <c r="HL10" s="39"/>
      <c r="HM10" s="42">
        <f>ROUND(SUM(HM6:HM9),5)</f>
        <v>0</v>
      </c>
      <c r="HN10" s="39"/>
      <c r="HO10" s="42">
        <f>ROUND(SUM(HO6:HO9),5)</f>
        <v>0</v>
      </c>
      <c r="HP10" s="39"/>
      <c r="HQ10" s="42">
        <f>ROUND(SUM(HQ6:HQ9),5)</f>
        <v>0</v>
      </c>
      <c r="HR10" s="39"/>
      <c r="HS10" s="40">
        <f t="shared" si="14"/>
        <v>0</v>
      </c>
      <c r="HT10" s="39"/>
      <c r="HU10" s="42">
        <f>ROUND(SUM(HU6:HU9),5)</f>
        <v>0</v>
      </c>
      <c r="HV10" s="39"/>
      <c r="HW10" s="42">
        <f>ROUND(SUM(HW6:HW9),5)</f>
        <v>0</v>
      </c>
      <c r="HX10" s="39"/>
      <c r="HY10" s="42">
        <f>ROUND(SUM(HY6:HY9),5)</f>
        <v>0</v>
      </c>
      <c r="HZ10" s="39"/>
      <c r="IA10" s="42">
        <f>ROUND(SUM(IA6:IA9),5)</f>
        <v>0</v>
      </c>
      <c r="IB10" s="39"/>
      <c r="IC10" s="42">
        <f>ROUND(SUM(IC6:IC9),5)</f>
        <v>0</v>
      </c>
      <c r="ID10" s="39"/>
      <c r="IE10" s="42">
        <f>ROUND(SUM(IE6:IE9),5)</f>
        <v>0</v>
      </c>
      <c r="IF10" s="39"/>
      <c r="IG10" s="40">
        <f t="shared" si="15"/>
        <v>0</v>
      </c>
      <c r="IH10" s="39"/>
      <c r="II10" s="42">
        <f>ROUND(SUM(II6:II9),5)</f>
        <v>0</v>
      </c>
      <c r="IJ10" s="39"/>
      <c r="IK10" s="42">
        <f>ROUND(SUM(IK6:IK9),5)</f>
        <v>0</v>
      </c>
      <c r="IL10" s="39"/>
      <c r="IM10" s="40">
        <f t="shared" si="16"/>
        <v>0</v>
      </c>
      <c r="IN10" s="39"/>
      <c r="IO10" s="42">
        <f>ROUND(SUM(IO6:IO9),5)</f>
        <v>0</v>
      </c>
      <c r="IP10" s="39"/>
      <c r="IQ10" s="42">
        <f>ROUND(SUM(IQ6:IQ9),5)</f>
        <v>0</v>
      </c>
      <c r="IR10" s="39"/>
      <c r="IS10" s="42">
        <f>ROUND(SUM(IS6:IS9),5)</f>
        <v>0</v>
      </c>
      <c r="IT10" s="39"/>
      <c r="IU10" s="42">
        <f>ROUND(SUM(IU6:IU9),5)</f>
        <v>0</v>
      </c>
      <c r="IV10" s="39"/>
      <c r="IW10" s="42">
        <f t="shared" si="17"/>
        <v>0</v>
      </c>
      <c r="IX10" s="39"/>
      <c r="IY10" s="42">
        <f>ROUND(SUM(IY6:IY9),5)</f>
        <v>18495.7</v>
      </c>
      <c r="IZ10" s="39"/>
      <c r="JA10" s="42">
        <f>ROUND(SUM(JA6:JA9),5)</f>
        <v>0</v>
      </c>
      <c r="JB10" s="39"/>
      <c r="JC10" s="42">
        <f>ROUND(SUM(JC6:JC9),5)</f>
        <v>0</v>
      </c>
      <c r="JD10" s="39"/>
      <c r="JE10" s="42">
        <f>ROUND(SUM(JE6:JE9),5)</f>
        <v>0</v>
      </c>
      <c r="JF10" s="39"/>
      <c r="JG10" s="42">
        <f t="shared" si="18"/>
        <v>0</v>
      </c>
      <c r="JH10" s="39"/>
      <c r="JI10" s="42">
        <f>ROUND(SUM(JI6:JI9),5)</f>
        <v>0</v>
      </c>
      <c r="JJ10" s="39"/>
      <c r="JK10" s="42">
        <f t="shared" si="19"/>
        <v>18595.7</v>
      </c>
    </row>
    <row r="11" spans="1:276" hidden="1" x14ac:dyDescent="0.2">
      <c r="A11" s="36"/>
      <c r="B11" s="36"/>
      <c r="C11" s="36"/>
      <c r="D11" s="36"/>
      <c r="E11" s="36" t="s">
        <v>12</v>
      </c>
      <c r="F11" s="36"/>
      <c r="G11" s="42">
        <v>10455.18</v>
      </c>
      <c r="H11" s="39"/>
      <c r="I11" s="42">
        <v>7755.18</v>
      </c>
      <c r="J11" s="39"/>
      <c r="K11" s="42">
        <v>11958.18</v>
      </c>
      <c r="L11" s="39"/>
      <c r="M11" s="42">
        <v>3000</v>
      </c>
      <c r="N11" s="39"/>
      <c r="O11" s="42">
        <v>2479</v>
      </c>
      <c r="P11" s="39"/>
      <c r="Q11" s="42">
        <v>4118</v>
      </c>
      <c r="R11" s="39"/>
      <c r="S11" s="42">
        <f t="shared" si="0"/>
        <v>9597</v>
      </c>
      <c r="T11" s="39"/>
      <c r="U11" s="42">
        <v>1550</v>
      </c>
      <c r="V11" s="39"/>
      <c r="W11" s="42">
        <v>1000</v>
      </c>
      <c r="X11" s="39"/>
      <c r="Y11" s="42">
        <v>2245</v>
      </c>
      <c r="Z11" s="39"/>
      <c r="AA11" s="42">
        <f t="shared" si="1"/>
        <v>4795</v>
      </c>
      <c r="AB11" s="39"/>
      <c r="AC11" s="42">
        <v>2870</v>
      </c>
      <c r="AD11" s="39"/>
      <c r="AE11" s="42">
        <v>2860</v>
      </c>
      <c r="AF11" s="39"/>
      <c r="AG11" s="42">
        <v>1850</v>
      </c>
      <c r="AH11" s="39"/>
      <c r="AI11" s="42">
        <v>0</v>
      </c>
      <c r="AJ11" s="39"/>
      <c r="AK11" s="42">
        <f t="shared" si="2"/>
        <v>7580</v>
      </c>
      <c r="AL11" s="39"/>
      <c r="AM11" s="42">
        <v>6220</v>
      </c>
      <c r="AN11" s="39"/>
      <c r="AO11" s="42">
        <v>3300</v>
      </c>
      <c r="AP11" s="39"/>
      <c r="AQ11" s="42">
        <v>4155</v>
      </c>
      <c r="AR11" s="39"/>
      <c r="AS11" s="42">
        <f t="shared" si="3"/>
        <v>13675</v>
      </c>
      <c r="AT11" s="39"/>
      <c r="AU11" s="42">
        <v>4305.18</v>
      </c>
      <c r="AV11" s="39"/>
      <c r="AW11" s="40">
        <f t="shared" si="4"/>
        <v>39952.18</v>
      </c>
      <c r="AX11" s="39"/>
      <c r="AY11" s="42">
        <v>10996.28</v>
      </c>
      <c r="AZ11" s="39"/>
      <c r="BA11" s="42">
        <v>10030.18</v>
      </c>
      <c r="BB11" s="39"/>
      <c r="BC11" s="42">
        <v>7358</v>
      </c>
      <c r="BD11" s="39"/>
      <c r="BE11" s="42">
        <v>2084</v>
      </c>
      <c r="BF11" s="39"/>
      <c r="BG11" s="42">
        <v>5250</v>
      </c>
      <c r="BH11" s="39"/>
      <c r="BI11" s="42">
        <v>6450</v>
      </c>
      <c r="BJ11" s="39"/>
      <c r="BK11" s="42">
        <v>4213.18</v>
      </c>
      <c r="BL11" s="39"/>
      <c r="BM11" s="40">
        <f t="shared" si="5"/>
        <v>25355.18</v>
      </c>
      <c r="BN11" s="39"/>
      <c r="BO11" s="42">
        <v>9855.18</v>
      </c>
      <c r="BP11" s="39"/>
      <c r="BQ11" s="42">
        <v>7800</v>
      </c>
      <c r="BR11" s="39"/>
      <c r="BS11" s="42">
        <v>8755.18</v>
      </c>
      <c r="BT11" s="39"/>
      <c r="BU11" s="40">
        <f t="shared" si="6"/>
        <v>16555.18</v>
      </c>
      <c r="BV11" s="39"/>
      <c r="BW11" s="42">
        <v>11030.18</v>
      </c>
      <c r="BX11" s="39"/>
      <c r="BY11" s="42">
        <v>10175.18</v>
      </c>
      <c r="BZ11" s="39"/>
      <c r="CA11" s="42">
        <v>8765.18</v>
      </c>
      <c r="CB11" s="39"/>
      <c r="CC11" s="42">
        <v>9680.18</v>
      </c>
      <c r="CD11" s="39"/>
      <c r="CE11" s="42">
        <v>9480.18</v>
      </c>
      <c r="CF11" s="39"/>
      <c r="CG11" s="42">
        <v>7380</v>
      </c>
      <c r="CH11" s="39"/>
      <c r="CI11" s="42">
        <v>6650</v>
      </c>
      <c r="CJ11" s="39"/>
      <c r="CK11" s="42">
        <v>3555.18</v>
      </c>
      <c r="CL11" s="39"/>
      <c r="CM11" s="40">
        <f t="shared" si="7"/>
        <v>17585.18</v>
      </c>
      <c r="CN11" s="39"/>
      <c r="CO11" s="42">
        <v>7645</v>
      </c>
      <c r="CP11" s="39"/>
      <c r="CQ11" s="42">
        <v>6575</v>
      </c>
      <c r="CR11" s="39"/>
      <c r="CS11" s="42">
        <v>3555.18</v>
      </c>
      <c r="CT11" s="39"/>
      <c r="CU11" s="40">
        <f t="shared" si="8"/>
        <v>17775.18</v>
      </c>
      <c r="CV11" s="39"/>
      <c r="CW11" s="42">
        <v>9660.18</v>
      </c>
      <c r="CX11" s="39"/>
      <c r="CY11" s="42">
        <v>9991.18</v>
      </c>
      <c r="CZ11" s="39"/>
      <c r="DA11" s="42">
        <v>12160.18</v>
      </c>
      <c r="DB11" s="39"/>
      <c r="DC11" s="42">
        <v>7500.18</v>
      </c>
      <c r="DD11" s="39"/>
      <c r="DE11" s="42">
        <v>11270.18</v>
      </c>
      <c r="DF11" s="39"/>
      <c r="DG11" s="42">
        <v>10780.18</v>
      </c>
      <c r="DH11" s="39"/>
      <c r="DI11" s="42">
        <v>12705.18</v>
      </c>
      <c r="DJ11" s="39"/>
      <c r="DK11" s="42">
        <v>9951.01</v>
      </c>
      <c r="DL11" s="39"/>
      <c r="DM11" s="42">
        <v>9080.18</v>
      </c>
      <c r="DN11" s="39"/>
      <c r="DO11" s="42">
        <v>11030.18</v>
      </c>
      <c r="DP11" s="39"/>
      <c r="DQ11" s="42">
        <v>10305.18</v>
      </c>
      <c r="DR11" s="39"/>
      <c r="DS11" s="42">
        <v>10182.18</v>
      </c>
      <c r="DT11" s="39"/>
      <c r="DU11" s="42">
        <v>7205.18</v>
      </c>
      <c r="DV11" s="39"/>
      <c r="DW11" s="42">
        <v>8759.18</v>
      </c>
      <c r="DX11" s="39"/>
      <c r="DY11" s="42">
        <v>12855.18</v>
      </c>
      <c r="DZ11" s="39"/>
      <c r="EA11" s="42">
        <v>10960.18</v>
      </c>
      <c r="EB11" s="39"/>
      <c r="EC11" s="42">
        <v>11297.18</v>
      </c>
      <c r="ED11" s="39"/>
      <c r="EE11" s="42">
        <v>12740.18</v>
      </c>
      <c r="EF11" s="39"/>
      <c r="EG11" s="42">
        <v>4000</v>
      </c>
      <c r="EH11" s="39"/>
      <c r="EI11" s="42">
        <v>2000</v>
      </c>
      <c r="EJ11" s="39"/>
      <c r="EK11" s="42">
        <v>4450</v>
      </c>
      <c r="EL11" s="39"/>
      <c r="EM11" s="42">
        <v>4575</v>
      </c>
      <c r="EN11" s="39"/>
      <c r="EO11" s="42">
        <v>5150</v>
      </c>
      <c r="EP11" s="39"/>
      <c r="EQ11" s="42">
        <v>3515</v>
      </c>
      <c r="ER11" s="39"/>
      <c r="ES11" s="42">
        <v>3950</v>
      </c>
      <c r="ET11" s="39"/>
      <c r="EU11" s="42">
        <v>5040</v>
      </c>
      <c r="EV11" s="39"/>
      <c r="EW11" s="42">
        <v>2515</v>
      </c>
      <c r="EX11" s="39"/>
      <c r="EY11" s="42">
        <v>5105.12</v>
      </c>
      <c r="EZ11" s="39"/>
      <c r="FA11" s="40">
        <f t="shared" si="9"/>
        <v>40300.120000000003</v>
      </c>
      <c r="FB11" s="39"/>
      <c r="FC11" s="42">
        <v>10275.18</v>
      </c>
      <c r="FD11" s="39"/>
      <c r="FE11" s="42">
        <v>10305.18</v>
      </c>
      <c r="FF11" s="39"/>
      <c r="FG11" s="42">
        <v>13259.53</v>
      </c>
      <c r="FH11" s="39"/>
      <c r="FI11" s="42">
        <v>3780.18</v>
      </c>
      <c r="FJ11" s="39"/>
      <c r="FK11" s="40">
        <f t="shared" si="10"/>
        <v>17039.71</v>
      </c>
      <c r="FL11" s="39"/>
      <c r="FM11" s="42">
        <v>2500</v>
      </c>
      <c r="FN11" s="39"/>
      <c r="FO11" s="42">
        <v>3733</v>
      </c>
      <c r="FP11" s="39"/>
      <c r="FQ11" s="42">
        <v>2910</v>
      </c>
      <c r="FR11" s="39"/>
      <c r="FS11" s="42">
        <v>325</v>
      </c>
      <c r="FT11" s="39"/>
      <c r="FU11" s="42">
        <f t="shared" si="11"/>
        <v>9468</v>
      </c>
      <c r="FV11" s="39"/>
      <c r="FW11" s="42">
        <v>7340</v>
      </c>
      <c r="FX11" s="39"/>
      <c r="FY11" s="42">
        <v>1345</v>
      </c>
      <c r="FZ11" s="39"/>
      <c r="GA11" s="42">
        <v>2600</v>
      </c>
      <c r="GB11" s="39"/>
      <c r="GC11" s="42">
        <v>4855.18</v>
      </c>
      <c r="GD11" s="39"/>
      <c r="GE11" s="40">
        <f t="shared" si="12"/>
        <v>25608.18</v>
      </c>
      <c r="GF11" s="39"/>
      <c r="GG11" s="42">
        <v>1885</v>
      </c>
      <c r="GH11" s="39"/>
      <c r="GI11" s="42">
        <v>2375</v>
      </c>
      <c r="GJ11" s="39"/>
      <c r="GK11" s="42">
        <v>3825</v>
      </c>
      <c r="GL11" s="39"/>
      <c r="GM11" s="42">
        <v>2146</v>
      </c>
      <c r="GN11" s="39"/>
      <c r="GO11" s="42">
        <v>1420</v>
      </c>
      <c r="GP11" s="39"/>
      <c r="GQ11" s="42">
        <v>4350</v>
      </c>
      <c r="GR11" s="39"/>
      <c r="GS11" s="42">
        <v>4440.18</v>
      </c>
      <c r="GT11" s="39"/>
      <c r="GU11" s="40">
        <f t="shared" si="13"/>
        <v>20441.18</v>
      </c>
      <c r="GV11" s="39"/>
      <c r="GW11" s="42">
        <v>12080.18</v>
      </c>
      <c r="GX11" s="39"/>
      <c r="GY11" s="42">
        <v>11245.18</v>
      </c>
      <c r="GZ11" s="39"/>
      <c r="HA11" s="105">
        <v>12555.18</v>
      </c>
      <c r="HB11" s="39"/>
      <c r="HC11" s="42">
        <v>9770.18</v>
      </c>
      <c r="HD11" s="39"/>
      <c r="HE11" s="42">
        <v>10355.18</v>
      </c>
      <c r="HF11" s="39"/>
      <c r="HG11" s="42">
        <v>13283.51</v>
      </c>
      <c r="HH11" s="39"/>
      <c r="HI11" s="42">
        <v>4175</v>
      </c>
      <c r="HJ11" s="39"/>
      <c r="HK11" s="42">
        <v>2500.29</v>
      </c>
      <c r="HL11" s="39"/>
      <c r="HM11" s="42">
        <v>3110</v>
      </c>
      <c r="HN11" s="39"/>
      <c r="HO11" s="42">
        <v>2550</v>
      </c>
      <c r="HP11" s="39"/>
      <c r="HQ11" s="42">
        <v>4115.18</v>
      </c>
      <c r="HR11" s="39"/>
      <c r="HS11" s="40">
        <f t="shared" si="14"/>
        <v>16450.47</v>
      </c>
      <c r="HT11" s="39"/>
      <c r="HU11" s="42">
        <v>0</v>
      </c>
      <c r="HV11" s="39"/>
      <c r="HW11" s="42">
        <v>0</v>
      </c>
      <c r="HX11" s="39"/>
      <c r="HY11" s="42">
        <v>9855.18</v>
      </c>
      <c r="HZ11" s="39"/>
      <c r="IA11" s="42">
        <v>9605.18</v>
      </c>
      <c r="IB11" s="39"/>
      <c r="IC11" s="42">
        <v>9159.18</v>
      </c>
      <c r="ID11" s="39"/>
      <c r="IE11" s="42">
        <v>7125.18</v>
      </c>
      <c r="IF11" s="39"/>
      <c r="IG11" s="40">
        <f t="shared" si="15"/>
        <v>35744.720000000001</v>
      </c>
      <c r="IH11" s="39"/>
      <c r="II11" s="42">
        <v>9855.18</v>
      </c>
      <c r="IJ11" s="39"/>
      <c r="IK11" s="42">
        <v>9555.18</v>
      </c>
      <c r="IL11" s="39"/>
      <c r="IM11" s="40">
        <f t="shared" si="16"/>
        <v>19410.36</v>
      </c>
      <c r="IN11" s="39"/>
      <c r="IO11" s="42">
        <v>13590.18</v>
      </c>
      <c r="IP11" s="39"/>
      <c r="IQ11" s="42">
        <v>13755.18</v>
      </c>
      <c r="IR11" s="39"/>
      <c r="IS11" s="42">
        <v>11055.18</v>
      </c>
      <c r="IT11" s="39"/>
      <c r="IU11" s="42">
        <v>10510.18</v>
      </c>
      <c r="IV11" s="39"/>
      <c r="IW11" s="42">
        <f t="shared" si="17"/>
        <v>48910.720000000001</v>
      </c>
      <c r="IX11" s="39"/>
      <c r="IY11" s="42">
        <v>0</v>
      </c>
      <c r="IZ11" s="39"/>
      <c r="JA11" s="42">
        <v>0</v>
      </c>
      <c r="JB11" s="39"/>
      <c r="JC11" s="42">
        <v>0</v>
      </c>
      <c r="JD11" s="39"/>
      <c r="JE11" s="42">
        <v>0</v>
      </c>
      <c r="JF11" s="39"/>
      <c r="JG11" s="42">
        <f t="shared" si="18"/>
        <v>0</v>
      </c>
      <c r="JH11" s="39"/>
      <c r="JI11" s="42">
        <v>0</v>
      </c>
      <c r="JJ11" s="39"/>
      <c r="JK11" s="42">
        <f t="shared" si="19"/>
        <v>729612.28</v>
      </c>
    </row>
    <row r="12" spans="1:276" ht="16" hidden="1" thickBot="1" x14ac:dyDescent="0.25">
      <c r="A12" s="36"/>
      <c r="B12" s="36"/>
      <c r="C12" s="36"/>
      <c r="D12" s="36"/>
      <c r="E12" s="36" t="s">
        <v>295</v>
      </c>
      <c r="F12" s="36"/>
      <c r="G12" s="42">
        <v>0</v>
      </c>
      <c r="H12" s="39"/>
      <c r="I12" s="42">
        <v>0</v>
      </c>
      <c r="J12" s="39"/>
      <c r="K12" s="42">
        <v>0</v>
      </c>
      <c r="L12" s="39"/>
      <c r="M12" s="42">
        <v>0</v>
      </c>
      <c r="N12" s="39"/>
      <c r="O12" s="42">
        <v>0</v>
      </c>
      <c r="P12" s="39"/>
      <c r="Q12" s="42">
        <v>0</v>
      </c>
      <c r="R12" s="39"/>
      <c r="S12" s="42">
        <f t="shared" si="0"/>
        <v>0</v>
      </c>
      <c r="T12" s="39"/>
      <c r="U12" s="42">
        <v>0</v>
      </c>
      <c r="V12" s="39"/>
      <c r="W12" s="42">
        <v>0</v>
      </c>
      <c r="X12" s="39"/>
      <c r="Y12" s="42">
        <v>0</v>
      </c>
      <c r="Z12" s="39"/>
      <c r="AA12" s="42">
        <f t="shared" si="1"/>
        <v>0</v>
      </c>
      <c r="AB12" s="39"/>
      <c r="AC12" s="42">
        <v>0</v>
      </c>
      <c r="AD12" s="39"/>
      <c r="AE12" s="42">
        <v>0</v>
      </c>
      <c r="AF12" s="39"/>
      <c r="AG12" s="42">
        <v>0</v>
      </c>
      <c r="AH12" s="39"/>
      <c r="AI12" s="42">
        <v>0</v>
      </c>
      <c r="AJ12" s="39"/>
      <c r="AK12" s="42">
        <f t="shared" si="2"/>
        <v>0</v>
      </c>
      <c r="AL12" s="39"/>
      <c r="AM12" s="42">
        <v>0</v>
      </c>
      <c r="AN12" s="39"/>
      <c r="AO12" s="42">
        <v>0</v>
      </c>
      <c r="AP12" s="39"/>
      <c r="AQ12" s="42">
        <v>0</v>
      </c>
      <c r="AR12" s="39"/>
      <c r="AS12" s="42">
        <f t="shared" si="3"/>
        <v>0</v>
      </c>
      <c r="AT12" s="39"/>
      <c r="AU12" s="42">
        <v>0</v>
      </c>
      <c r="AV12" s="39"/>
      <c r="AW12" s="40">
        <f t="shared" si="4"/>
        <v>0</v>
      </c>
      <c r="AX12" s="39"/>
      <c r="AY12" s="42">
        <v>0</v>
      </c>
      <c r="AZ12" s="39"/>
      <c r="BA12" s="42">
        <v>0</v>
      </c>
      <c r="BB12" s="39"/>
      <c r="BC12" s="42">
        <v>0</v>
      </c>
      <c r="BD12" s="39"/>
      <c r="BE12" s="42">
        <v>0</v>
      </c>
      <c r="BF12" s="39"/>
      <c r="BG12" s="42">
        <v>0</v>
      </c>
      <c r="BH12" s="39"/>
      <c r="BI12" s="42">
        <v>0</v>
      </c>
      <c r="BJ12" s="39"/>
      <c r="BK12" s="42">
        <v>0</v>
      </c>
      <c r="BL12" s="39"/>
      <c r="BM12" s="40">
        <f t="shared" si="5"/>
        <v>0</v>
      </c>
      <c r="BN12" s="39"/>
      <c r="BO12" s="42">
        <v>0</v>
      </c>
      <c r="BP12" s="39"/>
      <c r="BQ12" s="42">
        <v>0</v>
      </c>
      <c r="BR12" s="39"/>
      <c r="BS12" s="42">
        <v>0</v>
      </c>
      <c r="BT12" s="39"/>
      <c r="BU12" s="40">
        <f t="shared" si="6"/>
        <v>0</v>
      </c>
      <c r="BV12" s="39"/>
      <c r="BW12" s="42">
        <v>0</v>
      </c>
      <c r="BX12" s="39"/>
      <c r="BY12" s="42">
        <v>0</v>
      </c>
      <c r="BZ12" s="39"/>
      <c r="CA12" s="42">
        <v>0</v>
      </c>
      <c r="CB12" s="39"/>
      <c r="CC12" s="42">
        <v>0</v>
      </c>
      <c r="CD12" s="39"/>
      <c r="CE12" s="42">
        <v>0</v>
      </c>
      <c r="CF12" s="39"/>
      <c r="CG12" s="42">
        <v>0</v>
      </c>
      <c r="CH12" s="39"/>
      <c r="CI12" s="42">
        <v>80</v>
      </c>
      <c r="CJ12" s="39"/>
      <c r="CK12" s="42">
        <v>0</v>
      </c>
      <c r="CL12" s="39"/>
      <c r="CM12" s="40">
        <f t="shared" si="7"/>
        <v>80</v>
      </c>
      <c r="CN12" s="39"/>
      <c r="CO12" s="42">
        <v>0</v>
      </c>
      <c r="CP12" s="39"/>
      <c r="CQ12" s="42">
        <v>0</v>
      </c>
      <c r="CR12" s="39"/>
      <c r="CS12" s="42">
        <v>0</v>
      </c>
      <c r="CT12" s="39"/>
      <c r="CU12" s="40">
        <f t="shared" si="8"/>
        <v>0</v>
      </c>
      <c r="CV12" s="39"/>
      <c r="CW12" s="42">
        <v>0</v>
      </c>
      <c r="CX12" s="39"/>
      <c r="CY12" s="42">
        <v>0</v>
      </c>
      <c r="CZ12" s="39"/>
      <c r="DA12" s="42">
        <v>0</v>
      </c>
      <c r="DB12" s="39"/>
      <c r="DC12" s="42">
        <v>0</v>
      </c>
      <c r="DD12" s="39"/>
      <c r="DE12" s="42">
        <v>0</v>
      </c>
      <c r="DF12" s="39"/>
      <c r="DG12" s="42">
        <v>0</v>
      </c>
      <c r="DH12" s="39"/>
      <c r="DI12" s="42">
        <v>0</v>
      </c>
      <c r="DJ12" s="39"/>
      <c r="DK12" s="42">
        <v>0</v>
      </c>
      <c r="DL12" s="39"/>
      <c r="DM12" s="42">
        <v>290</v>
      </c>
      <c r="DN12" s="39"/>
      <c r="DO12" s="42">
        <v>0</v>
      </c>
      <c r="DP12" s="39"/>
      <c r="DQ12" s="42">
        <v>0</v>
      </c>
      <c r="DR12" s="39"/>
      <c r="DS12" s="42">
        <v>0</v>
      </c>
      <c r="DT12" s="39"/>
      <c r="DU12" s="42">
        <v>0</v>
      </c>
      <c r="DV12" s="39"/>
      <c r="DW12" s="42">
        <v>0</v>
      </c>
      <c r="DX12" s="39"/>
      <c r="DY12" s="42">
        <v>0</v>
      </c>
      <c r="DZ12" s="39"/>
      <c r="EA12" s="42">
        <v>0</v>
      </c>
      <c r="EB12" s="39"/>
      <c r="EC12" s="42">
        <v>0</v>
      </c>
      <c r="ED12" s="39"/>
      <c r="EE12" s="42">
        <v>0</v>
      </c>
      <c r="EF12" s="39"/>
      <c r="EG12" s="42">
        <v>0</v>
      </c>
      <c r="EH12" s="39"/>
      <c r="EI12" s="42">
        <v>0</v>
      </c>
      <c r="EJ12" s="39"/>
      <c r="EK12" s="42">
        <v>0</v>
      </c>
      <c r="EL12" s="39"/>
      <c r="EM12" s="42">
        <v>0</v>
      </c>
      <c r="EN12" s="39"/>
      <c r="EO12" s="42">
        <v>0</v>
      </c>
      <c r="EP12" s="39"/>
      <c r="EQ12" s="42">
        <v>0</v>
      </c>
      <c r="ER12" s="39"/>
      <c r="ES12" s="42">
        <v>0</v>
      </c>
      <c r="ET12" s="39"/>
      <c r="EU12" s="42">
        <v>0</v>
      </c>
      <c r="EV12" s="39"/>
      <c r="EW12" s="42">
        <v>0</v>
      </c>
      <c r="EX12" s="39"/>
      <c r="EY12" s="42">
        <v>0</v>
      </c>
      <c r="EZ12" s="39"/>
      <c r="FA12" s="40">
        <f t="shared" si="9"/>
        <v>0</v>
      </c>
      <c r="FB12" s="39"/>
      <c r="FC12" s="42">
        <v>90</v>
      </c>
      <c r="FD12" s="39"/>
      <c r="FE12" s="42">
        <v>0</v>
      </c>
      <c r="FF12" s="39"/>
      <c r="FG12" s="42">
        <v>0</v>
      </c>
      <c r="FH12" s="39"/>
      <c r="FI12" s="42">
        <v>600.47</v>
      </c>
      <c r="FJ12" s="39"/>
      <c r="FK12" s="40">
        <f t="shared" si="10"/>
        <v>600.47</v>
      </c>
      <c r="FL12" s="39"/>
      <c r="FM12" s="42">
        <v>0</v>
      </c>
      <c r="FN12" s="39"/>
      <c r="FO12" s="42">
        <v>0</v>
      </c>
      <c r="FP12" s="39"/>
      <c r="FQ12" s="42">
        <v>0</v>
      </c>
      <c r="FR12" s="39"/>
      <c r="FS12" s="42">
        <v>0</v>
      </c>
      <c r="FT12" s="39"/>
      <c r="FU12" s="42">
        <f t="shared" si="11"/>
        <v>0</v>
      </c>
      <c r="FV12" s="39"/>
      <c r="FW12" s="42">
        <v>0</v>
      </c>
      <c r="FX12" s="39"/>
      <c r="FY12" s="42">
        <v>0</v>
      </c>
      <c r="FZ12" s="39"/>
      <c r="GA12" s="42">
        <v>0</v>
      </c>
      <c r="GB12" s="39"/>
      <c r="GC12" s="42">
        <v>0</v>
      </c>
      <c r="GD12" s="39"/>
      <c r="GE12" s="40">
        <f t="shared" si="12"/>
        <v>0</v>
      </c>
      <c r="GF12" s="39"/>
      <c r="GG12" s="42">
        <v>0</v>
      </c>
      <c r="GH12" s="39"/>
      <c r="GI12" s="42">
        <v>0</v>
      </c>
      <c r="GJ12" s="39"/>
      <c r="GK12" s="42">
        <v>25</v>
      </c>
      <c r="GL12" s="39"/>
      <c r="GM12" s="42">
        <v>0</v>
      </c>
      <c r="GN12" s="39"/>
      <c r="GO12" s="42">
        <v>0</v>
      </c>
      <c r="GP12" s="39"/>
      <c r="GQ12" s="42">
        <v>0</v>
      </c>
      <c r="GR12" s="39"/>
      <c r="GS12" s="42">
        <v>0</v>
      </c>
      <c r="GT12" s="39"/>
      <c r="GU12" s="40">
        <f t="shared" si="13"/>
        <v>25</v>
      </c>
      <c r="GV12" s="39"/>
      <c r="GW12" s="42">
        <v>0</v>
      </c>
      <c r="GX12" s="39"/>
      <c r="GY12" s="42">
        <v>0</v>
      </c>
      <c r="GZ12" s="39"/>
      <c r="HA12" s="105">
        <v>100</v>
      </c>
      <c r="HB12" s="39"/>
      <c r="HC12" s="42">
        <v>45</v>
      </c>
      <c r="HD12" s="39"/>
      <c r="HE12" s="42">
        <v>0</v>
      </c>
      <c r="HF12" s="39"/>
      <c r="HG12" s="42">
        <v>0</v>
      </c>
      <c r="HH12" s="39"/>
      <c r="HI12" s="42">
        <v>0</v>
      </c>
      <c r="HJ12" s="39"/>
      <c r="HK12" s="42">
        <v>0</v>
      </c>
      <c r="HL12" s="39"/>
      <c r="HM12" s="42">
        <v>0</v>
      </c>
      <c r="HN12" s="39"/>
      <c r="HO12" s="42">
        <v>0</v>
      </c>
      <c r="HP12" s="39"/>
      <c r="HQ12" s="42">
        <v>0</v>
      </c>
      <c r="HR12" s="39"/>
      <c r="HS12" s="40">
        <f t="shared" si="14"/>
        <v>0</v>
      </c>
      <c r="HT12" s="39"/>
      <c r="HU12" s="42">
        <v>0</v>
      </c>
      <c r="HV12" s="39"/>
      <c r="HW12" s="42">
        <v>0</v>
      </c>
      <c r="HX12" s="39"/>
      <c r="HY12" s="42">
        <v>0</v>
      </c>
      <c r="HZ12" s="39"/>
      <c r="IA12" s="42">
        <v>0</v>
      </c>
      <c r="IB12" s="39"/>
      <c r="IC12" s="42">
        <v>0</v>
      </c>
      <c r="ID12" s="39"/>
      <c r="IE12" s="42">
        <v>0</v>
      </c>
      <c r="IF12" s="39"/>
      <c r="IG12" s="40">
        <f t="shared" si="15"/>
        <v>0</v>
      </c>
      <c r="IH12" s="39"/>
      <c r="II12" s="42">
        <v>0</v>
      </c>
      <c r="IJ12" s="39"/>
      <c r="IK12" s="42">
        <v>0</v>
      </c>
      <c r="IL12" s="39"/>
      <c r="IM12" s="40">
        <f t="shared" si="16"/>
        <v>0</v>
      </c>
      <c r="IN12" s="39"/>
      <c r="IO12" s="42">
        <v>0</v>
      </c>
      <c r="IP12" s="39"/>
      <c r="IQ12" s="42">
        <v>0</v>
      </c>
      <c r="IR12" s="39"/>
      <c r="IS12" s="42">
        <v>0</v>
      </c>
      <c r="IT12" s="39"/>
      <c r="IU12" s="42">
        <v>0</v>
      </c>
      <c r="IV12" s="39"/>
      <c r="IW12" s="42">
        <f t="shared" si="17"/>
        <v>0</v>
      </c>
      <c r="IX12" s="39"/>
      <c r="IY12" s="42">
        <v>0</v>
      </c>
      <c r="IZ12" s="39"/>
      <c r="JA12" s="42">
        <v>0</v>
      </c>
      <c r="JB12" s="39"/>
      <c r="JC12" s="42">
        <v>0</v>
      </c>
      <c r="JD12" s="39"/>
      <c r="JE12" s="42">
        <v>0</v>
      </c>
      <c r="JF12" s="39"/>
      <c r="JG12" s="42">
        <f t="shared" si="18"/>
        <v>0</v>
      </c>
      <c r="JH12" s="39"/>
      <c r="JI12" s="42">
        <v>0</v>
      </c>
      <c r="JJ12" s="39"/>
      <c r="JK12" s="42">
        <f t="shared" si="19"/>
        <v>1230.47</v>
      </c>
    </row>
    <row r="13" spans="1:276" ht="16" hidden="1" thickBot="1" x14ac:dyDescent="0.25">
      <c r="A13" s="36"/>
      <c r="B13" s="36"/>
      <c r="C13" s="36"/>
      <c r="D13" s="36" t="s">
        <v>296</v>
      </c>
      <c r="E13" s="36"/>
      <c r="F13" s="36"/>
      <c r="G13" s="50">
        <f>ROUND(SUM(G4:G5)+SUM(G10:G12),5)</f>
        <v>10455.18</v>
      </c>
      <c r="H13" s="39"/>
      <c r="I13" s="50">
        <f>ROUND(SUM(I4:I5)+SUM(I10:I12),5)</f>
        <v>7755.18</v>
      </c>
      <c r="J13" s="39"/>
      <c r="K13" s="50">
        <f>ROUND(SUM(K4:K5)+SUM(K10:K12),5)</f>
        <v>11958.18</v>
      </c>
      <c r="L13" s="39"/>
      <c r="M13" s="50">
        <f>ROUND(SUM(M4:M5)+SUM(M10:M12),5)</f>
        <v>3000</v>
      </c>
      <c r="N13" s="39"/>
      <c r="O13" s="50">
        <f>ROUND(SUM(O4:O5)+SUM(O10:O12),5)</f>
        <v>2479</v>
      </c>
      <c r="P13" s="39"/>
      <c r="Q13" s="50">
        <f>ROUND(SUM(Q4:Q5)+SUM(Q10:Q12),5)</f>
        <v>4118</v>
      </c>
      <c r="R13" s="39"/>
      <c r="S13" s="50">
        <f t="shared" si="0"/>
        <v>9597</v>
      </c>
      <c r="T13" s="39"/>
      <c r="U13" s="50">
        <f>ROUND(SUM(U4:U5)+SUM(U10:U12),5)</f>
        <v>1550</v>
      </c>
      <c r="V13" s="39"/>
      <c r="W13" s="50">
        <f>ROUND(SUM(W4:W5)+SUM(W10:W12),5)</f>
        <v>1000</v>
      </c>
      <c r="X13" s="39"/>
      <c r="Y13" s="50">
        <f>ROUND(SUM(Y4:Y5)+SUM(Y10:Y12),5)</f>
        <v>2245</v>
      </c>
      <c r="Z13" s="39"/>
      <c r="AA13" s="50">
        <f t="shared" si="1"/>
        <v>4795</v>
      </c>
      <c r="AB13" s="39"/>
      <c r="AC13" s="50">
        <f>ROUND(SUM(AC4:AC5)+SUM(AC10:AC12),5)</f>
        <v>2870</v>
      </c>
      <c r="AD13" s="39"/>
      <c r="AE13" s="50">
        <f>ROUND(SUM(AE4:AE5)+SUM(AE10:AE12),5)</f>
        <v>2860</v>
      </c>
      <c r="AF13" s="39"/>
      <c r="AG13" s="50">
        <f>ROUND(SUM(AG4:AG5)+SUM(AG10:AG12),5)</f>
        <v>1850</v>
      </c>
      <c r="AH13" s="39"/>
      <c r="AI13" s="50">
        <f>ROUND(SUM(AI4:AI5)+SUM(AI10:AI12),5)</f>
        <v>0</v>
      </c>
      <c r="AJ13" s="39"/>
      <c r="AK13" s="50">
        <f t="shared" si="2"/>
        <v>7580</v>
      </c>
      <c r="AL13" s="39"/>
      <c r="AM13" s="50">
        <f>ROUND(SUM(AM4:AM5)+SUM(AM10:AM12),5)</f>
        <v>6220</v>
      </c>
      <c r="AN13" s="39"/>
      <c r="AO13" s="50">
        <f>ROUND(SUM(AO4:AO5)+SUM(AO10:AO12),5)</f>
        <v>3300</v>
      </c>
      <c r="AP13" s="39"/>
      <c r="AQ13" s="50">
        <f>ROUND(SUM(AQ4:AQ5)+SUM(AQ10:AQ12),5)</f>
        <v>4155</v>
      </c>
      <c r="AR13" s="39"/>
      <c r="AS13" s="50">
        <f t="shared" si="3"/>
        <v>13675</v>
      </c>
      <c r="AT13" s="39"/>
      <c r="AU13" s="50">
        <f>ROUND(SUM(AU4:AU5)+SUM(AU10:AU12),5)</f>
        <v>4305.18</v>
      </c>
      <c r="AV13" s="39"/>
      <c r="AW13" s="48">
        <f t="shared" si="4"/>
        <v>39952.18</v>
      </c>
      <c r="AX13" s="39"/>
      <c r="AY13" s="50">
        <f>ROUND(SUM(AY4:AY5)+SUM(AY10:AY12),5)</f>
        <v>10996.28</v>
      </c>
      <c r="AZ13" s="39"/>
      <c r="BA13" s="50">
        <f>ROUND(SUM(BA4:BA5)+SUM(BA10:BA12),5)</f>
        <v>10030.18</v>
      </c>
      <c r="BB13" s="39"/>
      <c r="BC13" s="50">
        <f>ROUND(SUM(BC4:BC5)+SUM(BC10:BC12),5)</f>
        <v>7358</v>
      </c>
      <c r="BD13" s="39"/>
      <c r="BE13" s="50">
        <f>ROUND(SUM(BE4:BE5)+SUM(BE10:BE12),5)</f>
        <v>2084</v>
      </c>
      <c r="BF13" s="39"/>
      <c r="BG13" s="50">
        <f>ROUND(SUM(BG4:BG5)+SUM(BG10:BG12),5)</f>
        <v>5250</v>
      </c>
      <c r="BH13" s="39"/>
      <c r="BI13" s="50">
        <f>ROUND(SUM(BI4:BI5)+SUM(BI10:BI12),5)</f>
        <v>6450</v>
      </c>
      <c r="BJ13" s="39"/>
      <c r="BK13" s="50">
        <f>ROUND(SUM(BK4:BK5)+SUM(BK10:BK12),5)</f>
        <v>4213.18</v>
      </c>
      <c r="BL13" s="39"/>
      <c r="BM13" s="48">
        <f t="shared" si="5"/>
        <v>25355.18</v>
      </c>
      <c r="BN13" s="39"/>
      <c r="BO13" s="50">
        <f>ROUND(SUM(BO4:BO5)+SUM(BO10:BO12),5)</f>
        <v>9855.18</v>
      </c>
      <c r="BP13" s="39"/>
      <c r="BQ13" s="50">
        <f>ROUND(SUM(BQ4:BQ5)+SUM(BQ10:BQ12),5)</f>
        <v>7800</v>
      </c>
      <c r="BR13" s="39"/>
      <c r="BS13" s="50">
        <f>ROUND(SUM(BS4:BS5)+SUM(BS10:BS12),5)</f>
        <v>8755.18</v>
      </c>
      <c r="BT13" s="39"/>
      <c r="BU13" s="48">
        <f t="shared" si="6"/>
        <v>16555.18</v>
      </c>
      <c r="BV13" s="39"/>
      <c r="BW13" s="50">
        <f>ROUND(SUM(BW4:BW5)+SUM(BW10:BW12),5)</f>
        <v>11030.18</v>
      </c>
      <c r="BX13" s="39"/>
      <c r="BY13" s="50">
        <f>ROUND(SUM(BY4:BY5)+SUM(BY10:BY12),5)</f>
        <v>10175.18</v>
      </c>
      <c r="BZ13" s="39"/>
      <c r="CA13" s="50">
        <f>ROUND(SUM(CA4:CA5)+SUM(CA10:CA12),5)</f>
        <v>8765.18</v>
      </c>
      <c r="CB13" s="39"/>
      <c r="CC13" s="50">
        <f>ROUND(SUM(CC4:CC5)+SUM(CC10:CC12),5)</f>
        <v>9680.18</v>
      </c>
      <c r="CD13" s="39"/>
      <c r="CE13" s="50">
        <f>ROUND(SUM(CE4:CE5)+SUM(CE10:CE12),5)</f>
        <v>9480.18</v>
      </c>
      <c r="CF13" s="39"/>
      <c r="CG13" s="50">
        <f>ROUND(SUM(CG4:CG5)+SUM(CG10:CG12),5)</f>
        <v>7380</v>
      </c>
      <c r="CH13" s="39"/>
      <c r="CI13" s="50">
        <f>ROUND(SUM(CI4:CI5)+SUM(CI10:CI12),5)</f>
        <v>6730</v>
      </c>
      <c r="CJ13" s="39"/>
      <c r="CK13" s="50">
        <f>ROUND(SUM(CK4:CK5)+SUM(CK10:CK12),5)</f>
        <v>3555.18</v>
      </c>
      <c r="CL13" s="39"/>
      <c r="CM13" s="48">
        <f t="shared" si="7"/>
        <v>17665.18</v>
      </c>
      <c r="CN13" s="39"/>
      <c r="CO13" s="50">
        <f>ROUND(SUM(CO4:CO5)+SUM(CO10:CO12),5)</f>
        <v>7645</v>
      </c>
      <c r="CP13" s="39"/>
      <c r="CQ13" s="50">
        <f>ROUND(SUM(CQ4:CQ5)+SUM(CQ10:CQ12),5)</f>
        <v>6575</v>
      </c>
      <c r="CR13" s="39"/>
      <c r="CS13" s="50">
        <f>ROUND(SUM(CS4:CS5)+SUM(CS10:CS12),5)</f>
        <v>3555.18</v>
      </c>
      <c r="CT13" s="39"/>
      <c r="CU13" s="48">
        <f t="shared" si="8"/>
        <v>17775.18</v>
      </c>
      <c r="CV13" s="39"/>
      <c r="CW13" s="50">
        <f>ROUND(SUM(CW4:CW5)+SUM(CW10:CW12),5)</f>
        <v>9660.18</v>
      </c>
      <c r="CX13" s="39"/>
      <c r="CY13" s="50">
        <f>ROUND(SUM(CY4:CY5)+SUM(CY10:CY12),5)</f>
        <v>9991.18</v>
      </c>
      <c r="CZ13" s="39"/>
      <c r="DA13" s="50">
        <f>ROUND(SUM(DA4:DA5)+SUM(DA10:DA12),5)</f>
        <v>12160.18</v>
      </c>
      <c r="DB13" s="39"/>
      <c r="DC13" s="50">
        <f>ROUND(SUM(DC4:DC5)+SUM(DC10:DC12),5)</f>
        <v>7500.18</v>
      </c>
      <c r="DD13" s="39"/>
      <c r="DE13" s="50">
        <f>ROUND(SUM(DE4:DE5)+SUM(DE10:DE12),5)</f>
        <v>11270.18</v>
      </c>
      <c r="DF13" s="39"/>
      <c r="DG13" s="50">
        <f>ROUND(SUM(DG4:DG5)+SUM(DG10:DG12),5)</f>
        <v>10780.18</v>
      </c>
      <c r="DH13" s="39"/>
      <c r="DI13" s="50">
        <f>ROUND(SUM(DI4:DI5)+SUM(DI10:DI12),5)</f>
        <v>12705.18</v>
      </c>
      <c r="DJ13" s="39"/>
      <c r="DK13" s="50">
        <f>ROUND(SUM(DK4:DK5)+SUM(DK10:DK12),5)</f>
        <v>9951.01</v>
      </c>
      <c r="DL13" s="39"/>
      <c r="DM13" s="50">
        <f>ROUND(SUM(DM4:DM5)+SUM(DM10:DM12),5)</f>
        <v>9370.18</v>
      </c>
      <c r="DN13" s="39"/>
      <c r="DO13" s="50">
        <f>ROUND(SUM(DO4:DO5)+SUM(DO10:DO12),5)</f>
        <v>11030.18</v>
      </c>
      <c r="DP13" s="39"/>
      <c r="DQ13" s="50">
        <f>ROUND(SUM(DQ4:DQ5)+SUM(DQ10:DQ12),5)</f>
        <v>10305.18</v>
      </c>
      <c r="DR13" s="39"/>
      <c r="DS13" s="50">
        <f>ROUND(SUM(DS4:DS5)+SUM(DS10:DS12),5)</f>
        <v>10182.18</v>
      </c>
      <c r="DT13" s="39"/>
      <c r="DU13" s="50">
        <f>ROUND(SUM(DU4:DU5)+SUM(DU10:DU12),5)</f>
        <v>7205.18</v>
      </c>
      <c r="DV13" s="39"/>
      <c r="DW13" s="50">
        <f>ROUND(SUM(DW4:DW5)+SUM(DW10:DW12),5)</f>
        <v>8759.18</v>
      </c>
      <c r="DX13" s="39"/>
      <c r="DY13" s="50">
        <f>ROUND(SUM(DY4:DY5)+SUM(DY10:DY12),5)</f>
        <v>12855.18</v>
      </c>
      <c r="DZ13" s="39"/>
      <c r="EA13" s="50">
        <f>ROUND(SUM(EA4:EA5)+SUM(EA10:EA12),5)</f>
        <v>10960.18</v>
      </c>
      <c r="EB13" s="39"/>
      <c r="EC13" s="50">
        <f>ROUND(SUM(EC4:EC5)+SUM(EC10:EC12),5)</f>
        <v>11297.18</v>
      </c>
      <c r="ED13" s="39"/>
      <c r="EE13" s="50">
        <f>ROUND(SUM(EE4:EE5)+SUM(EE10:EE12),5)</f>
        <v>12740.18</v>
      </c>
      <c r="EF13" s="39"/>
      <c r="EG13" s="50">
        <f>ROUND(SUM(EG4:EG5)+SUM(EG10:EG12),5)</f>
        <v>4000</v>
      </c>
      <c r="EH13" s="39"/>
      <c r="EI13" s="50">
        <f>ROUND(SUM(EI4:EI5)+SUM(EI10:EI12),5)</f>
        <v>2000</v>
      </c>
      <c r="EJ13" s="39"/>
      <c r="EK13" s="50">
        <f>ROUND(SUM(EK4:EK5)+SUM(EK10:EK12),5)</f>
        <v>4450</v>
      </c>
      <c r="EL13" s="39"/>
      <c r="EM13" s="50">
        <f>ROUND(SUM(EM4:EM5)+SUM(EM10:EM12),5)</f>
        <v>4575</v>
      </c>
      <c r="EN13" s="39"/>
      <c r="EO13" s="50">
        <f>ROUND(SUM(EO4:EO5)+SUM(EO10:EO12),5)</f>
        <v>5150</v>
      </c>
      <c r="EP13" s="39"/>
      <c r="EQ13" s="50">
        <f>ROUND(SUM(EQ4:EQ5)+SUM(EQ10:EQ12),5)</f>
        <v>3515</v>
      </c>
      <c r="ER13" s="39"/>
      <c r="ES13" s="50">
        <f>ROUND(SUM(ES4:ES5)+SUM(ES10:ES12),5)</f>
        <v>3950</v>
      </c>
      <c r="ET13" s="39"/>
      <c r="EU13" s="50">
        <f>ROUND(SUM(EU4:EU5)+SUM(EU10:EU12),5)</f>
        <v>5040</v>
      </c>
      <c r="EV13" s="39"/>
      <c r="EW13" s="50">
        <f>ROUND(SUM(EW4:EW5)+SUM(EW10:EW12),5)</f>
        <v>2515</v>
      </c>
      <c r="EX13" s="39"/>
      <c r="EY13" s="50">
        <f>ROUND(SUM(EY4:EY5)+SUM(EY10:EY12),5)</f>
        <v>5105.12</v>
      </c>
      <c r="EZ13" s="39"/>
      <c r="FA13" s="48">
        <f t="shared" si="9"/>
        <v>40300.120000000003</v>
      </c>
      <c r="FB13" s="39"/>
      <c r="FC13" s="50">
        <f>ROUND(SUM(FC4:FC5)+SUM(FC10:FC12),5)</f>
        <v>10365.18</v>
      </c>
      <c r="FD13" s="39"/>
      <c r="FE13" s="50">
        <f>ROUND(SUM(FE4:FE5)+SUM(FE10:FE12),5)</f>
        <v>10305.18</v>
      </c>
      <c r="FF13" s="39"/>
      <c r="FG13" s="50">
        <f>ROUND(SUM(FG4:FG5)+SUM(FG10:FG12),5)</f>
        <v>13259.53</v>
      </c>
      <c r="FH13" s="39"/>
      <c r="FI13" s="50">
        <f>ROUND(SUM(FI4:FI5)+SUM(FI10:FI12),5)</f>
        <v>4380.6499999999996</v>
      </c>
      <c r="FJ13" s="39"/>
      <c r="FK13" s="48">
        <f t="shared" si="10"/>
        <v>17640.18</v>
      </c>
      <c r="FL13" s="39"/>
      <c r="FM13" s="50">
        <f>ROUND(SUM(FM4:FM5)+SUM(FM10:FM12),5)</f>
        <v>2500</v>
      </c>
      <c r="FN13" s="39"/>
      <c r="FO13" s="50">
        <f>ROUND(SUM(FO4:FO5)+SUM(FO10:FO12),5)</f>
        <v>3733</v>
      </c>
      <c r="FP13" s="39"/>
      <c r="FQ13" s="50">
        <f>ROUND(SUM(FQ4:FQ5)+SUM(FQ10:FQ12),5)</f>
        <v>2910</v>
      </c>
      <c r="FR13" s="39"/>
      <c r="FS13" s="50">
        <f>ROUND(SUM(FS4:FS5)+SUM(FS10:FS12),5)</f>
        <v>325</v>
      </c>
      <c r="FT13" s="39"/>
      <c r="FU13" s="50">
        <f t="shared" si="11"/>
        <v>9468</v>
      </c>
      <c r="FV13" s="39"/>
      <c r="FW13" s="50">
        <f>ROUND(SUM(FW4:FW5)+SUM(FW10:FW12),5)</f>
        <v>7340</v>
      </c>
      <c r="FX13" s="39"/>
      <c r="FY13" s="50">
        <f>ROUND(SUM(FY4:FY5)+SUM(FY10:FY12),5)</f>
        <v>1345</v>
      </c>
      <c r="FZ13" s="39"/>
      <c r="GA13" s="50">
        <f>ROUND(SUM(GA4:GA5)+SUM(GA10:GA12),5)</f>
        <v>2600</v>
      </c>
      <c r="GB13" s="39"/>
      <c r="GC13" s="50">
        <f>ROUND(SUM(GC4:GC5)+SUM(GC10:GC12),5)</f>
        <v>4855.18</v>
      </c>
      <c r="GD13" s="39"/>
      <c r="GE13" s="48">
        <f t="shared" si="12"/>
        <v>25608.18</v>
      </c>
      <c r="GF13" s="39"/>
      <c r="GG13" s="50">
        <f>ROUND(SUM(GG4:GG5)+SUM(GG10:GG12),5)</f>
        <v>1935</v>
      </c>
      <c r="GH13" s="39"/>
      <c r="GI13" s="50">
        <f>ROUND(SUM(GI4:GI5)+SUM(GI10:GI12),5)</f>
        <v>2375</v>
      </c>
      <c r="GJ13" s="39"/>
      <c r="GK13" s="50">
        <f>ROUND(SUM(GK4:GK5)+SUM(GK10:GK12),5)</f>
        <v>3850</v>
      </c>
      <c r="GL13" s="39"/>
      <c r="GM13" s="50">
        <f>ROUND(SUM(GM4:GM5)+SUM(GM10:GM12),5)</f>
        <v>2196</v>
      </c>
      <c r="GN13" s="39"/>
      <c r="GO13" s="50">
        <f>ROUND(SUM(GO4:GO5)+SUM(GO10:GO12),5)</f>
        <v>1420</v>
      </c>
      <c r="GP13" s="39"/>
      <c r="GQ13" s="50">
        <f>ROUND(SUM(GQ4:GQ5)+SUM(GQ10:GQ12),5)</f>
        <v>4350</v>
      </c>
      <c r="GR13" s="39"/>
      <c r="GS13" s="50">
        <f>ROUND(SUM(GS4:GS5)+SUM(GS10:GS12),5)</f>
        <v>4440.18</v>
      </c>
      <c r="GT13" s="39"/>
      <c r="GU13" s="48">
        <f t="shared" si="13"/>
        <v>20566.18</v>
      </c>
      <c r="GV13" s="39"/>
      <c r="GW13" s="50">
        <f>ROUND(SUM(GW4:GW5)+SUM(GW10:GW12),5)</f>
        <v>12080.18</v>
      </c>
      <c r="GX13" s="39"/>
      <c r="GY13" s="50">
        <f>ROUND(SUM(GY4:GY5)+SUM(GY10:GY12),5)</f>
        <v>11245.18</v>
      </c>
      <c r="GZ13" s="39"/>
      <c r="HA13" s="108">
        <f>ROUND(SUM(HA4:HA5)+SUM(HA10:HA12),5)</f>
        <v>12655.18</v>
      </c>
      <c r="HB13" s="39"/>
      <c r="HC13" s="50">
        <f>ROUND(SUM(HC4:HC5)+SUM(HC10:HC12),5)</f>
        <v>9815.18</v>
      </c>
      <c r="HD13" s="39"/>
      <c r="HE13" s="50">
        <f>ROUND(SUM(HE4:HE5)+SUM(HE10:HE12),5)</f>
        <v>10355.18</v>
      </c>
      <c r="HF13" s="39"/>
      <c r="HG13" s="50">
        <f>ROUND(SUM(HG4:HG5)+SUM(HG10:HG12),5)</f>
        <v>13283.51</v>
      </c>
      <c r="HH13" s="39"/>
      <c r="HI13" s="50">
        <f>ROUND(SUM(HI4:HI5)+SUM(HI10:HI12),5)</f>
        <v>4175</v>
      </c>
      <c r="HJ13" s="39"/>
      <c r="HK13" s="50">
        <f>ROUND(SUM(HK4:HK5)+SUM(HK10:HK12),5)</f>
        <v>2500.29</v>
      </c>
      <c r="HL13" s="39"/>
      <c r="HM13" s="50">
        <f>ROUND(SUM(HM4:HM5)+SUM(HM10:HM12),5)</f>
        <v>3110</v>
      </c>
      <c r="HN13" s="39"/>
      <c r="HO13" s="50">
        <f>ROUND(SUM(HO4:HO5)+SUM(HO10:HO12),5)</f>
        <v>2550</v>
      </c>
      <c r="HP13" s="39"/>
      <c r="HQ13" s="50">
        <f>ROUND(SUM(HQ4:HQ5)+SUM(HQ10:HQ12),5)</f>
        <v>4115.18</v>
      </c>
      <c r="HR13" s="39"/>
      <c r="HS13" s="48">
        <f t="shared" si="14"/>
        <v>16450.47</v>
      </c>
      <c r="HT13" s="39"/>
      <c r="HU13" s="50">
        <f>ROUND(SUM(HU4:HU5)+SUM(HU10:HU12),5)</f>
        <v>0</v>
      </c>
      <c r="HV13" s="39"/>
      <c r="HW13" s="50">
        <f>ROUND(SUM(HW4:HW5)+SUM(HW10:HW12),5)</f>
        <v>0</v>
      </c>
      <c r="HX13" s="39"/>
      <c r="HY13" s="50">
        <f>ROUND(SUM(HY4:HY5)+SUM(HY10:HY12),5)</f>
        <v>9855.18</v>
      </c>
      <c r="HZ13" s="39"/>
      <c r="IA13" s="50">
        <f>ROUND(SUM(IA4:IA5)+SUM(IA10:IA12),5)</f>
        <v>9605.18</v>
      </c>
      <c r="IB13" s="39"/>
      <c r="IC13" s="50">
        <f>ROUND(SUM(IC4:IC5)+SUM(IC10:IC12),5)</f>
        <v>9159.18</v>
      </c>
      <c r="ID13" s="39"/>
      <c r="IE13" s="50">
        <f>ROUND(SUM(IE4:IE5)+SUM(IE10:IE12),5)</f>
        <v>7125.18</v>
      </c>
      <c r="IF13" s="39"/>
      <c r="IG13" s="48">
        <f t="shared" si="15"/>
        <v>35744.720000000001</v>
      </c>
      <c r="IH13" s="39"/>
      <c r="II13" s="50">
        <f>ROUND(SUM(II4:II5)+SUM(II10:II12),5)</f>
        <v>9855.18</v>
      </c>
      <c r="IJ13" s="39"/>
      <c r="IK13" s="50">
        <f>ROUND(SUM(IK4:IK5)+SUM(IK10:IK12),5)</f>
        <v>9555.18</v>
      </c>
      <c r="IL13" s="39"/>
      <c r="IM13" s="48">
        <f t="shared" si="16"/>
        <v>19410.36</v>
      </c>
      <c r="IN13" s="39"/>
      <c r="IO13" s="50">
        <f>ROUND(SUM(IO4:IO5)+SUM(IO10:IO12),5)</f>
        <v>13590.18</v>
      </c>
      <c r="IP13" s="39"/>
      <c r="IQ13" s="50">
        <f>ROUND(SUM(IQ4:IQ5)+SUM(IQ10:IQ12),5)</f>
        <v>13755.18</v>
      </c>
      <c r="IR13" s="39"/>
      <c r="IS13" s="50">
        <f>ROUND(SUM(IS4:IS5)+SUM(IS10:IS12),5)</f>
        <v>11055.18</v>
      </c>
      <c r="IT13" s="39"/>
      <c r="IU13" s="50">
        <f>ROUND(SUM(IU4:IU5)+SUM(IU10:IU12),5)</f>
        <v>10510.18</v>
      </c>
      <c r="IV13" s="39"/>
      <c r="IW13" s="50">
        <f t="shared" si="17"/>
        <v>48910.720000000001</v>
      </c>
      <c r="IX13" s="39"/>
      <c r="IY13" s="50">
        <f>ROUND(SUM(IY4:IY5)+SUM(IY10:IY12),5)</f>
        <v>50711.9</v>
      </c>
      <c r="IZ13" s="39"/>
      <c r="JA13" s="50">
        <f>ROUND(SUM(JA4:JA5)+SUM(JA10:JA12),5)</f>
        <v>0</v>
      </c>
      <c r="JB13" s="39"/>
      <c r="JC13" s="50">
        <f>ROUND(SUM(JC4:JC5)+SUM(JC10:JC12),5)</f>
        <v>0</v>
      </c>
      <c r="JD13" s="39"/>
      <c r="JE13" s="50">
        <f>ROUND(SUM(JE4:JE5)+SUM(JE10:JE12),5)</f>
        <v>0</v>
      </c>
      <c r="JF13" s="39"/>
      <c r="JG13" s="50">
        <f t="shared" si="18"/>
        <v>0</v>
      </c>
      <c r="JH13" s="39"/>
      <c r="JI13" s="50">
        <f>ROUND(SUM(JI4:JI5)+SUM(JI10:JI12),5)</f>
        <v>0</v>
      </c>
      <c r="JJ13" s="39"/>
      <c r="JK13" s="50">
        <f t="shared" si="19"/>
        <v>781654.65</v>
      </c>
    </row>
    <row r="14" spans="1:276" hidden="1" x14ac:dyDescent="0.2">
      <c r="A14" s="36"/>
      <c r="B14" s="36"/>
      <c r="C14" s="36" t="s">
        <v>472</v>
      </c>
      <c r="D14" s="36"/>
      <c r="E14" s="36"/>
      <c r="F14" s="36"/>
      <c r="G14" s="42">
        <f>G13</f>
        <v>10455.18</v>
      </c>
      <c r="H14" s="39"/>
      <c r="I14" s="42">
        <f>I13</f>
        <v>7755.18</v>
      </c>
      <c r="J14" s="39"/>
      <c r="K14" s="42">
        <f>K13</f>
        <v>11958.18</v>
      </c>
      <c r="L14" s="39"/>
      <c r="M14" s="42">
        <f>M13</f>
        <v>3000</v>
      </c>
      <c r="N14" s="39"/>
      <c r="O14" s="42">
        <f>O13</f>
        <v>2479</v>
      </c>
      <c r="P14" s="39"/>
      <c r="Q14" s="42">
        <f>Q13</f>
        <v>4118</v>
      </c>
      <c r="R14" s="39"/>
      <c r="S14" s="42">
        <f t="shared" si="0"/>
        <v>9597</v>
      </c>
      <c r="T14" s="39"/>
      <c r="U14" s="42">
        <f>U13</f>
        <v>1550</v>
      </c>
      <c r="V14" s="39"/>
      <c r="W14" s="42">
        <f>W13</f>
        <v>1000</v>
      </c>
      <c r="X14" s="39"/>
      <c r="Y14" s="42">
        <f>Y13</f>
        <v>2245</v>
      </c>
      <c r="Z14" s="39"/>
      <c r="AA14" s="42">
        <f t="shared" si="1"/>
        <v>4795</v>
      </c>
      <c r="AB14" s="39"/>
      <c r="AC14" s="42">
        <f>AC13</f>
        <v>2870</v>
      </c>
      <c r="AD14" s="39"/>
      <c r="AE14" s="42">
        <f>AE13</f>
        <v>2860</v>
      </c>
      <c r="AF14" s="39"/>
      <c r="AG14" s="42">
        <f>AG13</f>
        <v>1850</v>
      </c>
      <c r="AH14" s="39"/>
      <c r="AI14" s="42">
        <f>AI13</f>
        <v>0</v>
      </c>
      <c r="AJ14" s="39"/>
      <c r="AK14" s="42">
        <f t="shared" si="2"/>
        <v>7580</v>
      </c>
      <c r="AL14" s="39"/>
      <c r="AM14" s="42">
        <f>AM13</f>
        <v>6220</v>
      </c>
      <c r="AN14" s="39"/>
      <c r="AO14" s="42">
        <f>AO13</f>
        <v>3300</v>
      </c>
      <c r="AP14" s="39"/>
      <c r="AQ14" s="42">
        <f>AQ13</f>
        <v>4155</v>
      </c>
      <c r="AR14" s="39"/>
      <c r="AS14" s="42">
        <f t="shared" si="3"/>
        <v>13675</v>
      </c>
      <c r="AT14" s="39"/>
      <c r="AU14" s="42">
        <f>AU13</f>
        <v>4305.18</v>
      </c>
      <c r="AV14" s="39"/>
      <c r="AW14" s="40">
        <f t="shared" si="4"/>
        <v>39952.18</v>
      </c>
      <c r="AX14" s="39"/>
      <c r="AY14" s="42">
        <f>AY13</f>
        <v>10996.28</v>
      </c>
      <c r="AZ14" s="39"/>
      <c r="BA14" s="42">
        <f>BA13</f>
        <v>10030.18</v>
      </c>
      <c r="BB14" s="39"/>
      <c r="BC14" s="42">
        <f>BC13</f>
        <v>7358</v>
      </c>
      <c r="BD14" s="39"/>
      <c r="BE14" s="42">
        <f>BE13</f>
        <v>2084</v>
      </c>
      <c r="BF14" s="39"/>
      <c r="BG14" s="42">
        <f>BG13</f>
        <v>5250</v>
      </c>
      <c r="BH14" s="39"/>
      <c r="BI14" s="42">
        <f>BI13</f>
        <v>6450</v>
      </c>
      <c r="BJ14" s="39"/>
      <c r="BK14" s="42">
        <f>BK13</f>
        <v>4213.18</v>
      </c>
      <c r="BL14" s="39"/>
      <c r="BM14" s="40">
        <f t="shared" si="5"/>
        <v>25355.18</v>
      </c>
      <c r="BN14" s="39"/>
      <c r="BO14" s="42">
        <f>BO13</f>
        <v>9855.18</v>
      </c>
      <c r="BP14" s="39"/>
      <c r="BQ14" s="42">
        <f>BQ13</f>
        <v>7800</v>
      </c>
      <c r="BR14" s="39"/>
      <c r="BS14" s="42">
        <f>BS13</f>
        <v>8755.18</v>
      </c>
      <c r="BT14" s="39"/>
      <c r="BU14" s="40">
        <f t="shared" si="6"/>
        <v>16555.18</v>
      </c>
      <c r="BV14" s="39"/>
      <c r="BW14" s="42">
        <f>BW13</f>
        <v>11030.18</v>
      </c>
      <c r="BX14" s="39"/>
      <c r="BY14" s="42">
        <f>BY13</f>
        <v>10175.18</v>
      </c>
      <c r="BZ14" s="39"/>
      <c r="CA14" s="42">
        <f>CA13</f>
        <v>8765.18</v>
      </c>
      <c r="CB14" s="39"/>
      <c r="CC14" s="42">
        <f>CC13</f>
        <v>9680.18</v>
      </c>
      <c r="CD14" s="39"/>
      <c r="CE14" s="42">
        <f>CE13</f>
        <v>9480.18</v>
      </c>
      <c r="CF14" s="39"/>
      <c r="CG14" s="42">
        <f>CG13</f>
        <v>7380</v>
      </c>
      <c r="CH14" s="39"/>
      <c r="CI14" s="42">
        <f>CI13</f>
        <v>6730</v>
      </c>
      <c r="CJ14" s="39"/>
      <c r="CK14" s="42">
        <f>CK13</f>
        <v>3555.18</v>
      </c>
      <c r="CL14" s="39"/>
      <c r="CM14" s="40">
        <f t="shared" si="7"/>
        <v>17665.18</v>
      </c>
      <c r="CN14" s="39"/>
      <c r="CO14" s="42">
        <f>CO13</f>
        <v>7645</v>
      </c>
      <c r="CP14" s="39"/>
      <c r="CQ14" s="42">
        <f>CQ13</f>
        <v>6575</v>
      </c>
      <c r="CR14" s="39"/>
      <c r="CS14" s="42">
        <f>CS13</f>
        <v>3555.18</v>
      </c>
      <c r="CT14" s="39"/>
      <c r="CU14" s="40">
        <f t="shared" si="8"/>
        <v>17775.18</v>
      </c>
      <c r="CV14" s="39"/>
      <c r="CW14" s="42">
        <f>CW13</f>
        <v>9660.18</v>
      </c>
      <c r="CX14" s="39"/>
      <c r="CY14" s="42">
        <f>CY13</f>
        <v>9991.18</v>
      </c>
      <c r="CZ14" s="39"/>
      <c r="DA14" s="42">
        <f>DA13</f>
        <v>12160.18</v>
      </c>
      <c r="DB14" s="39"/>
      <c r="DC14" s="42">
        <f>DC13</f>
        <v>7500.18</v>
      </c>
      <c r="DD14" s="39"/>
      <c r="DE14" s="42">
        <f>DE13</f>
        <v>11270.18</v>
      </c>
      <c r="DF14" s="39"/>
      <c r="DG14" s="42">
        <f>DG13</f>
        <v>10780.18</v>
      </c>
      <c r="DH14" s="39"/>
      <c r="DI14" s="42">
        <f>DI13</f>
        <v>12705.18</v>
      </c>
      <c r="DJ14" s="39"/>
      <c r="DK14" s="42">
        <f>DK13</f>
        <v>9951.01</v>
      </c>
      <c r="DL14" s="39"/>
      <c r="DM14" s="42">
        <f>DM13</f>
        <v>9370.18</v>
      </c>
      <c r="DN14" s="39"/>
      <c r="DO14" s="42">
        <f>DO13</f>
        <v>11030.18</v>
      </c>
      <c r="DP14" s="39"/>
      <c r="DQ14" s="42">
        <f>DQ13</f>
        <v>10305.18</v>
      </c>
      <c r="DR14" s="39"/>
      <c r="DS14" s="42">
        <f>DS13</f>
        <v>10182.18</v>
      </c>
      <c r="DT14" s="39"/>
      <c r="DU14" s="42">
        <f>DU13</f>
        <v>7205.18</v>
      </c>
      <c r="DV14" s="39"/>
      <c r="DW14" s="42">
        <f>DW13</f>
        <v>8759.18</v>
      </c>
      <c r="DX14" s="39"/>
      <c r="DY14" s="42">
        <f>DY13</f>
        <v>12855.18</v>
      </c>
      <c r="DZ14" s="39"/>
      <c r="EA14" s="42">
        <f>EA13</f>
        <v>10960.18</v>
      </c>
      <c r="EB14" s="39"/>
      <c r="EC14" s="42">
        <f>EC13</f>
        <v>11297.18</v>
      </c>
      <c r="ED14" s="39"/>
      <c r="EE14" s="42">
        <f>EE13</f>
        <v>12740.18</v>
      </c>
      <c r="EF14" s="39"/>
      <c r="EG14" s="42">
        <f>EG13</f>
        <v>4000</v>
      </c>
      <c r="EH14" s="39"/>
      <c r="EI14" s="42">
        <f>EI13</f>
        <v>2000</v>
      </c>
      <c r="EJ14" s="39"/>
      <c r="EK14" s="42">
        <f>EK13</f>
        <v>4450</v>
      </c>
      <c r="EL14" s="39"/>
      <c r="EM14" s="42">
        <f>EM13</f>
        <v>4575</v>
      </c>
      <c r="EN14" s="39"/>
      <c r="EO14" s="42">
        <f>EO13</f>
        <v>5150</v>
      </c>
      <c r="EP14" s="39"/>
      <c r="EQ14" s="42">
        <f>EQ13</f>
        <v>3515</v>
      </c>
      <c r="ER14" s="39"/>
      <c r="ES14" s="42">
        <f>ES13</f>
        <v>3950</v>
      </c>
      <c r="ET14" s="39"/>
      <c r="EU14" s="42">
        <f>EU13</f>
        <v>5040</v>
      </c>
      <c r="EV14" s="39"/>
      <c r="EW14" s="42">
        <f>EW13</f>
        <v>2515</v>
      </c>
      <c r="EX14" s="39"/>
      <c r="EY14" s="42">
        <f>EY13</f>
        <v>5105.12</v>
      </c>
      <c r="EZ14" s="39"/>
      <c r="FA14" s="40">
        <f t="shared" si="9"/>
        <v>40300.120000000003</v>
      </c>
      <c r="FB14" s="39"/>
      <c r="FC14" s="42">
        <f>FC13</f>
        <v>10365.18</v>
      </c>
      <c r="FD14" s="39"/>
      <c r="FE14" s="42">
        <f>FE13</f>
        <v>10305.18</v>
      </c>
      <c r="FF14" s="39"/>
      <c r="FG14" s="42">
        <f>FG13</f>
        <v>13259.53</v>
      </c>
      <c r="FH14" s="39"/>
      <c r="FI14" s="42">
        <f>FI13</f>
        <v>4380.6499999999996</v>
      </c>
      <c r="FJ14" s="39"/>
      <c r="FK14" s="40">
        <f t="shared" si="10"/>
        <v>17640.18</v>
      </c>
      <c r="FL14" s="39"/>
      <c r="FM14" s="42">
        <f>FM13</f>
        <v>2500</v>
      </c>
      <c r="FN14" s="39"/>
      <c r="FO14" s="42">
        <f>FO13</f>
        <v>3733</v>
      </c>
      <c r="FP14" s="39"/>
      <c r="FQ14" s="42">
        <f>FQ13</f>
        <v>2910</v>
      </c>
      <c r="FR14" s="39"/>
      <c r="FS14" s="42">
        <f>FS13</f>
        <v>325</v>
      </c>
      <c r="FT14" s="39"/>
      <c r="FU14" s="42">
        <f t="shared" si="11"/>
        <v>9468</v>
      </c>
      <c r="FV14" s="39"/>
      <c r="FW14" s="42">
        <f>FW13</f>
        <v>7340</v>
      </c>
      <c r="FX14" s="39"/>
      <c r="FY14" s="42">
        <f>FY13</f>
        <v>1345</v>
      </c>
      <c r="FZ14" s="39"/>
      <c r="GA14" s="42">
        <f>GA13</f>
        <v>2600</v>
      </c>
      <c r="GB14" s="39"/>
      <c r="GC14" s="42">
        <f>GC13</f>
        <v>4855.18</v>
      </c>
      <c r="GD14" s="39"/>
      <c r="GE14" s="40">
        <f t="shared" si="12"/>
        <v>25608.18</v>
      </c>
      <c r="GF14" s="39"/>
      <c r="GG14" s="42">
        <f>GG13</f>
        <v>1935</v>
      </c>
      <c r="GH14" s="39"/>
      <c r="GI14" s="42">
        <f>GI13</f>
        <v>2375</v>
      </c>
      <c r="GJ14" s="39"/>
      <c r="GK14" s="42">
        <f>GK13</f>
        <v>3850</v>
      </c>
      <c r="GL14" s="39"/>
      <c r="GM14" s="42">
        <f>GM13</f>
        <v>2196</v>
      </c>
      <c r="GN14" s="39"/>
      <c r="GO14" s="42">
        <f>GO13</f>
        <v>1420</v>
      </c>
      <c r="GP14" s="39"/>
      <c r="GQ14" s="42">
        <f>GQ13</f>
        <v>4350</v>
      </c>
      <c r="GR14" s="39"/>
      <c r="GS14" s="42">
        <f>GS13</f>
        <v>4440.18</v>
      </c>
      <c r="GT14" s="39"/>
      <c r="GU14" s="40">
        <f t="shared" si="13"/>
        <v>20566.18</v>
      </c>
      <c r="GV14" s="39"/>
      <c r="GW14" s="42">
        <f>GW13</f>
        <v>12080.18</v>
      </c>
      <c r="GX14" s="39"/>
      <c r="GY14" s="42">
        <f>GY13</f>
        <v>11245.18</v>
      </c>
      <c r="GZ14" s="39"/>
      <c r="HA14" s="105">
        <f>HA13</f>
        <v>12655.18</v>
      </c>
      <c r="HB14" s="39"/>
      <c r="HC14" s="42">
        <f>HC13</f>
        <v>9815.18</v>
      </c>
      <c r="HD14" s="39"/>
      <c r="HE14" s="42">
        <f>HE13</f>
        <v>10355.18</v>
      </c>
      <c r="HF14" s="39"/>
      <c r="HG14" s="42">
        <f>HG13</f>
        <v>13283.51</v>
      </c>
      <c r="HH14" s="39"/>
      <c r="HI14" s="42">
        <f>HI13</f>
        <v>4175</v>
      </c>
      <c r="HJ14" s="39"/>
      <c r="HK14" s="42">
        <f>HK13</f>
        <v>2500.29</v>
      </c>
      <c r="HL14" s="39"/>
      <c r="HM14" s="42">
        <f>HM13</f>
        <v>3110</v>
      </c>
      <c r="HN14" s="39"/>
      <c r="HO14" s="42">
        <f>HO13</f>
        <v>2550</v>
      </c>
      <c r="HP14" s="39"/>
      <c r="HQ14" s="42">
        <f>HQ13</f>
        <v>4115.18</v>
      </c>
      <c r="HR14" s="39"/>
      <c r="HS14" s="40">
        <f t="shared" si="14"/>
        <v>16450.47</v>
      </c>
      <c r="HT14" s="39"/>
      <c r="HU14" s="42">
        <f>HU13</f>
        <v>0</v>
      </c>
      <c r="HV14" s="39"/>
      <c r="HW14" s="42">
        <f>HW13</f>
        <v>0</v>
      </c>
      <c r="HX14" s="39"/>
      <c r="HY14" s="42">
        <f>HY13</f>
        <v>9855.18</v>
      </c>
      <c r="HZ14" s="39"/>
      <c r="IA14" s="42">
        <f>IA13</f>
        <v>9605.18</v>
      </c>
      <c r="IB14" s="39"/>
      <c r="IC14" s="42">
        <f>IC13</f>
        <v>9159.18</v>
      </c>
      <c r="ID14" s="39"/>
      <c r="IE14" s="42">
        <f>IE13</f>
        <v>7125.18</v>
      </c>
      <c r="IF14" s="39"/>
      <c r="IG14" s="40">
        <f t="shared" si="15"/>
        <v>35744.720000000001</v>
      </c>
      <c r="IH14" s="39"/>
      <c r="II14" s="42">
        <f>II13</f>
        <v>9855.18</v>
      </c>
      <c r="IJ14" s="39"/>
      <c r="IK14" s="42">
        <f>IK13</f>
        <v>9555.18</v>
      </c>
      <c r="IL14" s="39"/>
      <c r="IM14" s="40">
        <f t="shared" si="16"/>
        <v>19410.36</v>
      </c>
      <c r="IN14" s="39"/>
      <c r="IO14" s="42">
        <f>IO13</f>
        <v>13590.18</v>
      </c>
      <c r="IP14" s="39"/>
      <c r="IQ14" s="42">
        <f>IQ13</f>
        <v>13755.18</v>
      </c>
      <c r="IR14" s="39"/>
      <c r="IS14" s="42">
        <f>IS13</f>
        <v>11055.18</v>
      </c>
      <c r="IT14" s="39"/>
      <c r="IU14" s="42">
        <f>IU13</f>
        <v>10510.18</v>
      </c>
      <c r="IV14" s="39"/>
      <c r="IW14" s="42">
        <f t="shared" si="17"/>
        <v>48910.720000000001</v>
      </c>
      <c r="IX14" s="39"/>
      <c r="IY14" s="42">
        <f>IY13</f>
        <v>50711.9</v>
      </c>
      <c r="IZ14" s="39"/>
      <c r="JA14" s="42">
        <f>JA13</f>
        <v>0</v>
      </c>
      <c r="JB14" s="39"/>
      <c r="JC14" s="42">
        <f>JC13</f>
        <v>0</v>
      </c>
      <c r="JD14" s="39"/>
      <c r="JE14" s="42">
        <f>JE13</f>
        <v>0</v>
      </c>
      <c r="JF14" s="39"/>
      <c r="JG14" s="42">
        <f t="shared" si="18"/>
        <v>0</v>
      </c>
      <c r="JH14" s="39"/>
      <c r="JI14" s="42">
        <f>JI13</f>
        <v>0</v>
      </c>
      <c r="JJ14" s="39"/>
      <c r="JK14" s="42">
        <f t="shared" si="19"/>
        <v>781654.65</v>
      </c>
    </row>
    <row r="15" spans="1:276" hidden="1" x14ac:dyDescent="0.2">
      <c r="A15" s="36"/>
      <c r="B15" s="36"/>
      <c r="C15" s="36"/>
      <c r="D15" s="36" t="s">
        <v>297</v>
      </c>
      <c r="E15" s="36"/>
      <c r="F15" s="36"/>
      <c r="G15" s="42"/>
      <c r="H15" s="39"/>
      <c r="I15" s="42"/>
      <c r="J15" s="39"/>
      <c r="K15" s="42"/>
      <c r="L15" s="39"/>
      <c r="M15" s="42"/>
      <c r="N15" s="39"/>
      <c r="O15" s="42"/>
      <c r="P15" s="39"/>
      <c r="Q15" s="42"/>
      <c r="R15" s="39"/>
      <c r="S15" s="42"/>
      <c r="T15" s="39"/>
      <c r="U15" s="42"/>
      <c r="V15" s="39"/>
      <c r="W15" s="42"/>
      <c r="X15" s="39"/>
      <c r="Y15" s="42"/>
      <c r="Z15" s="39"/>
      <c r="AA15" s="42"/>
      <c r="AB15" s="39"/>
      <c r="AC15" s="42"/>
      <c r="AD15" s="39"/>
      <c r="AE15" s="42"/>
      <c r="AF15" s="39"/>
      <c r="AG15" s="42"/>
      <c r="AH15" s="39"/>
      <c r="AI15" s="42"/>
      <c r="AJ15" s="39"/>
      <c r="AK15" s="42"/>
      <c r="AL15" s="39"/>
      <c r="AM15" s="42"/>
      <c r="AN15" s="39"/>
      <c r="AO15" s="42"/>
      <c r="AP15" s="39"/>
      <c r="AQ15" s="42"/>
      <c r="AR15" s="39"/>
      <c r="AS15" s="42"/>
      <c r="AT15" s="39"/>
      <c r="AU15" s="42"/>
      <c r="AV15" s="39"/>
      <c r="AW15" s="40"/>
      <c r="AX15" s="39"/>
      <c r="AY15" s="42"/>
      <c r="AZ15" s="39"/>
      <c r="BA15" s="42"/>
      <c r="BB15" s="39"/>
      <c r="BC15" s="42"/>
      <c r="BD15" s="39"/>
      <c r="BE15" s="42"/>
      <c r="BF15" s="39"/>
      <c r="BG15" s="42"/>
      <c r="BH15" s="39"/>
      <c r="BI15" s="42"/>
      <c r="BJ15" s="39"/>
      <c r="BK15" s="42"/>
      <c r="BL15" s="39"/>
      <c r="BM15" s="40"/>
      <c r="BN15" s="39"/>
      <c r="BO15" s="42"/>
      <c r="BP15" s="39"/>
      <c r="BQ15" s="42"/>
      <c r="BR15" s="39"/>
      <c r="BS15" s="42"/>
      <c r="BT15" s="39"/>
      <c r="BU15" s="40"/>
      <c r="BV15" s="39"/>
      <c r="BW15" s="42"/>
      <c r="BX15" s="39"/>
      <c r="BY15" s="42"/>
      <c r="BZ15" s="39"/>
      <c r="CA15" s="42"/>
      <c r="CB15" s="39"/>
      <c r="CC15" s="42"/>
      <c r="CD15" s="39"/>
      <c r="CE15" s="42"/>
      <c r="CF15" s="39"/>
      <c r="CG15" s="42"/>
      <c r="CH15" s="39"/>
      <c r="CI15" s="42"/>
      <c r="CJ15" s="39"/>
      <c r="CK15" s="42"/>
      <c r="CL15" s="39"/>
      <c r="CM15" s="40"/>
      <c r="CN15" s="39"/>
      <c r="CO15" s="42"/>
      <c r="CP15" s="39"/>
      <c r="CQ15" s="42"/>
      <c r="CR15" s="39"/>
      <c r="CS15" s="42"/>
      <c r="CT15" s="39"/>
      <c r="CU15" s="40"/>
      <c r="CV15" s="39"/>
      <c r="CW15" s="42"/>
      <c r="CX15" s="39"/>
      <c r="CY15" s="42"/>
      <c r="CZ15" s="39"/>
      <c r="DA15" s="42"/>
      <c r="DB15" s="39"/>
      <c r="DC15" s="42"/>
      <c r="DD15" s="39"/>
      <c r="DE15" s="42"/>
      <c r="DF15" s="39"/>
      <c r="DG15" s="42"/>
      <c r="DH15" s="39"/>
      <c r="DI15" s="42"/>
      <c r="DJ15" s="39"/>
      <c r="DK15" s="42"/>
      <c r="DL15" s="39"/>
      <c r="DM15" s="42"/>
      <c r="DN15" s="39"/>
      <c r="DO15" s="42"/>
      <c r="DP15" s="39"/>
      <c r="DQ15" s="42"/>
      <c r="DR15" s="39"/>
      <c r="DS15" s="42"/>
      <c r="DT15" s="39"/>
      <c r="DU15" s="42"/>
      <c r="DV15" s="39"/>
      <c r="DW15" s="42"/>
      <c r="DX15" s="39"/>
      <c r="DY15" s="42"/>
      <c r="DZ15" s="39"/>
      <c r="EA15" s="42"/>
      <c r="EB15" s="39"/>
      <c r="EC15" s="42"/>
      <c r="ED15" s="39"/>
      <c r="EE15" s="42"/>
      <c r="EF15" s="39"/>
      <c r="EG15" s="42"/>
      <c r="EH15" s="39"/>
      <c r="EI15" s="42"/>
      <c r="EJ15" s="39"/>
      <c r="EK15" s="42"/>
      <c r="EL15" s="39"/>
      <c r="EM15" s="42"/>
      <c r="EN15" s="39"/>
      <c r="EO15" s="42"/>
      <c r="EP15" s="39"/>
      <c r="EQ15" s="42"/>
      <c r="ER15" s="39"/>
      <c r="ES15" s="42"/>
      <c r="ET15" s="39"/>
      <c r="EU15" s="42"/>
      <c r="EV15" s="39"/>
      <c r="EW15" s="42"/>
      <c r="EX15" s="39"/>
      <c r="EY15" s="42"/>
      <c r="EZ15" s="39"/>
      <c r="FA15" s="40"/>
      <c r="FB15" s="39"/>
      <c r="FC15" s="42"/>
      <c r="FD15" s="39"/>
      <c r="FE15" s="42"/>
      <c r="FF15" s="39"/>
      <c r="FG15" s="42"/>
      <c r="FH15" s="39"/>
      <c r="FI15" s="42"/>
      <c r="FJ15" s="39"/>
      <c r="FK15" s="40"/>
      <c r="FL15" s="39"/>
      <c r="FM15" s="42"/>
      <c r="FN15" s="39"/>
      <c r="FO15" s="42"/>
      <c r="FP15" s="39"/>
      <c r="FQ15" s="42"/>
      <c r="FR15" s="39"/>
      <c r="FS15" s="42"/>
      <c r="FT15" s="39"/>
      <c r="FU15" s="42"/>
      <c r="FV15" s="39"/>
      <c r="FW15" s="42"/>
      <c r="FX15" s="39"/>
      <c r="FY15" s="42"/>
      <c r="FZ15" s="39"/>
      <c r="GA15" s="42"/>
      <c r="GB15" s="39"/>
      <c r="GC15" s="42"/>
      <c r="GD15" s="39"/>
      <c r="GE15" s="40"/>
      <c r="GF15" s="39"/>
      <c r="GG15" s="42"/>
      <c r="GH15" s="39"/>
      <c r="GI15" s="42"/>
      <c r="GJ15" s="39"/>
      <c r="GK15" s="42"/>
      <c r="GL15" s="39"/>
      <c r="GM15" s="42"/>
      <c r="GN15" s="39"/>
      <c r="GO15" s="42"/>
      <c r="GP15" s="39"/>
      <c r="GQ15" s="42"/>
      <c r="GR15" s="39"/>
      <c r="GS15" s="42"/>
      <c r="GT15" s="39"/>
      <c r="GU15" s="40"/>
      <c r="GV15" s="39"/>
      <c r="GW15" s="42"/>
      <c r="GX15" s="39"/>
      <c r="GY15" s="42"/>
      <c r="GZ15" s="39"/>
      <c r="HA15" s="105"/>
      <c r="HB15" s="39"/>
      <c r="HC15" s="42"/>
      <c r="HD15" s="39"/>
      <c r="HE15" s="42"/>
      <c r="HF15" s="39"/>
      <c r="HG15" s="42"/>
      <c r="HH15" s="39"/>
      <c r="HI15" s="42"/>
      <c r="HJ15" s="39"/>
      <c r="HK15" s="42"/>
      <c r="HL15" s="39"/>
      <c r="HM15" s="42"/>
      <c r="HN15" s="39"/>
      <c r="HO15" s="42"/>
      <c r="HP15" s="39"/>
      <c r="HQ15" s="42"/>
      <c r="HR15" s="39"/>
      <c r="HS15" s="40"/>
      <c r="HT15" s="39"/>
      <c r="HU15" s="42"/>
      <c r="HV15" s="39"/>
      <c r="HW15" s="42"/>
      <c r="HX15" s="39"/>
      <c r="HY15" s="42"/>
      <c r="HZ15" s="39"/>
      <c r="IA15" s="42"/>
      <c r="IB15" s="39"/>
      <c r="IC15" s="42"/>
      <c r="ID15" s="39"/>
      <c r="IE15" s="42"/>
      <c r="IF15" s="39"/>
      <c r="IG15" s="40"/>
      <c r="IH15" s="39"/>
      <c r="II15" s="42"/>
      <c r="IJ15" s="39"/>
      <c r="IK15" s="42"/>
      <c r="IL15" s="39"/>
      <c r="IM15" s="40"/>
      <c r="IN15" s="39"/>
      <c r="IO15" s="42"/>
      <c r="IP15" s="39"/>
      <c r="IQ15" s="42"/>
      <c r="IR15" s="39"/>
      <c r="IS15" s="42"/>
      <c r="IT15" s="39"/>
      <c r="IU15" s="42"/>
      <c r="IV15" s="39"/>
      <c r="IW15" s="42"/>
      <c r="IX15" s="39"/>
      <c r="IY15" s="42"/>
      <c r="IZ15" s="39"/>
      <c r="JA15" s="42"/>
      <c r="JB15" s="39"/>
      <c r="JC15" s="42"/>
      <c r="JD15" s="39"/>
      <c r="JE15" s="42"/>
      <c r="JF15" s="39"/>
      <c r="JG15" s="42"/>
      <c r="JH15" s="39"/>
      <c r="JI15" s="42"/>
      <c r="JJ15" s="39"/>
      <c r="JK15" s="42"/>
    </row>
    <row r="16" spans="1:276" hidden="1" x14ac:dyDescent="0.2">
      <c r="A16" s="36"/>
      <c r="B16" s="36"/>
      <c r="C16" s="36"/>
      <c r="D16" s="36"/>
      <c r="E16" s="36" t="s">
        <v>473</v>
      </c>
      <c r="F16" s="36"/>
      <c r="G16" s="42">
        <v>0</v>
      </c>
      <c r="H16" s="39"/>
      <c r="I16" s="42">
        <v>0</v>
      </c>
      <c r="J16" s="39"/>
      <c r="K16" s="42">
        <v>0</v>
      </c>
      <c r="L16" s="39"/>
      <c r="M16" s="42">
        <v>0</v>
      </c>
      <c r="N16" s="39"/>
      <c r="O16" s="42">
        <v>0</v>
      </c>
      <c r="P16" s="39"/>
      <c r="Q16" s="42">
        <v>0</v>
      </c>
      <c r="R16" s="39"/>
      <c r="S16" s="42">
        <f>ROUND(SUM(M16:Q16),5)</f>
        <v>0</v>
      </c>
      <c r="T16" s="39"/>
      <c r="U16" s="42">
        <v>0</v>
      </c>
      <c r="V16" s="39"/>
      <c r="W16" s="42">
        <v>0</v>
      </c>
      <c r="X16" s="39"/>
      <c r="Y16" s="42">
        <v>0</v>
      </c>
      <c r="Z16" s="39"/>
      <c r="AA16" s="42">
        <f>ROUND(SUM(U16:Y16),5)</f>
        <v>0</v>
      </c>
      <c r="AB16" s="39"/>
      <c r="AC16" s="42">
        <v>0</v>
      </c>
      <c r="AD16" s="39"/>
      <c r="AE16" s="42">
        <v>0</v>
      </c>
      <c r="AF16" s="39"/>
      <c r="AG16" s="42">
        <v>0</v>
      </c>
      <c r="AH16" s="39"/>
      <c r="AI16" s="42">
        <v>0</v>
      </c>
      <c r="AJ16" s="39"/>
      <c r="AK16" s="42">
        <f>ROUND(SUM(AC16:AI16),5)</f>
        <v>0</v>
      </c>
      <c r="AL16" s="39"/>
      <c r="AM16" s="42">
        <v>0</v>
      </c>
      <c r="AN16" s="39"/>
      <c r="AO16" s="42">
        <v>0</v>
      </c>
      <c r="AP16" s="39"/>
      <c r="AQ16" s="42">
        <v>0</v>
      </c>
      <c r="AR16" s="39"/>
      <c r="AS16" s="42">
        <f>ROUND(SUM(AM16:AQ16),5)</f>
        <v>0</v>
      </c>
      <c r="AT16" s="39"/>
      <c r="AU16" s="42">
        <v>0</v>
      </c>
      <c r="AV16" s="39"/>
      <c r="AW16" s="40">
        <f>ROUND(S16+AA16+AK16+SUM(AS16:AU16),5)</f>
        <v>0</v>
      </c>
      <c r="AX16" s="39"/>
      <c r="AY16" s="42">
        <v>0</v>
      </c>
      <c r="AZ16" s="39"/>
      <c r="BA16" s="42">
        <v>0</v>
      </c>
      <c r="BB16" s="39"/>
      <c r="BC16" s="42">
        <v>0</v>
      </c>
      <c r="BD16" s="39"/>
      <c r="BE16" s="42">
        <v>0</v>
      </c>
      <c r="BF16" s="39"/>
      <c r="BG16" s="42">
        <v>0</v>
      </c>
      <c r="BH16" s="39"/>
      <c r="BI16" s="42">
        <v>0</v>
      </c>
      <c r="BJ16" s="39"/>
      <c r="BK16" s="42">
        <v>0</v>
      </c>
      <c r="BL16" s="39"/>
      <c r="BM16" s="40">
        <f>ROUND(SUM(BC16:BK16),5)</f>
        <v>0</v>
      </c>
      <c r="BN16" s="39"/>
      <c r="BO16" s="42">
        <v>0</v>
      </c>
      <c r="BP16" s="39"/>
      <c r="BQ16" s="42">
        <v>0</v>
      </c>
      <c r="BR16" s="39"/>
      <c r="BS16" s="42">
        <v>0</v>
      </c>
      <c r="BT16" s="39"/>
      <c r="BU16" s="40">
        <f>ROUND(SUM(BQ16:BS16),5)</f>
        <v>0</v>
      </c>
      <c r="BV16" s="39"/>
      <c r="BW16" s="42">
        <v>0</v>
      </c>
      <c r="BX16" s="39"/>
      <c r="BY16" s="42">
        <v>0</v>
      </c>
      <c r="BZ16" s="39"/>
      <c r="CA16" s="42">
        <v>0</v>
      </c>
      <c r="CB16" s="39"/>
      <c r="CC16" s="42">
        <v>0</v>
      </c>
      <c r="CD16" s="39"/>
      <c r="CE16" s="42">
        <v>0</v>
      </c>
      <c r="CF16" s="39"/>
      <c r="CG16" s="42">
        <v>0</v>
      </c>
      <c r="CH16" s="39"/>
      <c r="CI16" s="42">
        <v>0</v>
      </c>
      <c r="CJ16" s="39"/>
      <c r="CK16" s="42">
        <v>0</v>
      </c>
      <c r="CL16" s="39"/>
      <c r="CM16" s="40">
        <f>ROUND(SUM(CG16:CK16),5)</f>
        <v>0</v>
      </c>
      <c r="CN16" s="39"/>
      <c r="CO16" s="42">
        <v>0</v>
      </c>
      <c r="CP16" s="39"/>
      <c r="CQ16" s="42">
        <v>0</v>
      </c>
      <c r="CR16" s="39"/>
      <c r="CS16" s="42">
        <v>0</v>
      </c>
      <c r="CT16" s="39"/>
      <c r="CU16" s="40">
        <f>ROUND(SUM(CO16:CS16),5)</f>
        <v>0</v>
      </c>
      <c r="CV16" s="39"/>
      <c r="CW16" s="42">
        <v>0</v>
      </c>
      <c r="CX16" s="39"/>
      <c r="CY16" s="42">
        <v>0</v>
      </c>
      <c r="CZ16" s="39"/>
      <c r="DA16" s="42">
        <v>0</v>
      </c>
      <c r="DB16" s="39"/>
      <c r="DC16" s="42">
        <v>0</v>
      </c>
      <c r="DD16" s="39"/>
      <c r="DE16" s="42">
        <v>0</v>
      </c>
      <c r="DF16" s="39"/>
      <c r="DG16" s="42">
        <v>0</v>
      </c>
      <c r="DH16" s="39"/>
      <c r="DI16" s="42">
        <v>0</v>
      </c>
      <c r="DJ16" s="39"/>
      <c r="DK16" s="42">
        <v>0</v>
      </c>
      <c r="DL16" s="39"/>
      <c r="DM16" s="42">
        <v>0</v>
      </c>
      <c r="DN16" s="39"/>
      <c r="DO16" s="42">
        <v>0</v>
      </c>
      <c r="DP16" s="39"/>
      <c r="DQ16" s="42">
        <v>0</v>
      </c>
      <c r="DR16" s="39"/>
      <c r="DS16" s="42">
        <v>0</v>
      </c>
      <c r="DT16" s="39"/>
      <c r="DU16" s="42">
        <v>0</v>
      </c>
      <c r="DV16" s="39"/>
      <c r="DW16" s="42">
        <v>0</v>
      </c>
      <c r="DX16" s="39"/>
      <c r="DY16" s="42">
        <v>0</v>
      </c>
      <c r="DZ16" s="39"/>
      <c r="EA16" s="42">
        <v>0</v>
      </c>
      <c r="EB16" s="39"/>
      <c r="EC16" s="42">
        <v>0</v>
      </c>
      <c r="ED16" s="39"/>
      <c r="EE16" s="42">
        <v>0</v>
      </c>
      <c r="EF16" s="39"/>
      <c r="EG16" s="42">
        <v>0</v>
      </c>
      <c r="EH16" s="39"/>
      <c r="EI16" s="42">
        <v>0</v>
      </c>
      <c r="EJ16" s="39"/>
      <c r="EK16" s="42">
        <v>0</v>
      </c>
      <c r="EL16" s="39"/>
      <c r="EM16" s="42">
        <v>0</v>
      </c>
      <c r="EN16" s="39"/>
      <c r="EO16" s="42">
        <v>0</v>
      </c>
      <c r="EP16" s="39"/>
      <c r="EQ16" s="42">
        <v>0</v>
      </c>
      <c r="ER16" s="39"/>
      <c r="ES16" s="42">
        <v>0</v>
      </c>
      <c r="ET16" s="39"/>
      <c r="EU16" s="42">
        <v>0</v>
      </c>
      <c r="EV16" s="39"/>
      <c r="EW16" s="42">
        <v>0</v>
      </c>
      <c r="EX16" s="39"/>
      <c r="EY16" s="42">
        <v>0</v>
      </c>
      <c r="EZ16" s="39"/>
      <c r="FA16" s="40">
        <f>ROUND(SUM(EG16:EY16),5)</f>
        <v>0</v>
      </c>
      <c r="FB16" s="39"/>
      <c r="FC16" s="42">
        <v>0</v>
      </c>
      <c r="FD16" s="39"/>
      <c r="FE16" s="42">
        <v>0</v>
      </c>
      <c r="FF16" s="39"/>
      <c r="FG16" s="42">
        <v>0</v>
      </c>
      <c r="FH16" s="39"/>
      <c r="FI16" s="42">
        <v>0</v>
      </c>
      <c r="FJ16" s="39"/>
      <c r="FK16" s="40">
        <f>ROUND(SUM(FG16:FI16),5)</f>
        <v>0</v>
      </c>
      <c r="FL16" s="39"/>
      <c r="FM16" s="42">
        <v>0</v>
      </c>
      <c r="FN16" s="39"/>
      <c r="FO16" s="42">
        <v>0</v>
      </c>
      <c r="FP16" s="39"/>
      <c r="FQ16" s="42">
        <v>0</v>
      </c>
      <c r="FR16" s="39"/>
      <c r="FS16" s="42">
        <v>0</v>
      </c>
      <c r="FT16" s="39"/>
      <c r="FU16" s="42">
        <f>ROUND(SUM(FM16:FS16),5)</f>
        <v>0</v>
      </c>
      <c r="FV16" s="39"/>
      <c r="FW16" s="42">
        <v>0</v>
      </c>
      <c r="FX16" s="39"/>
      <c r="FY16" s="42">
        <v>0</v>
      </c>
      <c r="FZ16" s="39"/>
      <c r="GA16" s="42">
        <v>0</v>
      </c>
      <c r="GB16" s="39"/>
      <c r="GC16" s="42">
        <v>0</v>
      </c>
      <c r="GD16" s="39"/>
      <c r="GE16" s="40">
        <f>ROUND(SUM(FU16:GC16),5)</f>
        <v>0</v>
      </c>
      <c r="GF16" s="39"/>
      <c r="GG16" s="42">
        <v>0</v>
      </c>
      <c r="GH16" s="39"/>
      <c r="GI16" s="42">
        <v>0</v>
      </c>
      <c r="GJ16" s="39"/>
      <c r="GK16" s="42">
        <v>0</v>
      </c>
      <c r="GL16" s="39"/>
      <c r="GM16" s="42">
        <v>0</v>
      </c>
      <c r="GN16" s="39"/>
      <c r="GO16" s="42">
        <v>0</v>
      </c>
      <c r="GP16" s="39"/>
      <c r="GQ16" s="42">
        <v>0</v>
      </c>
      <c r="GR16" s="39"/>
      <c r="GS16" s="42">
        <v>0</v>
      </c>
      <c r="GT16" s="39"/>
      <c r="GU16" s="40">
        <f>ROUND(SUM(GG16:GS16),5)</f>
        <v>0</v>
      </c>
      <c r="GV16" s="39"/>
      <c r="GW16" s="42">
        <v>0</v>
      </c>
      <c r="GX16" s="39"/>
      <c r="GY16" s="42">
        <v>0</v>
      </c>
      <c r="GZ16" s="39"/>
      <c r="HA16" s="105">
        <v>0</v>
      </c>
      <c r="HB16" s="39"/>
      <c r="HC16" s="42">
        <v>0</v>
      </c>
      <c r="HD16" s="39"/>
      <c r="HE16" s="42">
        <v>0</v>
      </c>
      <c r="HF16" s="39"/>
      <c r="HG16" s="42">
        <v>0</v>
      </c>
      <c r="HH16" s="39"/>
      <c r="HI16" s="42">
        <v>0</v>
      </c>
      <c r="HJ16" s="39"/>
      <c r="HK16" s="42">
        <v>0</v>
      </c>
      <c r="HL16" s="39"/>
      <c r="HM16" s="42">
        <v>0</v>
      </c>
      <c r="HN16" s="39"/>
      <c r="HO16" s="42">
        <v>0</v>
      </c>
      <c r="HP16" s="39"/>
      <c r="HQ16" s="42">
        <v>0</v>
      </c>
      <c r="HR16" s="39"/>
      <c r="HS16" s="40">
        <f>ROUND(SUM(HI16:HQ16),5)</f>
        <v>0</v>
      </c>
      <c r="HT16" s="39"/>
      <c r="HU16" s="42">
        <v>0</v>
      </c>
      <c r="HV16" s="39"/>
      <c r="HW16" s="42">
        <v>0</v>
      </c>
      <c r="HX16" s="39"/>
      <c r="HY16" s="42">
        <v>0</v>
      </c>
      <c r="HZ16" s="39"/>
      <c r="IA16" s="42">
        <v>0</v>
      </c>
      <c r="IB16" s="39"/>
      <c r="IC16" s="42">
        <v>0</v>
      </c>
      <c r="ID16" s="39"/>
      <c r="IE16" s="42">
        <v>0</v>
      </c>
      <c r="IF16" s="39"/>
      <c r="IG16" s="40">
        <f>ROUND(SUM(HY16:IE16),5)</f>
        <v>0</v>
      </c>
      <c r="IH16" s="39"/>
      <c r="II16" s="42">
        <v>0</v>
      </c>
      <c r="IJ16" s="39"/>
      <c r="IK16" s="42">
        <v>0</v>
      </c>
      <c r="IL16" s="39"/>
      <c r="IM16" s="40">
        <f>ROUND(SUM(II16:IK16),5)</f>
        <v>0</v>
      </c>
      <c r="IN16" s="39"/>
      <c r="IO16" s="42">
        <v>0</v>
      </c>
      <c r="IP16" s="39"/>
      <c r="IQ16" s="42">
        <v>0</v>
      </c>
      <c r="IR16" s="39"/>
      <c r="IS16" s="42">
        <v>0</v>
      </c>
      <c r="IT16" s="39"/>
      <c r="IU16" s="42">
        <v>0</v>
      </c>
      <c r="IV16" s="39"/>
      <c r="IW16" s="42">
        <f>ROUND(SUM(IO16:IU16),5)</f>
        <v>0</v>
      </c>
      <c r="IX16" s="39"/>
      <c r="IY16" s="42">
        <v>1225</v>
      </c>
      <c r="IZ16" s="39"/>
      <c r="JA16" s="42">
        <v>0</v>
      </c>
      <c r="JB16" s="39"/>
      <c r="JC16" s="42">
        <v>0</v>
      </c>
      <c r="JD16" s="39"/>
      <c r="JE16" s="42">
        <v>0</v>
      </c>
      <c r="JF16" s="39"/>
      <c r="JG16" s="42">
        <f>ROUND(SUM(JA16:JE16),5)</f>
        <v>0</v>
      </c>
      <c r="JH16" s="39"/>
      <c r="JI16" s="42">
        <v>0</v>
      </c>
      <c r="JJ16" s="39"/>
      <c r="JK16" s="42">
        <f>ROUND(SUM(G16:K16)+SUM(AW16:BA16)+SUM(BM16:BO16)+SUM(BU16:CE16)+CM16+SUM(CU16:EE16)+SUM(FA16:FE16)+FK16+GE16+SUM(GU16:HG16)+SUM(HS16:HW16)+IG16+IM16+SUM(IW16:IY16)+SUM(JG16:JI16),5)</f>
        <v>1225</v>
      </c>
    </row>
    <row r="17" spans="1:271" hidden="1" x14ac:dyDescent="0.2">
      <c r="A17" s="36"/>
      <c r="B17" s="36"/>
      <c r="C17" s="36"/>
      <c r="D17" s="36"/>
      <c r="E17" s="36" t="s">
        <v>298</v>
      </c>
      <c r="F17" s="36"/>
      <c r="G17" s="42"/>
      <c r="H17" s="39"/>
      <c r="I17" s="42"/>
      <c r="J17" s="39"/>
      <c r="K17" s="42"/>
      <c r="L17" s="39"/>
      <c r="M17" s="42"/>
      <c r="N17" s="39"/>
      <c r="O17" s="42"/>
      <c r="P17" s="39"/>
      <c r="Q17" s="42"/>
      <c r="R17" s="39"/>
      <c r="S17" s="42"/>
      <c r="T17" s="39"/>
      <c r="U17" s="42"/>
      <c r="V17" s="39"/>
      <c r="W17" s="42"/>
      <c r="X17" s="39"/>
      <c r="Y17" s="42"/>
      <c r="Z17" s="39"/>
      <c r="AA17" s="42"/>
      <c r="AB17" s="39"/>
      <c r="AC17" s="42"/>
      <c r="AD17" s="39"/>
      <c r="AE17" s="42"/>
      <c r="AF17" s="39"/>
      <c r="AG17" s="42"/>
      <c r="AH17" s="39"/>
      <c r="AI17" s="42"/>
      <c r="AJ17" s="39"/>
      <c r="AK17" s="42"/>
      <c r="AL17" s="39"/>
      <c r="AM17" s="42"/>
      <c r="AN17" s="39"/>
      <c r="AO17" s="42"/>
      <c r="AP17" s="39"/>
      <c r="AQ17" s="42"/>
      <c r="AR17" s="39"/>
      <c r="AS17" s="42"/>
      <c r="AT17" s="39"/>
      <c r="AU17" s="42"/>
      <c r="AV17" s="39"/>
      <c r="AW17" s="40"/>
      <c r="AX17" s="39"/>
      <c r="AY17" s="42"/>
      <c r="AZ17" s="39"/>
      <c r="BA17" s="42"/>
      <c r="BB17" s="39"/>
      <c r="BC17" s="42"/>
      <c r="BD17" s="39"/>
      <c r="BE17" s="42"/>
      <c r="BF17" s="39"/>
      <c r="BG17" s="42"/>
      <c r="BH17" s="39"/>
      <c r="BI17" s="42"/>
      <c r="BJ17" s="39"/>
      <c r="BK17" s="42"/>
      <c r="BL17" s="39"/>
      <c r="BM17" s="40"/>
      <c r="BN17" s="39"/>
      <c r="BO17" s="42"/>
      <c r="BP17" s="39"/>
      <c r="BQ17" s="42"/>
      <c r="BR17" s="39"/>
      <c r="BS17" s="42"/>
      <c r="BT17" s="39"/>
      <c r="BU17" s="40"/>
      <c r="BV17" s="39"/>
      <c r="BW17" s="42"/>
      <c r="BX17" s="39"/>
      <c r="BY17" s="42"/>
      <c r="BZ17" s="39"/>
      <c r="CA17" s="42"/>
      <c r="CB17" s="39"/>
      <c r="CC17" s="42"/>
      <c r="CD17" s="39"/>
      <c r="CE17" s="42"/>
      <c r="CF17" s="39"/>
      <c r="CG17" s="42"/>
      <c r="CH17" s="39"/>
      <c r="CI17" s="42"/>
      <c r="CJ17" s="39"/>
      <c r="CK17" s="42"/>
      <c r="CL17" s="39"/>
      <c r="CM17" s="40"/>
      <c r="CN17" s="39"/>
      <c r="CO17" s="42"/>
      <c r="CP17" s="39"/>
      <c r="CQ17" s="42"/>
      <c r="CR17" s="39"/>
      <c r="CS17" s="42"/>
      <c r="CT17" s="39"/>
      <c r="CU17" s="40"/>
      <c r="CV17" s="39"/>
      <c r="CW17" s="42"/>
      <c r="CX17" s="39"/>
      <c r="CY17" s="42"/>
      <c r="CZ17" s="39"/>
      <c r="DA17" s="42"/>
      <c r="DB17" s="39"/>
      <c r="DC17" s="42"/>
      <c r="DD17" s="39"/>
      <c r="DE17" s="42"/>
      <c r="DF17" s="39"/>
      <c r="DG17" s="42"/>
      <c r="DH17" s="39"/>
      <c r="DI17" s="42"/>
      <c r="DJ17" s="39"/>
      <c r="DK17" s="42"/>
      <c r="DL17" s="39"/>
      <c r="DM17" s="42"/>
      <c r="DN17" s="39"/>
      <c r="DO17" s="42"/>
      <c r="DP17" s="39"/>
      <c r="DQ17" s="42"/>
      <c r="DR17" s="39"/>
      <c r="DS17" s="42"/>
      <c r="DT17" s="39"/>
      <c r="DU17" s="42"/>
      <c r="DV17" s="39"/>
      <c r="DW17" s="42"/>
      <c r="DX17" s="39"/>
      <c r="DY17" s="42"/>
      <c r="DZ17" s="39"/>
      <c r="EA17" s="42"/>
      <c r="EB17" s="39"/>
      <c r="EC17" s="42"/>
      <c r="ED17" s="39"/>
      <c r="EE17" s="42"/>
      <c r="EF17" s="39"/>
      <c r="EG17" s="42"/>
      <c r="EH17" s="39"/>
      <c r="EI17" s="42"/>
      <c r="EJ17" s="39"/>
      <c r="EK17" s="42"/>
      <c r="EL17" s="39"/>
      <c r="EM17" s="42"/>
      <c r="EN17" s="39"/>
      <c r="EO17" s="42"/>
      <c r="EP17" s="39"/>
      <c r="EQ17" s="42"/>
      <c r="ER17" s="39"/>
      <c r="ES17" s="42"/>
      <c r="ET17" s="39"/>
      <c r="EU17" s="42"/>
      <c r="EV17" s="39"/>
      <c r="EW17" s="42"/>
      <c r="EX17" s="39"/>
      <c r="EY17" s="42"/>
      <c r="EZ17" s="39"/>
      <c r="FA17" s="40"/>
      <c r="FB17" s="39"/>
      <c r="FC17" s="42"/>
      <c r="FD17" s="39"/>
      <c r="FE17" s="42"/>
      <c r="FF17" s="39"/>
      <c r="FG17" s="42"/>
      <c r="FH17" s="39"/>
      <c r="FI17" s="42"/>
      <c r="FJ17" s="39"/>
      <c r="FK17" s="40"/>
      <c r="FL17" s="39"/>
      <c r="FM17" s="42"/>
      <c r="FN17" s="39"/>
      <c r="FO17" s="42"/>
      <c r="FP17" s="39"/>
      <c r="FQ17" s="42"/>
      <c r="FR17" s="39"/>
      <c r="FS17" s="42"/>
      <c r="FT17" s="39"/>
      <c r="FU17" s="42"/>
      <c r="FV17" s="39"/>
      <c r="FW17" s="42"/>
      <c r="FX17" s="39"/>
      <c r="FY17" s="42"/>
      <c r="FZ17" s="39"/>
      <c r="GA17" s="42"/>
      <c r="GB17" s="39"/>
      <c r="GC17" s="42"/>
      <c r="GD17" s="39"/>
      <c r="GE17" s="40"/>
      <c r="GF17" s="39"/>
      <c r="GG17" s="42"/>
      <c r="GH17" s="39"/>
      <c r="GI17" s="42"/>
      <c r="GJ17" s="39"/>
      <c r="GK17" s="42"/>
      <c r="GL17" s="39"/>
      <c r="GM17" s="42"/>
      <c r="GN17" s="39"/>
      <c r="GO17" s="42"/>
      <c r="GP17" s="39"/>
      <c r="GQ17" s="42"/>
      <c r="GR17" s="39"/>
      <c r="GS17" s="42"/>
      <c r="GT17" s="39"/>
      <c r="GU17" s="40"/>
      <c r="GV17" s="39"/>
      <c r="GW17" s="42"/>
      <c r="GX17" s="39"/>
      <c r="GY17" s="42"/>
      <c r="GZ17" s="39"/>
      <c r="HA17" s="105"/>
      <c r="HB17" s="39"/>
      <c r="HC17" s="42"/>
      <c r="HD17" s="39"/>
      <c r="HE17" s="42"/>
      <c r="HF17" s="39"/>
      <c r="HG17" s="42"/>
      <c r="HH17" s="39"/>
      <c r="HI17" s="42"/>
      <c r="HJ17" s="39"/>
      <c r="HK17" s="42"/>
      <c r="HL17" s="39"/>
      <c r="HM17" s="42"/>
      <c r="HN17" s="39"/>
      <c r="HO17" s="42"/>
      <c r="HP17" s="39"/>
      <c r="HQ17" s="42"/>
      <c r="HR17" s="39"/>
      <c r="HS17" s="40"/>
      <c r="HT17" s="39"/>
      <c r="HU17" s="42"/>
      <c r="HV17" s="39"/>
      <c r="HW17" s="42"/>
      <c r="HX17" s="39"/>
      <c r="HY17" s="42"/>
      <c r="HZ17" s="39"/>
      <c r="IA17" s="42"/>
      <c r="IB17" s="39"/>
      <c r="IC17" s="42"/>
      <c r="ID17" s="39"/>
      <c r="IE17" s="42"/>
      <c r="IF17" s="39"/>
      <c r="IG17" s="40"/>
      <c r="IH17" s="39"/>
      <c r="II17" s="42"/>
      <c r="IJ17" s="39"/>
      <c r="IK17" s="42"/>
      <c r="IL17" s="39"/>
      <c r="IM17" s="40"/>
      <c r="IN17" s="39"/>
      <c r="IO17" s="42"/>
      <c r="IP17" s="39"/>
      <c r="IQ17" s="42"/>
      <c r="IR17" s="39"/>
      <c r="IS17" s="42"/>
      <c r="IT17" s="39"/>
      <c r="IU17" s="42"/>
      <c r="IV17" s="39"/>
      <c r="IW17" s="42"/>
      <c r="IX17" s="39"/>
      <c r="IY17" s="42"/>
      <c r="IZ17" s="39"/>
      <c r="JA17" s="42"/>
      <c r="JB17" s="39"/>
      <c r="JC17" s="42"/>
      <c r="JD17" s="39"/>
      <c r="JE17" s="42"/>
      <c r="JF17" s="39"/>
      <c r="JG17" s="42"/>
      <c r="JH17" s="39"/>
      <c r="JI17" s="42"/>
      <c r="JJ17" s="39"/>
      <c r="JK17" s="42"/>
    </row>
    <row r="18" spans="1:271" hidden="1" x14ac:dyDescent="0.2">
      <c r="A18" s="36"/>
      <c r="B18" s="36"/>
      <c r="C18" s="36"/>
      <c r="D18" s="36"/>
      <c r="E18" s="36"/>
      <c r="F18" s="36" t="s">
        <v>299</v>
      </c>
      <c r="G18" s="42">
        <v>0</v>
      </c>
      <c r="H18" s="39"/>
      <c r="I18" s="42">
        <v>0</v>
      </c>
      <c r="J18" s="39"/>
      <c r="K18" s="42">
        <v>0</v>
      </c>
      <c r="L18" s="39"/>
      <c r="M18" s="42">
        <v>0</v>
      </c>
      <c r="N18" s="39"/>
      <c r="O18" s="42">
        <v>0</v>
      </c>
      <c r="P18" s="39"/>
      <c r="Q18" s="42">
        <v>0</v>
      </c>
      <c r="R18" s="39"/>
      <c r="S18" s="42">
        <f t="shared" ref="S18:S26" si="20">ROUND(SUM(M18:Q18),5)</f>
        <v>0</v>
      </c>
      <c r="T18" s="39"/>
      <c r="U18" s="42">
        <v>0</v>
      </c>
      <c r="V18" s="39"/>
      <c r="W18" s="42">
        <v>0</v>
      </c>
      <c r="X18" s="39"/>
      <c r="Y18" s="42">
        <v>0</v>
      </c>
      <c r="Z18" s="39"/>
      <c r="AA18" s="42">
        <f t="shared" ref="AA18:AA26" si="21">ROUND(SUM(U18:Y18),5)</f>
        <v>0</v>
      </c>
      <c r="AB18" s="39"/>
      <c r="AC18" s="42">
        <v>0</v>
      </c>
      <c r="AD18" s="39"/>
      <c r="AE18" s="42">
        <v>0</v>
      </c>
      <c r="AF18" s="39"/>
      <c r="AG18" s="42">
        <v>0</v>
      </c>
      <c r="AH18" s="39"/>
      <c r="AI18" s="42">
        <v>0</v>
      </c>
      <c r="AJ18" s="39"/>
      <c r="AK18" s="42">
        <f t="shared" ref="AK18:AK26" si="22">ROUND(SUM(AC18:AI18),5)</f>
        <v>0</v>
      </c>
      <c r="AL18" s="39"/>
      <c r="AM18" s="42">
        <v>0</v>
      </c>
      <c r="AN18" s="39"/>
      <c r="AO18" s="42">
        <v>0</v>
      </c>
      <c r="AP18" s="39"/>
      <c r="AQ18" s="42">
        <v>0</v>
      </c>
      <c r="AR18" s="39"/>
      <c r="AS18" s="42">
        <f t="shared" ref="AS18:AS26" si="23">ROUND(SUM(AM18:AQ18),5)</f>
        <v>0</v>
      </c>
      <c r="AT18" s="39"/>
      <c r="AU18" s="42">
        <v>0</v>
      </c>
      <c r="AV18" s="39"/>
      <c r="AW18" s="40">
        <f t="shared" ref="AW18:AW26" si="24">ROUND(S18+AA18+AK18+SUM(AS18:AU18),5)</f>
        <v>0</v>
      </c>
      <c r="AX18" s="39"/>
      <c r="AY18" s="42">
        <v>0</v>
      </c>
      <c r="AZ18" s="39"/>
      <c r="BA18" s="42">
        <v>0</v>
      </c>
      <c r="BB18" s="39"/>
      <c r="BC18" s="42">
        <v>0</v>
      </c>
      <c r="BD18" s="39"/>
      <c r="BE18" s="42">
        <v>0</v>
      </c>
      <c r="BF18" s="39"/>
      <c r="BG18" s="42">
        <v>0</v>
      </c>
      <c r="BH18" s="39"/>
      <c r="BI18" s="42">
        <v>0</v>
      </c>
      <c r="BJ18" s="39"/>
      <c r="BK18" s="42">
        <v>0</v>
      </c>
      <c r="BL18" s="39"/>
      <c r="BM18" s="40">
        <f t="shared" ref="BM18:BM26" si="25">ROUND(SUM(BC18:BK18),5)</f>
        <v>0</v>
      </c>
      <c r="BN18" s="39"/>
      <c r="BO18" s="42">
        <v>0</v>
      </c>
      <c r="BP18" s="39"/>
      <c r="BQ18" s="42">
        <v>0</v>
      </c>
      <c r="BR18" s="39"/>
      <c r="BS18" s="42">
        <v>0</v>
      </c>
      <c r="BT18" s="39"/>
      <c r="BU18" s="40">
        <f t="shared" ref="BU18:BU26" si="26">ROUND(SUM(BQ18:BS18),5)</f>
        <v>0</v>
      </c>
      <c r="BV18" s="39"/>
      <c r="BW18" s="42">
        <v>0</v>
      </c>
      <c r="BX18" s="39"/>
      <c r="BY18" s="42">
        <v>0</v>
      </c>
      <c r="BZ18" s="39"/>
      <c r="CA18" s="42">
        <v>0</v>
      </c>
      <c r="CB18" s="39"/>
      <c r="CC18" s="42">
        <v>0</v>
      </c>
      <c r="CD18" s="39"/>
      <c r="CE18" s="42">
        <v>0</v>
      </c>
      <c r="CF18" s="39"/>
      <c r="CG18" s="42">
        <v>0</v>
      </c>
      <c r="CH18" s="39"/>
      <c r="CI18" s="42">
        <v>0</v>
      </c>
      <c r="CJ18" s="39"/>
      <c r="CK18" s="42">
        <v>0</v>
      </c>
      <c r="CL18" s="39"/>
      <c r="CM18" s="40">
        <f t="shared" ref="CM18:CM26" si="27">ROUND(SUM(CG18:CK18),5)</f>
        <v>0</v>
      </c>
      <c r="CN18" s="39"/>
      <c r="CO18" s="42">
        <v>0</v>
      </c>
      <c r="CP18" s="39"/>
      <c r="CQ18" s="42">
        <v>0</v>
      </c>
      <c r="CR18" s="39"/>
      <c r="CS18" s="42">
        <v>0</v>
      </c>
      <c r="CT18" s="39"/>
      <c r="CU18" s="40">
        <f t="shared" ref="CU18:CU26" si="28">ROUND(SUM(CO18:CS18),5)</f>
        <v>0</v>
      </c>
      <c r="CV18" s="39"/>
      <c r="CW18" s="42">
        <v>0</v>
      </c>
      <c r="CX18" s="39"/>
      <c r="CY18" s="42">
        <v>0</v>
      </c>
      <c r="CZ18" s="39"/>
      <c r="DA18" s="42">
        <v>0</v>
      </c>
      <c r="DB18" s="39"/>
      <c r="DC18" s="42">
        <v>0</v>
      </c>
      <c r="DD18" s="39"/>
      <c r="DE18" s="42">
        <v>0</v>
      </c>
      <c r="DF18" s="39"/>
      <c r="DG18" s="42">
        <v>0</v>
      </c>
      <c r="DH18" s="39"/>
      <c r="DI18" s="42">
        <v>0</v>
      </c>
      <c r="DJ18" s="39"/>
      <c r="DK18" s="42">
        <v>0</v>
      </c>
      <c r="DL18" s="39"/>
      <c r="DM18" s="42">
        <v>0</v>
      </c>
      <c r="DN18" s="39"/>
      <c r="DO18" s="42">
        <v>0</v>
      </c>
      <c r="DP18" s="39"/>
      <c r="DQ18" s="42">
        <v>0</v>
      </c>
      <c r="DR18" s="39"/>
      <c r="DS18" s="42">
        <v>0</v>
      </c>
      <c r="DT18" s="39"/>
      <c r="DU18" s="42">
        <v>0</v>
      </c>
      <c r="DV18" s="39"/>
      <c r="DW18" s="42">
        <v>0</v>
      </c>
      <c r="DX18" s="39"/>
      <c r="DY18" s="42">
        <v>0</v>
      </c>
      <c r="DZ18" s="39"/>
      <c r="EA18" s="42">
        <v>0</v>
      </c>
      <c r="EB18" s="39"/>
      <c r="EC18" s="42">
        <v>0</v>
      </c>
      <c r="ED18" s="39"/>
      <c r="EE18" s="42">
        <v>0</v>
      </c>
      <c r="EF18" s="39"/>
      <c r="EG18" s="42">
        <v>0</v>
      </c>
      <c r="EH18" s="39"/>
      <c r="EI18" s="42">
        <v>0</v>
      </c>
      <c r="EJ18" s="39"/>
      <c r="EK18" s="42">
        <v>0</v>
      </c>
      <c r="EL18" s="39"/>
      <c r="EM18" s="42">
        <v>0</v>
      </c>
      <c r="EN18" s="39"/>
      <c r="EO18" s="42">
        <v>0</v>
      </c>
      <c r="EP18" s="39"/>
      <c r="EQ18" s="42">
        <v>0</v>
      </c>
      <c r="ER18" s="39"/>
      <c r="ES18" s="42">
        <v>0</v>
      </c>
      <c r="ET18" s="39"/>
      <c r="EU18" s="42">
        <v>0</v>
      </c>
      <c r="EV18" s="39"/>
      <c r="EW18" s="42">
        <v>0</v>
      </c>
      <c r="EX18" s="39"/>
      <c r="EY18" s="42">
        <v>0</v>
      </c>
      <c r="EZ18" s="39"/>
      <c r="FA18" s="40">
        <f t="shared" ref="FA18:FA26" si="29">ROUND(SUM(EG18:EY18),5)</f>
        <v>0</v>
      </c>
      <c r="FB18" s="39"/>
      <c r="FC18" s="42">
        <v>0</v>
      </c>
      <c r="FD18" s="39"/>
      <c r="FE18" s="42">
        <v>0</v>
      </c>
      <c r="FF18" s="39"/>
      <c r="FG18" s="42">
        <v>0</v>
      </c>
      <c r="FH18" s="39"/>
      <c r="FI18" s="42">
        <v>0</v>
      </c>
      <c r="FJ18" s="39"/>
      <c r="FK18" s="40">
        <f t="shared" ref="FK18:FK26" si="30">ROUND(SUM(FG18:FI18),5)</f>
        <v>0</v>
      </c>
      <c r="FL18" s="39"/>
      <c r="FM18" s="42">
        <v>0</v>
      </c>
      <c r="FN18" s="39"/>
      <c r="FO18" s="42">
        <v>0</v>
      </c>
      <c r="FP18" s="39"/>
      <c r="FQ18" s="42">
        <v>0</v>
      </c>
      <c r="FR18" s="39"/>
      <c r="FS18" s="42">
        <v>0</v>
      </c>
      <c r="FT18" s="39"/>
      <c r="FU18" s="42">
        <f t="shared" ref="FU18:FU26" si="31">ROUND(SUM(FM18:FS18),5)</f>
        <v>0</v>
      </c>
      <c r="FV18" s="39"/>
      <c r="FW18" s="42">
        <v>0</v>
      </c>
      <c r="FX18" s="39"/>
      <c r="FY18" s="42">
        <v>0</v>
      </c>
      <c r="FZ18" s="39"/>
      <c r="GA18" s="42">
        <v>0</v>
      </c>
      <c r="GB18" s="39"/>
      <c r="GC18" s="42">
        <v>0</v>
      </c>
      <c r="GD18" s="39"/>
      <c r="GE18" s="40">
        <f t="shared" ref="GE18:GE26" si="32">ROUND(SUM(FU18:GC18),5)</f>
        <v>0</v>
      </c>
      <c r="GF18" s="39"/>
      <c r="GG18" s="42">
        <v>0</v>
      </c>
      <c r="GH18" s="39"/>
      <c r="GI18" s="42">
        <v>0</v>
      </c>
      <c r="GJ18" s="39"/>
      <c r="GK18" s="42">
        <v>0</v>
      </c>
      <c r="GL18" s="39"/>
      <c r="GM18" s="42">
        <v>0</v>
      </c>
      <c r="GN18" s="39"/>
      <c r="GO18" s="42">
        <v>0</v>
      </c>
      <c r="GP18" s="39"/>
      <c r="GQ18" s="42">
        <v>0</v>
      </c>
      <c r="GR18" s="39"/>
      <c r="GS18" s="42">
        <v>0</v>
      </c>
      <c r="GT18" s="39"/>
      <c r="GU18" s="40">
        <f t="shared" ref="GU18:GU26" si="33">ROUND(SUM(GG18:GS18),5)</f>
        <v>0</v>
      </c>
      <c r="GV18" s="39"/>
      <c r="GW18" s="42">
        <v>0</v>
      </c>
      <c r="GX18" s="39"/>
      <c r="GY18" s="42">
        <v>0</v>
      </c>
      <c r="GZ18" s="39"/>
      <c r="HA18" s="105">
        <v>0</v>
      </c>
      <c r="HB18" s="39"/>
      <c r="HC18" s="42">
        <v>0</v>
      </c>
      <c r="HD18" s="39"/>
      <c r="HE18" s="42">
        <v>0</v>
      </c>
      <c r="HF18" s="39"/>
      <c r="HG18" s="42">
        <v>0</v>
      </c>
      <c r="HH18" s="39"/>
      <c r="HI18" s="42">
        <v>0</v>
      </c>
      <c r="HJ18" s="39"/>
      <c r="HK18" s="42">
        <v>0</v>
      </c>
      <c r="HL18" s="39"/>
      <c r="HM18" s="42">
        <v>0</v>
      </c>
      <c r="HN18" s="39"/>
      <c r="HO18" s="42">
        <v>0</v>
      </c>
      <c r="HP18" s="39"/>
      <c r="HQ18" s="42">
        <v>0</v>
      </c>
      <c r="HR18" s="39"/>
      <c r="HS18" s="40">
        <f t="shared" ref="HS18:HS26" si="34">ROUND(SUM(HI18:HQ18),5)</f>
        <v>0</v>
      </c>
      <c r="HT18" s="39"/>
      <c r="HU18" s="42">
        <v>0</v>
      </c>
      <c r="HV18" s="39"/>
      <c r="HW18" s="42">
        <v>0</v>
      </c>
      <c r="HX18" s="39"/>
      <c r="HY18" s="42">
        <v>0</v>
      </c>
      <c r="HZ18" s="39"/>
      <c r="IA18" s="42">
        <v>0</v>
      </c>
      <c r="IB18" s="39"/>
      <c r="IC18" s="42">
        <v>0</v>
      </c>
      <c r="ID18" s="39"/>
      <c r="IE18" s="42">
        <v>0</v>
      </c>
      <c r="IF18" s="39"/>
      <c r="IG18" s="40">
        <f t="shared" ref="IG18:IG26" si="35">ROUND(SUM(HY18:IE18),5)</f>
        <v>0</v>
      </c>
      <c r="IH18" s="39"/>
      <c r="II18" s="42">
        <v>0</v>
      </c>
      <c r="IJ18" s="39"/>
      <c r="IK18" s="42">
        <v>0</v>
      </c>
      <c r="IL18" s="39"/>
      <c r="IM18" s="40">
        <f t="shared" ref="IM18:IM26" si="36">ROUND(SUM(II18:IK18),5)</f>
        <v>0</v>
      </c>
      <c r="IN18" s="39"/>
      <c r="IO18" s="42">
        <v>0</v>
      </c>
      <c r="IP18" s="39"/>
      <c r="IQ18" s="42">
        <v>0</v>
      </c>
      <c r="IR18" s="39"/>
      <c r="IS18" s="42">
        <v>0</v>
      </c>
      <c r="IT18" s="39"/>
      <c r="IU18" s="42">
        <v>0</v>
      </c>
      <c r="IV18" s="39"/>
      <c r="IW18" s="42">
        <f t="shared" ref="IW18:IW26" si="37">ROUND(SUM(IO18:IU18),5)</f>
        <v>0</v>
      </c>
      <c r="IX18" s="39"/>
      <c r="IY18" s="42">
        <f>3055.55+2311.42</f>
        <v>5366.97</v>
      </c>
      <c r="IZ18" s="39"/>
      <c r="JA18" s="42">
        <v>0</v>
      </c>
      <c r="JB18" s="39"/>
      <c r="JC18" s="42">
        <v>0</v>
      </c>
      <c r="JD18" s="39"/>
      <c r="JE18" s="42">
        <v>0</v>
      </c>
      <c r="JF18" s="39"/>
      <c r="JG18" s="42">
        <f t="shared" ref="JG18:JG26" si="38">ROUND(SUM(JA18:JE18),5)</f>
        <v>0</v>
      </c>
      <c r="JH18" s="39"/>
      <c r="JI18" s="42">
        <v>0</v>
      </c>
      <c r="JJ18" s="39"/>
      <c r="JK18" s="42">
        <f t="shared" ref="JK18:JK26" si="39">ROUND(SUM(G18:K18)+SUM(AW18:BA18)+SUM(BM18:BO18)+SUM(BU18:CE18)+CM18+SUM(CU18:EE18)+SUM(FA18:FE18)+FK18+GE18+SUM(GU18:HG18)+SUM(HS18:HW18)+IG18+IM18+SUM(IW18:IY18)+SUM(JG18:JI18),5)</f>
        <v>5366.97</v>
      </c>
    </row>
    <row r="19" spans="1:271" hidden="1" x14ac:dyDescent="0.2">
      <c r="A19" s="36"/>
      <c r="B19" s="36"/>
      <c r="C19" s="36"/>
      <c r="D19" s="36"/>
      <c r="E19" s="36"/>
      <c r="F19" s="36" t="s">
        <v>474</v>
      </c>
      <c r="G19" s="42">
        <v>0</v>
      </c>
      <c r="H19" s="39"/>
      <c r="I19" s="42">
        <v>0</v>
      </c>
      <c r="J19" s="39"/>
      <c r="K19" s="42">
        <v>0</v>
      </c>
      <c r="L19" s="39"/>
      <c r="M19" s="42">
        <v>0</v>
      </c>
      <c r="N19" s="39"/>
      <c r="O19" s="42">
        <v>0</v>
      </c>
      <c r="P19" s="39"/>
      <c r="Q19" s="42">
        <v>0</v>
      </c>
      <c r="R19" s="39"/>
      <c r="S19" s="42">
        <f t="shared" si="20"/>
        <v>0</v>
      </c>
      <c r="T19" s="39"/>
      <c r="U19" s="42">
        <v>0</v>
      </c>
      <c r="V19" s="39"/>
      <c r="W19" s="42">
        <v>0</v>
      </c>
      <c r="X19" s="39"/>
      <c r="Y19" s="42">
        <v>0</v>
      </c>
      <c r="Z19" s="39"/>
      <c r="AA19" s="42">
        <f t="shared" si="21"/>
        <v>0</v>
      </c>
      <c r="AB19" s="39"/>
      <c r="AC19" s="42">
        <v>0</v>
      </c>
      <c r="AD19" s="39"/>
      <c r="AE19" s="42">
        <v>0</v>
      </c>
      <c r="AF19" s="39"/>
      <c r="AG19" s="42">
        <v>0</v>
      </c>
      <c r="AH19" s="39"/>
      <c r="AI19" s="42">
        <v>0</v>
      </c>
      <c r="AJ19" s="39"/>
      <c r="AK19" s="42">
        <f t="shared" si="22"/>
        <v>0</v>
      </c>
      <c r="AL19" s="39"/>
      <c r="AM19" s="42">
        <v>0</v>
      </c>
      <c r="AN19" s="39"/>
      <c r="AO19" s="42">
        <v>0</v>
      </c>
      <c r="AP19" s="39"/>
      <c r="AQ19" s="42">
        <v>0</v>
      </c>
      <c r="AR19" s="39"/>
      <c r="AS19" s="42">
        <f t="shared" si="23"/>
        <v>0</v>
      </c>
      <c r="AT19" s="39"/>
      <c r="AU19" s="42">
        <v>0</v>
      </c>
      <c r="AV19" s="39"/>
      <c r="AW19" s="40">
        <f t="shared" si="24"/>
        <v>0</v>
      </c>
      <c r="AX19" s="39"/>
      <c r="AY19" s="42">
        <v>0</v>
      </c>
      <c r="AZ19" s="39"/>
      <c r="BA19" s="42">
        <v>0</v>
      </c>
      <c r="BB19" s="39"/>
      <c r="BC19" s="42">
        <v>0</v>
      </c>
      <c r="BD19" s="39"/>
      <c r="BE19" s="42">
        <v>0</v>
      </c>
      <c r="BF19" s="39"/>
      <c r="BG19" s="42">
        <v>0</v>
      </c>
      <c r="BH19" s="39"/>
      <c r="BI19" s="42">
        <v>0</v>
      </c>
      <c r="BJ19" s="39"/>
      <c r="BK19" s="42">
        <v>0</v>
      </c>
      <c r="BL19" s="39"/>
      <c r="BM19" s="40">
        <f t="shared" si="25"/>
        <v>0</v>
      </c>
      <c r="BN19" s="39"/>
      <c r="BO19" s="42">
        <v>0</v>
      </c>
      <c r="BP19" s="39"/>
      <c r="BQ19" s="42">
        <v>0</v>
      </c>
      <c r="BR19" s="39"/>
      <c r="BS19" s="42">
        <v>0</v>
      </c>
      <c r="BT19" s="39"/>
      <c r="BU19" s="40">
        <f t="shared" si="26"/>
        <v>0</v>
      </c>
      <c r="BV19" s="39"/>
      <c r="BW19" s="42">
        <v>0</v>
      </c>
      <c r="BX19" s="39"/>
      <c r="BY19" s="42">
        <v>0</v>
      </c>
      <c r="BZ19" s="39"/>
      <c r="CA19" s="42">
        <v>0</v>
      </c>
      <c r="CB19" s="39"/>
      <c r="CC19" s="42">
        <v>0</v>
      </c>
      <c r="CD19" s="39"/>
      <c r="CE19" s="42">
        <v>0</v>
      </c>
      <c r="CF19" s="39"/>
      <c r="CG19" s="42">
        <v>0</v>
      </c>
      <c r="CH19" s="39"/>
      <c r="CI19" s="42">
        <v>0</v>
      </c>
      <c r="CJ19" s="39"/>
      <c r="CK19" s="42">
        <v>0</v>
      </c>
      <c r="CL19" s="39"/>
      <c r="CM19" s="40">
        <f t="shared" si="27"/>
        <v>0</v>
      </c>
      <c r="CN19" s="39"/>
      <c r="CO19" s="42">
        <v>0</v>
      </c>
      <c r="CP19" s="39"/>
      <c r="CQ19" s="42">
        <v>0</v>
      </c>
      <c r="CR19" s="39"/>
      <c r="CS19" s="42">
        <v>0</v>
      </c>
      <c r="CT19" s="39"/>
      <c r="CU19" s="40">
        <f t="shared" si="28"/>
        <v>0</v>
      </c>
      <c r="CV19" s="39"/>
      <c r="CW19" s="42">
        <v>0</v>
      </c>
      <c r="CX19" s="39"/>
      <c r="CY19" s="42">
        <v>0</v>
      </c>
      <c r="CZ19" s="39"/>
      <c r="DA19" s="42">
        <v>0</v>
      </c>
      <c r="DB19" s="39"/>
      <c r="DC19" s="42">
        <v>0</v>
      </c>
      <c r="DD19" s="39"/>
      <c r="DE19" s="42">
        <v>0</v>
      </c>
      <c r="DF19" s="39"/>
      <c r="DG19" s="42">
        <v>0</v>
      </c>
      <c r="DH19" s="39"/>
      <c r="DI19" s="42">
        <v>0</v>
      </c>
      <c r="DJ19" s="39"/>
      <c r="DK19" s="42">
        <v>0</v>
      </c>
      <c r="DL19" s="39"/>
      <c r="DM19" s="42">
        <v>0</v>
      </c>
      <c r="DN19" s="39"/>
      <c r="DO19" s="42">
        <v>0</v>
      </c>
      <c r="DP19" s="39"/>
      <c r="DQ19" s="42">
        <v>0</v>
      </c>
      <c r="DR19" s="39"/>
      <c r="DS19" s="42">
        <v>0</v>
      </c>
      <c r="DT19" s="39"/>
      <c r="DU19" s="42">
        <v>0</v>
      </c>
      <c r="DV19" s="39"/>
      <c r="DW19" s="42">
        <v>0</v>
      </c>
      <c r="DX19" s="39"/>
      <c r="DY19" s="42">
        <v>0</v>
      </c>
      <c r="DZ19" s="39"/>
      <c r="EA19" s="42">
        <v>0</v>
      </c>
      <c r="EB19" s="39"/>
      <c r="EC19" s="42">
        <v>0</v>
      </c>
      <c r="ED19" s="39"/>
      <c r="EE19" s="42">
        <v>0</v>
      </c>
      <c r="EF19" s="39"/>
      <c r="EG19" s="42">
        <v>0</v>
      </c>
      <c r="EH19" s="39"/>
      <c r="EI19" s="42">
        <v>0</v>
      </c>
      <c r="EJ19" s="39"/>
      <c r="EK19" s="42">
        <v>0</v>
      </c>
      <c r="EL19" s="39"/>
      <c r="EM19" s="42">
        <v>0</v>
      </c>
      <c r="EN19" s="39"/>
      <c r="EO19" s="42">
        <v>0</v>
      </c>
      <c r="EP19" s="39"/>
      <c r="EQ19" s="42">
        <v>0</v>
      </c>
      <c r="ER19" s="39"/>
      <c r="ES19" s="42">
        <v>0</v>
      </c>
      <c r="ET19" s="39"/>
      <c r="EU19" s="42">
        <v>0</v>
      </c>
      <c r="EV19" s="39"/>
      <c r="EW19" s="42">
        <v>0</v>
      </c>
      <c r="EX19" s="39"/>
      <c r="EY19" s="42">
        <v>0</v>
      </c>
      <c r="EZ19" s="39"/>
      <c r="FA19" s="40">
        <f t="shared" si="29"/>
        <v>0</v>
      </c>
      <c r="FB19" s="39"/>
      <c r="FC19" s="42">
        <v>0</v>
      </c>
      <c r="FD19" s="39"/>
      <c r="FE19" s="42">
        <v>0</v>
      </c>
      <c r="FF19" s="39"/>
      <c r="FG19" s="42">
        <v>0</v>
      </c>
      <c r="FH19" s="39"/>
      <c r="FI19" s="42">
        <v>0</v>
      </c>
      <c r="FJ19" s="39"/>
      <c r="FK19" s="40">
        <f t="shared" si="30"/>
        <v>0</v>
      </c>
      <c r="FL19" s="39"/>
      <c r="FM19" s="42">
        <v>0</v>
      </c>
      <c r="FN19" s="39"/>
      <c r="FO19" s="42">
        <v>0</v>
      </c>
      <c r="FP19" s="39"/>
      <c r="FQ19" s="42">
        <v>0</v>
      </c>
      <c r="FR19" s="39"/>
      <c r="FS19" s="42">
        <v>0</v>
      </c>
      <c r="FT19" s="39"/>
      <c r="FU19" s="42">
        <f t="shared" si="31"/>
        <v>0</v>
      </c>
      <c r="FV19" s="39"/>
      <c r="FW19" s="42">
        <v>0</v>
      </c>
      <c r="FX19" s="39"/>
      <c r="FY19" s="42">
        <v>0</v>
      </c>
      <c r="FZ19" s="39"/>
      <c r="GA19" s="42">
        <v>0</v>
      </c>
      <c r="GB19" s="39"/>
      <c r="GC19" s="42">
        <v>0</v>
      </c>
      <c r="GD19" s="39"/>
      <c r="GE19" s="40">
        <f t="shared" si="32"/>
        <v>0</v>
      </c>
      <c r="GF19" s="39"/>
      <c r="GG19" s="42">
        <v>0</v>
      </c>
      <c r="GH19" s="39"/>
      <c r="GI19" s="42">
        <v>0</v>
      </c>
      <c r="GJ19" s="39"/>
      <c r="GK19" s="42">
        <v>0</v>
      </c>
      <c r="GL19" s="39"/>
      <c r="GM19" s="42">
        <v>0</v>
      </c>
      <c r="GN19" s="39"/>
      <c r="GO19" s="42">
        <v>0</v>
      </c>
      <c r="GP19" s="39"/>
      <c r="GQ19" s="42">
        <v>0</v>
      </c>
      <c r="GR19" s="39"/>
      <c r="GS19" s="42">
        <v>0</v>
      </c>
      <c r="GT19" s="39"/>
      <c r="GU19" s="40">
        <f t="shared" si="33"/>
        <v>0</v>
      </c>
      <c r="GV19" s="39"/>
      <c r="GW19" s="42">
        <v>0</v>
      </c>
      <c r="GX19" s="39"/>
      <c r="GY19" s="42">
        <v>0</v>
      </c>
      <c r="GZ19" s="39"/>
      <c r="HA19" s="105">
        <v>0</v>
      </c>
      <c r="HB19" s="39"/>
      <c r="HC19" s="42">
        <v>0</v>
      </c>
      <c r="HD19" s="39"/>
      <c r="HE19" s="42">
        <v>0</v>
      </c>
      <c r="HF19" s="39"/>
      <c r="HG19" s="42">
        <v>0</v>
      </c>
      <c r="HH19" s="39"/>
      <c r="HI19" s="42">
        <v>0</v>
      </c>
      <c r="HJ19" s="39"/>
      <c r="HK19" s="42">
        <v>0</v>
      </c>
      <c r="HL19" s="39"/>
      <c r="HM19" s="42">
        <v>0</v>
      </c>
      <c r="HN19" s="39"/>
      <c r="HO19" s="42">
        <v>0</v>
      </c>
      <c r="HP19" s="39"/>
      <c r="HQ19" s="42">
        <v>0</v>
      </c>
      <c r="HR19" s="39"/>
      <c r="HS19" s="40">
        <f t="shared" si="34"/>
        <v>0</v>
      </c>
      <c r="HT19" s="39"/>
      <c r="HU19" s="42">
        <v>0</v>
      </c>
      <c r="HV19" s="39"/>
      <c r="HW19" s="42">
        <v>0</v>
      </c>
      <c r="HX19" s="39"/>
      <c r="HY19" s="42">
        <v>0</v>
      </c>
      <c r="HZ19" s="39"/>
      <c r="IA19" s="42">
        <v>0</v>
      </c>
      <c r="IB19" s="39"/>
      <c r="IC19" s="42">
        <v>0</v>
      </c>
      <c r="ID19" s="39"/>
      <c r="IE19" s="42">
        <v>0</v>
      </c>
      <c r="IF19" s="39"/>
      <c r="IG19" s="40">
        <f t="shared" si="35"/>
        <v>0</v>
      </c>
      <c r="IH19" s="39"/>
      <c r="II19" s="42">
        <v>0</v>
      </c>
      <c r="IJ19" s="39"/>
      <c r="IK19" s="42">
        <v>0</v>
      </c>
      <c r="IL19" s="39"/>
      <c r="IM19" s="40">
        <f t="shared" si="36"/>
        <v>0</v>
      </c>
      <c r="IN19" s="39"/>
      <c r="IO19" s="42">
        <v>0</v>
      </c>
      <c r="IP19" s="39"/>
      <c r="IQ19" s="42">
        <v>0</v>
      </c>
      <c r="IR19" s="39"/>
      <c r="IS19" s="42">
        <v>0</v>
      </c>
      <c r="IT19" s="39"/>
      <c r="IU19" s="42">
        <v>0</v>
      </c>
      <c r="IV19" s="39"/>
      <c r="IW19" s="42">
        <f t="shared" si="37"/>
        <v>0</v>
      </c>
      <c r="IX19" s="39"/>
      <c r="IY19" s="42">
        <v>618</v>
      </c>
      <c r="IZ19" s="39"/>
      <c r="JA19" s="42">
        <v>0</v>
      </c>
      <c r="JB19" s="39"/>
      <c r="JC19" s="42">
        <v>0</v>
      </c>
      <c r="JD19" s="39"/>
      <c r="JE19" s="42">
        <v>0</v>
      </c>
      <c r="JF19" s="39"/>
      <c r="JG19" s="42">
        <f t="shared" si="38"/>
        <v>0</v>
      </c>
      <c r="JH19" s="39"/>
      <c r="JI19" s="42">
        <v>0</v>
      </c>
      <c r="JJ19" s="39"/>
      <c r="JK19" s="42">
        <f t="shared" si="39"/>
        <v>618</v>
      </c>
    </row>
    <row r="20" spans="1:271" ht="16" hidden="1" thickBot="1" x14ac:dyDescent="0.25">
      <c r="A20" s="36"/>
      <c r="B20" s="36"/>
      <c r="C20" s="36"/>
      <c r="D20" s="36"/>
      <c r="E20" s="36"/>
      <c r="F20" s="36" t="s">
        <v>300</v>
      </c>
      <c r="G20" s="46">
        <v>0</v>
      </c>
      <c r="H20" s="39"/>
      <c r="I20" s="46">
        <v>0</v>
      </c>
      <c r="J20" s="39"/>
      <c r="K20" s="46">
        <v>0</v>
      </c>
      <c r="L20" s="39"/>
      <c r="M20" s="46">
        <v>0</v>
      </c>
      <c r="N20" s="39"/>
      <c r="O20" s="46">
        <v>0</v>
      </c>
      <c r="P20" s="39"/>
      <c r="Q20" s="46">
        <v>0</v>
      </c>
      <c r="R20" s="39"/>
      <c r="S20" s="46">
        <f t="shared" si="20"/>
        <v>0</v>
      </c>
      <c r="T20" s="39"/>
      <c r="U20" s="46">
        <v>0</v>
      </c>
      <c r="V20" s="39"/>
      <c r="W20" s="46">
        <v>0</v>
      </c>
      <c r="X20" s="39"/>
      <c r="Y20" s="46">
        <v>0</v>
      </c>
      <c r="Z20" s="39"/>
      <c r="AA20" s="46">
        <f t="shared" si="21"/>
        <v>0</v>
      </c>
      <c r="AB20" s="39"/>
      <c r="AC20" s="46">
        <v>0</v>
      </c>
      <c r="AD20" s="39"/>
      <c r="AE20" s="46">
        <v>0</v>
      </c>
      <c r="AF20" s="39"/>
      <c r="AG20" s="46">
        <v>0</v>
      </c>
      <c r="AH20" s="39"/>
      <c r="AI20" s="46">
        <v>0</v>
      </c>
      <c r="AJ20" s="39"/>
      <c r="AK20" s="46">
        <f t="shared" si="22"/>
        <v>0</v>
      </c>
      <c r="AL20" s="39"/>
      <c r="AM20" s="46">
        <v>0</v>
      </c>
      <c r="AN20" s="39"/>
      <c r="AO20" s="46">
        <v>0</v>
      </c>
      <c r="AP20" s="39"/>
      <c r="AQ20" s="46">
        <v>0</v>
      </c>
      <c r="AR20" s="39"/>
      <c r="AS20" s="46">
        <f t="shared" si="23"/>
        <v>0</v>
      </c>
      <c r="AT20" s="39"/>
      <c r="AU20" s="46">
        <v>0</v>
      </c>
      <c r="AV20" s="39"/>
      <c r="AW20" s="44">
        <f t="shared" si="24"/>
        <v>0</v>
      </c>
      <c r="AX20" s="39"/>
      <c r="AY20" s="46">
        <v>0</v>
      </c>
      <c r="AZ20" s="39"/>
      <c r="BA20" s="46">
        <v>0</v>
      </c>
      <c r="BB20" s="39"/>
      <c r="BC20" s="46">
        <v>0</v>
      </c>
      <c r="BD20" s="39"/>
      <c r="BE20" s="46">
        <v>0</v>
      </c>
      <c r="BF20" s="39"/>
      <c r="BG20" s="46">
        <v>0</v>
      </c>
      <c r="BH20" s="39"/>
      <c r="BI20" s="46">
        <v>0</v>
      </c>
      <c r="BJ20" s="39"/>
      <c r="BK20" s="46">
        <v>0</v>
      </c>
      <c r="BL20" s="39"/>
      <c r="BM20" s="44">
        <f t="shared" si="25"/>
        <v>0</v>
      </c>
      <c r="BN20" s="39"/>
      <c r="BO20" s="46">
        <v>0</v>
      </c>
      <c r="BP20" s="39"/>
      <c r="BQ20" s="46">
        <v>0</v>
      </c>
      <c r="BR20" s="39"/>
      <c r="BS20" s="46">
        <v>0</v>
      </c>
      <c r="BT20" s="39"/>
      <c r="BU20" s="44">
        <f t="shared" si="26"/>
        <v>0</v>
      </c>
      <c r="BV20" s="39"/>
      <c r="BW20" s="46">
        <v>0</v>
      </c>
      <c r="BX20" s="39"/>
      <c r="BY20" s="46">
        <v>0</v>
      </c>
      <c r="BZ20" s="39"/>
      <c r="CA20" s="46">
        <v>0</v>
      </c>
      <c r="CB20" s="39"/>
      <c r="CC20" s="46">
        <v>0</v>
      </c>
      <c r="CD20" s="39"/>
      <c r="CE20" s="46">
        <v>0</v>
      </c>
      <c r="CF20" s="39"/>
      <c r="CG20" s="46">
        <v>0</v>
      </c>
      <c r="CH20" s="39"/>
      <c r="CI20" s="46">
        <v>0</v>
      </c>
      <c r="CJ20" s="39"/>
      <c r="CK20" s="46">
        <v>0</v>
      </c>
      <c r="CL20" s="39"/>
      <c r="CM20" s="44">
        <f t="shared" si="27"/>
        <v>0</v>
      </c>
      <c r="CN20" s="39"/>
      <c r="CO20" s="46">
        <v>0</v>
      </c>
      <c r="CP20" s="39"/>
      <c r="CQ20" s="46">
        <v>0</v>
      </c>
      <c r="CR20" s="39"/>
      <c r="CS20" s="46">
        <v>0</v>
      </c>
      <c r="CT20" s="39"/>
      <c r="CU20" s="44">
        <f t="shared" si="28"/>
        <v>0</v>
      </c>
      <c r="CV20" s="39"/>
      <c r="CW20" s="46">
        <v>0</v>
      </c>
      <c r="CX20" s="39"/>
      <c r="CY20" s="46">
        <v>0</v>
      </c>
      <c r="CZ20" s="39"/>
      <c r="DA20" s="46">
        <v>0</v>
      </c>
      <c r="DB20" s="39"/>
      <c r="DC20" s="46">
        <v>0</v>
      </c>
      <c r="DD20" s="39"/>
      <c r="DE20" s="46">
        <v>0</v>
      </c>
      <c r="DF20" s="39"/>
      <c r="DG20" s="46">
        <v>0</v>
      </c>
      <c r="DH20" s="39"/>
      <c r="DI20" s="46">
        <v>0</v>
      </c>
      <c r="DJ20" s="39"/>
      <c r="DK20" s="46">
        <v>0</v>
      </c>
      <c r="DL20" s="39"/>
      <c r="DM20" s="46">
        <v>0</v>
      </c>
      <c r="DN20" s="39"/>
      <c r="DO20" s="46">
        <v>0</v>
      </c>
      <c r="DP20" s="39"/>
      <c r="DQ20" s="46">
        <v>0</v>
      </c>
      <c r="DR20" s="39"/>
      <c r="DS20" s="46">
        <v>0</v>
      </c>
      <c r="DT20" s="39"/>
      <c r="DU20" s="46">
        <v>0</v>
      </c>
      <c r="DV20" s="39"/>
      <c r="DW20" s="46">
        <v>0</v>
      </c>
      <c r="DX20" s="39"/>
      <c r="DY20" s="46">
        <v>0</v>
      </c>
      <c r="DZ20" s="39"/>
      <c r="EA20" s="46">
        <v>0</v>
      </c>
      <c r="EB20" s="39"/>
      <c r="EC20" s="46">
        <v>0</v>
      </c>
      <c r="ED20" s="39"/>
      <c r="EE20" s="46">
        <v>0</v>
      </c>
      <c r="EF20" s="39"/>
      <c r="EG20" s="46">
        <v>0</v>
      </c>
      <c r="EH20" s="39"/>
      <c r="EI20" s="46">
        <v>0</v>
      </c>
      <c r="EJ20" s="39"/>
      <c r="EK20" s="46">
        <v>0</v>
      </c>
      <c r="EL20" s="39"/>
      <c r="EM20" s="46">
        <v>0</v>
      </c>
      <c r="EN20" s="39"/>
      <c r="EO20" s="46">
        <v>0</v>
      </c>
      <c r="EP20" s="39"/>
      <c r="EQ20" s="46">
        <v>0</v>
      </c>
      <c r="ER20" s="39"/>
      <c r="ES20" s="46">
        <v>0</v>
      </c>
      <c r="ET20" s="39"/>
      <c r="EU20" s="46">
        <v>0</v>
      </c>
      <c r="EV20" s="39"/>
      <c r="EW20" s="46">
        <v>0</v>
      </c>
      <c r="EX20" s="39"/>
      <c r="EY20" s="46">
        <v>0</v>
      </c>
      <c r="EZ20" s="39"/>
      <c r="FA20" s="44">
        <f t="shared" si="29"/>
        <v>0</v>
      </c>
      <c r="FB20" s="39"/>
      <c r="FC20" s="46">
        <v>0</v>
      </c>
      <c r="FD20" s="39"/>
      <c r="FE20" s="46">
        <v>0</v>
      </c>
      <c r="FF20" s="39"/>
      <c r="FG20" s="46">
        <v>0</v>
      </c>
      <c r="FH20" s="39"/>
      <c r="FI20" s="46">
        <v>0</v>
      </c>
      <c r="FJ20" s="39"/>
      <c r="FK20" s="44">
        <f t="shared" si="30"/>
        <v>0</v>
      </c>
      <c r="FL20" s="39"/>
      <c r="FM20" s="46">
        <v>0</v>
      </c>
      <c r="FN20" s="39"/>
      <c r="FO20" s="46">
        <v>0</v>
      </c>
      <c r="FP20" s="39"/>
      <c r="FQ20" s="46">
        <v>0</v>
      </c>
      <c r="FR20" s="39"/>
      <c r="FS20" s="46">
        <v>0</v>
      </c>
      <c r="FT20" s="39"/>
      <c r="FU20" s="46">
        <f t="shared" si="31"/>
        <v>0</v>
      </c>
      <c r="FV20" s="39"/>
      <c r="FW20" s="46">
        <v>0</v>
      </c>
      <c r="FX20" s="39"/>
      <c r="FY20" s="46">
        <v>0</v>
      </c>
      <c r="FZ20" s="39"/>
      <c r="GA20" s="46">
        <v>0</v>
      </c>
      <c r="GB20" s="39"/>
      <c r="GC20" s="46">
        <v>0</v>
      </c>
      <c r="GD20" s="39"/>
      <c r="GE20" s="44">
        <f t="shared" si="32"/>
        <v>0</v>
      </c>
      <c r="GF20" s="39"/>
      <c r="GG20" s="46">
        <v>0</v>
      </c>
      <c r="GH20" s="39"/>
      <c r="GI20" s="46">
        <v>0</v>
      </c>
      <c r="GJ20" s="39"/>
      <c r="GK20" s="46">
        <v>0</v>
      </c>
      <c r="GL20" s="39"/>
      <c r="GM20" s="46">
        <v>0</v>
      </c>
      <c r="GN20" s="39"/>
      <c r="GO20" s="46">
        <v>0</v>
      </c>
      <c r="GP20" s="39"/>
      <c r="GQ20" s="46">
        <v>0</v>
      </c>
      <c r="GR20" s="39"/>
      <c r="GS20" s="46">
        <v>0</v>
      </c>
      <c r="GT20" s="39"/>
      <c r="GU20" s="44">
        <f t="shared" si="33"/>
        <v>0</v>
      </c>
      <c r="GV20" s="39"/>
      <c r="GW20" s="46">
        <v>0</v>
      </c>
      <c r="GX20" s="39"/>
      <c r="GY20" s="46">
        <v>0</v>
      </c>
      <c r="GZ20" s="39"/>
      <c r="HA20" s="106">
        <v>0</v>
      </c>
      <c r="HB20" s="39"/>
      <c r="HC20" s="46">
        <v>0</v>
      </c>
      <c r="HD20" s="39"/>
      <c r="HE20" s="46">
        <v>0</v>
      </c>
      <c r="HF20" s="39"/>
      <c r="HG20" s="46">
        <v>0</v>
      </c>
      <c r="HH20" s="39"/>
      <c r="HI20" s="46">
        <v>0</v>
      </c>
      <c r="HJ20" s="39"/>
      <c r="HK20" s="46">
        <v>0</v>
      </c>
      <c r="HL20" s="39"/>
      <c r="HM20" s="46">
        <v>0</v>
      </c>
      <c r="HN20" s="39"/>
      <c r="HO20" s="46">
        <v>0</v>
      </c>
      <c r="HP20" s="39"/>
      <c r="HQ20" s="46">
        <v>0</v>
      </c>
      <c r="HR20" s="39"/>
      <c r="HS20" s="44">
        <f t="shared" si="34"/>
        <v>0</v>
      </c>
      <c r="HT20" s="39"/>
      <c r="HU20" s="46">
        <v>0</v>
      </c>
      <c r="HV20" s="39"/>
      <c r="HW20" s="46">
        <v>0</v>
      </c>
      <c r="HX20" s="39"/>
      <c r="HY20" s="46">
        <v>0</v>
      </c>
      <c r="HZ20" s="39"/>
      <c r="IA20" s="46">
        <v>0</v>
      </c>
      <c r="IB20" s="39"/>
      <c r="IC20" s="46">
        <v>0</v>
      </c>
      <c r="ID20" s="39"/>
      <c r="IE20" s="46">
        <v>0</v>
      </c>
      <c r="IF20" s="39"/>
      <c r="IG20" s="44">
        <f t="shared" si="35"/>
        <v>0</v>
      </c>
      <c r="IH20" s="39"/>
      <c r="II20" s="46">
        <v>0</v>
      </c>
      <c r="IJ20" s="39"/>
      <c r="IK20" s="46">
        <v>0</v>
      </c>
      <c r="IL20" s="39"/>
      <c r="IM20" s="44">
        <f t="shared" si="36"/>
        <v>0</v>
      </c>
      <c r="IN20" s="39"/>
      <c r="IO20" s="46">
        <v>0</v>
      </c>
      <c r="IP20" s="39"/>
      <c r="IQ20" s="46">
        <v>0</v>
      </c>
      <c r="IR20" s="39"/>
      <c r="IS20" s="46">
        <v>0</v>
      </c>
      <c r="IT20" s="39"/>
      <c r="IU20" s="46">
        <v>0</v>
      </c>
      <c r="IV20" s="39"/>
      <c r="IW20" s="46">
        <f t="shared" si="37"/>
        <v>0</v>
      </c>
      <c r="IX20" s="39"/>
      <c r="IY20" s="46">
        <v>0</v>
      </c>
      <c r="IZ20" s="39"/>
      <c r="JA20" s="46">
        <v>0</v>
      </c>
      <c r="JB20" s="39"/>
      <c r="JC20" s="46">
        <v>0</v>
      </c>
      <c r="JD20" s="39"/>
      <c r="JE20" s="46">
        <v>0</v>
      </c>
      <c r="JF20" s="39"/>
      <c r="JG20" s="46">
        <f t="shared" si="38"/>
        <v>0</v>
      </c>
      <c r="JH20" s="39"/>
      <c r="JI20" s="46">
        <v>0</v>
      </c>
      <c r="JJ20" s="39"/>
      <c r="JK20" s="46">
        <f t="shared" si="39"/>
        <v>0</v>
      </c>
    </row>
    <row r="21" spans="1:271" hidden="1" x14ac:dyDescent="0.2">
      <c r="A21" s="36"/>
      <c r="B21" s="36"/>
      <c r="C21" s="36"/>
      <c r="D21" s="36"/>
      <c r="E21" s="36" t="s">
        <v>301</v>
      </c>
      <c r="F21" s="36"/>
      <c r="G21" s="42">
        <f>ROUND(SUM(G17:G20),5)</f>
        <v>0</v>
      </c>
      <c r="H21" s="39"/>
      <c r="I21" s="42">
        <f>ROUND(SUM(I17:I20),5)</f>
        <v>0</v>
      </c>
      <c r="J21" s="39"/>
      <c r="K21" s="42">
        <f>ROUND(SUM(K17:K20),5)</f>
        <v>0</v>
      </c>
      <c r="L21" s="39"/>
      <c r="M21" s="42">
        <f>ROUND(SUM(M17:M20),5)</f>
        <v>0</v>
      </c>
      <c r="N21" s="39"/>
      <c r="O21" s="42">
        <f>ROUND(SUM(O17:O20),5)</f>
        <v>0</v>
      </c>
      <c r="P21" s="39"/>
      <c r="Q21" s="42">
        <f>ROUND(SUM(Q17:Q20),5)</f>
        <v>0</v>
      </c>
      <c r="R21" s="39"/>
      <c r="S21" s="42">
        <f t="shared" si="20"/>
        <v>0</v>
      </c>
      <c r="T21" s="39"/>
      <c r="U21" s="42">
        <f>ROUND(SUM(U17:U20),5)</f>
        <v>0</v>
      </c>
      <c r="V21" s="39"/>
      <c r="W21" s="42">
        <f>ROUND(SUM(W17:W20),5)</f>
        <v>0</v>
      </c>
      <c r="X21" s="39"/>
      <c r="Y21" s="42">
        <f>ROUND(SUM(Y17:Y20),5)</f>
        <v>0</v>
      </c>
      <c r="Z21" s="39"/>
      <c r="AA21" s="42">
        <f t="shared" si="21"/>
        <v>0</v>
      </c>
      <c r="AB21" s="39"/>
      <c r="AC21" s="42">
        <f>ROUND(SUM(AC17:AC20),5)</f>
        <v>0</v>
      </c>
      <c r="AD21" s="39"/>
      <c r="AE21" s="42">
        <f>ROUND(SUM(AE17:AE20),5)</f>
        <v>0</v>
      </c>
      <c r="AF21" s="39"/>
      <c r="AG21" s="42">
        <f>ROUND(SUM(AG17:AG20),5)</f>
        <v>0</v>
      </c>
      <c r="AH21" s="39"/>
      <c r="AI21" s="42">
        <f>ROUND(SUM(AI17:AI20),5)</f>
        <v>0</v>
      </c>
      <c r="AJ21" s="39"/>
      <c r="AK21" s="42">
        <f t="shared" si="22"/>
        <v>0</v>
      </c>
      <c r="AL21" s="39"/>
      <c r="AM21" s="42">
        <f>ROUND(SUM(AM17:AM20),5)</f>
        <v>0</v>
      </c>
      <c r="AN21" s="39"/>
      <c r="AO21" s="42">
        <f>ROUND(SUM(AO17:AO20),5)</f>
        <v>0</v>
      </c>
      <c r="AP21" s="39"/>
      <c r="AQ21" s="42">
        <f>ROUND(SUM(AQ17:AQ20),5)</f>
        <v>0</v>
      </c>
      <c r="AR21" s="39"/>
      <c r="AS21" s="42">
        <f t="shared" si="23"/>
        <v>0</v>
      </c>
      <c r="AT21" s="39"/>
      <c r="AU21" s="42">
        <f>ROUND(SUM(AU17:AU20),5)</f>
        <v>0</v>
      </c>
      <c r="AV21" s="39"/>
      <c r="AW21" s="40">
        <f t="shared" si="24"/>
        <v>0</v>
      </c>
      <c r="AX21" s="39"/>
      <c r="AY21" s="42">
        <f>ROUND(SUM(AY17:AY20),5)</f>
        <v>0</v>
      </c>
      <c r="AZ21" s="39"/>
      <c r="BA21" s="42">
        <f>ROUND(SUM(BA17:BA20),5)</f>
        <v>0</v>
      </c>
      <c r="BB21" s="39"/>
      <c r="BC21" s="42">
        <f>ROUND(SUM(BC17:BC20),5)</f>
        <v>0</v>
      </c>
      <c r="BD21" s="39"/>
      <c r="BE21" s="42">
        <f>ROUND(SUM(BE17:BE20),5)</f>
        <v>0</v>
      </c>
      <c r="BF21" s="39"/>
      <c r="BG21" s="42">
        <f>ROUND(SUM(BG17:BG20),5)</f>
        <v>0</v>
      </c>
      <c r="BH21" s="39"/>
      <c r="BI21" s="42">
        <f>ROUND(SUM(BI17:BI20),5)</f>
        <v>0</v>
      </c>
      <c r="BJ21" s="39"/>
      <c r="BK21" s="42">
        <f>ROUND(SUM(BK17:BK20),5)</f>
        <v>0</v>
      </c>
      <c r="BL21" s="39"/>
      <c r="BM21" s="40">
        <f t="shared" si="25"/>
        <v>0</v>
      </c>
      <c r="BN21" s="39"/>
      <c r="BO21" s="42">
        <f>ROUND(SUM(BO17:BO20),5)</f>
        <v>0</v>
      </c>
      <c r="BP21" s="39"/>
      <c r="BQ21" s="42">
        <f>ROUND(SUM(BQ17:BQ20),5)</f>
        <v>0</v>
      </c>
      <c r="BR21" s="39"/>
      <c r="BS21" s="42">
        <f>ROUND(SUM(BS17:BS20),5)</f>
        <v>0</v>
      </c>
      <c r="BT21" s="39"/>
      <c r="BU21" s="40">
        <f t="shared" si="26"/>
        <v>0</v>
      </c>
      <c r="BV21" s="39"/>
      <c r="BW21" s="42">
        <f>ROUND(SUM(BW17:BW20),5)</f>
        <v>0</v>
      </c>
      <c r="BX21" s="39"/>
      <c r="BY21" s="42">
        <f>ROUND(SUM(BY17:BY20),5)</f>
        <v>0</v>
      </c>
      <c r="BZ21" s="39"/>
      <c r="CA21" s="42">
        <f>ROUND(SUM(CA17:CA20),5)</f>
        <v>0</v>
      </c>
      <c r="CB21" s="39"/>
      <c r="CC21" s="42">
        <f>ROUND(SUM(CC17:CC20),5)</f>
        <v>0</v>
      </c>
      <c r="CD21" s="39"/>
      <c r="CE21" s="42">
        <f>ROUND(SUM(CE17:CE20),5)</f>
        <v>0</v>
      </c>
      <c r="CF21" s="39"/>
      <c r="CG21" s="42">
        <f>ROUND(SUM(CG17:CG20),5)</f>
        <v>0</v>
      </c>
      <c r="CH21" s="39"/>
      <c r="CI21" s="42">
        <f>ROUND(SUM(CI17:CI20),5)</f>
        <v>0</v>
      </c>
      <c r="CJ21" s="39"/>
      <c r="CK21" s="42">
        <f>ROUND(SUM(CK17:CK20),5)</f>
        <v>0</v>
      </c>
      <c r="CL21" s="39"/>
      <c r="CM21" s="40">
        <f t="shared" si="27"/>
        <v>0</v>
      </c>
      <c r="CN21" s="39"/>
      <c r="CO21" s="42">
        <f>ROUND(SUM(CO17:CO20),5)</f>
        <v>0</v>
      </c>
      <c r="CP21" s="39"/>
      <c r="CQ21" s="42">
        <f>ROUND(SUM(CQ17:CQ20),5)</f>
        <v>0</v>
      </c>
      <c r="CR21" s="39"/>
      <c r="CS21" s="42">
        <f>ROUND(SUM(CS17:CS20),5)</f>
        <v>0</v>
      </c>
      <c r="CT21" s="39"/>
      <c r="CU21" s="40">
        <f t="shared" si="28"/>
        <v>0</v>
      </c>
      <c r="CV21" s="39"/>
      <c r="CW21" s="42">
        <f>ROUND(SUM(CW17:CW20),5)</f>
        <v>0</v>
      </c>
      <c r="CX21" s="39"/>
      <c r="CY21" s="42">
        <f>ROUND(SUM(CY17:CY20),5)</f>
        <v>0</v>
      </c>
      <c r="CZ21" s="39"/>
      <c r="DA21" s="42">
        <f>ROUND(SUM(DA17:DA20),5)</f>
        <v>0</v>
      </c>
      <c r="DB21" s="39"/>
      <c r="DC21" s="42">
        <f>ROUND(SUM(DC17:DC20),5)</f>
        <v>0</v>
      </c>
      <c r="DD21" s="39"/>
      <c r="DE21" s="42">
        <f>ROUND(SUM(DE17:DE20),5)</f>
        <v>0</v>
      </c>
      <c r="DF21" s="39"/>
      <c r="DG21" s="42">
        <f>ROUND(SUM(DG17:DG20),5)</f>
        <v>0</v>
      </c>
      <c r="DH21" s="39"/>
      <c r="DI21" s="42">
        <f>ROUND(SUM(DI17:DI20),5)</f>
        <v>0</v>
      </c>
      <c r="DJ21" s="39"/>
      <c r="DK21" s="42">
        <f>ROUND(SUM(DK17:DK20),5)</f>
        <v>0</v>
      </c>
      <c r="DL21" s="39"/>
      <c r="DM21" s="42">
        <f>ROUND(SUM(DM17:DM20),5)</f>
        <v>0</v>
      </c>
      <c r="DN21" s="39"/>
      <c r="DO21" s="42">
        <f>ROUND(SUM(DO17:DO20),5)</f>
        <v>0</v>
      </c>
      <c r="DP21" s="39"/>
      <c r="DQ21" s="42">
        <f>ROUND(SUM(DQ17:DQ20),5)</f>
        <v>0</v>
      </c>
      <c r="DR21" s="39"/>
      <c r="DS21" s="42">
        <f>ROUND(SUM(DS17:DS20),5)</f>
        <v>0</v>
      </c>
      <c r="DT21" s="39"/>
      <c r="DU21" s="42">
        <f>ROUND(SUM(DU17:DU20),5)</f>
        <v>0</v>
      </c>
      <c r="DV21" s="39"/>
      <c r="DW21" s="42">
        <f>ROUND(SUM(DW17:DW20),5)</f>
        <v>0</v>
      </c>
      <c r="DX21" s="39"/>
      <c r="DY21" s="42">
        <f>ROUND(SUM(DY17:DY20),5)</f>
        <v>0</v>
      </c>
      <c r="DZ21" s="39"/>
      <c r="EA21" s="42">
        <f>ROUND(SUM(EA17:EA20),5)</f>
        <v>0</v>
      </c>
      <c r="EB21" s="39"/>
      <c r="EC21" s="42">
        <f>ROUND(SUM(EC17:EC20),5)</f>
        <v>0</v>
      </c>
      <c r="ED21" s="39"/>
      <c r="EE21" s="42">
        <f>ROUND(SUM(EE17:EE20),5)</f>
        <v>0</v>
      </c>
      <c r="EF21" s="39"/>
      <c r="EG21" s="42">
        <f>ROUND(SUM(EG17:EG20),5)</f>
        <v>0</v>
      </c>
      <c r="EH21" s="39"/>
      <c r="EI21" s="42">
        <f>ROUND(SUM(EI17:EI20),5)</f>
        <v>0</v>
      </c>
      <c r="EJ21" s="39"/>
      <c r="EK21" s="42">
        <f>ROUND(SUM(EK17:EK20),5)</f>
        <v>0</v>
      </c>
      <c r="EL21" s="39"/>
      <c r="EM21" s="42">
        <f>ROUND(SUM(EM17:EM20),5)</f>
        <v>0</v>
      </c>
      <c r="EN21" s="39"/>
      <c r="EO21" s="42">
        <f>ROUND(SUM(EO17:EO20),5)</f>
        <v>0</v>
      </c>
      <c r="EP21" s="39"/>
      <c r="EQ21" s="42">
        <f>ROUND(SUM(EQ17:EQ20),5)</f>
        <v>0</v>
      </c>
      <c r="ER21" s="39"/>
      <c r="ES21" s="42">
        <f>ROUND(SUM(ES17:ES20),5)</f>
        <v>0</v>
      </c>
      <c r="ET21" s="39"/>
      <c r="EU21" s="42">
        <f>ROUND(SUM(EU17:EU20),5)</f>
        <v>0</v>
      </c>
      <c r="EV21" s="39"/>
      <c r="EW21" s="42">
        <f>ROUND(SUM(EW17:EW20),5)</f>
        <v>0</v>
      </c>
      <c r="EX21" s="39"/>
      <c r="EY21" s="42">
        <f>ROUND(SUM(EY17:EY20),5)</f>
        <v>0</v>
      </c>
      <c r="EZ21" s="39"/>
      <c r="FA21" s="40">
        <f t="shared" si="29"/>
        <v>0</v>
      </c>
      <c r="FB21" s="39"/>
      <c r="FC21" s="42">
        <f>ROUND(SUM(FC17:FC20),5)</f>
        <v>0</v>
      </c>
      <c r="FD21" s="39"/>
      <c r="FE21" s="42">
        <f>ROUND(SUM(FE17:FE20),5)</f>
        <v>0</v>
      </c>
      <c r="FF21" s="39"/>
      <c r="FG21" s="42">
        <f>ROUND(SUM(FG17:FG20),5)</f>
        <v>0</v>
      </c>
      <c r="FH21" s="39"/>
      <c r="FI21" s="42">
        <f>ROUND(SUM(FI17:FI20),5)</f>
        <v>0</v>
      </c>
      <c r="FJ21" s="39"/>
      <c r="FK21" s="40">
        <f t="shared" si="30"/>
        <v>0</v>
      </c>
      <c r="FL21" s="39"/>
      <c r="FM21" s="42">
        <f>ROUND(SUM(FM17:FM20),5)</f>
        <v>0</v>
      </c>
      <c r="FN21" s="39"/>
      <c r="FO21" s="42">
        <f>ROUND(SUM(FO17:FO20),5)</f>
        <v>0</v>
      </c>
      <c r="FP21" s="39"/>
      <c r="FQ21" s="42">
        <f>ROUND(SUM(FQ17:FQ20),5)</f>
        <v>0</v>
      </c>
      <c r="FR21" s="39"/>
      <c r="FS21" s="42">
        <f>ROUND(SUM(FS17:FS20),5)</f>
        <v>0</v>
      </c>
      <c r="FT21" s="39"/>
      <c r="FU21" s="42">
        <f t="shared" si="31"/>
        <v>0</v>
      </c>
      <c r="FV21" s="39"/>
      <c r="FW21" s="42">
        <f>ROUND(SUM(FW17:FW20),5)</f>
        <v>0</v>
      </c>
      <c r="FX21" s="39"/>
      <c r="FY21" s="42">
        <f>ROUND(SUM(FY17:FY20),5)</f>
        <v>0</v>
      </c>
      <c r="FZ21" s="39"/>
      <c r="GA21" s="42">
        <f>ROUND(SUM(GA17:GA20),5)</f>
        <v>0</v>
      </c>
      <c r="GB21" s="39"/>
      <c r="GC21" s="42">
        <f>ROUND(SUM(GC17:GC20),5)</f>
        <v>0</v>
      </c>
      <c r="GD21" s="39"/>
      <c r="GE21" s="40">
        <f t="shared" si="32"/>
        <v>0</v>
      </c>
      <c r="GF21" s="39"/>
      <c r="GG21" s="42">
        <f>ROUND(SUM(GG17:GG20),5)</f>
        <v>0</v>
      </c>
      <c r="GH21" s="39"/>
      <c r="GI21" s="42">
        <f>ROUND(SUM(GI17:GI20),5)</f>
        <v>0</v>
      </c>
      <c r="GJ21" s="39"/>
      <c r="GK21" s="42">
        <f>ROUND(SUM(GK17:GK20),5)</f>
        <v>0</v>
      </c>
      <c r="GL21" s="39"/>
      <c r="GM21" s="42">
        <f>ROUND(SUM(GM17:GM20),5)</f>
        <v>0</v>
      </c>
      <c r="GN21" s="39"/>
      <c r="GO21" s="42">
        <f>ROUND(SUM(GO17:GO20),5)</f>
        <v>0</v>
      </c>
      <c r="GP21" s="39"/>
      <c r="GQ21" s="42">
        <f>ROUND(SUM(GQ17:GQ20),5)</f>
        <v>0</v>
      </c>
      <c r="GR21" s="39"/>
      <c r="GS21" s="42">
        <f>ROUND(SUM(GS17:GS20),5)</f>
        <v>0</v>
      </c>
      <c r="GT21" s="39"/>
      <c r="GU21" s="40">
        <f t="shared" si="33"/>
        <v>0</v>
      </c>
      <c r="GV21" s="39"/>
      <c r="GW21" s="42">
        <f>ROUND(SUM(GW17:GW20),5)</f>
        <v>0</v>
      </c>
      <c r="GX21" s="39"/>
      <c r="GY21" s="42">
        <f>ROUND(SUM(GY17:GY20),5)</f>
        <v>0</v>
      </c>
      <c r="GZ21" s="39"/>
      <c r="HA21" s="105">
        <f>ROUND(SUM(HA17:HA20),5)</f>
        <v>0</v>
      </c>
      <c r="HB21" s="39"/>
      <c r="HC21" s="42">
        <f>ROUND(SUM(HC17:HC20),5)</f>
        <v>0</v>
      </c>
      <c r="HD21" s="39"/>
      <c r="HE21" s="42">
        <f>ROUND(SUM(HE17:HE20),5)</f>
        <v>0</v>
      </c>
      <c r="HF21" s="39"/>
      <c r="HG21" s="42">
        <f>ROUND(SUM(HG17:HG20),5)</f>
        <v>0</v>
      </c>
      <c r="HH21" s="39"/>
      <c r="HI21" s="42">
        <f>ROUND(SUM(HI17:HI20),5)</f>
        <v>0</v>
      </c>
      <c r="HJ21" s="39"/>
      <c r="HK21" s="42">
        <f>ROUND(SUM(HK17:HK20),5)</f>
        <v>0</v>
      </c>
      <c r="HL21" s="39"/>
      <c r="HM21" s="42">
        <f>ROUND(SUM(HM17:HM20),5)</f>
        <v>0</v>
      </c>
      <c r="HN21" s="39"/>
      <c r="HO21" s="42">
        <f>ROUND(SUM(HO17:HO20),5)</f>
        <v>0</v>
      </c>
      <c r="HP21" s="39"/>
      <c r="HQ21" s="42">
        <f>ROUND(SUM(HQ17:HQ20),5)</f>
        <v>0</v>
      </c>
      <c r="HR21" s="39"/>
      <c r="HS21" s="40">
        <f t="shared" si="34"/>
        <v>0</v>
      </c>
      <c r="HT21" s="39"/>
      <c r="HU21" s="42">
        <f>ROUND(SUM(HU17:HU20),5)</f>
        <v>0</v>
      </c>
      <c r="HV21" s="39"/>
      <c r="HW21" s="42">
        <f>ROUND(SUM(HW17:HW20),5)</f>
        <v>0</v>
      </c>
      <c r="HX21" s="39"/>
      <c r="HY21" s="42">
        <f>ROUND(SUM(HY17:HY20),5)</f>
        <v>0</v>
      </c>
      <c r="HZ21" s="39"/>
      <c r="IA21" s="42">
        <f>ROUND(SUM(IA17:IA20),5)</f>
        <v>0</v>
      </c>
      <c r="IB21" s="39"/>
      <c r="IC21" s="42">
        <f>ROUND(SUM(IC17:IC20),5)</f>
        <v>0</v>
      </c>
      <c r="ID21" s="39"/>
      <c r="IE21" s="42">
        <f>ROUND(SUM(IE17:IE20),5)</f>
        <v>0</v>
      </c>
      <c r="IF21" s="39"/>
      <c r="IG21" s="40">
        <f t="shared" si="35"/>
        <v>0</v>
      </c>
      <c r="IH21" s="39"/>
      <c r="II21" s="42">
        <f>ROUND(SUM(II17:II20),5)</f>
        <v>0</v>
      </c>
      <c r="IJ21" s="39"/>
      <c r="IK21" s="42">
        <f>ROUND(SUM(IK17:IK20),5)</f>
        <v>0</v>
      </c>
      <c r="IL21" s="39"/>
      <c r="IM21" s="40">
        <f t="shared" si="36"/>
        <v>0</v>
      </c>
      <c r="IN21" s="39"/>
      <c r="IO21" s="42">
        <f>ROUND(SUM(IO17:IO20),5)</f>
        <v>0</v>
      </c>
      <c r="IP21" s="39"/>
      <c r="IQ21" s="42">
        <f>ROUND(SUM(IQ17:IQ20),5)</f>
        <v>0</v>
      </c>
      <c r="IR21" s="39"/>
      <c r="IS21" s="42">
        <f>ROUND(SUM(IS17:IS20),5)</f>
        <v>0</v>
      </c>
      <c r="IT21" s="39"/>
      <c r="IU21" s="42">
        <f>ROUND(SUM(IU17:IU20),5)</f>
        <v>0</v>
      </c>
      <c r="IV21" s="39"/>
      <c r="IW21" s="42">
        <f t="shared" si="37"/>
        <v>0</v>
      </c>
      <c r="IX21" s="39"/>
      <c r="IY21" s="42">
        <f>ROUND(SUM(IY17:IY20),5)</f>
        <v>5984.97</v>
      </c>
      <c r="IZ21" s="39"/>
      <c r="JA21" s="42">
        <f>ROUND(SUM(JA17:JA20),5)</f>
        <v>0</v>
      </c>
      <c r="JB21" s="39"/>
      <c r="JC21" s="42">
        <f>ROUND(SUM(JC17:JC20),5)</f>
        <v>0</v>
      </c>
      <c r="JD21" s="39"/>
      <c r="JE21" s="42">
        <f>ROUND(SUM(JE17:JE20),5)</f>
        <v>0</v>
      </c>
      <c r="JF21" s="39"/>
      <c r="JG21" s="42">
        <f t="shared" si="38"/>
        <v>0</v>
      </c>
      <c r="JH21" s="39"/>
      <c r="JI21" s="42">
        <f>ROUND(SUM(JI17:JI20),5)</f>
        <v>0</v>
      </c>
      <c r="JJ21" s="39"/>
      <c r="JK21" s="42">
        <f t="shared" si="39"/>
        <v>5984.97</v>
      </c>
    </row>
    <row r="22" spans="1:271" hidden="1" x14ac:dyDescent="0.2">
      <c r="A22" s="36"/>
      <c r="B22" s="36"/>
      <c r="C22" s="36"/>
      <c r="D22" s="36"/>
      <c r="E22" s="36" t="s">
        <v>302</v>
      </c>
      <c r="F22" s="36"/>
      <c r="G22" s="42">
        <v>0</v>
      </c>
      <c r="H22" s="39"/>
      <c r="I22" s="42">
        <v>3.75</v>
      </c>
      <c r="J22" s="39"/>
      <c r="K22" s="42">
        <v>0</v>
      </c>
      <c r="L22" s="39"/>
      <c r="M22" s="42">
        <v>0</v>
      </c>
      <c r="N22" s="39"/>
      <c r="O22" s="42">
        <v>0</v>
      </c>
      <c r="P22" s="39"/>
      <c r="Q22" s="42">
        <v>0</v>
      </c>
      <c r="R22" s="39"/>
      <c r="S22" s="42">
        <f t="shared" si="20"/>
        <v>0</v>
      </c>
      <c r="T22" s="39"/>
      <c r="U22" s="42">
        <v>0</v>
      </c>
      <c r="V22" s="39"/>
      <c r="W22" s="42">
        <v>0</v>
      </c>
      <c r="X22" s="39"/>
      <c r="Y22" s="42">
        <v>0</v>
      </c>
      <c r="Z22" s="39"/>
      <c r="AA22" s="42">
        <f t="shared" si="21"/>
        <v>0</v>
      </c>
      <c r="AB22" s="39"/>
      <c r="AC22" s="42">
        <v>0</v>
      </c>
      <c r="AD22" s="39"/>
      <c r="AE22" s="42">
        <v>0</v>
      </c>
      <c r="AF22" s="39"/>
      <c r="AG22" s="42">
        <v>0</v>
      </c>
      <c r="AH22" s="39"/>
      <c r="AI22" s="42">
        <v>0</v>
      </c>
      <c r="AJ22" s="39"/>
      <c r="AK22" s="42">
        <f t="shared" si="22"/>
        <v>0</v>
      </c>
      <c r="AL22" s="39"/>
      <c r="AM22" s="42">
        <v>0</v>
      </c>
      <c r="AN22" s="39"/>
      <c r="AO22" s="42">
        <v>0</v>
      </c>
      <c r="AP22" s="39"/>
      <c r="AQ22" s="42">
        <v>0</v>
      </c>
      <c r="AR22" s="39"/>
      <c r="AS22" s="42">
        <f t="shared" si="23"/>
        <v>0</v>
      </c>
      <c r="AT22" s="39"/>
      <c r="AU22" s="42">
        <v>3.75</v>
      </c>
      <c r="AV22" s="39"/>
      <c r="AW22" s="40">
        <f t="shared" si="24"/>
        <v>3.75</v>
      </c>
      <c r="AX22" s="39"/>
      <c r="AY22" s="42">
        <v>0</v>
      </c>
      <c r="AZ22" s="39"/>
      <c r="BA22" s="42">
        <v>0</v>
      </c>
      <c r="BB22" s="39"/>
      <c r="BC22" s="42">
        <v>0</v>
      </c>
      <c r="BD22" s="39"/>
      <c r="BE22" s="42">
        <v>0</v>
      </c>
      <c r="BF22" s="39"/>
      <c r="BG22" s="42">
        <v>0</v>
      </c>
      <c r="BH22" s="39"/>
      <c r="BI22" s="42">
        <v>0</v>
      </c>
      <c r="BJ22" s="39"/>
      <c r="BK22" s="42">
        <v>0</v>
      </c>
      <c r="BL22" s="39"/>
      <c r="BM22" s="40">
        <f t="shared" si="25"/>
        <v>0</v>
      </c>
      <c r="BN22" s="39"/>
      <c r="BO22" s="42">
        <v>0</v>
      </c>
      <c r="BP22" s="39"/>
      <c r="BQ22" s="42">
        <v>0</v>
      </c>
      <c r="BR22" s="39"/>
      <c r="BS22" s="42">
        <v>0</v>
      </c>
      <c r="BT22" s="39"/>
      <c r="BU22" s="40">
        <f t="shared" si="26"/>
        <v>0</v>
      </c>
      <c r="BV22" s="39"/>
      <c r="BW22" s="42">
        <v>0</v>
      </c>
      <c r="BX22" s="39"/>
      <c r="BY22" s="42">
        <v>0</v>
      </c>
      <c r="BZ22" s="39"/>
      <c r="CA22" s="42">
        <v>0</v>
      </c>
      <c r="CB22" s="39"/>
      <c r="CC22" s="42">
        <v>0</v>
      </c>
      <c r="CD22" s="39"/>
      <c r="CE22" s="42">
        <v>0</v>
      </c>
      <c r="CF22" s="39"/>
      <c r="CG22" s="42">
        <v>0</v>
      </c>
      <c r="CH22" s="39"/>
      <c r="CI22" s="42">
        <v>0</v>
      </c>
      <c r="CJ22" s="39"/>
      <c r="CK22" s="42">
        <v>0</v>
      </c>
      <c r="CL22" s="39"/>
      <c r="CM22" s="40">
        <f t="shared" si="27"/>
        <v>0</v>
      </c>
      <c r="CN22" s="39"/>
      <c r="CO22" s="42">
        <v>0</v>
      </c>
      <c r="CP22" s="39"/>
      <c r="CQ22" s="42">
        <v>0</v>
      </c>
      <c r="CR22" s="39"/>
      <c r="CS22" s="42">
        <v>0</v>
      </c>
      <c r="CT22" s="39"/>
      <c r="CU22" s="40">
        <f t="shared" si="28"/>
        <v>0</v>
      </c>
      <c r="CV22" s="39"/>
      <c r="CW22" s="42">
        <v>0</v>
      </c>
      <c r="CX22" s="39"/>
      <c r="CY22" s="42">
        <v>0</v>
      </c>
      <c r="CZ22" s="39"/>
      <c r="DA22" s="42">
        <v>0</v>
      </c>
      <c r="DB22" s="39"/>
      <c r="DC22" s="42">
        <v>0</v>
      </c>
      <c r="DD22" s="39"/>
      <c r="DE22" s="42">
        <v>0</v>
      </c>
      <c r="DF22" s="39"/>
      <c r="DG22" s="42">
        <v>0</v>
      </c>
      <c r="DH22" s="39"/>
      <c r="DI22" s="42">
        <v>0</v>
      </c>
      <c r="DJ22" s="39"/>
      <c r="DK22" s="42">
        <v>0</v>
      </c>
      <c r="DL22" s="39"/>
      <c r="DM22" s="42">
        <v>0</v>
      </c>
      <c r="DN22" s="39"/>
      <c r="DO22" s="42">
        <v>0</v>
      </c>
      <c r="DP22" s="39"/>
      <c r="DQ22" s="42">
        <v>0</v>
      </c>
      <c r="DR22" s="39"/>
      <c r="DS22" s="42">
        <v>0</v>
      </c>
      <c r="DT22" s="39"/>
      <c r="DU22" s="42">
        <v>0</v>
      </c>
      <c r="DV22" s="39"/>
      <c r="DW22" s="42">
        <v>0</v>
      </c>
      <c r="DX22" s="39"/>
      <c r="DY22" s="42">
        <v>0</v>
      </c>
      <c r="DZ22" s="39"/>
      <c r="EA22" s="42">
        <v>0</v>
      </c>
      <c r="EB22" s="39"/>
      <c r="EC22" s="42">
        <v>3.75</v>
      </c>
      <c r="ED22" s="39"/>
      <c r="EE22" s="42">
        <v>0</v>
      </c>
      <c r="EF22" s="39"/>
      <c r="EG22" s="42">
        <v>0</v>
      </c>
      <c r="EH22" s="39"/>
      <c r="EI22" s="42">
        <v>0</v>
      </c>
      <c r="EJ22" s="39"/>
      <c r="EK22" s="42">
        <v>0</v>
      </c>
      <c r="EL22" s="39"/>
      <c r="EM22" s="42">
        <v>0</v>
      </c>
      <c r="EN22" s="39"/>
      <c r="EO22" s="42">
        <v>0</v>
      </c>
      <c r="EP22" s="39"/>
      <c r="EQ22" s="42">
        <v>0</v>
      </c>
      <c r="ER22" s="39"/>
      <c r="ES22" s="42">
        <v>0</v>
      </c>
      <c r="ET22" s="39"/>
      <c r="EU22" s="42">
        <v>0</v>
      </c>
      <c r="EV22" s="39"/>
      <c r="EW22" s="42">
        <v>0</v>
      </c>
      <c r="EX22" s="39"/>
      <c r="EY22" s="42">
        <v>0</v>
      </c>
      <c r="EZ22" s="39"/>
      <c r="FA22" s="40">
        <f t="shared" si="29"/>
        <v>0</v>
      </c>
      <c r="FB22" s="39"/>
      <c r="FC22" s="42">
        <v>0</v>
      </c>
      <c r="FD22" s="39"/>
      <c r="FE22" s="42">
        <v>0</v>
      </c>
      <c r="FF22" s="39"/>
      <c r="FG22" s="42">
        <v>0</v>
      </c>
      <c r="FH22" s="39"/>
      <c r="FI22" s="42">
        <v>0</v>
      </c>
      <c r="FJ22" s="39"/>
      <c r="FK22" s="40">
        <f t="shared" si="30"/>
        <v>0</v>
      </c>
      <c r="FL22" s="39"/>
      <c r="FM22" s="42">
        <v>0</v>
      </c>
      <c r="FN22" s="39"/>
      <c r="FO22" s="42">
        <v>0</v>
      </c>
      <c r="FP22" s="39"/>
      <c r="FQ22" s="42">
        <v>0</v>
      </c>
      <c r="FR22" s="39"/>
      <c r="FS22" s="42">
        <v>0</v>
      </c>
      <c r="FT22" s="39"/>
      <c r="FU22" s="42">
        <f t="shared" si="31"/>
        <v>0</v>
      </c>
      <c r="FV22" s="39"/>
      <c r="FW22" s="42">
        <v>0</v>
      </c>
      <c r="FX22" s="39"/>
      <c r="FY22" s="42">
        <v>0</v>
      </c>
      <c r="FZ22" s="39"/>
      <c r="GA22" s="42">
        <v>0</v>
      </c>
      <c r="GB22" s="39"/>
      <c r="GC22" s="42">
        <v>3.75</v>
      </c>
      <c r="GD22" s="39"/>
      <c r="GE22" s="40">
        <f t="shared" si="32"/>
        <v>3.75</v>
      </c>
      <c r="GF22" s="39"/>
      <c r="GG22" s="42">
        <v>-23</v>
      </c>
      <c r="GH22" s="39"/>
      <c r="GI22" s="42">
        <v>0</v>
      </c>
      <c r="GJ22" s="39"/>
      <c r="GK22" s="42">
        <v>0</v>
      </c>
      <c r="GL22" s="39"/>
      <c r="GM22" s="42">
        <v>0</v>
      </c>
      <c r="GN22" s="39"/>
      <c r="GO22" s="42">
        <v>0</v>
      </c>
      <c r="GP22" s="39"/>
      <c r="GQ22" s="42">
        <v>0</v>
      </c>
      <c r="GR22" s="39"/>
      <c r="GS22" s="42">
        <v>0</v>
      </c>
      <c r="GT22" s="39"/>
      <c r="GU22" s="40">
        <f t="shared" si="33"/>
        <v>-23</v>
      </c>
      <c r="GV22" s="39"/>
      <c r="GW22" s="42">
        <v>0</v>
      </c>
      <c r="GX22" s="39"/>
      <c r="GY22" s="42">
        <v>0</v>
      </c>
      <c r="GZ22" s="39"/>
      <c r="HA22" s="105">
        <v>0</v>
      </c>
      <c r="HB22" s="39"/>
      <c r="HC22" s="42">
        <v>0</v>
      </c>
      <c r="HD22" s="39"/>
      <c r="HE22" s="42">
        <v>0</v>
      </c>
      <c r="HF22" s="39"/>
      <c r="HG22" s="42">
        <v>0</v>
      </c>
      <c r="HH22" s="39"/>
      <c r="HI22" s="42">
        <v>0</v>
      </c>
      <c r="HJ22" s="39"/>
      <c r="HK22" s="42">
        <v>0</v>
      </c>
      <c r="HL22" s="39"/>
      <c r="HM22" s="42">
        <v>0</v>
      </c>
      <c r="HN22" s="39"/>
      <c r="HO22" s="42">
        <v>0</v>
      </c>
      <c r="HP22" s="39"/>
      <c r="HQ22" s="42">
        <v>0</v>
      </c>
      <c r="HR22" s="39"/>
      <c r="HS22" s="40">
        <f t="shared" si="34"/>
        <v>0</v>
      </c>
      <c r="HT22" s="39"/>
      <c r="HU22" s="42">
        <v>0</v>
      </c>
      <c r="HV22" s="39"/>
      <c r="HW22" s="42">
        <v>0</v>
      </c>
      <c r="HX22" s="39"/>
      <c r="HY22" s="42">
        <v>0</v>
      </c>
      <c r="HZ22" s="39"/>
      <c r="IA22" s="42">
        <v>0</v>
      </c>
      <c r="IB22" s="39"/>
      <c r="IC22" s="42">
        <v>0</v>
      </c>
      <c r="ID22" s="39"/>
      <c r="IE22" s="42">
        <v>0</v>
      </c>
      <c r="IF22" s="39"/>
      <c r="IG22" s="40">
        <f t="shared" si="35"/>
        <v>0</v>
      </c>
      <c r="IH22" s="39"/>
      <c r="II22" s="42">
        <v>0</v>
      </c>
      <c r="IJ22" s="39"/>
      <c r="IK22" s="42">
        <v>0</v>
      </c>
      <c r="IL22" s="39"/>
      <c r="IM22" s="40">
        <f t="shared" si="36"/>
        <v>0</v>
      </c>
      <c r="IN22" s="39"/>
      <c r="IO22" s="42">
        <v>0</v>
      </c>
      <c r="IP22" s="39"/>
      <c r="IQ22" s="42">
        <v>0</v>
      </c>
      <c r="IR22" s="39"/>
      <c r="IS22" s="42">
        <v>0</v>
      </c>
      <c r="IT22" s="39"/>
      <c r="IU22" s="42">
        <v>0</v>
      </c>
      <c r="IV22" s="39"/>
      <c r="IW22" s="42">
        <f t="shared" si="37"/>
        <v>0</v>
      </c>
      <c r="IX22" s="39"/>
      <c r="IY22" s="42">
        <v>228.17</v>
      </c>
      <c r="IZ22" s="39"/>
      <c r="JA22" s="42">
        <v>0</v>
      </c>
      <c r="JB22" s="39"/>
      <c r="JC22" s="42">
        <v>0</v>
      </c>
      <c r="JD22" s="39"/>
      <c r="JE22" s="42">
        <v>0</v>
      </c>
      <c r="JF22" s="39"/>
      <c r="JG22" s="42">
        <f t="shared" si="38"/>
        <v>0</v>
      </c>
      <c r="JH22" s="39"/>
      <c r="JI22" s="42">
        <v>0</v>
      </c>
      <c r="JJ22" s="39"/>
      <c r="JK22" s="42">
        <f t="shared" si="39"/>
        <v>220.17</v>
      </c>
    </row>
    <row r="23" spans="1:271" hidden="1" x14ac:dyDescent="0.2">
      <c r="A23" s="36"/>
      <c r="B23" s="36"/>
      <c r="C23" s="36"/>
      <c r="D23" s="36"/>
      <c r="E23" s="36" t="s">
        <v>304</v>
      </c>
      <c r="F23" s="36"/>
      <c r="G23" s="42">
        <v>0</v>
      </c>
      <c r="H23" s="39"/>
      <c r="I23" s="42">
        <v>0</v>
      </c>
      <c r="J23" s="39"/>
      <c r="K23" s="42">
        <v>0</v>
      </c>
      <c r="L23" s="39"/>
      <c r="M23" s="42">
        <v>0</v>
      </c>
      <c r="N23" s="39"/>
      <c r="O23" s="42">
        <v>0</v>
      </c>
      <c r="P23" s="39"/>
      <c r="Q23" s="42">
        <v>0</v>
      </c>
      <c r="R23" s="39"/>
      <c r="S23" s="42">
        <f t="shared" si="20"/>
        <v>0</v>
      </c>
      <c r="T23" s="39"/>
      <c r="U23" s="42">
        <v>0</v>
      </c>
      <c r="V23" s="39"/>
      <c r="W23" s="42">
        <v>0</v>
      </c>
      <c r="X23" s="39"/>
      <c r="Y23" s="42">
        <v>0</v>
      </c>
      <c r="Z23" s="39"/>
      <c r="AA23" s="42">
        <f t="shared" si="21"/>
        <v>0</v>
      </c>
      <c r="AB23" s="39"/>
      <c r="AC23" s="42">
        <v>0</v>
      </c>
      <c r="AD23" s="39"/>
      <c r="AE23" s="42">
        <v>0</v>
      </c>
      <c r="AF23" s="39"/>
      <c r="AG23" s="42">
        <v>0</v>
      </c>
      <c r="AH23" s="39"/>
      <c r="AI23" s="42">
        <v>0</v>
      </c>
      <c r="AJ23" s="39"/>
      <c r="AK23" s="42">
        <f t="shared" si="22"/>
        <v>0</v>
      </c>
      <c r="AL23" s="39"/>
      <c r="AM23" s="42">
        <v>0</v>
      </c>
      <c r="AN23" s="39"/>
      <c r="AO23" s="42">
        <v>0</v>
      </c>
      <c r="AP23" s="39"/>
      <c r="AQ23" s="42">
        <v>0</v>
      </c>
      <c r="AR23" s="39"/>
      <c r="AS23" s="42">
        <f t="shared" si="23"/>
        <v>0</v>
      </c>
      <c r="AT23" s="39"/>
      <c r="AU23" s="42">
        <v>0</v>
      </c>
      <c r="AV23" s="39"/>
      <c r="AW23" s="40">
        <f t="shared" si="24"/>
        <v>0</v>
      </c>
      <c r="AX23" s="39"/>
      <c r="AY23" s="42">
        <v>0</v>
      </c>
      <c r="AZ23" s="39"/>
      <c r="BA23" s="42">
        <v>0</v>
      </c>
      <c r="BB23" s="39"/>
      <c r="BC23" s="42">
        <v>0</v>
      </c>
      <c r="BD23" s="39"/>
      <c r="BE23" s="42">
        <v>0</v>
      </c>
      <c r="BF23" s="39"/>
      <c r="BG23" s="42">
        <v>0</v>
      </c>
      <c r="BH23" s="39"/>
      <c r="BI23" s="42">
        <v>0</v>
      </c>
      <c r="BJ23" s="39"/>
      <c r="BK23" s="42">
        <v>0</v>
      </c>
      <c r="BL23" s="39"/>
      <c r="BM23" s="40">
        <f t="shared" si="25"/>
        <v>0</v>
      </c>
      <c r="BN23" s="39"/>
      <c r="BO23" s="42">
        <v>0</v>
      </c>
      <c r="BP23" s="39"/>
      <c r="BQ23" s="42">
        <v>0</v>
      </c>
      <c r="BR23" s="39"/>
      <c r="BS23" s="42">
        <v>0</v>
      </c>
      <c r="BT23" s="39"/>
      <c r="BU23" s="40">
        <f t="shared" si="26"/>
        <v>0</v>
      </c>
      <c r="BV23" s="39"/>
      <c r="BW23" s="42">
        <v>0</v>
      </c>
      <c r="BX23" s="39"/>
      <c r="BY23" s="42">
        <v>0</v>
      </c>
      <c r="BZ23" s="39"/>
      <c r="CA23" s="42">
        <v>0</v>
      </c>
      <c r="CB23" s="39"/>
      <c r="CC23" s="42">
        <v>0</v>
      </c>
      <c r="CD23" s="39"/>
      <c r="CE23" s="42">
        <v>0</v>
      </c>
      <c r="CF23" s="39"/>
      <c r="CG23" s="42">
        <v>0</v>
      </c>
      <c r="CH23" s="39"/>
      <c r="CI23" s="42">
        <v>0</v>
      </c>
      <c r="CJ23" s="39"/>
      <c r="CK23" s="42">
        <v>0</v>
      </c>
      <c r="CL23" s="39"/>
      <c r="CM23" s="40">
        <f t="shared" si="27"/>
        <v>0</v>
      </c>
      <c r="CN23" s="39"/>
      <c r="CO23" s="42">
        <v>0</v>
      </c>
      <c r="CP23" s="39"/>
      <c r="CQ23" s="42">
        <v>0</v>
      </c>
      <c r="CR23" s="39"/>
      <c r="CS23" s="42">
        <v>0</v>
      </c>
      <c r="CT23" s="39"/>
      <c r="CU23" s="40">
        <f t="shared" si="28"/>
        <v>0</v>
      </c>
      <c r="CV23" s="39"/>
      <c r="CW23" s="42">
        <v>0</v>
      </c>
      <c r="CX23" s="39"/>
      <c r="CY23" s="42">
        <v>0</v>
      </c>
      <c r="CZ23" s="39"/>
      <c r="DA23" s="42">
        <v>0</v>
      </c>
      <c r="DB23" s="39"/>
      <c r="DC23" s="42">
        <v>0</v>
      </c>
      <c r="DD23" s="39"/>
      <c r="DE23" s="42">
        <v>0</v>
      </c>
      <c r="DF23" s="39"/>
      <c r="DG23" s="42">
        <v>0</v>
      </c>
      <c r="DH23" s="39"/>
      <c r="DI23" s="42">
        <v>0</v>
      </c>
      <c r="DJ23" s="39"/>
      <c r="DK23" s="42">
        <v>0</v>
      </c>
      <c r="DL23" s="39"/>
      <c r="DM23" s="42">
        <v>0</v>
      </c>
      <c r="DN23" s="39"/>
      <c r="DO23" s="42">
        <v>0</v>
      </c>
      <c r="DP23" s="39"/>
      <c r="DQ23" s="42">
        <v>0</v>
      </c>
      <c r="DR23" s="39"/>
      <c r="DS23" s="42">
        <v>0</v>
      </c>
      <c r="DT23" s="39"/>
      <c r="DU23" s="42">
        <v>0</v>
      </c>
      <c r="DV23" s="39"/>
      <c r="DW23" s="42">
        <v>0</v>
      </c>
      <c r="DX23" s="39"/>
      <c r="DY23" s="42">
        <v>0</v>
      </c>
      <c r="DZ23" s="39"/>
      <c r="EA23" s="42">
        <v>0</v>
      </c>
      <c r="EB23" s="39"/>
      <c r="EC23" s="42">
        <v>0</v>
      </c>
      <c r="ED23" s="39"/>
      <c r="EE23" s="42">
        <v>0</v>
      </c>
      <c r="EF23" s="39"/>
      <c r="EG23" s="42">
        <v>0</v>
      </c>
      <c r="EH23" s="39"/>
      <c r="EI23" s="42">
        <v>0</v>
      </c>
      <c r="EJ23" s="39"/>
      <c r="EK23" s="42">
        <v>0</v>
      </c>
      <c r="EL23" s="39"/>
      <c r="EM23" s="42">
        <v>0</v>
      </c>
      <c r="EN23" s="39"/>
      <c r="EO23" s="42">
        <v>0</v>
      </c>
      <c r="EP23" s="39"/>
      <c r="EQ23" s="42">
        <v>0</v>
      </c>
      <c r="ER23" s="39"/>
      <c r="ES23" s="42">
        <v>0</v>
      </c>
      <c r="ET23" s="39"/>
      <c r="EU23" s="42">
        <v>0</v>
      </c>
      <c r="EV23" s="39"/>
      <c r="EW23" s="42">
        <v>0</v>
      </c>
      <c r="EX23" s="39"/>
      <c r="EY23" s="42">
        <v>0</v>
      </c>
      <c r="EZ23" s="39"/>
      <c r="FA23" s="40">
        <f t="shared" si="29"/>
        <v>0</v>
      </c>
      <c r="FB23" s="39"/>
      <c r="FC23" s="42">
        <v>0</v>
      </c>
      <c r="FD23" s="39"/>
      <c r="FE23" s="42">
        <v>0</v>
      </c>
      <c r="FF23" s="39"/>
      <c r="FG23" s="42">
        <v>0</v>
      </c>
      <c r="FH23" s="39"/>
      <c r="FI23" s="42">
        <v>0</v>
      </c>
      <c r="FJ23" s="39"/>
      <c r="FK23" s="40">
        <f t="shared" si="30"/>
        <v>0</v>
      </c>
      <c r="FL23" s="39"/>
      <c r="FM23" s="42">
        <v>0</v>
      </c>
      <c r="FN23" s="39"/>
      <c r="FO23" s="42">
        <v>0</v>
      </c>
      <c r="FP23" s="39"/>
      <c r="FQ23" s="42">
        <v>0</v>
      </c>
      <c r="FR23" s="39"/>
      <c r="FS23" s="42">
        <v>0</v>
      </c>
      <c r="FT23" s="39"/>
      <c r="FU23" s="42">
        <f t="shared" si="31"/>
        <v>0</v>
      </c>
      <c r="FV23" s="39"/>
      <c r="FW23" s="42">
        <v>0</v>
      </c>
      <c r="FX23" s="39"/>
      <c r="FY23" s="42">
        <v>0</v>
      </c>
      <c r="FZ23" s="39"/>
      <c r="GA23" s="42">
        <v>0</v>
      </c>
      <c r="GB23" s="39"/>
      <c r="GC23" s="42">
        <v>0</v>
      </c>
      <c r="GD23" s="39"/>
      <c r="GE23" s="40">
        <f t="shared" si="32"/>
        <v>0</v>
      </c>
      <c r="GF23" s="39"/>
      <c r="GG23" s="42">
        <v>0</v>
      </c>
      <c r="GH23" s="39"/>
      <c r="GI23" s="42">
        <v>0</v>
      </c>
      <c r="GJ23" s="39"/>
      <c r="GK23" s="42">
        <v>0</v>
      </c>
      <c r="GL23" s="39"/>
      <c r="GM23" s="42">
        <v>0</v>
      </c>
      <c r="GN23" s="39"/>
      <c r="GO23" s="42">
        <v>0</v>
      </c>
      <c r="GP23" s="39"/>
      <c r="GQ23" s="42">
        <v>0</v>
      </c>
      <c r="GR23" s="39"/>
      <c r="GS23" s="42">
        <v>0</v>
      </c>
      <c r="GT23" s="39"/>
      <c r="GU23" s="40">
        <f t="shared" si="33"/>
        <v>0</v>
      </c>
      <c r="GV23" s="39"/>
      <c r="GW23" s="42">
        <v>0</v>
      </c>
      <c r="GX23" s="39"/>
      <c r="GY23" s="42">
        <v>0</v>
      </c>
      <c r="GZ23" s="39"/>
      <c r="HA23" s="105">
        <v>0</v>
      </c>
      <c r="HB23" s="39"/>
      <c r="HC23" s="42">
        <v>0</v>
      </c>
      <c r="HD23" s="39"/>
      <c r="HE23" s="42">
        <v>0</v>
      </c>
      <c r="HF23" s="39"/>
      <c r="HG23" s="42">
        <v>0</v>
      </c>
      <c r="HH23" s="39"/>
      <c r="HI23" s="42">
        <v>0</v>
      </c>
      <c r="HJ23" s="39"/>
      <c r="HK23" s="42">
        <v>0</v>
      </c>
      <c r="HL23" s="39"/>
      <c r="HM23" s="42">
        <v>0</v>
      </c>
      <c r="HN23" s="39"/>
      <c r="HO23" s="42">
        <v>0</v>
      </c>
      <c r="HP23" s="39"/>
      <c r="HQ23" s="42">
        <v>0</v>
      </c>
      <c r="HR23" s="39"/>
      <c r="HS23" s="40">
        <f t="shared" si="34"/>
        <v>0</v>
      </c>
      <c r="HT23" s="39"/>
      <c r="HU23" s="42">
        <v>0</v>
      </c>
      <c r="HV23" s="39"/>
      <c r="HW23" s="42">
        <v>0</v>
      </c>
      <c r="HX23" s="39"/>
      <c r="HY23" s="42">
        <v>0</v>
      </c>
      <c r="HZ23" s="39"/>
      <c r="IA23" s="42">
        <v>0</v>
      </c>
      <c r="IB23" s="39"/>
      <c r="IC23" s="42">
        <v>0</v>
      </c>
      <c r="ID23" s="39"/>
      <c r="IE23" s="42">
        <v>0</v>
      </c>
      <c r="IF23" s="39"/>
      <c r="IG23" s="40">
        <f t="shared" si="35"/>
        <v>0</v>
      </c>
      <c r="IH23" s="39"/>
      <c r="II23" s="42">
        <v>0</v>
      </c>
      <c r="IJ23" s="39"/>
      <c r="IK23" s="42">
        <v>0</v>
      </c>
      <c r="IL23" s="39"/>
      <c r="IM23" s="40">
        <f t="shared" si="36"/>
        <v>0</v>
      </c>
      <c r="IN23" s="39"/>
      <c r="IO23" s="42">
        <v>0</v>
      </c>
      <c r="IP23" s="39"/>
      <c r="IQ23" s="42">
        <v>0</v>
      </c>
      <c r="IR23" s="39"/>
      <c r="IS23" s="42">
        <v>0</v>
      </c>
      <c r="IT23" s="39"/>
      <c r="IU23" s="42">
        <v>0</v>
      </c>
      <c r="IV23" s="39"/>
      <c r="IW23" s="42">
        <f t="shared" si="37"/>
        <v>0</v>
      </c>
      <c r="IX23" s="39"/>
      <c r="IY23" s="42">
        <v>344.9</v>
      </c>
      <c r="IZ23" s="39"/>
      <c r="JA23" s="42">
        <v>0</v>
      </c>
      <c r="JB23" s="39"/>
      <c r="JC23" s="42">
        <v>0</v>
      </c>
      <c r="JD23" s="39"/>
      <c r="JE23" s="42">
        <v>0</v>
      </c>
      <c r="JF23" s="39"/>
      <c r="JG23" s="42">
        <f t="shared" si="38"/>
        <v>0</v>
      </c>
      <c r="JH23" s="39"/>
      <c r="JI23" s="42">
        <v>0</v>
      </c>
      <c r="JJ23" s="39"/>
      <c r="JK23" s="42">
        <f t="shared" si="39"/>
        <v>344.9</v>
      </c>
    </row>
    <row r="24" spans="1:271" hidden="1" x14ac:dyDescent="0.2">
      <c r="A24" s="36"/>
      <c r="B24" s="36"/>
      <c r="C24" s="36"/>
      <c r="D24" s="36"/>
      <c r="E24" s="36" t="s">
        <v>306</v>
      </c>
      <c r="F24" s="36"/>
      <c r="G24" s="42">
        <v>1504.27</v>
      </c>
      <c r="H24" s="39"/>
      <c r="I24" s="42">
        <v>1773.66</v>
      </c>
      <c r="J24" s="39"/>
      <c r="K24" s="42">
        <v>871.87</v>
      </c>
      <c r="L24" s="39"/>
      <c r="M24" s="42">
        <v>0</v>
      </c>
      <c r="N24" s="39"/>
      <c r="O24" s="42">
        <v>0</v>
      </c>
      <c r="P24" s="39"/>
      <c r="Q24" s="42">
        <v>0</v>
      </c>
      <c r="R24" s="39"/>
      <c r="S24" s="42">
        <f t="shared" si="20"/>
        <v>0</v>
      </c>
      <c r="T24" s="39"/>
      <c r="U24" s="42">
        <v>0</v>
      </c>
      <c r="V24" s="39"/>
      <c r="W24" s="42">
        <v>0</v>
      </c>
      <c r="X24" s="39"/>
      <c r="Y24" s="42">
        <v>0</v>
      </c>
      <c r="Z24" s="39"/>
      <c r="AA24" s="42">
        <f t="shared" si="21"/>
        <v>0</v>
      </c>
      <c r="AB24" s="39"/>
      <c r="AC24" s="42">
        <v>0</v>
      </c>
      <c r="AD24" s="39"/>
      <c r="AE24" s="42">
        <v>0</v>
      </c>
      <c r="AF24" s="39"/>
      <c r="AG24" s="42">
        <v>0</v>
      </c>
      <c r="AH24" s="39"/>
      <c r="AI24" s="42">
        <v>0</v>
      </c>
      <c r="AJ24" s="39"/>
      <c r="AK24" s="42">
        <f t="shared" si="22"/>
        <v>0</v>
      </c>
      <c r="AL24" s="39"/>
      <c r="AM24" s="42">
        <v>0</v>
      </c>
      <c r="AN24" s="39"/>
      <c r="AO24" s="42">
        <v>0</v>
      </c>
      <c r="AP24" s="39"/>
      <c r="AQ24" s="42">
        <v>0</v>
      </c>
      <c r="AR24" s="39"/>
      <c r="AS24" s="42">
        <f t="shared" si="23"/>
        <v>0</v>
      </c>
      <c r="AT24" s="39"/>
      <c r="AU24" s="42">
        <v>2713.91</v>
      </c>
      <c r="AV24" s="39"/>
      <c r="AW24" s="40">
        <f t="shared" si="24"/>
        <v>2713.91</v>
      </c>
      <c r="AX24" s="39"/>
      <c r="AY24" s="42">
        <v>2700</v>
      </c>
      <c r="AZ24" s="39"/>
      <c r="BA24" s="42">
        <v>0</v>
      </c>
      <c r="BB24" s="39"/>
      <c r="BC24" s="42">
        <v>0</v>
      </c>
      <c r="BD24" s="39"/>
      <c r="BE24" s="42">
        <v>0</v>
      </c>
      <c r="BF24" s="39"/>
      <c r="BG24" s="42">
        <v>0</v>
      </c>
      <c r="BH24" s="39"/>
      <c r="BI24" s="42">
        <v>0</v>
      </c>
      <c r="BJ24" s="39"/>
      <c r="BK24" s="42">
        <v>5096.2</v>
      </c>
      <c r="BL24" s="39"/>
      <c r="BM24" s="40">
        <f t="shared" si="25"/>
        <v>5096.2</v>
      </c>
      <c r="BN24" s="39"/>
      <c r="BO24" s="42">
        <v>827.82</v>
      </c>
      <c r="BP24" s="39"/>
      <c r="BQ24" s="42">
        <v>0</v>
      </c>
      <c r="BR24" s="39"/>
      <c r="BS24" s="42">
        <v>3821.94</v>
      </c>
      <c r="BT24" s="39"/>
      <c r="BU24" s="40">
        <f t="shared" si="26"/>
        <v>3821.94</v>
      </c>
      <c r="BV24" s="39"/>
      <c r="BW24" s="42">
        <v>5096.2</v>
      </c>
      <c r="BX24" s="39"/>
      <c r="BY24" s="42">
        <v>827.82</v>
      </c>
      <c r="BZ24" s="39"/>
      <c r="CA24" s="42">
        <v>0</v>
      </c>
      <c r="CB24" s="39"/>
      <c r="CC24" s="42">
        <v>2345.21</v>
      </c>
      <c r="CD24" s="39"/>
      <c r="CE24" s="42">
        <v>0</v>
      </c>
      <c r="CF24" s="39"/>
      <c r="CG24" s="42">
        <v>0</v>
      </c>
      <c r="CH24" s="39"/>
      <c r="CI24" s="42">
        <v>0</v>
      </c>
      <c r="CJ24" s="39"/>
      <c r="CK24" s="42">
        <v>2700</v>
      </c>
      <c r="CL24" s="39"/>
      <c r="CM24" s="40">
        <f t="shared" si="27"/>
        <v>2700</v>
      </c>
      <c r="CN24" s="39"/>
      <c r="CO24" s="42">
        <v>0</v>
      </c>
      <c r="CP24" s="39"/>
      <c r="CQ24" s="42">
        <v>0</v>
      </c>
      <c r="CR24" s="39"/>
      <c r="CS24" s="42">
        <v>0</v>
      </c>
      <c r="CT24" s="39"/>
      <c r="CU24" s="40">
        <f t="shared" si="28"/>
        <v>0</v>
      </c>
      <c r="CV24" s="39"/>
      <c r="CW24" s="42">
        <v>409.69</v>
      </c>
      <c r="CX24" s="39"/>
      <c r="CY24" s="42">
        <v>976.78</v>
      </c>
      <c r="CZ24" s="39"/>
      <c r="DA24" s="42">
        <v>888.48</v>
      </c>
      <c r="DB24" s="39"/>
      <c r="DC24" s="42">
        <v>581.77</v>
      </c>
      <c r="DD24" s="39"/>
      <c r="DE24" s="42">
        <v>538.4</v>
      </c>
      <c r="DF24" s="39"/>
      <c r="DG24" s="42">
        <v>1043.0999999999999</v>
      </c>
      <c r="DH24" s="39"/>
      <c r="DI24" s="42">
        <v>2760.66</v>
      </c>
      <c r="DJ24" s="39"/>
      <c r="DK24" s="42">
        <v>0</v>
      </c>
      <c r="DL24" s="39"/>
      <c r="DM24" s="42">
        <v>2829.41</v>
      </c>
      <c r="DN24" s="39"/>
      <c r="DO24" s="42">
        <v>366.76</v>
      </c>
      <c r="DP24" s="39"/>
      <c r="DQ24" s="42">
        <v>1725.56</v>
      </c>
      <c r="DR24" s="39"/>
      <c r="DS24" s="42">
        <v>1354.98</v>
      </c>
      <c r="DT24" s="39"/>
      <c r="DU24" s="42">
        <v>4912.3599999999997</v>
      </c>
      <c r="DV24" s="39"/>
      <c r="DW24" s="42">
        <v>1680.48</v>
      </c>
      <c r="DX24" s="39"/>
      <c r="DY24" s="42">
        <v>1759.08</v>
      </c>
      <c r="DZ24" s="39"/>
      <c r="EA24" s="42">
        <v>510.12</v>
      </c>
      <c r="EB24" s="39"/>
      <c r="EC24" s="42">
        <v>1125.58</v>
      </c>
      <c r="ED24" s="39"/>
      <c r="EE24" s="42">
        <v>4658.95</v>
      </c>
      <c r="EF24" s="39"/>
      <c r="EG24" s="42">
        <v>0</v>
      </c>
      <c r="EH24" s="39"/>
      <c r="EI24" s="42">
        <v>0</v>
      </c>
      <c r="EJ24" s="39"/>
      <c r="EK24" s="42">
        <v>0</v>
      </c>
      <c r="EL24" s="39"/>
      <c r="EM24" s="42">
        <v>0</v>
      </c>
      <c r="EN24" s="39"/>
      <c r="EO24" s="42">
        <v>0</v>
      </c>
      <c r="EP24" s="39"/>
      <c r="EQ24" s="42">
        <v>0</v>
      </c>
      <c r="ER24" s="39"/>
      <c r="ES24" s="42">
        <v>0</v>
      </c>
      <c r="ET24" s="39"/>
      <c r="EU24" s="42">
        <v>0</v>
      </c>
      <c r="EV24" s="39"/>
      <c r="EW24" s="42">
        <v>0</v>
      </c>
      <c r="EX24" s="39"/>
      <c r="EY24" s="42">
        <v>4112.97</v>
      </c>
      <c r="EZ24" s="39"/>
      <c r="FA24" s="40">
        <f t="shared" si="29"/>
        <v>4112.97</v>
      </c>
      <c r="FB24" s="39"/>
      <c r="FC24" s="42">
        <v>827.79</v>
      </c>
      <c r="FD24" s="39"/>
      <c r="FE24" s="42">
        <v>0</v>
      </c>
      <c r="FF24" s="39"/>
      <c r="FG24" s="42">
        <v>0</v>
      </c>
      <c r="FH24" s="39"/>
      <c r="FI24" s="42">
        <v>813.46</v>
      </c>
      <c r="FJ24" s="39"/>
      <c r="FK24" s="40">
        <f t="shared" si="30"/>
        <v>813.46</v>
      </c>
      <c r="FL24" s="39"/>
      <c r="FM24" s="42">
        <v>0</v>
      </c>
      <c r="FN24" s="39"/>
      <c r="FO24" s="42">
        <v>0</v>
      </c>
      <c r="FP24" s="39"/>
      <c r="FQ24" s="42">
        <v>0</v>
      </c>
      <c r="FR24" s="39"/>
      <c r="FS24" s="42">
        <v>0</v>
      </c>
      <c r="FT24" s="39"/>
      <c r="FU24" s="42">
        <f t="shared" si="31"/>
        <v>0</v>
      </c>
      <c r="FV24" s="39"/>
      <c r="FW24" s="42">
        <v>0</v>
      </c>
      <c r="FX24" s="39"/>
      <c r="FY24" s="42">
        <v>0</v>
      </c>
      <c r="FZ24" s="39"/>
      <c r="GA24" s="42">
        <v>0</v>
      </c>
      <c r="GB24" s="39"/>
      <c r="GC24" s="42">
        <v>4143.4799999999996</v>
      </c>
      <c r="GD24" s="39"/>
      <c r="GE24" s="40">
        <f t="shared" si="32"/>
        <v>4143.4799999999996</v>
      </c>
      <c r="GF24" s="39"/>
      <c r="GG24" s="42">
        <v>0</v>
      </c>
      <c r="GH24" s="39"/>
      <c r="GI24" s="42">
        <v>0</v>
      </c>
      <c r="GJ24" s="39"/>
      <c r="GK24" s="42">
        <v>0</v>
      </c>
      <c r="GL24" s="39"/>
      <c r="GM24" s="42">
        <v>0</v>
      </c>
      <c r="GN24" s="39"/>
      <c r="GO24" s="42">
        <v>0</v>
      </c>
      <c r="GP24" s="39"/>
      <c r="GQ24" s="42">
        <v>0</v>
      </c>
      <c r="GR24" s="39"/>
      <c r="GS24" s="42">
        <v>1367.62</v>
      </c>
      <c r="GT24" s="39"/>
      <c r="GU24" s="40">
        <f t="shared" si="33"/>
        <v>1367.62</v>
      </c>
      <c r="GV24" s="39"/>
      <c r="GW24" s="42">
        <v>1773.99</v>
      </c>
      <c r="GX24" s="39"/>
      <c r="GY24" s="42">
        <v>171.87</v>
      </c>
      <c r="GZ24" s="39"/>
      <c r="HA24" s="105">
        <v>1135.73</v>
      </c>
      <c r="HB24" s="39"/>
      <c r="HC24" s="42">
        <v>561.44000000000005</v>
      </c>
      <c r="HD24" s="39"/>
      <c r="HE24" s="42">
        <v>596.82000000000005</v>
      </c>
      <c r="HF24" s="39"/>
      <c r="HG24" s="42">
        <v>429.04</v>
      </c>
      <c r="HH24" s="39"/>
      <c r="HI24" s="42">
        <v>0</v>
      </c>
      <c r="HJ24" s="39"/>
      <c r="HK24" s="42">
        <v>0</v>
      </c>
      <c r="HL24" s="39"/>
      <c r="HM24" s="42">
        <v>0</v>
      </c>
      <c r="HN24" s="39"/>
      <c r="HO24" s="42">
        <v>0</v>
      </c>
      <c r="HP24" s="39"/>
      <c r="HQ24" s="42">
        <v>931.54</v>
      </c>
      <c r="HR24" s="39"/>
      <c r="HS24" s="40">
        <f t="shared" si="34"/>
        <v>931.54</v>
      </c>
      <c r="HT24" s="39"/>
      <c r="HU24" s="42">
        <v>0</v>
      </c>
      <c r="HV24" s="39"/>
      <c r="HW24" s="42">
        <v>0</v>
      </c>
      <c r="HX24" s="39"/>
      <c r="HY24" s="42">
        <v>120</v>
      </c>
      <c r="HZ24" s="39"/>
      <c r="IA24" s="42">
        <v>0</v>
      </c>
      <c r="IB24" s="39"/>
      <c r="IC24" s="42">
        <v>0</v>
      </c>
      <c r="ID24" s="39"/>
      <c r="IE24" s="42">
        <v>0</v>
      </c>
      <c r="IF24" s="39"/>
      <c r="IG24" s="40">
        <f t="shared" si="35"/>
        <v>120</v>
      </c>
      <c r="IH24" s="39"/>
      <c r="II24" s="42">
        <v>2182.54</v>
      </c>
      <c r="IJ24" s="39"/>
      <c r="IK24" s="42">
        <v>1990.12</v>
      </c>
      <c r="IL24" s="39"/>
      <c r="IM24" s="40">
        <f t="shared" si="36"/>
        <v>4172.66</v>
      </c>
      <c r="IN24" s="39"/>
      <c r="IO24" s="42">
        <v>10782.93</v>
      </c>
      <c r="IP24" s="39"/>
      <c r="IQ24" s="42">
        <v>0</v>
      </c>
      <c r="IR24" s="39"/>
      <c r="IS24" s="42">
        <v>0</v>
      </c>
      <c r="IT24" s="39"/>
      <c r="IU24" s="42">
        <v>0</v>
      </c>
      <c r="IV24" s="39"/>
      <c r="IW24" s="42">
        <f t="shared" si="37"/>
        <v>10782.93</v>
      </c>
      <c r="IX24" s="39"/>
      <c r="IY24" s="42">
        <v>63499</v>
      </c>
      <c r="IZ24" s="39"/>
      <c r="JA24" s="42">
        <v>0</v>
      </c>
      <c r="JB24" s="39"/>
      <c r="JC24" s="42">
        <v>0</v>
      </c>
      <c r="JD24" s="39"/>
      <c r="JE24" s="42">
        <v>0</v>
      </c>
      <c r="JF24" s="39"/>
      <c r="JG24" s="42">
        <f t="shared" si="38"/>
        <v>0</v>
      </c>
      <c r="JH24" s="39"/>
      <c r="JI24" s="42">
        <v>0</v>
      </c>
      <c r="JJ24" s="39"/>
      <c r="JK24" s="42">
        <f t="shared" si="39"/>
        <v>153841.4</v>
      </c>
    </row>
    <row r="25" spans="1:271" hidden="1" x14ac:dyDescent="0.2">
      <c r="A25" s="36"/>
      <c r="B25" s="36"/>
      <c r="C25" s="36"/>
      <c r="D25" s="36"/>
      <c r="E25" s="36" t="s">
        <v>475</v>
      </c>
      <c r="F25" s="36"/>
      <c r="G25" s="42">
        <v>0</v>
      </c>
      <c r="H25" s="39"/>
      <c r="I25" s="42">
        <v>0</v>
      </c>
      <c r="J25" s="39"/>
      <c r="K25" s="42">
        <v>0</v>
      </c>
      <c r="L25" s="39"/>
      <c r="M25" s="42">
        <v>0</v>
      </c>
      <c r="N25" s="39"/>
      <c r="O25" s="42">
        <v>0</v>
      </c>
      <c r="P25" s="39"/>
      <c r="Q25" s="42">
        <v>0</v>
      </c>
      <c r="R25" s="39"/>
      <c r="S25" s="42">
        <f t="shared" si="20"/>
        <v>0</v>
      </c>
      <c r="T25" s="39"/>
      <c r="U25" s="42">
        <v>0</v>
      </c>
      <c r="V25" s="39"/>
      <c r="W25" s="42">
        <v>0</v>
      </c>
      <c r="X25" s="39"/>
      <c r="Y25" s="42">
        <v>0</v>
      </c>
      <c r="Z25" s="39"/>
      <c r="AA25" s="42">
        <f t="shared" si="21"/>
        <v>0</v>
      </c>
      <c r="AB25" s="39"/>
      <c r="AC25" s="42">
        <v>0</v>
      </c>
      <c r="AD25" s="39"/>
      <c r="AE25" s="42">
        <v>0</v>
      </c>
      <c r="AF25" s="39"/>
      <c r="AG25" s="42">
        <v>0</v>
      </c>
      <c r="AH25" s="39"/>
      <c r="AI25" s="42">
        <v>0</v>
      </c>
      <c r="AJ25" s="39"/>
      <c r="AK25" s="42">
        <f t="shared" si="22"/>
        <v>0</v>
      </c>
      <c r="AL25" s="39"/>
      <c r="AM25" s="42">
        <v>0</v>
      </c>
      <c r="AN25" s="39"/>
      <c r="AO25" s="42">
        <v>0</v>
      </c>
      <c r="AP25" s="39"/>
      <c r="AQ25" s="42">
        <v>0</v>
      </c>
      <c r="AR25" s="39"/>
      <c r="AS25" s="42">
        <f t="shared" si="23"/>
        <v>0</v>
      </c>
      <c r="AT25" s="39"/>
      <c r="AU25" s="42">
        <v>0</v>
      </c>
      <c r="AV25" s="39"/>
      <c r="AW25" s="40">
        <f t="shared" si="24"/>
        <v>0</v>
      </c>
      <c r="AX25" s="39"/>
      <c r="AY25" s="42">
        <v>0</v>
      </c>
      <c r="AZ25" s="39"/>
      <c r="BA25" s="42">
        <v>0</v>
      </c>
      <c r="BB25" s="39"/>
      <c r="BC25" s="42">
        <v>0</v>
      </c>
      <c r="BD25" s="39"/>
      <c r="BE25" s="42">
        <v>0</v>
      </c>
      <c r="BF25" s="39"/>
      <c r="BG25" s="42">
        <v>0</v>
      </c>
      <c r="BH25" s="39"/>
      <c r="BI25" s="42">
        <v>0</v>
      </c>
      <c r="BJ25" s="39"/>
      <c r="BK25" s="42">
        <v>0</v>
      </c>
      <c r="BL25" s="39"/>
      <c r="BM25" s="40">
        <f t="shared" si="25"/>
        <v>0</v>
      </c>
      <c r="BN25" s="39"/>
      <c r="BO25" s="42">
        <v>0</v>
      </c>
      <c r="BP25" s="39"/>
      <c r="BQ25" s="42">
        <v>0</v>
      </c>
      <c r="BR25" s="39"/>
      <c r="BS25" s="42">
        <v>0</v>
      </c>
      <c r="BT25" s="39"/>
      <c r="BU25" s="40">
        <f t="shared" si="26"/>
        <v>0</v>
      </c>
      <c r="BV25" s="39"/>
      <c r="BW25" s="42">
        <v>0</v>
      </c>
      <c r="BX25" s="39"/>
      <c r="BY25" s="42">
        <v>0</v>
      </c>
      <c r="BZ25" s="39"/>
      <c r="CA25" s="42">
        <v>0</v>
      </c>
      <c r="CB25" s="39"/>
      <c r="CC25" s="42">
        <v>0</v>
      </c>
      <c r="CD25" s="39"/>
      <c r="CE25" s="42">
        <v>0</v>
      </c>
      <c r="CF25" s="39"/>
      <c r="CG25" s="42">
        <v>0</v>
      </c>
      <c r="CH25" s="39"/>
      <c r="CI25" s="42">
        <v>0</v>
      </c>
      <c r="CJ25" s="39"/>
      <c r="CK25" s="42">
        <v>0</v>
      </c>
      <c r="CL25" s="39"/>
      <c r="CM25" s="40">
        <f t="shared" si="27"/>
        <v>0</v>
      </c>
      <c r="CN25" s="39"/>
      <c r="CO25" s="42">
        <v>0</v>
      </c>
      <c r="CP25" s="39"/>
      <c r="CQ25" s="42">
        <v>0</v>
      </c>
      <c r="CR25" s="39"/>
      <c r="CS25" s="42">
        <v>0</v>
      </c>
      <c r="CT25" s="39"/>
      <c r="CU25" s="40">
        <f t="shared" si="28"/>
        <v>0</v>
      </c>
      <c r="CV25" s="39"/>
      <c r="CW25" s="42">
        <v>0</v>
      </c>
      <c r="CX25" s="39"/>
      <c r="CY25" s="42">
        <v>0</v>
      </c>
      <c r="CZ25" s="39"/>
      <c r="DA25" s="42">
        <v>0</v>
      </c>
      <c r="DB25" s="39"/>
      <c r="DC25" s="42">
        <v>0</v>
      </c>
      <c r="DD25" s="39"/>
      <c r="DE25" s="42">
        <v>0</v>
      </c>
      <c r="DF25" s="39"/>
      <c r="DG25" s="42">
        <v>0</v>
      </c>
      <c r="DH25" s="39"/>
      <c r="DI25" s="42">
        <v>0</v>
      </c>
      <c r="DJ25" s="39"/>
      <c r="DK25" s="42">
        <v>0</v>
      </c>
      <c r="DL25" s="39"/>
      <c r="DM25" s="42">
        <v>0</v>
      </c>
      <c r="DN25" s="39"/>
      <c r="DO25" s="42">
        <v>0</v>
      </c>
      <c r="DP25" s="39"/>
      <c r="DQ25" s="42">
        <v>0</v>
      </c>
      <c r="DR25" s="39"/>
      <c r="DS25" s="42">
        <v>0</v>
      </c>
      <c r="DT25" s="39"/>
      <c r="DU25" s="42">
        <v>0</v>
      </c>
      <c r="DV25" s="39"/>
      <c r="DW25" s="42">
        <v>0</v>
      </c>
      <c r="DX25" s="39"/>
      <c r="DY25" s="42">
        <v>0</v>
      </c>
      <c r="DZ25" s="39"/>
      <c r="EA25" s="42">
        <v>0</v>
      </c>
      <c r="EB25" s="39"/>
      <c r="EC25" s="42">
        <v>0</v>
      </c>
      <c r="ED25" s="39"/>
      <c r="EE25" s="42">
        <v>0</v>
      </c>
      <c r="EF25" s="39"/>
      <c r="EG25" s="42">
        <v>0</v>
      </c>
      <c r="EH25" s="39"/>
      <c r="EI25" s="42">
        <v>0</v>
      </c>
      <c r="EJ25" s="39"/>
      <c r="EK25" s="42">
        <v>0</v>
      </c>
      <c r="EL25" s="39"/>
      <c r="EM25" s="42">
        <v>0</v>
      </c>
      <c r="EN25" s="39"/>
      <c r="EO25" s="42">
        <v>0</v>
      </c>
      <c r="EP25" s="39"/>
      <c r="EQ25" s="42">
        <v>0</v>
      </c>
      <c r="ER25" s="39"/>
      <c r="ES25" s="42">
        <v>0</v>
      </c>
      <c r="ET25" s="39"/>
      <c r="EU25" s="42">
        <v>0</v>
      </c>
      <c r="EV25" s="39"/>
      <c r="EW25" s="42">
        <v>0</v>
      </c>
      <c r="EX25" s="39"/>
      <c r="EY25" s="42">
        <v>0</v>
      </c>
      <c r="EZ25" s="39"/>
      <c r="FA25" s="40">
        <f t="shared" si="29"/>
        <v>0</v>
      </c>
      <c r="FB25" s="39"/>
      <c r="FC25" s="42">
        <v>0</v>
      </c>
      <c r="FD25" s="39"/>
      <c r="FE25" s="42">
        <v>0</v>
      </c>
      <c r="FF25" s="39"/>
      <c r="FG25" s="42">
        <v>0</v>
      </c>
      <c r="FH25" s="39"/>
      <c r="FI25" s="42">
        <v>0</v>
      </c>
      <c r="FJ25" s="39"/>
      <c r="FK25" s="40">
        <f t="shared" si="30"/>
        <v>0</v>
      </c>
      <c r="FL25" s="39"/>
      <c r="FM25" s="42">
        <v>0</v>
      </c>
      <c r="FN25" s="39"/>
      <c r="FO25" s="42">
        <v>0</v>
      </c>
      <c r="FP25" s="39"/>
      <c r="FQ25" s="42">
        <v>0</v>
      </c>
      <c r="FR25" s="39"/>
      <c r="FS25" s="42">
        <v>0</v>
      </c>
      <c r="FT25" s="39"/>
      <c r="FU25" s="42">
        <f t="shared" si="31"/>
        <v>0</v>
      </c>
      <c r="FV25" s="39"/>
      <c r="FW25" s="42">
        <v>0</v>
      </c>
      <c r="FX25" s="39"/>
      <c r="FY25" s="42">
        <v>0</v>
      </c>
      <c r="FZ25" s="39"/>
      <c r="GA25" s="42">
        <v>0</v>
      </c>
      <c r="GB25" s="39"/>
      <c r="GC25" s="42">
        <v>0</v>
      </c>
      <c r="GD25" s="39"/>
      <c r="GE25" s="40">
        <f t="shared" si="32"/>
        <v>0</v>
      </c>
      <c r="GF25" s="39"/>
      <c r="GG25" s="42">
        <v>0</v>
      </c>
      <c r="GH25" s="39"/>
      <c r="GI25" s="42">
        <v>0</v>
      </c>
      <c r="GJ25" s="39"/>
      <c r="GK25" s="42">
        <v>0</v>
      </c>
      <c r="GL25" s="39"/>
      <c r="GM25" s="42">
        <v>0</v>
      </c>
      <c r="GN25" s="39"/>
      <c r="GO25" s="42">
        <v>0</v>
      </c>
      <c r="GP25" s="39"/>
      <c r="GQ25" s="42">
        <v>0</v>
      </c>
      <c r="GR25" s="39"/>
      <c r="GS25" s="42">
        <v>0</v>
      </c>
      <c r="GT25" s="39"/>
      <c r="GU25" s="40">
        <f t="shared" si="33"/>
        <v>0</v>
      </c>
      <c r="GV25" s="39"/>
      <c r="GW25" s="42">
        <v>0</v>
      </c>
      <c r="GX25" s="39"/>
      <c r="GY25" s="42">
        <v>0</v>
      </c>
      <c r="GZ25" s="39"/>
      <c r="HA25" s="105">
        <v>0</v>
      </c>
      <c r="HB25" s="39"/>
      <c r="HC25" s="42">
        <v>0</v>
      </c>
      <c r="HD25" s="39"/>
      <c r="HE25" s="42">
        <v>0</v>
      </c>
      <c r="HF25" s="39"/>
      <c r="HG25" s="42">
        <v>0</v>
      </c>
      <c r="HH25" s="39"/>
      <c r="HI25" s="42">
        <v>0</v>
      </c>
      <c r="HJ25" s="39"/>
      <c r="HK25" s="42">
        <v>0</v>
      </c>
      <c r="HL25" s="39"/>
      <c r="HM25" s="42">
        <v>0</v>
      </c>
      <c r="HN25" s="39"/>
      <c r="HO25" s="42">
        <v>0</v>
      </c>
      <c r="HP25" s="39"/>
      <c r="HQ25" s="42">
        <v>0</v>
      </c>
      <c r="HR25" s="39"/>
      <c r="HS25" s="40">
        <f t="shared" si="34"/>
        <v>0</v>
      </c>
      <c r="HT25" s="39"/>
      <c r="HU25" s="42">
        <v>0</v>
      </c>
      <c r="HV25" s="39"/>
      <c r="HW25" s="42">
        <v>0</v>
      </c>
      <c r="HX25" s="39"/>
      <c r="HY25" s="42">
        <v>0</v>
      </c>
      <c r="HZ25" s="39"/>
      <c r="IA25" s="42">
        <v>0</v>
      </c>
      <c r="IB25" s="39"/>
      <c r="IC25" s="42">
        <v>0</v>
      </c>
      <c r="ID25" s="39"/>
      <c r="IE25" s="42">
        <v>0</v>
      </c>
      <c r="IF25" s="39"/>
      <c r="IG25" s="40">
        <f t="shared" si="35"/>
        <v>0</v>
      </c>
      <c r="IH25" s="39"/>
      <c r="II25" s="42">
        <v>0</v>
      </c>
      <c r="IJ25" s="39"/>
      <c r="IK25" s="42">
        <v>0</v>
      </c>
      <c r="IL25" s="39"/>
      <c r="IM25" s="40">
        <f t="shared" si="36"/>
        <v>0</v>
      </c>
      <c r="IN25" s="39"/>
      <c r="IO25" s="42">
        <v>0</v>
      </c>
      <c r="IP25" s="39"/>
      <c r="IQ25" s="42">
        <v>0</v>
      </c>
      <c r="IR25" s="39"/>
      <c r="IS25" s="42">
        <v>0</v>
      </c>
      <c r="IT25" s="39"/>
      <c r="IU25" s="42">
        <v>0</v>
      </c>
      <c r="IV25" s="39"/>
      <c r="IW25" s="42">
        <f t="shared" si="37"/>
        <v>0</v>
      </c>
      <c r="IX25" s="39"/>
      <c r="IY25" s="42">
        <v>54.99</v>
      </c>
      <c r="IZ25" s="39"/>
      <c r="JA25" s="42">
        <v>0</v>
      </c>
      <c r="JB25" s="39"/>
      <c r="JC25" s="42">
        <v>0</v>
      </c>
      <c r="JD25" s="39"/>
      <c r="JE25" s="42">
        <v>0</v>
      </c>
      <c r="JF25" s="39"/>
      <c r="JG25" s="42">
        <f t="shared" si="38"/>
        <v>0</v>
      </c>
      <c r="JH25" s="39"/>
      <c r="JI25" s="42">
        <v>0</v>
      </c>
      <c r="JJ25" s="39"/>
      <c r="JK25" s="42">
        <f t="shared" si="39"/>
        <v>54.99</v>
      </c>
    </row>
    <row r="26" spans="1:271" hidden="1" x14ac:dyDescent="0.2">
      <c r="A26" s="36"/>
      <c r="B26" s="36"/>
      <c r="C26" s="36"/>
      <c r="D26" s="36"/>
      <c r="E26" s="36" t="s">
        <v>307</v>
      </c>
      <c r="F26" s="36"/>
      <c r="G26" s="42">
        <v>429.89</v>
      </c>
      <c r="H26" s="39"/>
      <c r="I26" s="42">
        <v>-7638.88</v>
      </c>
      <c r="J26" s="39"/>
      <c r="K26" s="42">
        <v>429.89</v>
      </c>
      <c r="L26" s="39"/>
      <c r="M26" s="42">
        <v>0</v>
      </c>
      <c r="N26" s="39"/>
      <c r="O26" s="42">
        <v>0</v>
      </c>
      <c r="P26" s="39"/>
      <c r="Q26" s="42">
        <v>0</v>
      </c>
      <c r="R26" s="39"/>
      <c r="S26" s="42">
        <f t="shared" si="20"/>
        <v>0</v>
      </c>
      <c r="T26" s="39"/>
      <c r="U26" s="42">
        <v>0</v>
      </c>
      <c r="V26" s="39"/>
      <c r="W26" s="42">
        <v>0</v>
      </c>
      <c r="X26" s="39"/>
      <c r="Y26" s="42">
        <v>0</v>
      </c>
      <c r="Z26" s="39"/>
      <c r="AA26" s="42">
        <f t="shared" si="21"/>
        <v>0</v>
      </c>
      <c r="AB26" s="39"/>
      <c r="AC26" s="42">
        <v>0</v>
      </c>
      <c r="AD26" s="39"/>
      <c r="AE26" s="42">
        <v>0</v>
      </c>
      <c r="AF26" s="39"/>
      <c r="AG26" s="42">
        <v>0</v>
      </c>
      <c r="AH26" s="39"/>
      <c r="AI26" s="42">
        <v>0</v>
      </c>
      <c r="AJ26" s="39"/>
      <c r="AK26" s="42">
        <f t="shared" si="22"/>
        <v>0</v>
      </c>
      <c r="AL26" s="39"/>
      <c r="AM26" s="42">
        <v>0</v>
      </c>
      <c r="AN26" s="39"/>
      <c r="AO26" s="42">
        <v>0</v>
      </c>
      <c r="AP26" s="39"/>
      <c r="AQ26" s="42">
        <v>0</v>
      </c>
      <c r="AR26" s="39"/>
      <c r="AS26" s="42">
        <f t="shared" si="23"/>
        <v>0</v>
      </c>
      <c r="AT26" s="39"/>
      <c r="AU26" s="42">
        <v>197.75</v>
      </c>
      <c r="AV26" s="39"/>
      <c r="AW26" s="40">
        <f t="shared" si="24"/>
        <v>197.75</v>
      </c>
      <c r="AX26" s="39"/>
      <c r="AY26" s="42">
        <v>560.45000000000005</v>
      </c>
      <c r="AZ26" s="39"/>
      <c r="BA26" s="42">
        <v>560.45000000000005</v>
      </c>
      <c r="BB26" s="39"/>
      <c r="BC26" s="42">
        <v>0</v>
      </c>
      <c r="BD26" s="39"/>
      <c r="BE26" s="42">
        <v>0</v>
      </c>
      <c r="BF26" s="39"/>
      <c r="BG26" s="42">
        <v>0</v>
      </c>
      <c r="BH26" s="39"/>
      <c r="BI26" s="42">
        <v>0</v>
      </c>
      <c r="BJ26" s="39"/>
      <c r="BK26" s="42">
        <v>509.22</v>
      </c>
      <c r="BL26" s="39"/>
      <c r="BM26" s="40">
        <f t="shared" si="25"/>
        <v>509.22</v>
      </c>
      <c r="BN26" s="39"/>
      <c r="BO26" s="42">
        <v>429.89</v>
      </c>
      <c r="BP26" s="39"/>
      <c r="BQ26" s="42">
        <v>0</v>
      </c>
      <c r="BR26" s="39"/>
      <c r="BS26" s="42">
        <v>560.45000000000005</v>
      </c>
      <c r="BT26" s="39"/>
      <c r="BU26" s="40">
        <f t="shared" si="26"/>
        <v>560.45000000000005</v>
      </c>
      <c r="BV26" s="39"/>
      <c r="BW26" s="42">
        <v>254.61</v>
      </c>
      <c r="BX26" s="39"/>
      <c r="BY26" s="42">
        <v>365</v>
      </c>
      <c r="BZ26" s="39"/>
      <c r="CA26" s="42">
        <v>254.61</v>
      </c>
      <c r="CB26" s="39"/>
      <c r="CC26" s="42">
        <v>254.61</v>
      </c>
      <c r="CD26" s="39"/>
      <c r="CE26" s="42">
        <v>254.61</v>
      </c>
      <c r="CF26" s="39"/>
      <c r="CG26" s="42">
        <v>0</v>
      </c>
      <c r="CH26" s="39"/>
      <c r="CI26" s="42">
        <v>0</v>
      </c>
      <c r="CJ26" s="39"/>
      <c r="CK26" s="42">
        <v>560.5</v>
      </c>
      <c r="CL26" s="39"/>
      <c r="CM26" s="40">
        <f t="shared" si="27"/>
        <v>560.5</v>
      </c>
      <c r="CN26" s="39"/>
      <c r="CO26" s="42">
        <v>0</v>
      </c>
      <c r="CP26" s="39"/>
      <c r="CQ26" s="42">
        <v>0</v>
      </c>
      <c r="CR26" s="39"/>
      <c r="CS26" s="42">
        <v>0</v>
      </c>
      <c r="CT26" s="39"/>
      <c r="CU26" s="40">
        <f t="shared" si="28"/>
        <v>0</v>
      </c>
      <c r="CV26" s="39"/>
      <c r="CW26" s="42">
        <v>365</v>
      </c>
      <c r="CX26" s="39"/>
      <c r="CY26" s="42">
        <v>560.45000000000005</v>
      </c>
      <c r="CZ26" s="39"/>
      <c r="DA26" s="42">
        <v>429.89</v>
      </c>
      <c r="DB26" s="39"/>
      <c r="DC26" s="42">
        <v>509.22</v>
      </c>
      <c r="DD26" s="39"/>
      <c r="DE26" s="42">
        <v>509.22</v>
      </c>
      <c r="DF26" s="39"/>
      <c r="DG26" s="42">
        <v>365</v>
      </c>
      <c r="DH26" s="39"/>
      <c r="DI26" s="42">
        <v>365</v>
      </c>
      <c r="DJ26" s="39"/>
      <c r="DK26" s="42">
        <v>0</v>
      </c>
      <c r="DL26" s="39"/>
      <c r="DM26" s="42">
        <v>509.22</v>
      </c>
      <c r="DN26" s="39"/>
      <c r="DO26" s="42">
        <v>365</v>
      </c>
      <c r="DP26" s="39"/>
      <c r="DQ26" s="42">
        <v>365</v>
      </c>
      <c r="DR26" s="39"/>
      <c r="DS26" s="42">
        <v>365</v>
      </c>
      <c r="DT26" s="39"/>
      <c r="DU26" s="42">
        <v>365</v>
      </c>
      <c r="DV26" s="39"/>
      <c r="DW26" s="42">
        <v>365</v>
      </c>
      <c r="DX26" s="39"/>
      <c r="DY26" s="42">
        <v>990.34</v>
      </c>
      <c r="DZ26" s="39"/>
      <c r="EA26" s="42">
        <v>0</v>
      </c>
      <c r="EB26" s="39"/>
      <c r="EC26" s="42">
        <v>562.75</v>
      </c>
      <c r="ED26" s="39"/>
      <c r="EE26" s="42">
        <v>365</v>
      </c>
      <c r="EF26" s="39"/>
      <c r="EG26" s="42">
        <v>0</v>
      </c>
      <c r="EH26" s="39"/>
      <c r="EI26" s="42">
        <v>0</v>
      </c>
      <c r="EJ26" s="39"/>
      <c r="EK26" s="42">
        <v>0</v>
      </c>
      <c r="EL26" s="39"/>
      <c r="EM26" s="42">
        <v>0</v>
      </c>
      <c r="EN26" s="39"/>
      <c r="EO26" s="42">
        <v>0</v>
      </c>
      <c r="EP26" s="39"/>
      <c r="EQ26" s="42">
        <v>0</v>
      </c>
      <c r="ER26" s="39"/>
      <c r="ES26" s="42">
        <v>0</v>
      </c>
      <c r="ET26" s="39"/>
      <c r="EU26" s="42">
        <v>0</v>
      </c>
      <c r="EV26" s="39"/>
      <c r="EW26" s="42">
        <v>0</v>
      </c>
      <c r="EX26" s="39"/>
      <c r="EY26" s="42">
        <v>0</v>
      </c>
      <c r="EZ26" s="39"/>
      <c r="FA26" s="40">
        <f t="shared" si="29"/>
        <v>0</v>
      </c>
      <c r="FB26" s="39"/>
      <c r="FC26" s="42">
        <v>0</v>
      </c>
      <c r="FD26" s="39"/>
      <c r="FE26" s="42">
        <v>429.89</v>
      </c>
      <c r="FF26" s="39"/>
      <c r="FG26" s="42">
        <v>0</v>
      </c>
      <c r="FH26" s="39"/>
      <c r="FI26" s="42">
        <v>509.24</v>
      </c>
      <c r="FJ26" s="39"/>
      <c r="FK26" s="40">
        <f t="shared" si="30"/>
        <v>509.24</v>
      </c>
      <c r="FL26" s="39"/>
      <c r="FM26" s="42">
        <v>0</v>
      </c>
      <c r="FN26" s="39"/>
      <c r="FO26" s="42">
        <v>0</v>
      </c>
      <c r="FP26" s="39"/>
      <c r="FQ26" s="42">
        <v>0</v>
      </c>
      <c r="FR26" s="39"/>
      <c r="FS26" s="42">
        <v>0</v>
      </c>
      <c r="FT26" s="39"/>
      <c r="FU26" s="42">
        <f t="shared" si="31"/>
        <v>0</v>
      </c>
      <c r="FV26" s="39"/>
      <c r="FW26" s="42">
        <v>0</v>
      </c>
      <c r="FX26" s="39"/>
      <c r="FY26" s="42">
        <v>0</v>
      </c>
      <c r="FZ26" s="39"/>
      <c r="GA26" s="42">
        <v>0</v>
      </c>
      <c r="GB26" s="39"/>
      <c r="GC26" s="42">
        <v>758.2</v>
      </c>
      <c r="GD26" s="39"/>
      <c r="GE26" s="40">
        <f t="shared" si="32"/>
        <v>758.2</v>
      </c>
      <c r="GF26" s="39"/>
      <c r="GG26" s="42">
        <v>0</v>
      </c>
      <c r="GH26" s="39"/>
      <c r="GI26" s="42">
        <v>0</v>
      </c>
      <c r="GJ26" s="39"/>
      <c r="GK26" s="42">
        <v>0</v>
      </c>
      <c r="GL26" s="39"/>
      <c r="GM26" s="42">
        <v>0</v>
      </c>
      <c r="GN26" s="39"/>
      <c r="GO26" s="42">
        <v>0</v>
      </c>
      <c r="GP26" s="39"/>
      <c r="GQ26" s="42">
        <v>0</v>
      </c>
      <c r="GR26" s="39"/>
      <c r="GS26" s="42">
        <v>560.45000000000005</v>
      </c>
      <c r="GT26" s="39"/>
      <c r="GU26" s="40">
        <f t="shared" si="33"/>
        <v>560.45000000000005</v>
      </c>
      <c r="GV26" s="39"/>
      <c r="GW26" s="42">
        <v>560.45000000000005</v>
      </c>
      <c r="GX26" s="39"/>
      <c r="GY26" s="42">
        <v>429.88</v>
      </c>
      <c r="GZ26" s="39"/>
      <c r="HA26" s="105">
        <v>560.45000000000005</v>
      </c>
      <c r="HB26" s="39"/>
      <c r="HC26" s="42">
        <v>429.89</v>
      </c>
      <c r="HD26" s="39"/>
      <c r="HE26" s="42">
        <v>429.89</v>
      </c>
      <c r="HF26" s="39"/>
      <c r="HG26" s="42">
        <v>365</v>
      </c>
      <c r="HH26" s="39"/>
      <c r="HI26" s="42">
        <v>0</v>
      </c>
      <c r="HJ26" s="39"/>
      <c r="HK26" s="42">
        <v>0</v>
      </c>
      <c r="HL26" s="39"/>
      <c r="HM26" s="42">
        <v>0</v>
      </c>
      <c r="HN26" s="39"/>
      <c r="HO26" s="42">
        <v>0</v>
      </c>
      <c r="HP26" s="39"/>
      <c r="HQ26" s="42">
        <v>509.22</v>
      </c>
      <c r="HR26" s="39"/>
      <c r="HS26" s="40">
        <f t="shared" si="34"/>
        <v>509.22</v>
      </c>
      <c r="HT26" s="39"/>
      <c r="HU26" s="42">
        <v>0</v>
      </c>
      <c r="HV26" s="39"/>
      <c r="HW26" s="42">
        <v>0</v>
      </c>
      <c r="HX26" s="39"/>
      <c r="HY26" s="42">
        <v>0</v>
      </c>
      <c r="HZ26" s="39"/>
      <c r="IA26" s="42">
        <v>509.22</v>
      </c>
      <c r="IB26" s="39"/>
      <c r="IC26" s="42">
        <v>0</v>
      </c>
      <c r="ID26" s="39"/>
      <c r="IE26" s="42">
        <v>0</v>
      </c>
      <c r="IF26" s="39"/>
      <c r="IG26" s="40">
        <f t="shared" si="35"/>
        <v>509.22</v>
      </c>
      <c r="IH26" s="39"/>
      <c r="II26" s="42">
        <v>0</v>
      </c>
      <c r="IJ26" s="39"/>
      <c r="IK26" s="42">
        <v>0</v>
      </c>
      <c r="IL26" s="39"/>
      <c r="IM26" s="40">
        <f t="shared" si="36"/>
        <v>0</v>
      </c>
      <c r="IN26" s="39"/>
      <c r="IO26" s="42">
        <v>365</v>
      </c>
      <c r="IP26" s="39"/>
      <c r="IQ26" s="42">
        <v>0</v>
      </c>
      <c r="IR26" s="39"/>
      <c r="IS26" s="42">
        <v>365</v>
      </c>
      <c r="IT26" s="39"/>
      <c r="IU26" s="42">
        <v>0</v>
      </c>
      <c r="IV26" s="39"/>
      <c r="IW26" s="42">
        <f t="shared" si="37"/>
        <v>730</v>
      </c>
      <c r="IX26" s="39"/>
      <c r="IY26" s="42">
        <v>0</v>
      </c>
      <c r="IZ26" s="39"/>
      <c r="JA26" s="42">
        <v>0</v>
      </c>
      <c r="JB26" s="39"/>
      <c r="JC26" s="42">
        <v>0</v>
      </c>
      <c r="JD26" s="39"/>
      <c r="JE26" s="42">
        <v>0</v>
      </c>
      <c r="JF26" s="39"/>
      <c r="JG26" s="42">
        <f t="shared" si="38"/>
        <v>0</v>
      </c>
      <c r="JH26" s="39"/>
      <c r="JI26" s="42">
        <v>0</v>
      </c>
      <c r="JJ26" s="39"/>
      <c r="JK26" s="42">
        <f t="shared" si="39"/>
        <v>12120.92</v>
      </c>
    </row>
    <row r="27" spans="1:271" hidden="1" x14ac:dyDescent="0.2">
      <c r="A27" s="36"/>
      <c r="B27" s="36"/>
      <c r="C27" s="36"/>
      <c r="D27" s="36"/>
      <c r="E27" s="36" t="s">
        <v>308</v>
      </c>
      <c r="F27" s="36"/>
      <c r="G27" s="42"/>
      <c r="H27" s="39"/>
      <c r="I27" s="42"/>
      <c r="J27" s="39"/>
      <c r="K27" s="42"/>
      <c r="L27" s="39"/>
      <c r="M27" s="42"/>
      <c r="N27" s="39"/>
      <c r="O27" s="42"/>
      <c r="P27" s="39"/>
      <c r="Q27" s="42"/>
      <c r="R27" s="39"/>
      <c r="S27" s="42"/>
      <c r="T27" s="39"/>
      <c r="U27" s="42"/>
      <c r="V27" s="39"/>
      <c r="W27" s="42"/>
      <c r="X27" s="39"/>
      <c r="Y27" s="42"/>
      <c r="Z27" s="39"/>
      <c r="AA27" s="42"/>
      <c r="AB27" s="39"/>
      <c r="AC27" s="42"/>
      <c r="AD27" s="39"/>
      <c r="AE27" s="42"/>
      <c r="AF27" s="39"/>
      <c r="AG27" s="42"/>
      <c r="AH27" s="39"/>
      <c r="AI27" s="42"/>
      <c r="AJ27" s="39"/>
      <c r="AK27" s="42"/>
      <c r="AL27" s="39"/>
      <c r="AM27" s="42"/>
      <c r="AN27" s="39"/>
      <c r="AO27" s="42"/>
      <c r="AP27" s="39"/>
      <c r="AQ27" s="42"/>
      <c r="AR27" s="39"/>
      <c r="AS27" s="42"/>
      <c r="AT27" s="39"/>
      <c r="AU27" s="42"/>
      <c r="AV27" s="39"/>
      <c r="AW27" s="40"/>
      <c r="AX27" s="39"/>
      <c r="AY27" s="42"/>
      <c r="AZ27" s="39"/>
      <c r="BA27" s="42"/>
      <c r="BB27" s="39"/>
      <c r="BC27" s="42"/>
      <c r="BD27" s="39"/>
      <c r="BE27" s="42"/>
      <c r="BF27" s="39"/>
      <c r="BG27" s="42"/>
      <c r="BH27" s="39"/>
      <c r="BI27" s="42"/>
      <c r="BJ27" s="39"/>
      <c r="BK27" s="42"/>
      <c r="BL27" s="39"/>
      <c r="BM27" s="40"/>
      <c r="BN27" s="39"/>
      <c r="BO27" s="42"/>
      <c r="BP27" s="39"/>
      <c r="BQ27" s="42"/>
      <c r="BR27" s="39"/>
      <c r="BS27" s="42"/>
      <c r="BT27" s="39"/>
      <c r="BU27" s="40"/>
      <c r="BV27" s="39"/>
      <c r="BW27" s="42"/>
      <c r="BX27" s="39"/>
      <c r="BY27" s="42"/>
      <c r="BZ27" s="39"/>
      <c r="CA27" s="42"/>
      <c r="CB27" s="39"/>
      <c r="CC27" s="42"/>
      <c r="CD27" s="39"/>
      <c r="CE27" s="42"/>
      <c r="CF27" s="39"/>
      <c r="CG27" s="42"/>
      <c r="CH27" s="39"/>
      <c r="CI27" s="42"/>
      <c r="CJ27" s="39"/>
      <c r="CK27" s="42"/>
      <c r="CL27" s="39"/>
      <c r="CM27" s="40"/>
      <c r="CN27" s="39"/>
      <c r="CO27" s="42"/>
      <c r="CP27" s="39"/>
      <c r="CQ27" s="42"/>
      <c r="CR27" s="39"/>
      <c r="CS27" s="42"/>
      <c r="CT27" s="39"/>
      <c r="CU27" s="40"/>
      <c r="CV27" s="39"/>
      <c r="CW27" s="42"/>
      <c r="CX27" s="39"/>
      <c r="CY27" s="42"/>
      <c r="CZ27" s="39"/>
      <c r="DA27" s="42"/>
      <c r="DB27" s="39"/>
      <c r="DC27" s="42"/>
      <c r="DD27" s="39"/>
      <c r="DE27" s="42"/>
      <c r="DF27" s="39"/>
      <c r="DG27" s="42"/>
      <c r="DH27" s="39"/>
      <c r="DI27" s="42"/>
      <c r="DJ27" s="39"/>
      <c r="DK27" s="42"/>
      <c r="DL27" s="39"/>
      <c r="DM27" s="42"/>
      <c r="DN27" s="39"/>
      <c r="DO27" s="42"/>
      <c r="DP27" s="39"/>
      <c r="DQ27" s="42"/>
      <c r="DR27" s="39"/>
      <c r="DS27" s="42"/>
      <c r="DT27" s="39"/>
      <c r="DU27" s="42"/>
      <c r="DV27" s="39"/>
      <c r="DW27" s="42"/>
      <c r="DX27" s="39"/>
      <c r="DY27" s="42"/>
      <c r="DZ27" s="39"/>
      <c r="EA27" s="42"/>
      <c r="EB27" s="39"/>
      <c r="EC27" s="42"/>
      <c r="ED27" s="39"/>
      <c r="EE27" s="42"/>
      <c r="EF27" s="39"/>
      <c r="EG27" s="42"/>
      <c r="EH27" s="39"/>
      <c r="EI27" s="42"/>
      <c r="EJ27" s="39"/>
      <c r="EK27" s="42"/>
      <c r="EL27" s="39"/>
      <c r="EM27" s="42"/>
      <c r="EN27" s="39"/>
      <c r="EO27" s="42"/>
      <c r="EP27" s="39"/>
      <c r="EQ27" s="42"/>
      <c r="ER27" s="39"/>
      <c r="ES27" s="42"/>
      <c r="ET27" s="39"/>
      <c r="EU27" s="42"/>
      <c r="EV27" s="39"/>
      <c r="EW27" s="42"/>
      <c r="EX27" s="39"/>
      <c r="EY27" s="42"/>
      <c r="EZ27" s="39"/>
      <c r="FA27" s="40"/>
      <c r="FB27" s="39"/>
      <c r="FC27" s="42"/>
      <c r="FD27" s="39"/>
      <c r="FE27" s="42"/>
      <c r="FF27" s="39"/>
      <c r="FG27" s="42"/>
      <c r="FH27" s="39"/>
      <c r="FI27" s="42"/>
      <c r="FJ27" s="39"/>
      <c r="FK27" s="40"/>
      <c r="FL27" s="39"/>
      <c r="FM27" s="42"/>
      <c r="FN27" s="39"/>
      <c r="FO27" s="42"/>
      <c r="FP27" s="39"/>
      <c r="FQ27" s="42"/>
      <c r="FR27" s="39"/>
      <c r="FS27" s="42"/>
      <c r="FT27" s="39"/>
      <c r="FU27" s="42"/>
      <c r="FV27" s="39"/>
      <c r="FW27" s="42"/>
      <c r="FX27" s="39"/>
      <c r="FY27" s="42"/>
      <c r="FZ27" s="39"/>
      <c r="GA27" s="42"/>
      <c r="GB27" s="39"/>
      <c r="GC27" s="42"/>
      <c r="GD27" s="39"/>
      <c r="GE27" s="40"/>
      <c r="GF27" s="39"/>
      <c r="GG27" s="42"/>
      <c r="GH27" s="39"/>
      <c r="GI27" s="42"/>
      <c r="GJ27" s="39"/>
      <c r="GK27" s="42"/>
      <c r="GL27" s="39"/>
      <c r="GM27" s="42"/>
      <c r="GN27" s="39"/>
      <c r="GO27" s="42"/>
      <c r="GP27" s="39"/>
      <c r="GQ27" s="42"/>
      <c r="GR27" s="39"/>
      <c r="GS27" s="42"/>
      <c r="GT27" s="39"/>
      <c r="GU27" s="40"/>
      <c r="GV27" s="39"/>
      <c r="GW27" s="42"/>
      <c r="GX27" s="39"/>
      <c r="GY27" s="42"/>
      <c r="GZ27" s="39"/>
      <c r="HA27" s="105"/>
      <c r="HB27" s="39"/>
      <c r="HC27" s="42"/>
      <c r="HD27" s="39"/>
      <c r="HE27" s="42"/>
      <c r="HF27" s="39"/>
      <c r="HG27" s="42"/>
      <c r="HH27" s="39"/>
      <c r="HI27" s="42"/>
      <c r="HJ27" s="39"/>
      <c r="HK27" s="42"/>
      <c r="HL27" s="39"/>
      <c r="HM27" s="42"/>
      <c r="HN27" s="39"/>
      <c r="HO27" s="42"/>
      <c r="HP27" s="39"/>
      <c r="HQ27" s="42"/>
      <c r="HR27" s="39"/>
      <c r="HS27" s="40"/>
      <c r="HT27" s="39"/>
      <c r="HU27" s="42"/>
      <c r="HV27" s="39"/>
      <c r="HW27" s="42"/>
      <c r="HX27" s="39"/>
      <c r="HY27" s="42"/>
      <c r="HZ27" s="39"/>
      <c r="IA27" s="42"/>
      <c r="IB27" s="39"/>
      <c r="IC27" s="42"/>
      <c r="ID27" s="39"/>
      <c r="IE27" s="42"/>
      <c r="IF27" s="39"/>
      <c r="IG27" s="40"/>
      <c r="IH27" s="39"/>
      <c r="II27" s="42"/>
      <c r="IJ27" s="39"/>
      <c r="IK27" s="42"/>
      <c r="IL27" s="39"/>
      <c r="IM27" s="40"/>
      <c r="IN27" s="39"/>
      <c r="IO27" s="42"/>
      <c r="IP27" s="39"/>
      <c r="IQ27" s="42"/>
      <c r="IR27" s="39"/>
      <c r="IS27" s="42"/>
      <c r="IT27" s="39"/>
      <c r="IU27" s="42"/>
      <c r="IV27" s="39"/>
      <c r="IW27" s="42"/>
      <c r="IX27" s="39"/>
      <c r="IY27" s="42"/>
      <c r="IZ27" s="39"/>
      <c r="JA27" s="42"/>
      <c r="JB27" s="39"/>
      <c r="JC27" s="42"/>
      <c r="JD27" s="39"/>
      <c r="JE27" s="42"/>
      <c r="JF27" s="39"/>
      <c r="JG27" s="42"/>
      <c r="JH27" s="39"/>
      <c r="JI27" s="42"/>
      <c r="JJ27" s="39"/>
      <c r="JK27" s="42"/>
    </row>
    <row r="28" spans="1:271" hidden="1" x14ac:dyDescent="0.2">
      <c r="A28" s="36"/>
      <c r="B28" s="36"/>
      <c r="C28" s="36"/>
      <c r="D28" s="36"/>
      <c r="E28" s="36"/>
      <c r="F28" s="36" t="s">
        <v>476</v>
      </c>
      <c r="G28" s="42">
        <v>0</v>
      </c>
      <c r="H28" s="39"/>
      <c r="I28" s="42">
        <v>0</v>
      </c>
      <c r="J28" s="39"/>
      <c r="K28" s="42">
        <v>0</v>
      </c>
      <c r="L28" s="39"/>
      <c r="M28" s="42">
        <v>0</v>
      </c>
      <c r="N28" s="39"/>
      <c r="O28" s="42">
        <v>0</v>
      </c>
      <c r="P28" s="39"/>
      <c r="Q28" s="42">
        <v>0</v>
      </c>
      <c r="R28" s="39"/>
      <c r="S28" s="42">
        <f t="shared" ref="S28:S34" si="40">ROUND(SUM(M28:Q28),5)</f>
        <v>0</v>
      </c>
      <c r="T28" s="39"/>
      <c r="U28" s="42">
        <v>0</v>
      </c>
      <c r="V28" s="39"/>
      <c r="W28" s="42">
        <v>0</v>
      </c>
      <c r="X28" s="39"/>
      <c r="Y28" s="42">
        <v>0</v>
      </c>
      <c r="Z28" s="39"/>
      <c r="AA28" s="42">
        <f t="shared" ref="AA28:AA34" si="41">ROUND(SUM(U28:Y28),5)</f>
        <v>0</v>
      </c>
      <c r="AB28" s="39"/>
      <c r="AC28" s="42">
        <v>0</v>
      </c>
      <c r="AD28" s="39"/>
      <c r="AE28" s="42">
        <v>0</v>
      </c>
      <c r="AF28" s="39"/>
      <c r="AG28" s="42">
        <v>0</v>
      </c>
      <c r="AH28" s="39"/>
      <c r="AI28" s="42">
        <v>0</v>
      </c>
      <c r="AJ28" s="39"/>
      <c r="AK28" s="42">
        <f t="shared" ref="AK28:AK34" si="42">ROUND(SUM(AC28:AI28),5)</f>
        <v>0</v>
      </c>
      <c r="AL28" s="39"/>
      <c r="AM28" s="42">
        <v>0</v>
      </c>
      <c r="AN28" s="39"/>
      <c r="AO28" s="42">
        <v>0</v>
      </c>
      <c r="AP28" s="39"/>
      <c r="AQ28" s="42">
        <v>0</v>
      </c>
      <c r="AR28" s="39"/>
      <c r="AS28" s="42">
        <f t="shared" ref="AS28:AS34" si="43">ROUND(SUM(AM28:AQ28),5)</f>
        <v>0</v>
      </c>
      <c r="AT28" s="39"/>
      <c r="AU28" s="42">
        <v>0</v>
      </c>
      <c r="AV28" s="39"/>
      <c r="AW28" s="40">
        <f t="shared" ref="AW28:AW34" si="44">ROUND(S28+AA28+AK28+SUM(AS28:AU28),5)</f>
        <v>0</v>
      </c>
      <c r="AX28" s="39"/>
      <c r="AY28" s="42">
        <v>0</v>
      </c>
      <c r="AZ28" s="39"/>
      <c r="BA28" s="42">
        <v>0</v>
      </c>
      <c r="BB28" s="39"/>
      <c r="BC28" s="42">
        <v>0</v>
      </c>
      <c r="BD28" s="39"/>
      <c r="BE28" s="42">
        <v>0</v>
      </c>
      <c r="BF28" s="39"/>
      <c r="BG28" s="42">
        <v>0</v>
      </c>
      <c r="BH28" s="39"/>
      <c r="BI28" s="42">
        <v>0</v>
      </c>
      <c r="BJ28" s="39"/>
      <c r="BK28" s="42">
        <v>0</v>
      </c>
      <c r="BL28" s="39"/>
      <c r="BM28" s="40">
        <f t="shared" ref="BM28:BM34" si="45">ROUND(SUM(BC28:BK28),5)</f>
        <v>0</v>
      </c>
      <c r="BN28" s="39"/>
      <c r="BO28" s="42">
        <v>0</v>
      </c>
      <c r="BP28" s="39"/>
      <c r="BQ28" s="42">
        <v>0</v>
      </c>
      <c r="BR28" s="39"/>
      <c r="BS28" s="42">
        <v>0</v>
      </c>
      <c r="BT28" s="39"/>
      <c r="BU28" s="40">
        <f t="shared" ref="BU28:BU34" si="46">ROUND(SUM(BQ28:BS28),5)</f>
        <v>0</v>
      </c>
      <c r="BV28" s="39"/>
      <c r="BW28" s="42">
        <v>0</v>
      </c>
      <c r="BX28" s="39"/>
      <c r="BY28" s="42">
        <v>0</v>
      </c>
      <c r="BZ28" s="39"/>
      <c r="CA28" s="42">
        <v>0</v>
      </c>
      <c r="CB28" s="39"/>
      <c r="CC28" s="42">
        <v>0</v>
      </c>
      <c r="CD28" s="39"/>
      <c r="CE28" s="42">
        <v>0</v>
      </c>
      <c r="CF28" s="39"/>
      <c r="CG28" s="42">
        <v>0</v>
      </c>
      <c r="CH28" s="39"/>
      <c r="CI28" s="42">
        <v>0</v>
      </c>
      <c r="CJ28" s="39"/>
      <c r="CK28" s="42">
        <v>0</v>
      </c>
      <c r="CL28" s="39"/>
      <c r="CM28" s="40">
        <f t="shared" ref="CM28:CM34" si="47">ROUND(SUM(CG28:CK28),5)</f>
        <v>0</v>
      </c>
      <c r="CN28" s="39"/>
      <c r="CO28" s="42">
        <v>0</v>
      </c>
      <c r="CP28" s="39"/>
      <c r="CQ28" s="42">
        <v>0</v>
      </c>
      <c r="CR28" s="39"/>
      <c r="CS28" s="42">
        <v>0</v>
      </c>
      <c r="CT28" s="39"/>
      <c r="CU28" s="40">
        <f t="shared" ref="CU28:CU34" si="48">ROUND(SUM(CO28:CS28),5)</f>
        <v>0</v>
      </c>
      <c r="CV28" s="39"/>
      <c r="CW28" s="42">
        <v>0</v>
      </c>
      <c r="CX28" s="39"/>
      <c r="CY28" s="42">
        <v>0</v>
      </c>
      <c r="CZ28" s="39"/>
      <c r="DA28" s="42">
        <v>0</v>
      </c>
      <c r="DB28" s="39"/>
      <c r="DC28" s="42">
        <v>0</v>
      </c>
      <c r="DD28" s="39"/>
      <c r="DE28" s="42">
        <v>0</v>
      </c>
      <c r="DF28" s="39"/>
      <c r="DG28" s="42">
        <v>0</v>
      </c>
      <c r="DH28" s="39"/>
      <c r="DI28" s="42">
        <v>0</v>
      </c>
      <c r="DJ28" s="39"/>
      <c r="DK28" s="42">
        <v>0</v>
      </c>
      <c r="DL28" s="39"/>
      <c r="DM28" s="42">
        <v>0</v>
      </c>
      <c r="DN28" s="39"/>
      <c r="DO28" s="42">
        <v>0</v>
      </c>
      <c r="DP28" s="39"/>
      <c r="DQ28" s="42">
        <v>0</v>
      </c>
      <c r="DR28" s="39"/>
      <c r="DS28" s="42">
        <v>0</v>
      </c>
      <c r="DT28" s="39"/>
      <c r="DU28" s="42">
        <v>0</v>
      </c>
      <c r="DV28" s="39"/>
      <c r="DW28" s="42">
        <v>0</v>
      </c>
      <c r="DX28" s="39"/>
      <c r="DY28" s="42">
        <v>0</v>
      </c>
      <c r="DZ28" s="39"/>
      <c r="EA28" s="42">
        <v>0</v>
      </c>
      <c r="EB28" s="39"/>
      <c r="EC28" s="42">
        <v>0</v>
      </c>
      <c r="ED28" s="39"/>
      <c r="EE28" s="42">
        <v>0</v>
      </c>
      <c r="EF28" s="39"/>
      <c r="EG28" s="42">
        <v>0</v>
      </c>
      <c r="EH28" s="39"/>
      <c r="EI28" s="42">
        <v>0</v>
      </c>
      <c r="EJ28" s="39"/>
      <c r="EK28" s="42">
        <v>0</v>
      </c>
      <c r="EL28" s="39"/>
      <c r="EM28" s="42">
        <v>0</v>
      </c>
      <c r="EN28" s="39"/>
      <c r="EO28" s="42">
        <v>0</v>
      </c>
      <c r="EP28" s="39"/>
      <c r="EQ28" s="42">
        <v>0</v>
      </c>
      <c r="ER28" s="39"/>
      <c r="ES28" s="42">
        <v>0</v>
      </c>
      <c r="ET28" s="39"/>
      <c r="EU28" s="42">
        <v>0</v>
      </c>
      <c r="EV28" s="39"/>
      <c r="EW28" s="42">
        <v>0</v>
      </c>
      <c r="EX28" s="39"/>
      <c r="EY28" s="42">
        <v>0</v>
      </c>
      <c r="EZ28" s="39"/>
      <c r="FA28" s="40">
        <f t="shared" ref="FA28:FA34" si="49">ROUND(SUM(EG28:EY28),5)</f>
        <v>0</v>
      </c>
      <c r="FB28" s="39"/>
      <c r="FC28" s="42">
        <v>0</v>
      </c>
      <c r="FD28" s="39"/>
      <c r="FE28" s="42">
        <v>0</v>
      </c>
      <c r="FF28" s="39"/>
      <c r="FG28" s="42">
        <v>0</v>
      </c>
      <c r="FH28" s="39"/>
      <c r="FI28" s="42">
        <v>0</v>
      </c>
      <c r="FJ28" s="39"/>
      <c r="FK28" s="40">
        <f t="shared" ref="FK28:FK34" si="50">ROUND(SUM(FG28:FI28),5)</f>
        <v>0</v>
      </c>
      <c r="FL28" s="39"/>
      <c r="FM28" s="42">
        <v>0</v>
      </c>
      <c r="FN28" s="39"/>
      <c r="FO28" s="42">
        <v>0</v>
      </c>
      <c r="FP28" s="39"/>
      <c r="FQ28" s="42">
        <v>0</v>
      </c>
      <c r="FR28" s="39"/>
      <c r="FS28" s="42">
        <v>0</v>
      </c>
      <c r="FT28" s="39"/>
      <c r="FU28" s="42">
        <f t="shared" ref="FU28:FU34" si="51">ROUND(SUM(FM28:FS28),5)</f>
        <v>0</v>
      </c>
      <c r="FV28" s="39"/>
      <c r="FW28" s="42">
        <v>0</v>
      </c>
      <c r="FX28" s="39"/>
      <c r="FY28" s="42">
        <v>0</v>
      </c>
      <c r="FZ28" s="39"/>
      <c r="GA28" s="42">
        <v>0</v>
      </c>
      <c r="GB28" s="39"/>
      <c r="GC28" s="42">
        <v>0</v>
      </c>
      <c r="GD28" s="39"/>
      <c r="GE28" s="40">
        <f t="shared" ref="GE28:GE34" si="52">ROUND(SUM(FU28:GC28),5)</f>
        <v>0</v>
      </c>
      <c r="GF28" s="39"/>
      <c r="GG28" s="42">
        <v>0</v>
      </c>
      <c r="GH28" s="39"/>
      <c r="GI28" s="42">
        <v>0</v>
      </c>
      <c r="GJ28" s="39"/>
      <c r="GK28" s="42">
        <v>0</v>
      </c>
      <c r="GL28" s="39"/>
      <c r="GM28" s="42">
        <v>0</v>
      </c>
      <c r="GN28" s="39"/>
      <c r="GO28" s="42">
        <v>0</v>
      </c>
      <c r="GP28" s="39"/>
      <c r="GQ28" s="42">
        <v>0</v>
      </c>
      <c r="GR28" s="39"/>
      <c r="GS28" s="42">
        <v>0</v>
      </c>
      <c r="GT28" s="39"/>
      <c r="GU28" s="40">
        <f t="shared" ref="GU28:GU34" si="53">ROUND(SUM(GG28:GS28),5)</f>
        <v>0</v>
      </c>
      <c r="GV28" s="39"/>
      <c r="GW28" s="42">
        <v>0</v>
      </c>
      <c r="GX28" s="39"/>
      <c r="GY28" s="42">
        <v>0</v>
      </c>
      <c r="GZ28" s="39"/>
      <c r="HA28" s="105">
        <v>0</v>
      </c>
      <c r="HB28" s="39"/>
      <c r="HC28" s="42">
        <v>0</v>
      </c>
      <c r="HD28" s="39"/>
      <c r="HE28" s="42">
        <v>0</v>
      </c>
      <c r="HF28" s="39"/>
      <c r="HG28" s="42">
        <v>0</v>
      </c>
      <c r="HH28" s="39"/>
      <c r="HI28" s="42">
        <v>0</v>
      </c>
      <c r="HJ28" s="39"/>
      <c r="HK28" s="42">
        <v>0</v>
      </c>
      <c r="HL28" s="39"/>
      <c r="HM28" s="42">
        <v>0</v>
      </c>
      <c r="HN28" s="39"/>
      <c r="HO28" s="42">
        <v>0</v>
      </c>
      <c r="HP28" s="39"/>
      <c r="HQ28" s="42">
        <v>0</v>
      </c>
      <c r="HR28" s="39"/>
      <c r="HS28" s="40">
        <f t="shared" ref="HS28:HS34" si="54">ROUND(SUM(HI28:HQ28),5)</f>
        <v>0</v>
      </c>
      <c r="HT28" s="39"/>
      <c r="HU28" s="42">
        <v>0</v>
      </c>
      <c r="HV28" s="39"/>
      <c r="HW28" s="42">
        <v>0</v>
      </c>
      <c r="HX28" s="39"/>
      <c r="HY28" s="42">
        <v>0</v>
      </c>
      <c r="HZ28" s="39"/>
      <c r="IA28" s="42">
        <v>0</v>
      </c>
      <c r="IB28" s="39"/>
      <c r="IC28" s="42">
        <v>0</v>
      </c>
      <c r="ID28" s="39"/>
      <c r="IE28" s="42">
        <v>0</v>
      </c>
      <c r="IF28" s="39"/>
      <c r="IG28" s="40">
        <f t="shared" ref="IG28:IG34" si="55">ROUND(SUM(HY28:IE28),5)</f>
        <v>0</v>
      </c>
      <c r="IH28" s="39"/>
      <c r="II28" s="42">
        <v>0</v>
      </c>
      <c r="IJ28" s="39"/>
      <c r="IK28" s="42">
        <v>0</v>
      </c>
      <c r="IL28" s="39"/>
      <c r="IM28" s="40">
        <f t="shared" ref="IM28:IM34" si="56">ROUND(SUM(II28:IK28),5)</f>
        <v>0</v>
      </c>
      <c r="IN28" s="39"/>
      <c r="IO28" s="42">
        <v>0</v>
      </c>
      <c r="IP28" s="39"/>
      <c r="IQ28" s="42">
        <v>0</v>
      </c>
      <c r="IR28" s="39"/>
      <c r="IS28" s="42">
        <v>0</v>
      </c>
      <c r="IT28" s="39"/>
      <c r="IU28" s="42">
        <v>0</v>
      </c>
      <c r="IV28" s="39"/>
      <c r="IW28" s="42">
        <f t="shared" ref="IW28:IW34" si="57">ROUND(SUM(IO28:IU28),5)</f>
        <v>0</v>
      </c>
      <c r="IX28" s="39"/>
      <c r="IY28" s="42">
        <v>1731.93</v>
      </c>
      <c r="IZ28" s="39"/>
      <c r="JA28" s="42">
        <v>0</v>
      </c>
      <c r="JB28" s="39"/>
      <c r="JC28" s="42">
        <v>0</v>
      </c>
      <c r="JD28" s="39"/>
      <c r="JE28" s="42">
        <v>0</v>
      </c>
      <c r="JF28" s="39"/>
      <c r="JG28" s="42">
        <f t="shared" ref="JG28:JG34" si="58">ROUND(SUM(JA28:JE28),5)</f>
        <v>0</v>
      </c>
      <c r="JH28" s="39"/>
      <c r="JI28" s="42">
        <v>0</v>
      </c>
      <c r="JJ28" s="39"/>
      <c r="JK28" s="42">
        <f t="shared" ref="JK28:JK34" si="59">ROUND(SUM(G28:K28)+SUM(AW28:BA28)+SUM(BM28:BO28)+SUM(BU28:CE28)+CM28+SUM(CU28:EE28)+SUM(FA28:FE28)+FK28+GE28+SUM(GU28:HG28)+SUM(HS28:HW28)+IG28+IM28+SUM(IW28:IY28)+SUM(JG28:JI28),5)</f>
        <v>1731.93</v>
      </c>
    </row>
    <row r="29" spans="1:271" ht="16" hidden="1" thickBot="1" x14ac:dyDescent="0.25">
      <c r="A29" s="36"/>
      <c r="B29" s="36"/>
      <c r="C29" s="36"/>
      <c r="D29" s="36"/>
      <c r="E29" s="36"/>
      <c r="F29" s="36" t="s">
        <v>477</v>
      </c>
      <c r="G29" s="46">
        <v>1233.8</v>
      </c>
      <c r="H29" s="39"/>
      <c r="I29" s="46">
        <v>3062.29</v>
      </c>
      <c r="J29" s="39"/>
      <c r="K29" s="46">
        <v>2231.13</v>
      </c>
      <c r="L29" s="39"/>
      <c r="M29" s="46">
        <v>0</v>
      </c>
      <c r="N29" s="39"/>
      <c r="O29" s="46">
        <v>0</v>
      </c>
      <c r="P29" s="39"/>
      <c r="Q29" s="46">
        <v>0</v>
      </c>
      <c r="R29" s="39"/>
      <c r="S29" s="46">
        <f t="shared" si="40"/>
        <v>0</v>
      </c>
      <c r="T29" s="39"/>
      <c r="U29" s="46">
        <v>0</v>
      </c>
      <c r="V29" s="39"/>
      <c r="W29" s="46">
        <v>0</v>
      </c>
      <c r="X29" s="39"/>
      <c r="Y29" s="46">
        <v>0</v>
      </c>
      <c r="Z29" s="39"/>
      <c r="AA29" s="46">
        <f t="shared" si="41"/>
        <v>0</v>
      </c>
      <c r="AB29" s="39"/>
      <c r="AC29" s="46">
        <v>0</v>
      </c>
      <c r="AD29" s="39"/>
      <c r="AE29" s="46">
        <v>0</v>
      </c>
      <c r="AF29" s="39"/>
      <c r="AG29" s="46">
        <v>0</v>
      </c>
      <c r="AH29" s="39"/>
      <c r="AI29" s="46">
        <v>0</v>
      </c>
      <c r="AJ29" s="39"/>
      <c r="AK29" s="46">
        <f t="shared" si="42"/>
        <v>0</v>
      </c>
      <c r="AL29" s="39"/>
      <c r="AM29" s="46">
        <v>0</v>
      </c>
      <c r="AN29" s="39"/>
      <c r="AO29" s="46">
        <v>0</v>
      </c>
      <c r="AP29" s="39"/>
      <c r="AQ29" s="46">
        <v>0</v>
      </c>
      <c r="AR29" s="39"/>
      <c r="AS29" s="46">
        <f t="shared" si="43"/>
        <v>0</v>
      </c>
      <c r="AT29" s="39"/>
      <c r="AU29" s="46">
        <v>4271.1499999999996</v>
      </c>
      <c r="AV29" s="39"/>
      <c r="AW29" s="44">
        <f t="shared" si="44"/>
        <v>4271.1499999999996</v>
      </c>
      <c r="AX29" s="39"/>
      <c r="AY29" s="46">
        <v>0</v>
      </c>
      <c r="AZ29" s="39"/>
      <c r="BA29" s="46">
        <v>0</v>
      </c>
      <c r="BB29" s="39"/>
      <c r="BC29" s="46">
        <v>0</v>
      </c>
      <c r="BD29" s="39"/>
      <c r="BE29" s="46">
        <v>0</v>
      </c>
      <c r="BF29" s="39"/>
      <c r="BG29" s="46">
        <v>0</v>
      </c>
      <c r="BH29" s="39"/>
      <c r="BI29" s="46">
        <v>0</v>
      </c>
      <c r="BJ29" s="39"/>
      <c r="BK29" s="46">
        <v>0</v>
      </c>
      <c r="BL29" s="39"/>
      <c r="BM29" s="44">
        <f t="shared" si="45"/>
        <v>0</v>
      </c>
      <c r="BN29" s="39"/>
      <c r="BO29" s="46">
        <v>2535.5</v>
      </c>
      <c r="BP29" s="39"/>
      <c r="BQ29" s="46">
        <v>0</v>
      </c>
      <c r="BR29" s="39"/>
      <c r="BS29" s="46">
        <v>0</v>
      </c>
      <c r="BT29" s="39"/>
      <c r="BU29" s="44">
        <f t="shared" si="46"/>
        <v>0</v>
      </c>
      <c r="BV29" s="39"/>
      <c r="BW29" s="46">
        <v>0</v>
      </c>
      <c r="BX29" s="39"/>
      <c r="BY29" s="46">
        <v>2535.5</v>
      </c>
      <c r="BZ29" s="39"/>
      <c r="CA29" s="46">
        <v>0</v>
      </c>
      <c r="CB29" s="39"/>
      <c r="CC29" s="46">
        <v>1482.43</v>
      </c>
      <c r="CD29" s="39"/>
      <c r="CE29" s="46">
        <v>1482.42</v>
      </c>
      <c r="CF29" s="39"/>
      <c r="CG29" s="46">
        <v>0</v>
      </c>
      <c r="CH29" s="39"/>
      <c r="CI29" s="46">
        <v>0</v>
      </c>
      <c r="CJ29" s="39"/>
      <c r="CK29" s="46">
        <v>0</v>
      </c>
      <c r="CL29" s="39"/>
      <c r="CM29" s="44">
        <f t="shared" si="47"/>
        <v>0</v>
      </c>
      <c r="CN29" s="39"/>
      <c r="CO29" s="46">
        <v>0</v>
      </c>
      <c r="CP29" s="39"/>
      <c r="CQ29" s="46">
        <v>0</v>
      </c>
      <c r="CR29" s="39"/>
      <c r="CS29" s="46">
        <v>0</v>
      </c>
      <c r="CT29" s="39"/>
      <c r="CU29" s="44">
        <f t="shared" si="48"/>
        <v>0</v>
      </c>
      <c r="CV29" s="39"/>
      <c r="CW29" s="46">
        <v>1826.32</v>
      </c>
      <c r="CX29" s="39"/>
      <c r="CY29" s="46">
        <v>2377.77</v>
      </c>
      <c r="CZ29" s="39"/>
      <c r="DA29" s="46">
        <v>1774.91</v>
      </c>
      <c r="DB29" s="39"/>
      <c r="DC29" s="46">
        <v>1826.3</v>
      </c>
      <c r="DD29" s="39"/>
      <c r="DE29" s="46">
        <v>1826.32</v>
      </c>
      <c r="DF29" s="39"/>
      <c r="DG29" s="46">
        <v>2535.4899999999998</v>
      </c>
      <c r="DH29" s="39"/>
      <c r="DI29" s="46">
        <v>0</v>
      </c>
      <c r="DJ29" s="39"/>
      <c r="DK29" s="46">
        <v>0</v>
      </c>
      <c r="DL29" s="39"/>
      <c r="DM29" s="46">
        <v>1707.44</v>
      </c>
      <c r="DN29" s="39"/>
      <c r="DO29" s="46">
        <v>1826.31</v>
      </c>
      <c r="DP29" s="39"/>
      <c r="DQ29" s="46">
        <v>0</v>
      </c>
      <c r="DR29" s="39"/>
      <c r="DS29" s="46">
        <v>1186.52</v>
      </c>
      <c r="DT29" s="39"/>
      <c r="DU29" s="46">
        <v>0</v>
      </c>
      <c r="DV29" s="39"/>
      <c r="DW29" s="46">
        <v>2354.1799999999998</v>
      </c>
      <c r="DX29" s="39"/>
      <c r="DY29" s="46">
        <v>1648.8</v>
      </c>
      <c r="DZ29" s="39"/>
      <c r="EA29" s="46">
        <v>1805.98</v>
      </c>
      <c r="EB29" s="39"/>
      <c r="EC29" s="46">
        <v>2849.17</v>
      </c>
      <c r="ED29" s="39"/>
      <c r="EE29" s="46">
        <v>3319.68</v>
      </c>
      <c r="EF29" s="39"/>
      <c r="EG29" s="46">
        <v>0</v>
      </c>
      <c r="EH29" s="39"/>
      <c r="EI29" s="46">
        <v>0</v>
      </c>
      <c r="EJ29" s="39"/>
      <c r="EK29" s="46">
        <v>0</v>
      </c>
      <c r="EL29" s="39"/>
      <c r="EM29" s="46">
        <v>0</v>
      </c>
      <c r="EN29" s="39"/>
      <c r="EO29" s="46">
        <v>0</v>
      </c>
      <c r="EP29" s="39"/>
      <c r="EQ29" s="46">
        <v>0</v>
      </c>
      <c r="ER29" s="39"/>
      <c r="ES29" s="46">
        <v>0</v>
      </c>
      <c r="ET29" s="39"/>
      <c r="EU29" s="46">
        <v>0</v>
      </c>
      <c r="EV29" s="39"/>
      <c r="EW29" s="46">
        <v>0</v>
      </c>
      <c r="EX29" s="39"/>
      <c r="EY29" s="46">
        <v>3694.85</v>
      </c>
      <c r="EZ29" s="39"/>
      <c r="FA29" s="44">
        <f t="shared" si="49"/>
        <v>3694.85</v>
      </c>
      <c r="FB29" s="39"/>
      <c r="FC29" s="46">
        <v>2535.5</v>
      </c>
      <c r="FD29" s="39"/>
      <c r="FE29" s="46">
        <v>2535.4899999999998</v>
      </c>
      <c r="FF29" s="39"/>
      <c r="FG29" s="46">
        <v>0</v>
      </c>
      <c r="FH29" s="39"/>
      <c r="FI29" s="46">
        <v>1594.41</v>
      </c>
      <c r="FJ29" s="39"/>
      <c r="FK29" s="44">
        <f t="shared" si="50"/>
        <v>1594.41</v>
      </c>
      <c r="FL29" s="39"/>
      <c r="FM29" s="46">
        <v>0</v>
      </c>
      <c r="FN29" s="39"/>
      <c r="FO29" s="46">
        <v>0</v>
      </c>
      <c r="FP29" s="39"/>
      <c r="FQ29" s="46">
        <v>0</v>
      </c>
      <c r="FR29" s="39"/>
      <c r="FS29" s="46">
        <v>0</v>
      </c>
      <c r="FT29" s="39"/>
      <c r="FU29" s="46">
        <f t="shared" si="51"/>
        <v>0</v>
      </c>
      <c r="FV29" s="39"/>
      <c r="FW29" s="46">
        <v>0</v>
      </c>
      <c r="FX29" s="39"/>
      <c r="FY29" s="46">
        <v>0</v>
      </c>
      <c r="FZ29" s="39"/>
      <c r="GA29" s="46">
        <v>0</v>
      </c>
      <c r="GB29" s="39"/>
      <c r="GC29" s="46">
        <v>2278.42</v>
      </c>
      <c r="GD29" s="39"/>
      <c r="GE29" s="44">
        <f t="shared" si="52"/>
        <v>2278.42</v>
      </c>
      <c r="GF29" s="39"/>
      <c r="GG29" s="46">
        <v>0</v>
      </c>
      <c r="GH29" s="39"/>
      <c r="GI29" s="46">
        <v>0</v>
      </c>
      <c r="GJ29" s="39"/>
      <c r="GK29" s="46">
        <v>0</v>
      </c>
      <c r="GL29" s="39"/>
      <c r="GM29" s="46">
        <v>0</v>
      </c>
      <c r="GN29" s="39"/>
      <c r="GO29" s="46">
        <v>0</v>
      </c>
      <c r="GP29" s="39"/>
      <c r="GQ29" s="46">
        <v>0</v>
      </c>
      <c r="GR29" s="39"/>
      <c r="GS29" s="46">
        <v>2058.61</v>
      </c>
      <c r="GT29" s="39"/>
      <c r="GU29" s="44">
        <f t="shared" si="53"/>
        <v>2058.61</v>
      </c>
      <c r="GV29" s="39"/>
      <c r="GW29" s="46">
        <v>1997.19</v>
      </c>
      <c r="GX29" s="39"/>
      <c r="GY29" s="46">
        <v>1541.42</v>
      </c>
      <c r="GZ29" s="39"/>
      <c r="HA29" s="106">
        <v>6423.5</v>
      </c>
      <c r="HB29" s="39"/>
      <c r="HC29" s="46">
        <v>0</v>
      </c>
      <c r="HD29" s="39"/>
      <c r="HE29" s="46">
        <v>494.03</v>
      </c>
      <c r="HF29" s="39"/>
      <c r="HG29" s="46">
        <v>2751.03</v>
      </c>
      <c r="HH29" s="39"/>
      <c r="HI29" s="46">
        <v>0</v>
      </c>
      <c r="HJ29" s="39"/>
      <c r="HK29" s="46">
        <v>0</v>
      </c>
      <c r="HL29" s="39"/>
      <c r="HM29" s="46">
        <v>0</v>
      </c>
      <c r="HN29" s="39"/>
      <c r="HO29" s="46">
        <v>0</v>
      </c>
      <c r="HP29" s="39"/>
      <c r="HQ29" s="46">
        <v>494.03</v>
      </c>
      <c r="HR29" s="39"/>
      <c r="HS29" s="44">
        <f t="shared" si="54"/>
        <v>494.03</v>
      </c>
      <c r="HT29" s="39"/>
      <c r="HU29" s="46">
        <v>0</v>
      </c>
      <c r="HV29" s="39"/>
      <c r="HW29" s="46">
        <v>0</v>
      </c>
      <c r="HX29" s="39"/>
      <c r="HY29" s="46">
        <v>0</v>
      </c>
      <c r="HZ29" s="39"/>
      <c r="IA29" s="46">
        <v>0</v>
      </c>
      <c r="IB29" s="39"/>
      <c r="IC29" s="46">
        <v>0</v>
      </c>
      <c r="ID29" s="39"/>
      <c r="IE29" s="46">
        <v>0</v>
      </c>
      <c r="IF29" s="39"/>
      <c r="IG29" s="44">
        <f t="shared" si="55"/>
        <v>0</v>
      </c>
      <c r="IH29" s="39"/>
      <c r="II29" s="46">
        <v>2131.81</v>
      </c>
      <c r="IJ29" s="39"/>
      <c r="IK29" s="46">
        <v>2131.81</v>
      </c>
      <c r="IL29" s="39"/>
      <c r="IM29" s="44">
        <f t="shared" si="56"/>
        <v>4263.62</v>
      </c>
      <c r="IN29" s="39"/>
      <c r="IO29" s="46">
        <v>2306</v>
      </c>
      <c r="IP29" s="39"/>
      <c r="IQ29" s="46">
        <v>2305.9899999999998</v>
      </c>
      <c r="IR29" s="39"/>
      <c r="IS29" s="46">
        <v>2305.9899999999998</v>
      </c>
      <c r="IT29" s="39"/>
      <c r="IU29" s="46">
        <v>2305.98</v>
      </c>
      <c r="IV29" s="39"/>
      <c r="IW29" s="46">
        <f t="shared" si="57"/>
        <v>9223.9599999999991</v>
      </c>
      <c r="IX29" s="39"/>
      <c r="IY29" s="46">
        <v>8292.89</v>
      </c>
      <c r="IZ29" s="39"/>
      <c r="JA29" s="46">
        <v>0</v>
      </c>
      <c r="JB29" s="39"/>
      <c r="JC29" s="46">
        <v>0</v>
      </c>
      <c r="JD29" s="39"/>
      <c r="JE29" s="46">
        <v>0</v>
      </c>
      <c r="JF29" s="39"/>
      <c r="JG29" s="46">
        <f t="shared" si="58"/>
        <v>0</v>
      </c>
      <c r="JH29" s="39"/>
      <c r="JI29" s="46">
        <v>0</v>
      </c>
      <c r="JJ29" s="39"/>
      <c r="JK29" s="46">
        <f t="shared" si="59"/>
        <v>97878.36</v>
      </c>
    </row>
    <row r="30" spans="1:271" hidden="1" x14ac:dyDescent="0.2">
      <c r="A30" s="36"/>
      <c r="B30" s="36"/>
      <c r="C30" s="36"/>
      <c r="D30" s="36"/>
      <c r="E30" s="36" t="s">
        <v>478</v>
      </c>
      <c r="F30" s="36"/>
      <c r="G30" s="42">
        <f>ROUND(SUM(G27:G29),5)</f>
        <v>1233.8</v>
      </c>
      <c r="H30" s="39"/>
      <c r="I30" s="42">
        <f>ROUND(SUM(I27:I29),5)</f>
        <v>3062.29</v>
      </c>
      <c r="J30" s="39"/>
      <c r="K30" s="42">
        <f>ROUND(SUM(K27:K29),5)</f>
        <v>2231.13</v>
      </c>
      <c r="L30" s="39"/>
      <c r="M30" s="42">
        <f>ROUND(SUM(M27:M29),5)</f>
        <v>0</v>
      </c>
      <c r="N30" s="39"/>
      <c r="O30" s="42">
        <f>ROUND(SUM(O27:O29),5)</f>
        <v>0</v>
      </c>
      <c r="P30" s="39"/>
      <c r="Q30" s="42">
        <f>ROUND(SUM(Q27:Q29),5)</f>
        <v>0</v>
      </c>
      <c r="R30" s="39"/>
      <c r="S30" s="42">
        <f t="shared" si="40"/>
        <v>0</v>
      </c>
      <c r="T30" s="39"/>
      <c r="U30" s="42">
        <f>ROUND(SUM(U27:U29),5)</f>
        <v>0</v>
      </c>
      <c r="V30" s="39"/>
      <c r="W30" s="42">
        <f>ROUND(SUM(W27:W29),5)</f>
        <v>0</v>
      </c>
      <c r="X30" s="39"/>
      <c r="Y30" s="42">
        <f>ROUND(SUM(Y27:Y29),5)</f>
        <v>0</v>
      </c>
      <c r="Z30" s="39"/>
      <c r="AA30" s="42">
        <f t="shared" si="41"/>
        <v>0</v>
      </c>
      <c r="AB30" s="39"/>
      <c r="AC30" s="42">
        <f>ROUND(SUM(AC27:AC29),5)</f>
        <v>0</v>
      </c>
      <c r="AD30" s="39"/>
      <c r="AE30" s="42">
        <f>ROUND(SUM(AE27:AE29),5)</f>
        <v>0</v>
      </c>
      <c r="AF30" s="39"/>
      <c r="AG30" s="42">
        <f>ROUND(SUM(AG27:AG29),5)</f>
        <v>0</v>
      </c>
      <c r="AH30" s="39"/>
      <c r="AI30" s="42">
        <f>ROUND(SUM(AI27:AI29),5)</f>
        <v>0</v>
      </c>
      <c r="AJ30" s="39"/>
      <c r="AK30" s="42">
        <f t="shared" si="42"/>
        <v>0</v>
      </c>
      <c r="AL30" s="39"/>
      <c r="AM30" s="42">
        <f>ROUND(SUM(AM27:AM29),5)</f>
        <v>0</v>
      </c>
      <c r="AN30" s="39"/>
      <c r="AO30" s="42">
        <f>ROUND(SUM(AO27:AO29),5)</f>
        <v>0</v>
      </c>
      <c r="AP30" s="39"/>
      <c r="AQ30" s="42">
        <f>ROUND(SUM(AQ27:AQ29),5)</f>
        <v>0</v>
      </c>
      <c r="AR30" s="39"/>
      <c r="AS30" s="42">
        <f t="shared" si="43"/>
        <v>0</v>
      </c>
      <c r="AT30" s="39"/>
      <c r="AU30" s="42">
        <f>ROUND(SUM(AU27:AU29),5)</f>
        <v>4271.1499999999996</v>
      </c>
      <c r="AV30" s="39"/>
      <c r="AW30" s="40">
        <f t="shared" si="44"/>
        <v>4271.1499999999996</v>
      </c>
      <c r="AX30" s="39"/>
      <c r="AY30" s="42">
        <f>ROUND(SUM(AY27:AY29),5)</f>
        <v>0</v>
      </c>
      <c r="AZ30" s="39"/>
      <c r="BA30" s="42">
        <f>ROUND(SUM(BA27:BA29),5)</f>
        <v>0</v>
      </c>
      <c r="BB30" s="39"/>
      <c r="BC30" s="42">
        <f>ROUND(SUM(BC27:BC29),5)</f>
        <v>0</v>
      </c>
      <c r="BD30" s="39"/>
      <c r="BE30" s="42">
        <f>ROUND(SUM(BE27:BE29),5)</f>
        <v>0</v>
      </c>
      <c r="BF30" s="39"/>
      <c r="BG30" s="42">
        <f>ROUND(SUM(BG27:BG29),5)</f>
        <v>0</v>
      </c>
      <c r="BH30" s="39"/>
      <c r="BI30" s="42">
        <f>ROUND(SUM(BI27:BI29),5)</f>
        <v>0</v>
      </c>
      <c r="BJ30" s="39"/>
      <c r="BK30" s="42">
        <f>ROUND(SUM(BK27:BK29),5)</f>
        <v>0</v>
      </c>
      <c r="BL30" s="39"/>
      <c r="BM30" s="40">
        <f t="shared" si="45"/>
        <v>0</v>
      </c>
      <c r="BN30" s="39"/>
      <c r="BO30" s="42">
        <f>ROUND(SUM(BO27:BO29),5)</f>
        <v>2535.5</v>
      </c>
      <c r="BP30" s="39"/>
      <c r="BQ30" s="42">
        <f>ROUND(SUM(BQ27:BQ29),5)</f>
        <v>0</v>
      </c>
      <c r="BR30" s="39"/>
      <c r="BS30" s="42">
        <f>ROUND(SUM(BS27:BS29),5)</f>
        <v>0</v>
      </c>
      <c r="BT30" s="39"/>
      <c r="BU30" s="40">
        <f t="shared" si="46"/>
        <v>0</v>
      </c>
      <c r="BV30" s="39"/>
      <c r="BW30" s="42">
        <f>ROUND(SUM(BW27:BW29),5)</f>
        <v>0</v>
      </c>
      <c r="BX30" s="39"/>
      <c r="BY30" s="42">
        <f>ROUND(SUM(BY27:BY29),5)</f>
        <v>2535.5</v>
      </c>
      <c r="BZ30" s="39"/>
      <c r="CA30" s="42">
        <f>ROUND(SUM(CA27:CA29),5)</f>
        <v>0</v>
      </c>
      <c r="CB30" s="39"/>
      <c r="CC30" s="42">
        <f>ROUND(SUM(CC27:CC29),5)</f>
        <v>1482.43</v>
      </c>
      <c r="CD30" s="39"/>
      <c r="CE30" s="42">
        <f>ROUND(SUM(CE27:CE29),5)</f>
        <v>1482.42</v>
      </c>
      <c r="CF30" s="39"/>
      <c r="CG30" s="42">
        <f>ROUND(SUM(CG27:CG29),5)</f>
        <v>0</v>
      </c>
      <c r="CH30" s="39"/>
      <c r="CI30" s="42">
        <f>ROUND(SUM(CI27:CI29),5)</f>
        <v>0</v>
      </c>
      <c r="CJ30" s="39"/>
      <c r="CK30" s="42">
        <f>ROUND(SUM(CK27:CK29),5)</f>
        <v>0</v>
      </c>
      <c r="CL30" s="39"/>
      <c r="CM30" s="40">
        <f t="shared" si="47"/>
        <v>0</v>
      </c>
      <c r="CN30" s="39"/>
      <c r="CO30" s="42">
        <f>ROUND(SUM(CO27:CO29),5)</f>
        <v>0</v>
      </c>
      <c r="CP30" s="39"/>
      <c r="CQ30" s="42">
        <f>ROUND(SUM(CQ27:CQ29),5)</f>
        <v>0</v>
      </c>
      <c r="CR30" s="39"/>
      <c r="CS30" s="42">
        <f>ROUND(SUM(CS27:CS29),5)</f>
        <v>0</v>
      </c>
      <c r="CT30" s="39"/>
      <c r="CU30" s="40">
        <f t="shared" si="48"/>
        <v>0</v>
      </c>
      <c r="CV30" s="39"/>
      <c r="CW30" s="42">
        <f>ROUND(SUM(CW27:CW29),5)</f>
        <v>1826.32</v>
      </c>
      <c r="CX30" s="39"/>
      <c r="CY30" s="42">
        <f>ROUND(SUM(CY27:CY29),5)</f>
        <v>2377.77</v>
      </c>
      <c r="CZ30" s="39"/>
      <c r="DA30" s="42">
        <f>ROUND(SUM(DA27:DA29),5)</f>
        <v>1774.91</v>
      </c>
      <c r="DB30" s="39"/>
      <c r="DC30" s="42">
        <f>ROUND(SUM(DC27:DC29),5)</f>
        <v>1826.3</v>
      </c>
      <c r="DD30" s="39"/>
      <c r="DE30" s="42">
        <f>ROUND(SUM(DE27:DE29),5)</f>
        <v>1826.32</v>
      </c>
      <c r="DF30" s="39"/>
      <c r="DG30" s="42">
        <f>ROUND(SUM(DG27:DG29),5)</f>
        <v>2535.4899999999998</v>
      </c>
      <c r="DH30" s="39"/>
      <c r="DI30" s="42">
        <f>ROUND(SUM(DI27:DI29),5)</f>
        <v>0</v>
      </c>
      <c r="DJ30" s="39"/>
      <c r="DK30" s="42">
        <f>ROUND(SUM(DK27:DK29),5)</f>
        <v>0</v>
      </c>
      <c r="DL30" s="39"/>
      <c r="DM30" s="42">
        <f>ROUND(SUM(DM27:DM29),5)</f>
        <v>1707.44</v>
      </c>
      <c r="DN30" s="39"/>
      <c r="DO30" s="42">
        <f>ROUND(SUM(DO27:DO29),5)</f>
        <v>1826.31</v>
      </c>
      <c r="DP30" s="39"/>
      <c r="DQ30" s="42">
        <f>ROUND(SUM(DQ27:DQ29),5)</f>
        <v>0</v>
      </c>
      <c r="DR30" s="39"/>
      <c r="DS30" s="42">
        <f>ROUND(SUM(DS27:DS29),5)</f>
        <v>1186.52</v>
      </c>
      <c r="DT30" s="39"/>
      <c r="DU30" s="42">
        <f>ROUND(SUM(DU27:DU29),5)</f>
        <v>0</v>
      </c>
      <c r="DV30" s="39"/>
      <c r="DW30" s="42">
        <f>ROUND(SUM(DW27:DW29),5)</f>
        <v>2354.1799999999998</v>
      </c>
      <c r="DX30" s="39"/>
      <c r="DY30" s="42">
        <f>ROUND(SUM(DY27:DY29),5)</f>
        <v>1648.8</v>
      </c>
      <c r="DZ30" s="39"/>
      <c r="EA30" s="42">
        <f>ROUND(SUM(EA27:EA29),5)</f>
        <v>1805.98</v>
      </c>
      <c r="EB30" s="39"/>
      <c r="EC30" s="42">
        <f>ROUND(SUM(EC27:EC29),5)</f>
        <v>2849.17</v>
      </c>
      <c r="ED30" s="39"/>
      <c r="EE30" s="42">
        <f>ROUND(SUM(EE27:EE29),5)</f>
        <v>3319.68</v>
      </c>
      <c r="EF30" s="39"/>
      <c r="EG30" s="42">
        <f>ROUND(SUM(EG27:EG29),5)</f>
        <v>0</v>
      </c>
      <c r="EH30" s="39"/>
      <c r="EI30" s="42">
        <f>ROUND(SUM(EI27:EI29),5)</f>
        <v>0</v>
      </c>
      <c r="EJ30" s="39"/>
      <c r="EK30" s="42">
        <f>ROUND(SUM(EK27:EK29),5)</f>
        <v>0</v>
      </c>
      <c r="EL30" s="39"/>
      <c r="EM30" s="42">
        <f>ROUND(SUM(EM27:EM29),5)</f>
        <v>0</v>
      </c>
      <c r="EN30" s="39"/>
      <c r="EO30" s="42">
        <f>ROUND(SUM(EO27:EO29),5)</f>
        <v>0</v>
      </c>
      <c r="EP30" s="39"/>
      <c r="EQ30" s="42">
        <f>ROUND(SUM(EQ27:EQ29),5)</f>
        <v>0</v>
      </c>
      <c r="ER30" s="39"/>
      <c r="ES30" s="42">
        <f>ROUND(SUM(ES27:ES29),5)</f>
        <v>0</v>
      </c>
      <c r="ET30" s="39"/>
      <c r="EU30" s="42">
        <f>ROUND(SUM(EU27:EU29),5)</f>
        <v>0</v>
      </c>
      <c r="EV30" s="39"/>
      <c r="EW30" s="42">
        <f>ROUND(SUM(EW27:EW29),5)</f>
        <v>0</v>
      </c>
      <c r="EX30" s="39"/>
      <c r="EY30" s="42">
        <f>ROUND(SUM(EY27:EY29),5)</f>
        <v>3694.85</v>
      </c>
      <c r="EZ30" s="39"/>
      <c r="FA30" s="40">
        <f t="shared" si="49"/>
        <v>3694.85</v>
      </c>
      <c r="FB30" s="39"/>
      <c r="FC30" s="42">
        <f>ROUND(SUM(FC27:FC29),5)</f>
        <v>2535.5</v>
      </c>
      <c r="FD30" s="39"/>
      <c r="FE30" s="42">
        <f>ROUND(SUM(FE27:FE29),5)</f>
        <v>2535.4899999999998</v>
      </c>
      <c r="FF30" s="39"/>
      <c r="FG30" s="42">
        <f>ROUND(SUM(FG27:FG29),5)</f>
        <v>0</v>
      </c>
      <c r="FH30" s="39"/>
      <c r="FI30" s="42">
        <f>ROUND(SUM(FI27:FI29),5)</f>
        <v>1594.41</v>
      </c>
      <c r="FJ30" s="39"/>
      <c r="FK30" s="40">
        <f t="shared" si="50"/>
        <v>1594.41</v>
      </c>
      <c r="FL30" s="39"/>
      <c r="FM30" s="42">
        <f>ROUND(SUM(FM27:FM29),5)</f>
        <v>0</v>
      </c>
      <c r="FN30" s="39"/>
      <c r="FO30" s="42">
        <f>ROUND(SUM(FO27:FO29),5)</f>
        <v>0</v>
      </c>
      <c r="FP30" s="39"/>
      <c r="FQ30" s="42">
        <f>ROUND(SUM(FQ27:FQ29),5)</f>
        <v>0</v>
      </c>
      <c r="FR30" s="39"/>
      <c r="FS30" s="42">
        <f>ROUND(SUM(FS27:FS29),5)</f>
        <v>0</v>
      </c>
      <c r="FT30" s="39"/>
      <c r="FU30" s="42">
        <f t="shared" si="51"/>
        <v>0</v>
      </c>
      <c r="FV30" s="39"/>
      <c r="FW30" s="42">
        <f>ROUND(SUM(FW27:FW29),5)</f>
        <v>0</v>
      </c>
      <c r="FX30" s="39"/>
      <c r="FY30" s="42">
        <f>ROUND(SUM(FY27:FY29),5)</f>
        <v>0</v>
      </c>
      <c r="FZ30" s="39"/>
      <c r="GA30" s="42">
        <f>ROUND(SUM(GA27:GA29),5)</f>
        <v>0</v>
      </c>
      <c r="GB30" s="39"/>
      <c r="GC30" s="42">
        <f>ROUND(SUM(GC27:GC29),5)</f>
        <v>2278.42</v>
      </c>
      <c r="GD30" s="39"/>
      <c r="GE30" s="40">
        <f t="shared" si="52"/>
        <v>2278.42</v>
      </c>
      <c r="GF30" s="39"/>
      <c r="GG30" s="42">
        <f>ROUND(SUM(GG27:GG29),5)</f>
        <v>0</v>
      </c>
      <c r="GH30" s="39"/>
      <c r="GI30" s="42">
        <f>ROUND(SUM(GI27:GI29),5)</f>
        <v>0</v>
      </c>
      <c r="GJ30" s="39"/>
      <c r="GK30" s="42">
        <f>ROUND(SUM(GK27:GK29),5)</f>
        <v>0</v>
      </c>
      <c r="GL30" s="39"/>
      <c r="GM30" s="42">
        <f>ROUND(SUM(GM27:GM29),5)</f>
        <v>0</v>
      </c>
      <c r="GN30" s="39"/>
      <c r="GO30" s="42">
        <f>ROUND(SUM(GO27:GO29),5)</f>
        <v>0</v>
      </c>
      <c r="GP30" s="39"/>
      <c r="GQ30" s="42">
        <f>ROUND(SUM(GQ27:GQ29),5)</f>
        <v>0</v>
      </c>
      <c r="GR30" s="39"/>
      <c r="GS30" s="42">
        <f>ROUND(SUM(GS27:GS29),5)</f>
        <v>2058.61</v>
      </c>
      <c r="GT30" s="39"/>
      <c r="GU30" s="40">
        <f t="shared" si="53"/>
        <v>2058.61</v>
      </c>
      <c r="GV30" s="39"/>
      <c r="GW30" s="42">
        <f>ROUND(SUM(GW27:GW29),5)</f>
        <v>1997.19</v>
      </c>
      <c r="GX30" s="39"/>
      <c r="GY30" s="42">
        <f>ROUND(SUM(GY27:GY29),5)</f>
        <v>1541.42</v>
      </c>
      <c r="GZ30" s="39"/>
      <c r="HA30" s="105">
        <f>ROUND(SUM(HA27:HA29),5)</f>
        <v>6423.5</v>
      </c>
      <c r="HB30" s="39"/>
      <c r="HC30" s="42">
        <f>ROUND(SUM(HC27:HC29),5)</f>
        <v>0</v>
      </c>
      <c r="HD30" s="39"/>
      <c r="HE30" s="42">
        <f>ROUND(SUM(HE27:HE29),5)</f>
        <v>494.03</v>
      </c>
      <c r="HF30" s="39"/>
      <c r="HG30" s="42">
        <f>ROUND(SUM(HG27:HG29),5)</f>
        <v>2751.03</v>
      </c>
      <c r="HH30" s="39"/>
      <c r="HI30" s="42">
        <f>ROUND(SUM(HI27:HI29),5)</f>
        <v>0</v>
      </c>
      <c r="HJ30" s="39"/>
      <c r="HK30" s="42">
        <f>ROUND(SUM(HK27:HK29),5)</f>
        <v>0</v>
      </c>
      <c r="HL30" s="39"/>
      <c r="HM30" s="42">
        <f>ROUND(SUM(HM27:HM29),5)</f>
        <v>0</v>
      </c>
      <c r="HN30" s="39"/>
      <c r="HO30" s="42">
        <f>ROUND(SUM(HO27:HO29),5)</f>
        <v>0</v>
      </c>
      <c r="HP30" s="39"/>
      <c r="HQ30" s="42">
        <f>ROUND(SUM(HQ27:HQ29),5)</f>
        <v>494.03</v>
      </c>
      <c r="HR30" s="39"/>
      <c r="HS30" s="40">
        <f t="shared" si="54"/>
        <v>494.03</v>
      </c>
      <c r="HT30" s="39"/>
      <c r="HU30" s="42">
        <f>ROUND(SUM(HU27:HU29),5)</f>
        <v>0</v>
      </c>
      <c r="HV30" s="39"/>
      <c r="HW30" s="42">
        <f>ROUND(SUM(HW27:HW29),5)</f>
        <v>0</v>
      </c>
      <c r="HX30" s="39"/>
      <c r="HY30" s="42">
        <f>ROUND(SUM(HY27:HY29),5)</f>
        <v>0</v>
      </c>
      <c r="HZ30" s="39"/>
      <c r="IA30" s="42">
        <f>ROUND(SUM(IA27:IA29),5)</f>
        <v>0</v>
      </c>
      <c r="IB30" s="39"/>
      <c r="IC30" s="42">
        <f>ROUND(SUM(IC27:IC29),5)</f>
        <v>0</v>
      </c>
      <c r="ID30" s="39"/>
      <c r="IE30" s="42">
        <f>ROUND(SUM(IE27:IE29),5)</f>
        <v>0</v>
      </c>
      <c r="IF30" s="39"/>
      <c r="IG30" s="40">
        <f t="shared" si="55"/>
        <v>0</v>
      </c>
      <c r="IH30" s="39"/>
      <c r="II30" s="42">
        <f>ROUND(SUM(II27:II29),5)</f>
        <v>2131.81</v>
      </c>
      <c r="IJ30" s="39"/>
      <c r="IK30" s="42">
        <f>ROUND(SUM(IK27:IK29),5)</f>
        <v>2131.81</v>
      </c>
      <c r="IL30" s="39"/>
      <c r="IM30" s="40">
        <f t="shared" si="56"/>
        <v>4263.62</v>
      </c>
      <c r="IN30" s="39"/>
      <c r="IO30" s="42">
        <f>ROUND(SUM(IO27:IO29),5)</f>
        <v>2306</v>
      </c>
      <c r="IP30" s="39"/>
      <c r="IQ30" s="42">
        <f>ROUND(SUM(IQ27:IQ29),5)</f>
        <v>2305.9899999999998</v>
      </c>
      <c r="IR30" s="39"/>
      <c r="IS30" s="42">
        <f>ROUND(SUM(IS27:IS29),5)</f>
        <v>2305.9899999999998</v>
      </c>
      <c r="IT30" s="39"/>
      <c r="IU30" s="42">
        <f>ROUND(SUM(IU27:IU29),5)</f>
        <v>2305.98</v>
      </c>
      <c r="IV30" s="39"/>
      <c r="IW30" s="42">
        <f t="shared" si="57"/>
        <v>9223.9599999999991</v>
      </c>
      <c r="IX30" s="39"/>
      <c r="IY30" s="42">
        <f>ROUND(SUM(IY27:IY29),5)</f>
        <v>10024.82</v>
      </c>
      <c r="IZ30" s="39"/>
      <c r="JA30" s="42">
        <f>ROUND(SUM(JA27:JA29),5)</f>
        <v>0</v>
      </c>
      <c r="JB30" s="39"/>
      <c r="JC30" s="42">
        <f>ROUND(SUM(JC27:JC29),5)</f>
        <v>0</v>
      </c>
      <c r="JD30" s="39"/>
      <c r="JE30" s="42">
        <f>ROUND(SUM(JE27:JE29),5)</f>
        <v>0</v>
      </c>
      <c r="JF30" s="39"/>
      <c r="JG30" s="42">
        <f t="shared" si="58"/>
        <v>0</v>
      </c>
      <c r="JH30" s="39"/>
      <c r="JI30" s="42">
        <f>ROUND(SUM(JI27:JI29),5)</f>
        <v>0</v>
      </c>
      <c r="JJ30" s="39"/>
      <c r="JK30" s="42">
        <f t="shared" si="59"/>
        <v>99610.29</v>
      </c>
    </row>
    <row r="31" spans="1:271" hidden="1" x14ac:dyDescent="0.2">
      <c r="A31" s="36"/>
      <c r="B31" s="36"/>
      <c r="C31" s="36"/>
      <c r="D31" s="36"/>
      <c r="E31" s="36" t="s">
        <v>479</v>
      </c>
      <c r="F31" s="36"/>
      <c r="G31" s="42">
        <v>0</v>
      </c>
      <c r="H31" s="39"/>
      <c r="I31" s="42">
        <v>50</v>
      </c>
      <c r="J31" s="39"/>
      <c r="K31" s="42">
        <v>0</v>
      </c>
      <c r="L31" s="39"/>
      <c r="M31" s="42">
        <v>0</v>
      </c>
      <c r="N31" s="39"/>
      <c r="O31" s="42">
        <v>0</v>
      </c>
      <c r="P31" s="39"/>
      <c r="Q31" s="42">
        <v>0</v>
      </c>
      <c r="R31" s="39"/>
      <c r="S31" s="42">
        <f t="shared" si="40"/>
        <v>0</v>
      </c>
      <c r="T31" s="39"/>
      <c r="U31" s="42">
        <v>0</v>
      </c>
      <c r="V31" s="39"/>
      <c r="W31" s="42">
        <v>0</v>
      </c>
      <c r="X31" s="39"/>
      <c r="Y31" s="42">
        <v>0</v>
      </c>
      <c r="Z31" s="39"/>
      <c r="AA31" s="42">
        <f t="shared" si="41"/>
        <v>0</v>
      </c>
      <c r="AB31" s="39"/>
      <c r="AC31" s="42">
        <v>0</v>
      </c>
      <c r="AD31" s="39"/>
      <c r="AE31" s="42">
        <v>0</v>
      </c>
      <c r="AF31" s="39"/>
      <c r="AG31" s="42">
        <v>0</v>
      </c>
      <c r="AH31" s="39"/>
      <c r="AI31" s="42">
        <v>0</v>
      </c>
      <c r="AJ31" s="39"/>
      <c r="AK31" s="42">
        <f t="shared" si="42"/>
        <v>0</v>
      </c>
      <c r="AL31" s="39"/>
      <c r="AM31" s="42">
        <v>0</v>
      </c>
      <c r="AN31" s="39"/>
      <c r="AO31" s="42">
        <v>0</v>
      </c>
      <c r="AP31" s="39"/>
      <c r="AQ31" s="42">
        <v>0</v>
      </c>
      <c r="AR31" s="39"/>
      <c r="AS31" s="42">
        <f t="shared" si="43"/>
        <v>0</v>
      </c>
      <c r="AT31" s="39"/>
      <c r="AU31" s="42">
        <v>50</v>
      </c>
      <c r="AV31" s="39"/>
      <c r="AW31" s="40">
        <f t="shared" si="44"/>
        <v>50</v>
      </c>
      <c r="AX31" s="39"/>
      <c r="AY31" s="42">
        <v>0</v>
      </c>
      <c r="AZ31" s="39"/>
      <c r="BA31" s="42">
        <v>0</v>
      </c>
      <c r="BB31" s="39"/>
      <c r="BC31" s="42">
        <v>0</v>
      </c>
      <c r="BD31" s="39"/>
      <c r="BE31" s="42">
        <v>0</v>
      </c>
      <c r="BF31" s="39"/>
      <c r="BG31" s="42">
        <v>0</v>
      </c>
      <c r="BH31" s="39"/>
      <c r="BI31" s="42">
        <v>0</v>
      </c>
      <c r="BJ31" s="39"/>
      <c r="BK31" s="42">
        <v>0</v>
      </c>
      <c r="BL31" s="39"/>
      <c r="BM31" s="40">
        <f t="shared" si="45"/>
        <v>0</v>
      </c>
      <c r="BN31" s="39"/>
      <c r="BO31" s="42">
        <v>0</v>
      </c>
      <c r="BP31" s="39"/>
      <c r="BQ31" s="42">
        <v>0</v>
      </c>
      <c r="BR31" s="39"/>
      <c r="BS31" s="42">
        <v>0</v>
      </c>
      <c r="BT31" s="39"/>
      <c r="BU31" s="40">
        <f t="shared" si="46"/>
        <v>0</v>
      </c>
      <c r="BV31" s="39"/>
      <c r="BW31" s="42">
        <v>0</v>
      </c>
      <c r="BX31" s="39"/>
      <c r="BY31" s="42">
        <v>0</v>
      </c>
      <c r="BZ31" s="39"/>
      <c r="CA31" s="42">
        <v>0</v>
      </c>
      <c r="CB31" s="39"/>
      <c r="CC31" s="42">
        <v>0</v>
      </c>
      <c r="CD31" s="39"/>
      <c r="CE31" s="42">
        <v>0</v>
      </c>
      <c r="CF31" s="39"/>
      <c r="CG31" s="42">
        <v>0</v>
      </c>
      <c r="CH31" s="39"/>
      <c r="CI31" s="42">
        <v>0</v>
      </c>
      <c r="CJ31" s="39"/>
      <c r="CK31" s="42">
        <v>0</v>
      </c>
      <c r="CL31" s="39"/>
      <c r="CM31" s="40">
        <f t="shared" si="47"/>
        <v>0</v>
      </c>
      <c r="CN31" s="39"/>
      <c r="CO31" s="42">
        <v>0</v>
      </c>
      <c r="CP31" s="39"/>
      <c r="CQ31" s="42">
        <v>0</v>
      </c>
      <c r="CR31" s="39"/>
      <c r="CS31" s="42">
        <v>0</v>
      </c>
      <c r="CT31" s="39"/>
      <c r="CU31" s="40">
        <f t="shared" si="48"/>
        <v>0</v>
      </c>
      <c r="CV31" s="39"/>
      <c r="CW31" s="42">
        <v>0</v>
      </c>
      <c r="CX31" s="39"/>
      <c r="CY31" s="42">
        <v>0</v>
      </c>
      <c r="CZ31" s="39"/>
      <c r="DA31" s="42">
        <v>0</v>
      </c>
      <c r="DB31" s="39"/>
      <c r="DC31" s="42">
        <v>0</v>
      </c>
      <c r="DD31" s="39"/>
      <c r="DE31" s="42">
        <v>0</v>
      </c>
      <c r="DF31" s="39"/>
      <c r="DG31" s="42">
        <v>0</v>
      </c>
      <c r="DH31" s="39"/>
      <c r="DI31" s="42">
        <v>0</v>
      </c>
      <c r="DJ31" s="39"/>
      <c r="DK31" s="42">
        <v>0</v>
      </c>
      <c r="DL31" s="39"/>
      <c r="DM31" s="42">
        <v>0</v>
      </c>
      <c r="DN31" s="39"/>
      <c r="DO31" s="42">
        <v>0</v>
      </c>
      <c r="DP31" s="39"/>
      <c r="DQ31" s="42">
        <v>0</v>
      </c>
      <c r="DR31" s="39"/>
      <c r="DS31" s="42">
        <v>0</v>
      </c>
      <c r="DT31" s="39"/>
      <c r="DU31" s="42">
        <v>0</v>
      </c>
      <c r="DV31" s="39"/>
      <c r="DW31" s="42">
        <v>0</v>
      </c>
      <c r="DX31" s="39"/>
      <c r="DY31" s="42">
        <v>0</v>
      </c>
      <c r="DZ31" s="39"/>
      <c r="EA31" s="42">
        <v>0</v>
      </c>
      <c r="EB31" s="39"/>
      <c r="EC31" s="42">
        <v>50</v>
      </c>
      <c r="ED31" s="39"/>
      <c r="EE31" s="42">
        <v>0</v>
      </c>
      <c r="EF31" s="39"/>
      <c r="EG31" s="42">
        <v>0</v>
      </c>
      <c r="EH31" s="39"/>
      <c r="EI31" s="42">
        <v>0</v>
      </c>
      <c r="EJ31" s="39"/>
      <c r="EK31" s="42">
        <v>0</v>
      </c>
      <c r="EL31" s="39"/>
      <c r="EM31" s="42">
        <v>0</v>
      </c>
      <c r="EN31" s="39"/>
      <c r="EO31" s="42">
        <v>0</v>
      </c>
      <c r="EP31" s="39"/>
      <c r="EQ31" s="42">
        <v>0</v>
      </c>
      <c r="ER31" s="39"/>
      <c r="ES31" s="42">
        <v>0</v>
      </c>
      <c r="ET31" s="39"/>
      <c r="EU31" s="42">
        <v>0</v>
      </c>
      <c r="EV31" s="39"/>
      <c r="EW31" s="42">
        <v>0</v>
      </c>
      <c r="EX31" s="39"/>
      <c r="EY31" s="42">
        <v>0</v>
      </c>
      <c r="EZ31" s="39"/>
      <c r="FA31" s="40">
        <f t="shared" si="49"/>
        <v>0</v>
      </c>
      <c r="FB31" s="39"/>
      <c r="FC31" s="42">
        <v>0</v>
      </c>
      <c r="FD31" s="39"/>
      <c r="FE31" s="42">
        <v>0</v>
      </c>
      <c r="FF31" s="39"/>
      <c r="FG31" s="42">
        <v>0</v>
      </c>
      <c r="FH31" s="39"/>
      <c r="FI31" s="42">
        <v>0</v>
      </c>
      <c r="FJ31" s="39"/>
      <c r="FK31" s="40">
        <f t="shared" si="50"/>
        <v>0</v>
      </c>
      <c r="FL31" s="39"/>
      <c r="FM31" s="42">
        <v>0</v>
      </c>
      <c r="FN31" s="39"/>
      <c r="FO31" s="42">
        <v>0</v>
      </c>
      <c r="FP31" s="39"/>
      <c r="FQ31" s="42">
        <v>0</v>
      </c>
      <c r="FR31" s="39"/>
      <c r="FS31" s="42">
        <v>0</v>
      </c>
      <c r="FT31" s="39"/>
      <c r="FU31" s="42">
        <f t="shared" si="51"/>
        <v>0</v>
      </c>
      <c r="FV31" s="39"/>
      <c r="FW31" s="42">
        <v>0</v>
      </c>
      <c r="FX31" s="39"/>
      <c r="FY31" s="42">
        <v>0</v>
      </c>
      <c r="FZ31" s="39"/>
      <c r="GA31" s="42">
        <v>0</v>
      </c>
      <c r="GB31" s="39"/>
      <c r="GC31" s="42">
        <v>50</v>
      </c>
      <c r="GD31" s="39"/>
      <c r="GE31" s="40">
        <f t="shared" si="52"/>
        <v>50</v>
      </c>
      <c r="GF31" s="39"/>
      <c r="GG31" s="42">
        <v>0</v>
      </c>
      <c r="GH31" s="39"/>
      <c r="GI31" s="42">
        <v>0</v>
      </c>
      <c r="GJ31" s="39"/>
      <c r="GK31" s="42">
        <v>0</v>
      </c>
      <c r="GL31" s="39"/>
      <c r="GM31" s="42">
        <v>0</v>
      </c>
      <c r="GN31" s="39"/>
      <c r="GO31" s="42">
        <v>0</v>
      </c>
      <c r="GP31" s="39"/>
      <c r="GQ31" s="42">
        <v>0</v>
      </c>
      <c r="GR31" s="39"/>
      <c r="GS31" s="42">
        <v>0</v>
      </c>
      <c r="GT31" s="39"/>
      <c r="GU31" s="40">
        <f t="shared" si="53"/>
        <v>0</v>
      </c>
      <c r="GV31" s="39"/>
      <c r="GW31" s="42">
        <v>0</v>
      </c>
      <c r="GX31" s="39"/>
      <c r="GY31" s="42">
        <v>0</v>
      </c>
      <c r="GZ31" s="39"/>
      <c r="HA31" s="105">
        <v>0</v>
      </c>
      <c r="HB31" s="39"/>
      <c r="HC31" s="42">
        <v>0</v>
      </c>
      <c r="HD31" s="39"/>
      <c r="HE31" s="42">
        <v>0</v>
      </c>
      <c r="HF31" s="39"/>
      <c r="HG31" s="42">
        <v>0</v>
      </c>
      <c r="HH31" s="39"/>
      <c r="HI31" s="42">
        <v>0</v>
      </c>
      <c r="HJ31" s="39"/>
      <c r="HK31" s="42">
        <v>0</v>
      </c>
      <c r="HL31" s="39"/>
      <c r="HM31" s="42">
        <v>0</v>
      </c>
      <c r="HN31" s="39"/>
      <c r="HO31" s="42">
        <v>0</v>
      </c>
      <c r="HP31" s="39"/>
      <c r="HQ31" s="42">
        <v>0</v>
      </c>
      <c r="HR31" s="39"/>
      <c r="HS31" s="40">
        <f t="shared" si="54"/>
        <v>0</v>
      </c>
      <c r="HT31" s="39"/>
      <c r="HU31" s="42">
        <v>0</v>
      </c>
      <c r="HV31" s="39"/>
      <c r="HW31" s="42">
        <v>0</v>
      </c>
      <c r="HX31" s="39"/>
      <c r="HY31" s="42">
        <v>0</v>
      </c>
      <c r="HZ31" s="39"/>
      <c r="IA31" s="42">
        <v>0</v>
      </c>
      <c r="IB31" s="39"/>
      <c r="IC31" s="42">
        <v>0</v>
      </c>
      <c r="ID31" s="39"/>
      <c r="IE31" s="42">
        <v>0</v>
      </c>
      <c r="IF31" s="39"/>
      <c r="IG31" s="40">
        <f t="shared" si="55"/>
        <v>0</v>
      </c>
      <c r="IH31" s="39"/>
      <c r="II31" s="42">
        <v>0</v>
      </c>
      <c r="IJ31" s="39"/>
      <c r="IK31" s="42">
        <v>0</v>
      </c>
      <c r="IL31" s="39"/>
      <c r="IM31" s="40">
        <f t="shared" si="56"/>
        <v>0</v>
      </c>
      <c r="IN31" s="39"/>
      <c r="IO31" s="42">
        <v>0</v>
      </c>
      <c r="IP31" s="39"/>
      <c r="IQ31" s="42">
        <v>0</v>
      </c>
      <c r="IR31" s="39"/>
      <c r="IS31" s="42">
        <v>0</v>
      </c>
      <c r="IT31" s="39"/>
      <c r="IU31" s="42">
        <v>0</v>
      </c>
      <c r="IV31" s="39"/>
      <c r="IW31" s="42">
        <f t="shared" si="57"/>
        <v>0</v>
      </c>
      <c r="IX31" s="39"/>
      <c r="IY31" s="42">
        <v>0</v>
      </c>
      <c r="IZ31" s="39"/>
      <c r="JA31" s="42">
        <v>0</v>
      </c>
      <c r="JB31" s="39"/>
      <c r="JC31" s="42">
        <v>0</v>
      </c>
      <c r="JD31" s="39"/>
      <c r="JE31" s="42">
        <v>0</v>
      </c>
      <c r="JF31" s="39"/>
      <c r="JG31" s="42">
        <f t="shared" si="58"/>
        <v>0</v>
      </c>
      <c r="JH31" s="39"/>
      <c r="JI31" s="42">
        <v>0</v>
      </c>
      <c r="JJ31" s="39"/>
      <c r="JK31" s="42">
        <f t="shared" si="59"/>
        <v>200</v>
      </c>
    </row>
    <row r="32" spans="1:271" hidden="1" x14ac:dyDescent="0.2">
      <c r="A32" s="36"/>
      <c r="B32" s="36"/>
      <c r="C32" s="36"/>
      <c r="D32" s="36"/>
      <c r="E32" s="36" t="s">
        <v>310</v>
      </c>
      <c r="F32" s="36"/>
      <c r="G32" s="42">
        <v>0</v>
      </c>
      <c r="H32" s="39"/>
      <c r="I32" s="42">
        <v>0</v>
      </c>
      <c r="J32" s="39"/>
      <c r="K32" s="42">
        <v>0</v>
      </c>
      <c r="L32" s="39"/>
      <c r="M32" s="42">
        <v>0</v>
      </c>
      <c r="N32" s="39"/>
      <c r="O32" s="42">
        <v>0</v>
      </c>
      <c r="P32" s="39"/>
      <c r="Q32" s="42">
        <v>0</v>
      </c>
      <c r="R32" s="39"/>
      <c r="S32" s="42">
        <f t="shared" si="40"/>
        <v>0</v>
      </c>
      <c r="T32" s="39"/>
      <c r="U32" s="42">
        <v>0</v>
      </c>
      <c r="V32" s="39"/>
      <c r="W32" s="42">
        <v>0</v>
      </c>
      <c r="X32" s="39"/>
      <c r="Y32" s="42">
        <v>0</v>
      </c>
      <c r="Z32" s="39"/>
      <c r="AA32" s="42">
        <f t="shared" si="41"/>
        <v>0</v>
      </c>
      <c r="AB32" s="39"/>
      <c r="AC32" s="42">
        <v>0</v>
      </c>
      <c r="AD32" s="39"/>
      <c r="AE32" s="42">
        <v>0</v>
      </c>
      <c r="AF32" s="39"/>
      <c r="AG32" s="42">
        <v>0</v>
      </c>
      <c r="AH32" s="39"/>
      <c r="AI32" s="42">
        <v>0</v>
      </c>
      <c r="AJ32" s="39"/>
      <c r="AK32" s="42">
        <f t="shared" si="42"/>
        <v>0</v>
      </c>
      <c r="AL32" s="39"/>
      <c r="AM32" s="42">
        <v>0</v>
      </c>
      <c r="AN32" s="39"/>
      <c r="AO32" s="42">
        <v>0</v>
      </c>
      <c r="AP32" s="39"/>
      <c r="AQ32" s="42">
        <v>0</v>
      </c>
      <c r="AR32" s="39"/>
      <c r="AS32" s="42">
        <f t="shared" si="43"/>
        <v>0</v>
      </c>
      <c r="AT32" s="39"/>
      <c r="AU32" s="42">
        <v>0</v>
      </c>
      <c r="AV32" s="39"/>
      <c r="AW32" s="40">
        <f t="shared" si="44"/>
        <v>0</v>
      </c>
      <c r="AX32" s="39"/>
      <c r="AY32" s="42">
        <v>0</v>
      </c>
      <c r="AZ32" s="39"/>
      <c r="BA32" s="42">
        <v>0</v>
      </c>
      <c r="BB32" s="39"/>
      <c r="BC32" s="42">
        <v>0</v>
      </c>
      <c r="BD32" s="39"/>
      <c r="BE32" s="42">
        <v>0</v>
      </c>
      <c r="BF32" s="39"/>
      <c r="BG32" s="42">
        <v>0</v>
      </c>
      <c r="BH32" s="39"/>
      <c r="BI32" s="42">
        <v>0</v>
      </c>
      <c r="BJ32" s="39"/>
      <c r="BK32" s="42">
        <v>0</v>
      </c>
      <c r="BL32" s="39"/>
      <c r="BM32" s="40">
        <f t="shared" si="45"/>
        <v>0</v>
      </c>
      <c r="BN32" s="39"/>
      <c r="BO32" s="42">
        <v>0</v>
      </c>
      <c r="BP32" s="39"/>
      <c r="BQ32" s="42">
        <v>0</v>
      </c>
      <c r="BR32" s="39"/>
      <c r="BS32" s="42">
        <v>0</v>
      </c>
      <c r="BT32" s="39"/>
      <c r="BU32" s="40">
        <f t="shared" si="46"/>
        <v>0</v>
      </c>
      <c r="BV32" s="39"/>
      <c r="BW32" s="42">
        <v>0</v>
      </c>
      <c r="BX32" s="39"/>
      <c r="BY32" s="42">
        <v>0</v>
      </c>
      <c r="BZ32" s="39"/>
      <c r="CA32" s="42">
        <v>0</v>
      </c>
      <c r="CB32" s="39"/>
      <c r="CC32" s="42">
        <v>0</v>
      </c>
      <c r="CD32" s="39"/>
      <c r="CE32" s="42">
        <v>0</v>
      </c>
      <c r="CF32" s="39"/>
      <c r="CG32" s="42">
        <v>0</v>
      </c>
      <c r="CH32" s="39"/>
      <c r="CI32" s="42">
        <v>0</v>
      </c>
      <c r="CJ32" s="39"/>
      <c r="CK32" s="42">
        <v>0</v>
      </c>
      <c r="CL32" s="39"/>
      <c r="CM32" s="40">
        <f t="shared" si="47"/>
        <v>0</v>
      </c>
      <c r="CN32" s="39"/>
      <c r="CO32" s="42">
        <v>0</v>
      </c>
      <c r="CP32" s="39"/>
      <c r="CQ32" s="42">
        <v>0</v>
      </c>
      <c r="CR32" s="39"/>
      <c r="CS32" s="42">
        <v>0</v>
      </c>
      <c r="CT32" s="39"/>
      <c r="CU32" s="40">
        <f t="shared" si="48"/>
        <v>0</v>
      </c>
      <c r="CV32" s="39"/>
      <c r="CW32" s="42">
        <v>0</v>
      </c>
      <c r="CX32" s="39"/>
      <c r="CY32" s="42">
        <v>0</v>
      </c>
      <c r="CZ32" s="39"/>
      <c r="DA32" s="42">
        <v>0</v>
      </c>
      <c r="DB32" s="39"/>
      <c r="DC32" s="42">
        <v>0</v>
      </c>
      <c r="DD32" s="39"/>
      <c r="DE32" s="42">
        <v>0</v>
      </c>
      <c r="DF32" s="39"/>
      <c r="DG32" s="42">
        <v>0</v>
      </c>
      <c r="DH32" s="39"/>
      <c r="DI32" s="42">
        <v>0</v>
      </c>
      <c r="DJ32" s="39"/>
      <c r="DK32" s="42">
        <v>0</v>
      </c>
      <c r="DL32" s="39"/>
      <c r="DM32" s="42">
        <v>0</v>
      </c>
      <c r="DN32" s="39"/>
      <c r="DO32" s="42">
        <v>0</v>
      </c>
      <c r="DP32" s="39"/>
      <c r="DQ32" s="42">
        <v>0</v>
      </c>
      <c r="DR32" s="39"/>
      <c r="DS32" s="42">
        <v>0</v>
      </c>
      <c r="DT32" s="39"/>
      <c r="DU32" s="42">
        <v>0</v>
      </c>
      <c r="DV32" s="39"/>
      <c r="DW32" s="42">
        <v>0</v>
      </c>
      <c r="DX32" s="39"/>
      <c r="DY32" s="42">
        <v>0</v>
      </c>
      <c r="DZ32" s="39"/>
      <c r="EA32" s="42">
        <v>0</v>
      </c>
      <c r="EB32" s="39"/>
      <c r="EC32" s="42">
        <v>0</v>
      </c>
      <c r="ED32" s="39"/>
      <c r="EE32" s="42">
        <v>0</v>
      </c>
      <c r="EF32" s="39"/>
      <c r="EG32" s="42">
        <v>0</v>
      </c>
      <c r="EH32" s="39"/>
      <c r="EI32" s="42">
        <v>0</v>
      </c>
      <c r="EJ32" s="39"/>
      <c r="EK32" s="42">
        <v>0</v>
      </c>
      <c r="EL32" s="39"/>
      <c r="EM32" s="42">
        <v>0</v>
      </c>
      <c r="EN32" s="39"/>
      <c r="EO32" s="42">
        <v>0</v>
      </c>
      <c r="EP32" s="39"/>
      <c r="EQ32" s="42">
        <v>0</v>
      </c>
      <c r="ER32" s="39"/>
      <c r="ES32" s="42">
        <v>0</v>
      </c>
      <c r="ET32" s="39"/>
      <c r="EU32" s="42">
        <v>0</v>
      </c>
      <c r="EV32" s="39"/>
      <c r="EW32" s="42">
        <v>0</v>
      </c>
      <c r="EX32" s="39"/>
      <c r="EY32" s="42">
        <v>0</v>
      </c>
      <c r="EZ32" s="39"/>
      <c r="FA32" s="40">
        <f t="shared" si="49"/>
        <v>0</v>
      </c>
      <c r="FB32" s="39"/>
      <c r="FC32" s="42">
        <v>0</v>
      </c>
      <c r="FD32" s="39"/>
      <c r="FE32" s="42">
        <v>0</v>
      </c>
      <c r="FF32" s="39"/>
      <c r="FG32" s="42">
        <v>0</v>
      </c>
      <c r="FH32" s="39"/>
      <c r="FI32" s="42">
        <v>0</v>
      </c>
      <c r="FJ32" s="39"/>
      <c r="FK32" s="40">
        <f t="shared" si="50"/>
        <v>0</v>
      </c>
      <c r="FL32" s="39"/>
      <c r="FM32" s="42">
        <v>0</v>
      </c>
      <c r="FN32" s="39"/>
      <c r="FO32" s="42">
        <v>0</v>
      </c>
      <c r="FP32" s="39"/>
      <c r="FQ32" s="42">
        <v>0</v>
      </c>
      <c r="FR32" s="39"/>
      <c r="FS32" s="42">
        <v>0</v>
      </c>
      <c r="FT32" s="39"/>
      <c r="FU32" s="42">
        <f t="shared" si="51"/>
        <v>0</v>
      </c>
      <c r="FV32" s="39"/>
      <c r="FW32" s="42">
        <v>0</v>
      </c>
      <c r="FX32" s="39"/>
      <c r="FY32" s="42">
        <v>0</v>
      </c>
      <c r="FZ32" s="39"/>
      <c r="GA32" s="42">
        <v>0</v>
      </c>
      <c r="GB32" s="39"/>
      <c r="GC32" s="42">
        <v>0</v>
      </c>
      <c r="GD32" s="39"/>
      <c r="GE32" s="40">
        <f t="shared" si="52"/>
        <v>0</v>
      </c>
      <c r="GF32" s="39"/>
      <c r="GG32" s="42">
        <v>0</v>
      </c>
      <c r="GH32" s="39"/>
      <c r="GI32" s="42">
        <v>0</v>
      </c>
      <c r="GJ32" s="39"/>
      <c r="GK32" s="42">
        <v>0</v>
      </c>
      <c r="GL32" s="39"/>
      <c r="GM32" s="42">
        <v>0</v>
      </c>
      <c r="GN32" s="39"/>
      <c r="GO32" s="42">
        <v>0</v>
      </c>
      <c r="GP32" s="39"/>
      <c r="GQ32" s="42">
        <v>0</v>
      </c>
      <c r="GR32" s="39"/>
      <c r="GS32" s="42">
        <v>0</v>
      </c>
      <c r="GT32" s="39"/>
      <c r="GU32" s="40">
        <f t="shared" si="53"/>
        <v>0</v>
      </c>
      <c r="GV32" s="39"/>
      <c r="GW32" s="42">
        <v>0</v>
      </c>
      <c r="GX32" s="39"/>
      <c r="GY32" s="42">
        <v>0</v>
      </c>
      <c r="GZ32" s="39"/>
      <c r="HA32" s="105">
        <v>0</v>
      </c>
      <c r="HB32" s="39"/>
      <c r="HC32" s="42">
        <v>0</v>
      </c>
      <c r="HD32" s="39"/>
      <c r="HE32" s="42">
        <v>0</v>
      </c>
      <c r="HF32" s="39"/>
      <c r="HG32" s="42">
        <v>0</v>
      </c>
      <c r="HH32" s="39"/>
      <c r="HI32" s="42">
        <v>0</v>
      </c>
      <c r="HJ32" s="39"/>
      <c r="HK32" s="42">
        <v>0</v>
      </c>
      <c r="HL32" s="39"/>
      <c r="HM32" s="42">
        <v>0</v>
      </c>
      <c r="HN32" s="39"/>
      <c r="HO32" s="42">
        <v>0</v>
      </c>
      <c r="HP32" s="39"/>
      <c r="HQ32" s="42">
        <v>0</v>
      </c>
      <c r="HR32" s="39"/>
      <c r="HS32" s="40">
        <f t="shared" si="54"/>
        <v>0</v>
      </c>
      <c r="HT32" s="39"/>
      <c r="HU32" s="42">
        <v>0</v>
      </c>
      <c r="HV32" s="39"/>
      <c r="HW32" s="42">
        <v>0</v>
      </c>
      <c r="HX32" s="39"/>
      <c r="HY32" s="42">
        <v>0</v>
      </c>
      <c r="HZ32" s="39"/>
      <c r="IA32" s="42">
        <v>0</v>
      </c>
      <c r="IB32" s="39"/>
      <c r="IC32" s="42">
        <v>0</v>
      </c>
      <c r="ID32" s="39"/>
      <c r="IE32" s="42">
        <v>0</v>
      </c>
      <c r="IF32" s="39"/>
      <c r="IG32" s="40">
        <f t="shared" si="55"/>
        <v>0</v>
      </c>
      <c r="IH32" s="39"/>
      <c r="II32" s="42">
        <v>0</v>
      </c>
      <c r="IJ32" s="39"/>
      <c r="IK32" s="42">
        <v>0</v>
      </c>
      <c r="IL32" s="39"/>
      <c r="IM32" s="40">
        <f t="shared" si="56"/>
        <v>0</v>
      </c>
      <c r="IN32" s="39"/>
      <c r="IO32" s="42">
        <v>0</v>
      </c>
      <c r="IP32" s="39"/>
      <c r="IQ32" s="42">
        <v>0</v>
      </c>
      <c r="IR32" s="39"/>
      <c r="IS32" s="42">
        <v>0</v>
      </c>
      <c r="IT32" s="39"/>
      <c r="IU32" s="42">
        <v>0</v>
      </c>
      <c r="IV32" s="39"/>
      <c r="IW32" s="42">
        <f t="shared" si="57"/>
        <v>0</v>
      </c>
      <c r="IX32" s="39"/>
      <c r="IY32" s="42">
        <v>1917.96</v>
      </c>
      <c r="IZ32" s="39"/>
      <c r="JA32" s="42">
        <v>0</v>
      </c>
      <c r="JB32" s="39"/>
      <c r="JC32" s="42">
        <v>0</v>
      </c>
      <c r="JD32" s="39"/>
      <c r="JE32" s="42">
        <v>0</v>
      </c>
      <c r="JF32" s="39"/>
      <c r="JG32" s="42">
        <f t="shared" si="58"/>
        <v>0</v>
      </c>
      <c r="JH32" s="39"/>
      <c r="JI32" s="42">
        <v>0</v>
      </c>
      <c r="JJ32" s="39"/>
      <c r="JK32" s="42">
        <f t="shared" si="59"/>
        <v>1917.96</v>
      </c>
    </row>
    <row r="33" spans="1:271" hidden="1" x14ac:dyDescent="0.2">
      <c r="A33" s="36"/>
      <c r="B33" s="36"/>
      <c r="C33" s="36"/>
      <c r="D33" s="36"/>
      <c r="E33" s="36" t="s">
        <v>311</v>
      </c>
      <c r="F33" s="36"/>
      <c r="G33" s="42">
        <v>0</v>
      </c>
      <c r="H33" s="39"/>
      <c r="I33" s="42">
        <v>0</v>
      </c>
      <c r="J33" s="39"/>
      <c r="K33" s="42">
        <v>0</v>
      </c>
      <c r="L33" s="39"/>
      <c r="M33" s="42">
        <v>0</v>
      </c>
      <c r="N33" s="39"/>
      <c r="O33" s="42">
        <v>0</v>
      </c>
      <c r="P33" s="39"/>
      <c r="Q33" s="42">
        <v>0</v>
      </c>
      <c r="R33" s="39"/>
      <c r="S33" s="42">
        <f t="shared" si="40"/>
        <v>0</v>
      </c>
      <c r="T33" s="39"/>
      <c r="U33" s="42">
        <v>0</v>
      </c>
      <c r="V33" s="39"/>
      <c r="W33" s="42">
        <v>0</v>
      </c>
      <c r="X33" s="39"/>
      <c r="Y33" s="42">
        <v>0</v>
      </c>
      <c r="Z33" s="39"/>
      <c r="AA33" s="42">
        <f t="shared" si="41"/>
        <v>0</v>
      </c>
      <c r="AB33" s="39"/>
      <c r="AC33" s="42">
        <v>0</v>
      </c>
      <c r="AD33" s="39"/>
      <c r="AE33" s="42">
        <v>0</v>
      </c>
      <c r="AF33" s="39"/>
      <c r="AG33" s="42">
        <v>0</v>
      </c>
      <c r="AH33" s="39"/>
      <c r="AI33" s="42">
        <v>0</v>
      </c>
      <c r="AJ33" s="39"/>
      <c r="AK33" s="42">
        <f t="shared" si="42"/>
        <v>0</v>
      </c>
      <c r="AL33" s="39"/>
      <c r="AM33" s="42">
        <v>0</v>
      </c>
      <c r="AN33" s="39"/>
      <c r="AO33" s="42">
        <v>0</v>
      </c>
      <c r="AP33" s="39"/>
      <c r="AQ33" s="42">
        <v>0</v>
      </c>
      <c r="AR33" s="39"/>
      <c r="AS33" s="42">
        <f t="shared" si="43"/>
        <v>0</v>
      </c>
      <c r="AT33" s="39"/>
      <c r="AU33" s="42">
        <v>0</v>
      </c>
      <c r="AV33" s="39"/>
      <c r="AW33" s="40">
        <f t="shared" si="44"/>
        <v>0</v>
      </c>
      <c r="AX33" s="39"/>
      <c r="AY33" s="42">
        <v>0</v>
      </c>
      <c r="AZ33" s="39"/>
      <c r="BA33" s="42">
        <v>0</v>
      </c>
      <c r="BB33" s="39"/>
      <c r="BC33" s="42">
        <v>0</v>
      </c>
      <c r="BD33" s="39"/>
      <c r="BE33" s="42">
        <v>0</v>
      </c>
      <c r="BF33" s="39"/>
      <c r="BG33" s="42">
        <v>0</v>
      </c>
      <c r="BH33" s="39"/>
      <c r="BI33" s="42">
        <v>0</v>
      </c>
      <c r="BJ33" s="39"/>
      <c r="BK33" s="42">
        <v>0</v>
      </c>
      <c r="BL33" s="39"/>
      <c r="BM33" s="40">
        <f t="shared" si="45"/>
        <v>0</v>
      </c>
      <c r="BN33" s="39"/>
      <c r="BO33" s="42">
        <v>0</v>
      </c>
      <c r="BP33" s="39"/>
      <c r="BQ33" s="42">
        <v>0</v>
      </c>
      <c r="BR33" s="39"/>
      <c r="BS33" s="42">
        <v>0</v>
      </c>
      <c r="BT33" s="39"/>
      <c r="BU33" s="40">
        <f t="shared" si="46"/>
        <v>0</v>
      </c>
      <c r="BV33" s="39"/>
      <c r="BW33" s="42">
        <v>0</v>
      </c>
      <c r="BX33" s="39"/>
      <c r="BY33" s="42">
        <v>0</v>
      </c>
      <c r="BZ33" s="39"/>
      <c r="CA33" s="42">
        <v>0</v>
      </c>
      <c r="CB33" s="39"/>
      <c r="CC33" s="42">
        <v>0</v>
      </c>
      <c r="CD33" s="39"/>
      <c r="CE33" s="42">
        <v>0</v>
      </c>
      <c r="CF33" s="39"/>
      <c r="CG33" s="42">
        <v>0</v>
      </c>
      <c r="CH33" s="39"/>
      <c r="CI33" s="42">
        <v>0</v>
      </c>
      <c r="CJ33" s="39"/>
      <c r="CK33" s="42">
        <v>0</v>
      </c>
      <c r="CL33" s="39"/>
      <c r="CM33" s="40">
        <f t="shared" si="47"/>
        <v>0</v>
      </c>
      <c r="CN33" s="39"/>
      <c r="CO33" s="42">
        <v>0</v>
      </c>
      <c r="CP33" s="39"/>
      <c r="CQ33" s="42">
        <v>0</v>
      </c>
      <c r="CR33" s="39"/>
      <c r="CS33" s="42">
        <v>0</v>
      </c>
      <c r="CT33" s="39"/>
      <c r="CU33" s="40">
        <f t="shared" si="48"/>
        <v>0</v>
      </c>
      <c r="CV33" s="39"/>
      <c r="CW33" s="42">
        <v>0</v>
      </c>
      <c r="CX33" s="39"/>
      <c r="CY33" s="42">
        <v>0</v>
      </c>
      <c r="CZ33" s="39"/>
      <c r="DA33" s="42">
        <v>0</v>
      </c>
      <c r="DB33" s="39"/>
      <c r="DC33" s="42">
        <v>0</v>
      </c>
      <c r="DD33" s="39"/>
      <c r="DE33" s="42">
        <v>0</v>
      </c>
      <c r="DF33" s="39"/>
      <c r="DG33" s="42">
        <v>0</v>
      </c>
      <c r="DH33" s="39"/>
      <c r="DI33" s="42">
        <v>0</v>
      </c>
      <c r="DJ33" s="39"/>
      <c r="DK33" s="42">
        <v>0</v>
      </c>
      <c r="DL33" s="39"/>
      <c r="DM33" s="42">
        <v>0</v>
      </c>
      <c r="DN33" s="39"/>
      <c r="DO33" s="42">
        <v>0</v>
      </c>
      <c r="DP33" s="39"/>
      <c r="DQ33" s="42">
        <v>0</v>
      </c>
      <c r="DR33" s="39"/>
      <c r="DS33" s="42">
        <v>0</v>
      </c>
      <c r="DT33" s="39"/>
      <c r="DU33" s="42">
        <v>0</v>
      </c>
      <c r="DV33" s="39"/>
      <c r="DW33" s="42">
        <v>0</v>
      </c>
      <c r="DX33" s="39"/>
      <c r="DY33" s="42">
        <v>0</v>
      </c>
      <c r="DZ33" s="39"/>
      <c r="EA33" s="42">
        <v>0</v>
      </c>
      <c r="EB33" s="39"/>
      <c r="EC33" s="42">
        <v>0</v>
      </c>
      <c r="ED33" s="39"/>
      <c r="EE33" s="42">
        <v>0</v>
      </c>
      <c r="EF33" s="39"/>
      <c r="EG33" s="42">
        <v>0</v>
      </c>
      <c r="EH33" s="39"/>
      <c r="EI33" s="42">
        <v>0</v>
      </c>
      <c r="EJ33" s="39"/>
      <c r="EK33" s="42">
        <v>0</v>
      </c>
      <c r="EL33" s="39"/>
      <c r="EM33" s="42">
        <v>0</v>
      </c>
      <c r="EN33" s="39"/>
      <c r="EO33" s="42">
        <v>0</v>
      </c>
      <c r="EP33" s="39"/>
      <c r="EQ33" s="42">
        <v>0</v>
      </c>
      <c r="ER33" s="39"/>
      <c r="ES33" s="42">
        <v>0</v>
      </c>
      <c r="ET33" s="39"/>
      <c r="EU33" s="42">
        <v>0</v>
      </c>
      <c r="EV33" s="39"/>
      <c r="EW33" s="42">
        <v>0</v>
      </c>
      <c r="EX33" s="39"/>
      <c r="EY33" s="42">
        <v>0</v>
      </c>
      <c r="EZ33" s="39"/>
      <c r="FA33" s="40">
        <f t="shared" si="49"/>
        <v>0</v>
      </c>
      <c r="FB33" s="39"/>
      <c r="FC33" s="42">
        <v>0</v>
      </c>
      <c r="FD33" s="39"/>
      <c r="FE33" s="42">
        <v>0</v>
      </c>
      <c r="FF33" s="39"/>
      <c r="FG33" s="42">
        <v>0</v>
      </c>
      <c r="FH33" s="39"/>
      <c r="FI33" s="42">
        <v>0</v>
      </c>
      <c r="FJ33" s="39"/>
      <c r="FK33" s="40">
        <f t="shared" si="50"/>
        <v>0</v>
      </c>
      <c r="FL33" s="39"/>
      <c r="FM33" s="42">
        <v>0</v>
      </c>
      <c r="FN33" s="39"/>
      <c r="FO33" s="42">
        <v>0</v>
      </c>
      <c r="FP33" s="39"/>
      <c r="FQ33" s="42">
        <v>0</v>
      </c>
      <c r="FR33" s="39"/>
      <c r="FS33" s="42">
        <v>0</v>
      </c>
      <c r="FT33" s="39"/>
      <c r="FU33" s="42">
        <f t="shared" si="51"/>
        <v>0</v>
      </c>
      <c r="FV33" s="39"/>
      <c r="FW33" s="42">
        <v>0</v>
      </c>
      <c r="FX33" s="39"/>
      <c r="FY33" s="42">
        <v>0</v>
      </c>
      <c r="FZ33" s="39"/>
      <c r="GA33" s="42">
        <v>0</v>
      </c>
      <c r="GB33" s="39"/>
      <c r="GC33" s="42">
        <v>0</v>
      </c>
      <c r="GD33" s="39"/>
      <c r="GE33" s="40">
        <f t="shared" si="52"/>
        <v>0</v>
      </c>
      <c r="GF33" s="39"/>
      <c r="GG33" s="42">
        <v>0</v>
      </c>
      <c r="GH33" s="39"/>
      <c r="GI33" s="42">
        <v>0</v>
      </c>
      <c r="GJ33" s="39"/>
      <c r="GK33" s="42">
        <v>0</v>
      </c>
      <c r="GL33" s="39"/>
      <c r="GM33" s="42">
        <v>0</v>
      </c>
      <c r="GN33" s="39"/>
      <c r="GO33" s="42">
        <v>0</v>
      </c>
      <c r="GP33" s="39"/>
      <c r="GQ33" s="42">
        <v>0</v>
      </c>
      <c r="GR33" s="39"/>
      <c r="GS33" s="42">
        <v>0</v>
      </c>
      <c r="GT33" s="39"/>
      <c r="GU33" s="40">
        <f t="shared" si="53"/>
        <v>0</v>
      </c>
      <c r="GV33" s="39"/>
      <c r="GW33" s="42">
        <v>0</v>
      </c>
      <c r="GX33" s="39"/>
      <c r="GY33" s="42">
        <v>0</v>
      </c>
      <c r="GZ33" s="39"/>
      <c r="HA33" s="105">
        <v>0</v>
      </c>
      <c r="HB33" s="39"/>
      <c r="HC33" s="42">
        <v>0</v>
      </c>
      <c r="HD33" s="39"/>
      <c r="HE33" s="42">
        <v>0</v>
      </c>
      <c r="HF33" s="39"/>
      <c r="HG33" s="42">
        <v>0</v>
      </c>
      <c r="HH33" s="39"/>
      <c r="HI33" s="42">
        <v>0</v>
      </c>
      <c r="HJ33" s="39"/>
      <c r="HK33" s="42">
        <v>0</v>
      </c>
      <c r="HL33" s="39"/>
      <c r="HM33" s="42">
        <v>0</v>
      </c>
      <c r="HN33" s="39"/>
      <c r="HO33" s="42">
        <v>0</v>
      </c>
      <c r="HP33" s="39"/>
      <c r="HQ33" s="42">
        <v>0</v>
      </c>
      <c r="HR33" s="39"/>
      <c r="HS33" s="40">
        <f t="shared" si="54"/>
        <v>0</v>
      </c>
      <c r="HT33" s="39"/>
      <c r="HU33" s="42">
        <v>0</v>
      </c>
      <c r="HV33" s="39"/>
      <c r="HW33" s="42">
        <v>0</v>
      </c>
      <c r="HX33" s="39"/>
      <c r="HY33" s="42">
        <v>0</v>
      </c>
      <c r="HZ33" s="39"/>
      <c r="IA33" s="42">
        <v>0</v>
      </c>
      <c r="IB33" s="39"/>
      <c r="IC33" s="42">
        <v>0</v>
      </c>
      <c r="ID33" s="39"/>
      <c r="IE33" s="42">
        <v>0</v>
      </c>
      <c r="IF33" s="39"/>
      <c r="IG33" s="40">
        <f t="shared" si="55"/>
        <v>0</v>
      </c>
      <c r="IH33" s="39"/>
      <c r="II33" s="42">
        <v>0</v>
      </c>
      <c r="IJ33" s="39"/>
      <c r="IK33" s="42">
        <v>0</v>
      </c>
      <c r="IL33" s="39"/>
      <c r="IM33" s="40">
        <f t="shared" si="56"/>
        <v>0</v>
      </c>
      <c r="IN33" s="39"/>
      <c r="IO33" s="42">
        <v>0</v>
      </c>
      <c r="IP33" s="39"/>
      <c r="IQ33" s="42">
        <v>0</v>
      </c>
      <c r="IR33" s="39"/>
      <c r="IS33" s="42">
        <v>0</v>
      </c>
      <c r="IT33" s="39"/>
      <c r="IU33" s="42">
        <v>0</v>
      </c>
      <c r="IV33" s="39"/>
      <c r="IW33" s="42">
        <f t="shared" si="57"/>
        <v>0</v>
      </c>
      <c r="IX33" s="39"/>
      <c r="IY33" s="42">
        <v>4239.43</v>
      </c>
      <c r="IZ33" s="39"/>
      <c r="JA33" s="42">
        <v>0</v>
      </c>
      <c r="JB33" s="39"/>
      <c r="JC33" s="42">
        <v>0</v>
      </c>
      <c r="JD33" s="39"/>
      <c r="JE33" s="42">
        <v>0</v>
      </c>
      <c r="JF33" s="39"/>
      <c r="JG33" s="42">
        <f t="shared" si="58"/>
        <v>0</v>
      </c>
      <c r="JH33" s="39"/>
      <c r="JI33" s="42">
        <v>0</v>
      </c>
      <c r="JJ33" s="39"/>
      <c r="JK33" s="42">
        <f t="shared" si="59"/>
        <v>4239.43</v>
      </c>
    </row>
    <row r="34" spans="1:271" hidden="1" x14ac:dyDescent="0.2">
      <c r="A34" s="36"/>
      <c r="B34" s="36"/>
      <c r="C34" s="36"/>
      <c r="D34" s="36"/>
      <c r="E34" s="36" t="s">
        <v>313</v>
      </c>
      <c r="F34" s="36"/>
      <c r="G34" s="42">
        <v>0</v>
      </c>
      <c r="H34" s="39"/>
      <c r="I34" s="42">
        <v>0</v>
      </c>
      <c r="J34" s="39"/>
      <c r="K34" s="42">
        <v>0</v>
      </c>
      <c r="L34" s="39"/>
      <c r="M34" s="42">
        <v>0</v>
      </c>
      <c r="N34" s="39"/>
      <c r="O34" s="42">
        <v>0</v>
      </c>
      <c r="P34" s="39"/>
      <c r="Q34" s="42">
        <v>0</v>
      </c>
      <c r="R34" s="39"/>
      <c r="S34" s="42">
        <f t="shared" si="40"/>
        <v>0</v>
      </c>
      <c r="T34" s="39"/>
      <c r="U34" s="42">
        <v>0</v>
      </c>
      <c r="V34" s="39"/>
      <c r="W34" s="42">
        <v>0</v>
      </c>
      <c r="X34" s="39"/>
      <c r="Y34" s="42">
        <v>0</v>
      </c>
      <c r="Z34" s="39"/>
      <c r="AA34" s="42">
        <f t="shared" si="41"/>
        <v>0</v>
      </c>
      <c r="AB34" s="39"/>
      <c r="AC34" s="42">
        <v>0</v>
      </c>
      <c r="AD34" s="39"/>
      <c r="AE34" s="42">
        <v>0</v>
      </c>
      <c r="AF34" s="39"/>
      <c r="AG34" s="42">
        <v>0</v>
      </c>
      <c r="AH34" s="39"/>
      <c r="AI34" s="42">
        <v>0</v>
      </c>
      <c r="AJ34" s="39"/>
      <c r="AK34" s="42">
        <f t="shared" si="42"/>
        <v>0</v>
      </c>
      <c r="AL34" s="39"/>
      <c r="AM34" s="42">
        <v>0</v>
      </c>
      <c r="AN34" s="39"/>
      <c r="AO34" s="42">
        <v>0</v>
      </c>
      <c r="AP34" s="39"/>
      <c r="AQ34" s="42">
        <v>0</v>
      </c>
      <c r="AR34" s="39"/>
      <c r="AS34" s="42">
        <f t="shared" si="43"/>
        <v>0</v>
      </c>
      <c r="AT34" s="39"/>
      <c r="AU34" s="42">
        <v>0</v>
      </c>
      <c r="AV34" s="39"/>
      <c r="AW34" s="40">
        <f t="shared" si="44"/>
        <v>0</v>
      </c>
      <c r="AX34" s="39"/>
      <c r="AY34" s="42">
        <v>0</v>
      </c>
      <c r="AZ34" s="39"/>
      <c r="BA34" s="42">
        <v>0</v>
      </c>
      <c r="BB34" s="39"/>
      <c r="BC34" s="42">
        <v>0</v>
      </c>
      <c r="BD34" s="39"/>
      <c r="BE34" s="42">
        <v>0</v>
      </c>
      <c r="BF34" s="39"/>
      <c r="BG34" s="42">
        <v>0</v>
      </c>
      <c r="BH34" s="39"/>
      <c r="BI34" s="42">
        <v>0</v>
      </c>
      <c r="BJ34" s="39"/>
      <c r="BK34" s="42">
        <v>0</v>
      </c>
      <c r="BL34" s="39"/>
      <c r="BM34" s="40">
        <f t="shared" si="45"/>
        <v>0</v>
      </c>
      <c r="BN34" s="39"/>
      <c r="BO34" s="42">
        <v>0</v>
      </c>
      <c r="BP34" s="39"/>
      <c r="BQ34" s="42">
        <v>0</v>
      </c>
      <c r="BR34" s="39"/>
      <c r="BS34" s="42">
        <v>0</v>
      </c>
      <c r="BT34" s="39"/>
      <c r="BU34" s="40">
        <f t="shared" si="46"/>
        <v>0</v>
      </c>
      <c r="BV34" s="39"/>
      <c r="BW34" s="42">
        <v>0</v>
      </c>
      <c r="BX34" s="39"/>
      <c r="BY34" s="42">
        <v>0</v>
      </c>
      <c r="BZ34" s="39"/>
      <c r="CA34" s="42">
        <v>0</v>
      </c>
      <c r="CB34" s="39"/>
      <c r="CC34" s="42">
        <v>0</v>
      </c>
      <c r="CD34" s="39"/>
      <c r="CE34" s="42">
        <v>0</v>
      </c>
      <c r="CF34" s="39"/>
      <c r="CG34" s="42">
        <v>0</v>
      </c>
      <c r="CH34" s="39"/>
      <c r="CI34" s="42">
        <v>0</v>
      </c>
      <c r="CJ34" s="39"/>
      <c r="CK34" s="42">
        <v>0</v>
      </c>
      <c r="CL34" s="39"/>
      <c r="CM34" s="40">
        <f t="shared" si="47"/>
        <v>0</v>
      </c>
      <c r="CN34" s="39"/>
      <c r="CO34" s="42">
        <v>0</v>
      </c>
      <c r="CP34" s="39"/>
      <c r="CQ34" s="42">
        <v>0</v>
      </c>
      <c r="CR34" s="39"/>
      <c r="CS34" s="42">
        <v>0</v>
      </c>
      <c r="CT34" s="39"/>
      <c r="CU34" s="40">
        <f t="shared" si="48"/>
        <v>0</v>
      </c>
      <c r="CV34" s="39"/>
      <c r="CW34" s="42">
        <v>0</v>
      </c>
      <c r="CX34" s="39"/>
      <c r="CY34" s="42">
        <v>0</v>
      </c>
      <c r="CZ34" s="39"/>
      <c r="DA34" s="42">
        <v>0</v>
      </c>
      <c r="DB34" s="39"/>
      <c r="DC34" s="42">
        <v>0</v>
      </c>
      <c r="DD34" s="39"/>
      <c r="DE34" s="42">
        <v>0</v>
      </c>
      <c r="DF34" s="39"/>
      <c r="DG34" s="42">
        <v>0</v>
      </c>
      <c r="DH34" s="39"/>
      <c r="DI34" s="42">
        <v>0</v>
      </c>
      <c r="DJ34" s="39"/>
      <c r="DK34" s="42">
        <v>0</v>
      </c>
      <c r="DL34" s="39"/>
      <c r="DM34" s="42">
        <v>0</v>
      </c>
      <c r="DN34" s="39"/>
      <c r="DO34" s="42">
        <v>0</v>
      </c>
      <c r="DP34" s="39"/>
      <c r="DQ34" s="42">
        <v>0</v>
      </c>
      <c r="DR34" s="39"/>
      <c r="DS34" s="42">
        <v>0</v>
      </c>
      <c r="DT34" s="39"/>
      <c r="DU34" s="42">
        <v>0</v>
      </c>
      <c r="DV34" s="39"/>
      <c r="DW34" s="42">
        <v>0</v>
      </c>
      <c r="DX34" s="39"/>
      <c r="DY34" s="42">
        <v>0</v>
      </c>
      <c r="DZ34" s="39"/>
      <c r="EA34" s="42">
        <v>0</v>
      </c>
      <c r="EB34" s="39"/>
      <c r="EC34" s="42">
        <v>0</v>
      </c>
      <c r="ED34" s="39"/>
      <c r="EE34" s="42">
        <v>0</v>
      </c>
      <c r="EF34" s="39"/>
      <c r="EG34" s="42">
        <v>0</v>
      </c>
      <c r="EH34" s="39"/>
      <c r="EI34" s="42">
        <v>0</v>
      </c>
      <c r="EJ34" s="39"/>
      <c r="EK34" s="42">
        <v>0</v>
      </c>
      <c r="EL34" s="39"/>
      <c r="EM34" s="42">
        <v>0</v>
      </c>
      <c r="EN34" s="39"/>
      <c r="EO34" s="42">
        <v>0</v>
      </c>
      <c r="EP34" s="39"/>
      <c r="EQ34" s="42">
        <v>0</v>
      </c>
      <c r="ER34" s="39"/>
      <c r="ES34" s="42">
        <v>0</v>
      </c>
      <c r="ET34" s="39"/>
      <c r="EU34" s="42">
        <v>0</v>
      </c>
      <c r="EV34" s="39"/>
      <c r="EW34" s="42">
        <v>0</v>
      </c>
      <c r="EX34" s="39"/>
      <c r="EY34" s="42">
        <v>0</v>
      </c>
      <c r="EZ34" s="39"/>
      <c r="FA34" s="40">
        <f t="shared" si="49"/>
        <v>0</v>
      </c>
      <c r="FB34" s="39"/>
      <c r="FC34" s="42">
        <v>0</v>
      </c>
      <c r="FD34" s="39"/>
      <c r="FE34" s="42">
        <v>0</v>
      </c>
      <c r="FF34" s="39"/>
      <c r="FG34" s="42">
        <v>0</v>
      </c>
      <c r="FH34" s="39"/>
      <c r="FI34" s="42">
        <v>0</v>
      </c>
      <c r="FJ34" s="39"/>
      <c r="FK34" s="40">
        <f t="shared" si="50"/>
        <v>0</v>
      </c>
      <c r="FL34" s="39"/>
      <c r="FM34" s="42">
        <v>0</v>
      </c>
      <c r="FN34" s="39"/>
      <c r="FO34" s="42">
        <v>0</v>
      </c>
      <c r="FP34" s="39"/>
      <c r="FQ34" s="42">
        <v>0</v>
      </c>
      <c r="FR34" s="39"/>
      <c r="FS34" s="42">
        <v>0</v>
      </c>
      <c r="FT34" s="39"/>
      <c r="FU34" s="42">
        <f t="shared" si="51"/>
        <v>0</v>
      </c>
      <c r="FV34" s="39"/>
      <c r="FW34" s="42">
        <v>0</v>
      </c>
      <c r="FX34" s="39"/>
      <c r="FY34" s="42">
        <v>0</v>
      </c>
      <c r="FZ34" s="39"/>
      <c r="GA34" s="42">
        <v>0</v>
      </c>
      <c r="GB34" s="39"/>
      <c r="GC34" s="42">
        <v>0</v>
      </c>
      <c r="GD34" s="39"/>
      <c r="GE34" s="40">
        <f t="shared" si="52"/>
        <v>0</v>
      </c>
      <c r="GF34" s="39"/>
      <c r="GG34" s="42">
        <v>0</v>
      </c>
      <c r="GH34" s="39"/>
      <c r="GI34" s="42">
        <v>0</v>
      </c>
      <c r="GJ34" s="39"/>
      <c r="GK34" s="42">
        <v>0</v>
      </c>
      <c r="GL34" s="39"/>
      <c r="GM34" s="42">
        <v>0</v>
      </c>
      <c r="GN34" s="39"/>
      <c r="GO34" s="42">
        <v>0</v>
      </c>
      <c r="GP34" s="39"/>
      <c r="GQ34" s="42">
        <v>0</v>
      </c>
      <c r="GR34" s="39"/>
      <c r="GS34" s="42">
        <v>0</v>
      </c>
      <c r="GT34" s="39"/>
      <c r="GU34" s="40">
        <f t="shared" si="53"/>
        <v>0</v>
      </c>
      <c r="GV34" s="39"/>
      <c r="GW34" s="42">
        <v>0</v>
      </c>
      <c r="GX34" s="39"/>
      <c r="GY34" s="42">
        <v>0</v>
      </c>
      <c r="GZ34" s="39"/>
      <c r="HA34" s="105">
        <v>0</v>
      </c>
      <c r="HB34" s="39"/>
      <c r="HC34" s="42">
        <v>0</v>
      </c>
      <c r="HD34" s="39"/>
      <c r="HE34" s="42">
        <v>0</v>
      </c>
      <c r="HF34" s="39"/>
      <c r="HG34" s="42">
        <v>0</v>
      </c>
      <c r="HH34" s="39"/>
      <c r="HI34" s="42">
        <v>0</v>
      </c>
      <c r="HJ34" s="39"/>
      <c r="HK34" s="42">
        <v>0</v>
      </c>
      <c r="HL34" s="39"/>
      <c r="HM34" s="42">
        <v>0</v>
      </c>
      <c r="HN34" s="39"/>
      <c r="HO34" s="42">
        <v>0</v>
      </c>
      <c r="HP34" s="39"/>
      <c r="HQ34" s="42">
        <v>0</v>
      </c>
      <c r="HR34" s="39"/>
      <c r="HS34" s="40">
        <f t="shared" si="54"/>
        <v>0</v>
      </c>
      <c r="HT34" s="39"/>
      <c r="HU34" s="42">
        <v>0</v>
      </c>
      <c r="HV34" s="39"/>
      <c r="HW34" s="42">
        <v>0</v>
      </c>
      <c r="HX34" s="39"/>
      <c r="HY34" s="42">
        <v>0</v>
      </c>
      <c r="HZ34" s="39"/>
      <c r="IA34" s="42">
        <v>0</v>
      </c>
      <c r="IB34" s="39"/>
      <c r="IC34" s="42">
        <v>0</v>
      </c>
      <c r="ID34" s="39"/>
      <c r="IE34" s="42">
        <v>0</v>
      </c>
      <c r="IF34" s="39"/>
      <c r="IG34" s="40">
        <f t="shared" si="55"/>
        <v>0</v>
      </c>
      <c r="IH34" s="39"/>
      <c r="II34" s="42">
        <v>0</v>
      </c>
      <c r="IJ34" s="39"/>
      <c r="IK34" s="42">
        <v>0</v>
      </c>
      <c r="IL34" s="39"/>
      <c r="IM34" s="40">
        <f t="shared" si="56"/>
        <v>0</v>
      </c>
      <c r="IN34" s="39"/>
      <c r="IO34" s="42">
        <v>0</v>
      </c>
      <c r="IP34" s="39"/>
      <c r="IQ34" s="42">
        <v>0</v>
      </c>
      <c r="IR34" s="39"/>
      <c r="IS34" s="42">
        <v>0</v>
      </c>
      <c r="IT34" s="39"/>
      <c r="IU34" s="42">
        <v>0</v>
      </c>
      <c r="IV34" s="39"/>
      <c r="IW34" s="42">
        <f t="shared" si="57"/>
        <v>0</v>
      </c>
      <c r="IX34" s="39"/>
      <c r="IY34" s="42">
        <v>41956.49</v>
      </c>
      <c r="IZ34" s="39"/>
      <c r="JA34" s="42">
        <v>0</v>
      </c>
      <c r="JB34" s="39"/>
      <c r="JC34" s="42">
        <v>0</v>
      </c>
      <c r="JD34" s="39"/>
      <c r="JE34" s="42">
        <v>0</v>
      </c>
      <c r="JF34" s="39"/>
      <c r="JG34" s="42">
        <f t="shared" si="58"/>
        <v>0</v>
      </c>
      <c r="JH34" s="39"/>
      <c r="JI34" s="42">
        <v>0</v>
      </c>
      <c r="JJ34" s="39"/>
      <c r="JK34" s="42">
        <f t="shared" si="59"/>
        <v>41956.49</v>
      </c>
    </row>
    <row r="35" spans="1:271" hidden="1" x14ac:dyDescent="0.2">
      <c r="A35" s="36"/>
      <c r="B35" s="36"/>
      <c r="C35" s="36"/>
      <c r="D35" s="36"/>
      <c r="E35" s="36" t="s">
        <v>314</v>
      </c>
      <c r="F35" s="36"/>
      <c r="G35" s="42"/>
      <c r="H35" s="39"/>
      <c r="I35" s="42"/>
      <c r="J35" s="39"/>
      <c r="K35" s="42"/>
      <c r="L35" s="39"/>
      <c r="M35" s="42"/>
      <c r="N35" s="39"/>
      <c r="O35" s="42"/>
      <c r="P35" s="39"/>
      <c r="Q35" s="42"/>
      <c r="R35" s="39"/>
      <c r="S35" s="42"/>
      <c r="T35" s="39"/>
      <c r="U35" s="42"/>
      <c r="V35" s="39"/>
      <c r="W35" s="42"/>
      <c r="X35" s="39"/>
      <c r="Y35" s="42"/>
      <c r="Z35" s="39"/>
      <c r="AA35" s="42"/>
      <c r="AB35" s="39"/>
      <c r="AC35" s="42"/>
      <c r="AD35" s="39"/>
      <c r="AE35" s="42"/>
      <c r="AF35" s="39"/>
      <c r="AG35" s="42"/>
      <c r="AH35" s="39"/>
      <c r="AI35" s="42"/>
      <c r="AJ35" s="39"/>
      <c r="AK35" s="42"/>
      <c r="AL35" s="39"/>
      <c r="AM35" s="42"/>
      <c r="AN35" s="39"/>
      <c r="AO35" s="42"/>
      <c r="AP35" s="39"/>
      <c r="AQ35" s="42"/>
      <c r="AR35" s="39"/>
      <c r="AS35" s="42"/>
      <c r="AT35" s="39"/>
      <c r="AU35" s="42"/>
      <c r="AV35" s="39"/>
      <c r="AW35" s="40"/>
      <c r="AX35" s="39"/>
      <c r="AY35" s="42"/>
      <c r="AZ35" s="39"/>
      <c r="BA35" s="42"/>
      <c r="BB35" s="39"/>
      <c r="BC35" s="42"/>
      <c r="BD35" s="39"/>
      <c r="BE35" s="42"/>
      <c r="BF35" s="39"/>
      <c r="BG35" s="42"/>
      <c r="BH35" s="39"/>
      <c r="BI35" s="42"/>
      <c r="BJ35" s="39"/>
      <c r="BK35" s="42"/>
      <c r="BL35" s="39"/>
      <c r="BM35" s="40"/>
      <c r="BN35" s="39"/>
      <c r="BO35" s="42"/>
      <c r="BP35" s="39"/>
      <c r="BQ35" s="42"/>
      <c r="BR35" s="39"/>
      <c r="BS35" s="42"/>
      <c r="BT35" s="39"/>
      <c r="BU35" s="40"/>
      <c r="BV35" s="39"/>
      <c r="BW35" s="42"/>
      <c r="BX35" s="39"/>
      <c r="BY35" s="42"/>
      <c r="BZ35" s="39"/>
      <c r="CA35" s="42"/>
      <c r="CB35" s="39"/>
      <c r="CC35" s="42"/>
      <c r="CD35" s="39"/>
      <c r="CE35" s="42"/>
      <c r="CF35" s="39"/>
      <c r="CG35" s="42"/>
      <c r="CH35" s="39"/>
      <c r="CI35" s="42"/>
      <c r="CJ35" s="39"/>
      <c r="CK35" s="42"/>
      <c r="CL35" s="39"/>
      <c r="CM35" s="40"/>
      <c r="CN35" s="39"/>
      <c r="CO35" s="42"/>
      <c r="CP35" s="39"/>
      <c r="CQ35" s="42"/>
      <c r="CR35" s="39"/>
      <c r="CS35" s="42"/>
      <c r="CT35" s="39"/>
      <c r="CU35" s="40"/>
      <c r="CV35" s="39"/>
      <c r="CW35" s="42"/>
      <c r="CX35" s="39"/>
      <c r="CY35" s="42"/>
      <c r="CZ35" s="39"/>
      <c r="DA35" s="42"/>
      <c r="DB35" s="39"/>
      <c r="DC35" s="42"/>
      <c r="DD35" s="39"/>
      <c r="DE35" s="42"/>
      <c r="DF35" s="39"/>
      <c r="DG35" s="42"/>
      <c r="DH35" s="39"/>
      <c r="DI35" s="42"/>
      <c r="DJ35" s="39"/>
      <c r="DK35" s="42"/>
      <c r="DL35" s="39"/>
      <c r="DM35" s="42"/>
      <c r="DN35" s="39"/>
      <c r="DO35" s="42"/>
      <c r="DP35" s="39"/>
      <c r="DQ35" s="42"/>
      <c r="DR35" s="39"/>
      <c r="DS35" s="42"/>
      <c r="DT35" s="39"/>
      <c r="DU35" s="42"/>
      <c r="DV35" s="39"/>
      <c r="DW35" s="42"/>
      <c r="DX35" s="39"/>
      <c r="DY35" s="42"/>
      <c r="DZ35" s="39"/>
      <c r="EA35" s="42"/>
      <c r="EB35" s="39"/>
      <c r="EC35" s="42"/>
      <c r="ED35" s="39"/>
      <c r="EE35" s="42"/>
      <c r="EF35" s="39"/>
      <c r="EG35" s="42"/>
      <c r="EH35" s="39"/>
      <c r="EI35" s="42"/>
      <c r="EJ35" s="39"/>
      <c r="EK35" s="42"/>
      <c r="EL35" s="39"/>
      <c r="EM35" s="42"/>
      <c r="EN35" s="39"/>
      <c r="EO35" s="42"/>
      <c r="EP35" s="39"/>
      <c r="EQ35" s="42"/>
      <c r="ER35" s="39"/>
      <c r="ES35" s="42"/>
      <c r="ET35" s="39"/>
      <c r="EU35" s="42"/>
      <c r="EV35" s="39"/>
      <c r="EW35" s="42"/>
      <c r="EX35" s="39"/>
      <c r="EY35" s="42"/>
      <c r="EZ35" s="39"/>
      <c r="FA35" s="40"/>
      <c r="FB35" s="39"/>
      <c r="FC35" s="42"/>
      <c r="FD35" s="39"/>
      <c r="FE35" s="42"/>
      <c r="FF35" s="39"/>
      <c r="FG35" s="42"/>
      <c r="FH35" s="39"/>
      <c r="FI35" s="42"/>
      <c r="FJ35" s="39"/>
      <c r="FK35" s="40"/>
      <c r="FL35" s="39"/>
      <c r="FM35" s="42"/>
      <c r="FN35" s="39"/>
      <c r="FO35" s="42"/>
      <c r="FP35" s="39"/>
      <c r="FQ35" s="42"/>
      <c r="FR35" s="39"/>
      <c r="FS35" s="42"/>
      <c r="FT35" s="39"/>
      <c r="FU35" s="42"/>
      <c r="FV35" s="39"/>
      <c r="FW35" s="42"/>
      <c r="FX35" s="39"/>
      <c r="FY35" s="42"/>
      <c r="FZ35" s="39"/>
      <c r="GA35" s="42"/>
      <c r="GB35" s="39"/>
      <c r="GC35" s="42"/>
      <c r="GD35" s="39"/>
      <c r="GE35" s="40"/>
      <c r="GF35" s="39"/>
      <c r="GG35" s="42"/>
      <c r="GH35" s="39"/>
      <c r="GI35" s="42"/>
      <c r="GJ35" s="39"/>
      <c r="GK35" s="42"/>
      <c r="GL35" s="39"/>
      <c r="GM35" s="42"/>
      <c r="GN35" s="39"/>
      <c r="GO35" s="42"/>
      <c r="GP35" s="39"/>
      <c r="GQ35" s="42"/>
      <c r="GR35" s="39"/>
      <c r="GS35" s="42"/>
      <c r="GT35" s="39"/>
      <c r="GU35" s="40"/>
      <c r="GV35" s="39"/>
      <c r="GW35" s="42"/>
      <c r="GX35" s="39"/>
      <c r="GY35" s="42"/>
      <c r="GZ35" s="39"/>
      <c r="HA35" s="105"/>
      <c r="HB35" s="39"/>
      <c r="HC35" s="42"/>
      <c r="HD35" s="39"/>
      <c r="HE35" s="42"/>
      <c r="HF35" s="39"/>
      <c r="HG35" s="42"/>
      <c r="HH35" s="39"/>
      <c r="HI35" s="42"/>
      <c r="HJ35" s="39"/>
      <c r="HK35" s="42"/>
      <c r="HL35" s="39"/>
      <c r="HM35" s="42"/>
      <c r="HN35" s="39"/>
      <c r="HO35" s="42"/>
      <c r="HP35" s="39"/>
      <c r="HQ35" s="42"/>
      <c r="HR35" s="39"/>
      <c r="HS35" s="40"/>
      <c r="HT35" s="39"/>
      <c r="HU35" s="42"/>
      <c r="HV35" s="39"/>
      <c r="HW35" s="42"/>
      <c r="HX35" s="39"/>
      <c r="HY35" s="42"/>
      <c r="HZ35" s="39"/>
      <c r="IA35" s="42"/>
      <c r="IB35" s="39"/>
      <c r="IC35" s="42"/>
      <c r="ID35" s="39"/>
      <c r="IE35" s="42"/>
      <c r="IF35" s="39"/>
      <c r="IG35" s="40"/>
      <c r="IH35" s="39"/>
      <c r="II35" s="42"/>
      <c r="IJ35" s="39"/>
      <c r="IK35" s="42"/>
      <c r="IL35" s="39"/>
      <c r="IM35" s="40"/>
      <c r="IN35" s="39"/>
      <c r="IO35" s="42"/>
      <c r="IP35" s="39"/>
      <c r="IQ35" s="42"/>
      <c r="IR35" s="39"/>
      <c r="IS35" s="42"/>
      <c r="IT35" s="39"/>
      <c r="IU35" s="42"/>
      <c r="IV35" s="39"/>
      <c r="IW35" s="42"/>
      <c r="IX35" s="39"/>
      <c r="IY35" s="42"/>
      <c r="IZ35" s="39"/>
      <c r="JA35" s="42"/>
      <c r="JB35" s="39"/>
      <c r="JC35" s="42"/>
      <c r="JD35" s="39"/>
      <c r="JE35" s="42"/>
      <c r="JF35" s="39"/>
      <c r="JG35" s="42"/>
      <c r="JH35" s="39"/>
      <c r="JI35" s="42"/>
      <c r="JJ35" s="39"/>
      <c r="JK35" s="42"/>
    </row>
    <row r="36" spans="1:271" hidden="1" x14ac:dyDescent="0.2">
      <c r="A36" s="36"/>
      <c r="B36" s="36"/>
      <c r="C36" s="36"/>
      <c r="D36" s="36"/>
      <c r="E36" s="36"/>
      <c r="F36" s="36" t="s">
        <v>480</v>
      </c>
      <c r="G36" s="42">
        <v>0</v>
      </c>
      <c r="H36" s="39"/>
      <c r="I36" s="42">
        <v>647.75</v>
      </c>
      <c r="J36" s="39"/>
      <c r="K36" s="42">
        <v>0</v>
      </c>
      <c r="L36" s="39"/>
      <c r="M36" s="42">
        <v>0</v>
      </c>
      <c r="N36" s="39"/>
      <c r="O36" s="42">
        <v>0</v>
      </c>
      <c r="P36" s="39"/>
      <c r="Q36" s="42">
        <v>0</v>
      </c>
      <c r="R36" s="39"/>
      <c r="S36" s="42">
        <f>ROUND(SUM(M36:Q36),5)</f>
        <v>0</v>
      </c>
      <c r="T36" s="39"/>
      <c r="U36" s="42">
        <v>0</v>
      </c>
      <c r="V36" s="39"/>
      <c r="W36" s="42">
        <v>0</v>
      </c>
      <c r="X36" s="39"/>
      <c r="Y36" s="42">
        <v>0</v>
      </c>
      <c r="Z36" s="39"/>
      <c r="AA36" s="42">
        <f>ROUND(SUM(U36:Y36),5)</f>
        <v>0</v>
      </c>
      <c r="AB36" s="39"/>
      <c r="AC36" s="42">
        <v>0</v>
      </c>
      <c r="AD36" s="39"/>
      <c r="AE36" s="42">
        <v>0</v>
      </c>
      <c r="AF36" s="39"/>
      <c r="AG36" s="42">
        <v>0</v>
      </c>
      <c r="AH36" s="39"/>
      <c r="AI36" s="42">
        <v>0</v>
      </c>
      <c r="AJ36" s="39"/>
      <c r="AK36" s="42">
        <f>ROUND(SUM(AC36:AI36),5)</f>
        <v>0</v>
      </c>
      <c r="AL36" s="39"/>
      <c r="AM36" s="42">
        <v>0</v>
      </c>
      <c r="AN36" s="39"/>
      <c r="AO36" s="42">
        <v>0</v>
      </c>
      <c r="AP36" s="39"/>
      <c r="AQ36" s="42">
        <v>0</v>
      </c>
      <c r="AR36" s="39"/>
      <c r="AS36" s="42">
        <f>ROUND(SUM(AM36:AQ36),5)</f>
        <v>0</v>
      </c>
      <c r="AT36" s="39"/>
      <c r="AU36" s="42">
        <v>647.75</v>
      </c>
      <c r="AV36" s="39"/>
      <c r="AW36" s="40">
        <f>ROUND(S36+AA36+AK36+SUM(AS36:AU36),5)</f>
        <v>647.75</v>
      </c>
      <c r="AX36" s="39"/>
      <c r="AY36" s="42">
        <v>0</v>
      </c>
      <c r="AZ36" s="39"/>
      <c r="BA36" s="42">
        <v>0</v>
      </c>
      <c r="BB36" s="39"/>
      <c r="BC36" s="42">
        <v>0</v>
      </c>
      <c r="BD36" s="39"/>
      <c r="BE36" s="42">
        <v>0</v>
      </c>
      <c r="BF36" s="39"/>
      <c r="BG36" s="42">
        <v>0</v>
      </c>
      <c r="BH36" s="39"/>
      <c r="BI36" s="42">
        <v>0</v>
      </c>
      <c r="BJ36" s="39"/>
      <c r="BK36" s="42">
        <v>0</v>
      </c>
      <c r="BL36" s="39"/>
      <c r="BM36" s="40">
        <f>ROUND(SUM(BC36:BK36),5)</f>
        <v>0</v>
      </c>
      <c r="BN36" s="39"/>
      <c r="BO36" s="42">
        <v>0</v>
      </c>
      <c r="BP36" s="39"/>
      <c r="BQ36" s="42">
        <v>0</v>
      </c>
      <c r="BR36" s="39"/>
      <c r="BS36" s="42">
        <v>0</v>
      </c>
      <c r="BT36" s="39"/>
      <c r="BU36" s="40">
        <f>ROUND(SUM(BQ36:BS36),5)</f>
        <v>0</v>
      </c>
      <c r="BV36" s="39"/>
      <c r="BW36" s="42">
        <v>0</v>
      </c>
      <c r="BX36" s="39"/>
      <c r="BY36" s="42">
        <v>0</v>
      </c>
      <c r="BZ36" s="39"/>
      <c r="CA36" s="42">
        <v>0</v>
      </c>
      <c r="CB36" s="39"/>
      <c r="CC36" s="42">
        <v>0</v>
      </c>
      <c r="CD36" s="39"/>
      <c r="CE36" s="42">
        <v>0</v>
      </c>
      <c r="CF36" s="39"/>
      <c r="CG36" s="42">
        <v>0</v>
      </c>
      <c r="CH36" s="39"/>
      <c r="CI36" s="42">
        <v>0</v>
      </c>
      <c r="CJ36" s="39"/>
      <c r="CK36" s="42">
        <v>0</v>
      </c>
      <c r="CL36" s="39"/>
      <c r="CM36" s="40">
        <f>ROUND(SUM(CG36:CK36),5)</f>
        <v>0</v>
      </c>
      <c r="CN36" s="39"/>
      <c r="CO36" s="42">
        <v>0</v>
      </c>
      <c r="CP36" s="39"/>
      <c r="CQ36" s="42">
        <v>0</v>
      </c>
      <c r="CR36" s="39"/>
      <c r="CS36" s="42">
        <v>0</v>
      </c>
      <c r="CT36" s="39"/>
      <c r="CU36" s="40">
        <f>ROUND(SUM(CO36:CS36),5)</f>
        <v>0</v>
      </c>
      <c r="CV36" s="39"/>
      <c r="CW36" s="42">
        <v>0</v>
      </c>
      <c r="CX36" s="39"/>
      <c r="CY36" s="42">
        <v>0</v>
      </c>
      <c r="CZ36" s="39"/>
      <c r="DA36" s="42">
        <v>0</v>
      </c>
      <c r="DB36" s="39"/>
      <c r="DC36" s="42">
        <v>0</v>
      </c>
      <c r="DD36" s="39"/>
      <c r="DE36" s="42">
        <v>0</v>
      </c>
      <c r="DF36" s="39"/>
      <c r="DG36" s="42">
        <v>0</v>
      </c>
      <c r="DH36" s="39"/>
      <c r="DI36" s="42">
        <v>0</v>
      </c>
      <c r="DJ36" s="39"/>
      <c r="DK36" s="42">
        <v>0</v>
      </c>
      <c r="DL36" s="39"/>
      <c r="DM36" s="42">
        <v>0</v>
      </c>
      <c r="DN36" s="39"/>
      <c r="DO36" s="42">
        <v>0</v>
      </c>
      <c r="DP36" s="39"/>
      <c r="DQ36" s="42">
        <v>0</v>
      </c>
      <c r="DR36" s="39"/>
      <c r="DS36" s="42">
        <v>0</v>
      </c>
      <c r="DT36" s="39"/>
      <c r="DU36" s="42">
        <v>0</v>
      </c>
      <c r="DV36" s="39"/>
      <c r="DW36" s="42">
        <v>0</v>
      </c>
      <c r="DX36" s="39"/>
      <c r="DY36" s="42">
        <v>0</v>
      </c>
      <c r="DZ36" s="39"/>
      <c r="EA36" s="42">
        <v>0</v>
      </c>
      <c r="EB36" s="39"/>
      <c r="EC36" s="42">
        <v>647.75</v>
      </c>
      <c r="ED36" s="39"/>
      <c r="EE36" s="42">
        <v>0</v>
      </c>
      <c r="EF36" s="39"/>
      <c r="EG36" s="42">
        <v>0</v>
      </c>
      <c r="EH36" s="39"/>
      <c r="EI36" s="42">
        <v>0</v>
      </c>
      <c r="EJ36" s="39"/>
      <c r="EK36" s="42">
        <v>0</v>
      </c>
      <c r="EL36" s="39"/>
      <c r="EM36" s="42">
        <v>0</v>
      </c>
      <c r="EN36" s="39"/>
      <c r="EO36" s="42">
        <v>0</v>
      </c>
      <c r="EP36" s="39"/>
      <c r="EQ36" s="42">
        <v>0</v>
      </c>
      <c r="ER36" s="39"/>
      <c r="ES36" s="42">
        <v>0</v>
      </c>
      <c r="ET36" s="39"/>
      <c r="EU36" s="42">
        <v>0</v>
      </c>
      <c r="EV36" s="39"/>
      <c r="EW36" s="42">
        <v>0</v>
      </c>
      <c r="EX36" s="39"/>
      <c r="EY36" s="42">
        <v>0</v>
      </c>
      <c r="EZ36" s="39"/>
      <c r="FA36" s="40">
        <f>ROUND(SUM(EG36:EY36),5)</f>
        <v>0</v>
      </c>
      <c r="FB36" s="39"/>
      <c r="FC36" s="42">
        <v>0</v>
      </c>
      <c r="FD36" s="39"/>
      <c r="FE36" s="42">
        <v>0</v>
      </c>
      <c r="FF36" s="39"/>
      <c r="FG36" s="42">
        <v>0</v>
      </c>
      <c r="FH36" s="39"/>
      <c r="FI36" s="42">
        <v>0</v>
      </c>
      <c r="FJ36" s="39"/>
      <c r="FK36" s="40">
        <f>ROUND(SUM(FG36:FI36),5)</f>
        <v>0</v>
      </c>
      <c r="FL36" s="39"/>
      <c r="FM36" s="42">
        <v>0</v>
      </c>
      <c r="FN36" s="39"/>
      <c r="FO36" s="42">
        <v>0</v>
      </c>
      <c r="FP36" s="39"/>
      <c r="FQ36" s="42">
        <v>0</v>
      </c>
      <c r="FR36" s="39"/>
      <c r="FS36" s="42">
        <v>0</v>
      </c>
      <c r="FT36" s="39"/>
      <c r="FU36" s="42">
        <f>ROUND(SUM(FM36:FS36),5)</f>
        <v>0</v>
      </c>
      <c r="FV36" s="39"/>
      <c r="FW36" s="42">
        <v>0</v>
      </c>
      <c r="FX36" s="39"/>
      <c r="FY36" s="42">
        <v>0</v>
      </c>
      <c r="FZ36" s="39"/>
      <c r="GA36" s="42">
        <v>0</v>
      </c>
      <c r="GB36" s="39"/>
      <c r="GC36" s="42">
        <v>647.75</v>
      </c>
      <c r="GD36" s="39"/>
      <c r="GE36" s="40">
        <f>ROUND(SUM(FU36:GC36),5)</f>
        <v>647.75</v>
      </c>
      <c r="GF36" s="39"/>
      <c r="GG36" s="42">
        <v>0</v>
      </c>
      <c r="GH36" s="39"/>
      <c r="GI36" s="42">
        <v>0</v>
      </c>
      <c r="GJ36" s="39"/>
      <c r="GK36" s="42">
        <v>0</v>
      </c>
      <c r="GL36" s="39"/>
      <c r="GM36" s="42">
        <v>0</v>
      </c>
      <c r="GN36" s="39"/>
      <c r="GO36" s="42">
        <v>0</v>
      </c>
      <c r="GP36" s="39"/>
      <c r="GQ36" s="42">
        <v>0</v>
      </c>
      <c r="GR36" s="39"/>
      <c r="GS36" s="42">
        <v>0</v>
      </c>
      <c r="GT36" s="39"/>
      <c r="GU36" s="40">
        <f>ROUND(SUM(GG36:GS36),5)</f>
        <v>0</v>
      </c>
      <c r="GV36" s="39"/>
      <c r="GW36" s="42">
        <v>0</v>
      </c>
      <c r="GX36" s="39"/>
      <c r="GY36" s="42">
        <v>0</v>
      </c>
      <c r="GZ36" s="39"/>
      <c r="HA36" s="105">
        <v>0</v>
      </c>
      <c r="HB36" s="39"/>
      <c r="HC36" s="42">
        <v>0</v>
      </c>
      <c r="HD36" s="39"/>
      <c r="HE36" s="42">
        <v>0</v>
      </c>
      <c r="HF36" s="39"/>
      <c r="HG36" s="42">
        <v>0</v>
      </c>
      <c r="HH36" s="39"/>
      <c r="HI36" s="42">
        <v>0</v>
      </c>
      <c r="HJ36" s="39"/>
      <c r="HK36" s="42">
        <v>0</v>
      </c>
      <c r="HL36" s="39"/>
      <c r="HM36" s="42">
        <v>0</v>
      </c>
      <c r="HN36" s="39"/>
      <c r="HO36" s="42">
        <v>0</v>
      </c>
      <c r="HP36" s="39"/>
      <c r="HQ36" s="42">
        <v>0</v>
      </c>
      <c r="HR36" s="39"/>
      <c r="HS36" s="40">
        <f>ROUND(SUM(HI36:HQ36),5)</f>
        <v>0</v>
      </c>
      <c r="HT36" s="39"/>
      <c r="HU36" s="42">
        <v>0</v>
      </c>
      <c r="HV36" s="39"/>
      <c r="HW36" s="42">
        <v>0</v>
      </c>
      <c r="HX36" s="39"/>
      <c r="HY36" s="42">
        <v>0</v>
      </c>
      <c r="HZ36" s="39"/>
      <c r="IA36" s="42">
        <v>0</v>
      </c>
      <c r="IB36" s="39"/>
      <c r="IC36" s="42">
        <v>0</v>
      </c>
      <c r="ID36" s="39"/>
      <c r="IE36" s="42">
        <v>0</v>
      </c>
      <c r="IF36" s="39"/>
      <c r="IG36" s="40">
        <f>ROUND(SUM(HY36:IE36),5)</f>
        <v>0</v>
      </c>
      <c r="IH36" s="39"/>
      <c r="II36" s="42">
        <v>0</v>
      </c>
      <c r="IJ36" s="39"/>
      <c r="IK36" s="42">
        <v>0</v>
      </c>
      <c r="IL36" s="39"/>
      <c r="IM36" s="40">
        <f>ROUND(SUM(II36:IK36),5)</f>
        <v>0</v>
      </c>
      <c r="IN36" s="39"/>
      <c r="IO36" s="42">
        <v>0</v>
      </c>
      <c r="IP36" s="39"/>
      <c r="IQ36" s="42">
        <v>0</v>
      </c>
      <c r="IR36" s="39"/>
      <c r="IS36" s="42">
        <v>0</v>
      </c>
      <c r="IT36" s="39"/>
      <c r="IU36" s="42">
        <v>0</v>
      </c>
      <c r="IV36" s="39"/>
      <c r="IW36" s="42">
        <f>ROUND(SUM(IO36:IU36),5)</f>
        <v>0</v>
      </c>
      <c r="IX36" s="39"/>
      <c r="IY36" s="42">
        <v>144</v>
      </c>
      <c r="IZ36" s="39"/>
      <c r="JA36" s="42">
        <v>0</v>
      </c>
      <c r="JB36" s="39"/>
      <c r="JC36" s="42">
        <v>0</v>
      </c>
      <c r="JD36" s="39"/>
      <c r="JE36" s="42">
        <v>0</v>
      </c>
      <c r="JF36" s="39"/>
      <c r="JG36" s="42">
        <f>ROUND(SUM(JA36:JE36),5)</f>
        <v>0</v>
      </c>
      <c r="JH36" s="39"/>
      <c r="JI36" s="42">
        <v>0</v>
      </c>
      <c r="JJ36" s="39"/>
      <c r="JK36" s="42">
        <f>ROUND(SUM(G36:K36)+SUM(AW36:BA36)+SUM(BM36:BO36)+SUM(BU36:CE36)+CM36+SUM(CU36:EE36)+SUM(FA36:FE36)+FK36+GE36+SUM(GU36:HG36)+SUM(HS36:HW36)+IG36+IM36+SUM(IW36:IY36)+SUM(JG36:JI36),5)</f>
        <v>2735</v>
      </c>
    </row>
    <row r="37" spans="1:271" ht="16" hidden="1" thickBot="1" x14ac:dyDescent="0.25">
      <c r="A37" s="36"/>
      <c r="B37" s="36"/>
      <c r="C37" s="36"/>
      <c r="D37" s="36"/>
      <c r="E37" s="36"/>
      <c r="F37" s="36" t="s">
        <v>481</v>
      </c>
      <c r="G37" s="46">
        <v>0</v>
      </c>
      <c r="H37" s="39"/>
      <c r="I37" s="46">
        <v>446.25</v>
      </c>
      <c r="J37" s="39"/>
      <c r="K37" s="46">
        <v>0</v>
      </c>
      <c r="L37" s="39"/>
      <c r="M37" s="46">
        <v>0</v>
      </c>
      <c r="N37" s="39"/>
      <c r="O37" s="46">
        <v>0</v>
      </c>
      <c r="P37" s="39"/>
      <c r="Q37" s="46">
        <v>0</v>
      </c>
      <c r="R37" s="39"/>
      <c r="S37" s="46">
        <f>ROUND(SUM(M37:Q37),5)</f>
        <v>0</v>
      </c>
      <c r="T37" s="39"/>
      <c r="U37" s="46">
        <v>0</v>
      </c>
      <c r="V37" s="39"/>
      <c r="W37" s="46">
        <v>0</v>
      </c>
      <c r="X37" s="39"/>
      <c r="Y37" s="46">
        <v>0</v>
      </c>
      <c r="Z37" s="39"/>
      <c r="AA37" s="46">
        <f>ROUND(SUM(U37:Y37),5)</f>
        <v>0</v>
      </c>
      <c r="AB37" s="39"/>
      <c r="AC37" s="46">
        <v>0</v>
      </c>
      <c r="AD37" s="39"/>
      <c r="AE37" s="46">
        <v>0</v>
      </c>
      <c r="AF37" s="39"/>
      <c r="AG37" s="46">
        <v>0</v>
      </c>
      <c r="AH37" s="39"/>
      <c r="AI37" s="46">
        <v>0</v>
      </c>
      <c r="AJ37" s="39"/>
      <c r="AK37" s="46">
        <f>ROUND(SUM(AC37:AI37),5)</f>
        <v>0</v>
      </c>
      <c r="AL37" s="39"/>
      <c r="AM37" s="46">
        <v>0</v>
      </c>
      <c r="AN37" s="39"/>
      <c r="AO37" s="46">
        <v>0</v>
      </c>
      <c r="AP37" s="39"/>
      <c r="AQ37" s="46">
        <v>0</v>
      </c>
      <c r="AR37" s="39"/>
      <c r="AS37" s="46">
        <f>ROUND(SUM(AM37:AQ37),5)</f>
        <v>0</v>
      </c>
      <c r="AT37" s="39"/>
      <c r="AU37" s="46">
        <v>446.25</v>
      </c>
      <c r="AV37" s="39"/>
      <c r="AW37" s="44">
        <f>ROUND(S37+AA37+AK37+SUM(AS37:AU37),5)</f>
        <v>446.25</v>
      </c>
      <c r="AX37" s="39"/>
      <c r="AY37" s="46">
        <v>0</v>
      </c>
      <c r="AZ37" s="39"/>
      <c r="BA37" s="46">
        <v>0</v>
      </c>
      <c r="BB37" s="39"/>
      <c r="BC37" s="46">
        <v>0</v>
      </c>
      <c r="BD37" s="39"/>
      <c r="BE37" s="46">
        <v>126</v>
      </c>
      <c r="BF37" s="39"/>
      <c r="BG37" s="46">
        <v>0</v>
      </c>
      <c r="BH37" s="39"/>
      <c r="BI37" s="46">
        <v>0</v>
      </c>
      <c r="BJ37" s="39"/>
      <c r="BK37" s="46">
        <v>0</v>
      </c>
      <c r="BL37" s="39"/>
      <c r="BM37" s="44">
        <f>ROUND(SUM(BC37:BK37),5)</f>
        <v>126</v>
      </c>
      <c r="BN37" s="39"/>
      <c r="BO37" s="46">
        <v>0</v>
      </c>
      <c r="BP37" s="39"/>
      <c r="BQ37" s="46">
        <v>0</v>
      </c>
      <c r="BR37" s="39"/>
      <c r="BS37" s="46">
        <v>0</v>
      </c>
      <c r="BT37" s="39"/>
      <c r="BU37" s="44">
        <f>ROUND(SUM(BQ37:BS37),5)</f>
        <v>0</v>
      </c>
      <c r="BV37" s="39"/>
      <c r="BW37" s="46">
        <v>0</v>
      </c>
      <c r="BX37" s="39"/>
      <c r="BY37" s="46">
        <v>0</v>
      </c>
      <c r="BZ37" s="39"/>
      <c r="CA37" s="46">
        <v>0</v>
      </c>
      <c r="CB37" s="39"/>
      <c r="CC37" s="46">
        <v>0</v>
      </c>
      <c r="CD37" s="39"/>
      <c r="CE37" s="46">
        <v>0</v>
      </c>
      <c r="CF37" s="39"/>
      <c r="CG37" s="46">
        <v>0</v>
      </c>
      <c r="CH37" s="39"/>
      <c r="CI37" s="46">
        <v>0</v>
      </c>
      <c r="CJ37" s="39"/>
      <c r="CK37" s="46">
        <v>0</v>
      </c>
      <c r="CL37" s="39"/>
      <c r="CM37" s="44">
        <f>ROUND(SUM(CG37:CK37),5)</f>
        <v>0</v>
      </c>
      <c r="CN37" s="39"/>
      <c r="CO37" s="46">
        <v>0</v>
      </c>
      <c r="CP37" s="39"/>
      <c r="CQ37" s="46">
        <v>0</v>
      </c>
      <c r="CR37" s="39"/>
      <c r="CS37" s="46">
        <v>0</v>
      </c>
      <c r="CT37" s="39"/>
      <c r="CU37" s="44">
        <f>ROUND(SUM(CO37:CS37),5)</f>
        <v>0</v>
      </c>
      <c r="CV37" s="39"/>
      <c r="CW37" s="46">
        <v>0</v>
      </c>
      <c r="CX37" s="39"/>
      <c r="CY37" s="46">
        <v>0</v>
      </c>
      <c r="CZ37" s="39"/>
      <c r="DA37" s="46">
        <v>0</v>
      </c>
      <c r="DB37" s="39"/>
      <c r="DC37" s="46">
        <v>0</v>
      </c>
      <c r="DD37" s="39"/>
      <c r="DE37" s="46">
        <v>0</v>
      </c>
      <c r="DF37" s="39"/>
      <c r="DG37" s="46">
        <v>0</v>
      </c>
      <c r="DH37" s="39"/>
      <c r="DI37" s="46">
        <v>0</v>
      </c>
      <c r="DJ37" s="39"/>
      <c r="DK37" s="46">
        <v>0</v>
      </c>
      <c r="DL37" s="39"/>
      <c r="DM37" s="46">
        <v>126</v>
      </c>
      <c r="DN37" s="39"/>
      <c r="DO37" s="46">
        <v>0</v>
      </c>
      <c r="DP37" s="39"/>
      <c r="DQ37" s="46">
        <v>0</v>
      </c>
      <c r="DR37" s="39"/>
      <c r="DS37" s="46">
        <v>0</v>
      </c>
      <c r="DT37" s="39"/>
      <c r="DU37" s="46">
        <v>0</v>
      </c>
      <c r="DV37" s="39"/>
      <c r="DW37" s="46">
        <v>181</v>
      </c>
      <c r="DX37" s="39"/>
      <c r="DY37" s="46">
        <v>0</v>
      </c>
      <c r="DZ37" s="39"/>
      <c r="EA37" s="46">
        <v>0</v>
      </c>
      <c r="EB37" s="39"/>
      <c r="EC37" s="46">
        <v>446.25</v>
      </c>
      <c r="ED37" s="39"/>
      <c r="EE37" s="46">
        <v>0</v>
      </c>
      <c r="EF37" s="39"/>
      <c r="EG37" s="46">
        <v>0</v>
      </c>
      <c r="EH37" s="39"/>
      <c r="EI37" s="46">
        <v>0</v>
      </c>
      <c r="EJ37" s="39"/>
      <c r="EK37" s="46">
        <v>0</v>
      </c>
      <c r="EL37" s="39"/>
      <c r="EM37" s="46">
        <v>0</v>
      </c>
      <c r="EN37" s="39"/>
      <c r="EO37" s="46">
        <v>0</v>
      </c>
      <c r="EP37" s="39"/>
      <c r="EQ37" s="46">
        <v>0</v>
      </c>
      <c r="ER37" s="39"/>
      <c r="ES37" s="46">
        <v>0</v>
      </c>
      <c r="ET37" s="39"/>
      <c r="EU37" s="46">
        <v>0</v>
      </c>
      <c r="EV37" s="39"/>
      <c r="EW37" s="46">
        <v>0</v>
      </c>
      <c r="EX37" s="39"/>
      <c r="EY37" s="46">
        <v>6838.91</v>
      </c>
      <c r="EZ37" s="39"/>
      <c r="FA37" s="44">
        <f>ROUND(SUM(EG37:EY37),5)</f>
        <v>6838.91</v>
      </c>
      <c r="FB37" s="39"/>
      <c r="FC37" s="46">
        <v>0</v>
      </c>
      <c r="FD37" s="39"/>
      <c r="FE37" s="46">
        <v>0</v>
      </c>
      <c r="FF37" s="39"/>
      <c r="FG37" s="46">
        <v>0</v>
      </c>
      <c r="FH37" s="39"/>
      <c r="FI37" s="46">
        <v>0</v>
      </c>
      <c r="FJ37" s="39"/>
      <c r="FK37" s="44">
        <f>ROUND(SUM(FG37:FI37),5)</f>
        <v>0</v>
      </c>
      <c r="FL37" s="39"/>
      <c r="FM37" s="46">
        <v>0</v>
      </c>
      <c r="FN37" s="39"/>
      <c r="FO37" s="46">
        <v>0</v>
      </c>
      <c r="FP37" s="39"/>
      <c r="FQ37" s="46">
        <v>0</v>
      </c>
      <c r="FR37" s="39"/>
      <c r="FS37" s="46">
        <v>0</v>
      </c>
      <c r="FT37" s="39"/>
      <c r="FU37" s="46">
        <f>ROUND(SUM(FM37:FS37),5)</f>
        <v>0</v>
      </c>
      <c r="FV37" s="39"/>
      <c r="FW37" s="46">
        <v>0</v>
      </c>
      <c r="FX37" s="39"/>
      <c r="FY37" s="46">
        <v>0</v>
      </c>
      <c r="FZ37" s="39"/>
      <c r="GA37" s="46">
        <v>0</v>
      </c>
      <c r="GB37" s="39"/>
      <c r="GC37" s="46">
        <v>446.25</v>
      </c>
      <c r="GD37" s="39"/>
      <c r="GE37" s="44">
        <f>ROUND(SUM(FU37:GC37),5)</f>
        <v>446.25</v>
      </c>
      <c r="GF37" s="39"/>
      <c r="GG37" s="46">
        <v>0</v>
      </c>
      <c r="GH37" s="39"/>
      <c r="GI37" s="46">
        <v>0</v>
      </c>
      <c r="GJ37" s="39"/>
      <c r="GK37" s="46">
        <v>0</v>
      </c>
      <c r="GL37" s="39"/>
      <c r="GM37" s="46">
        <v>0</v>
      </c>
      <c r="GN37" s="39"/>
      <c r="GO37" s="46">
        <v>0</v>
      </c>
      <c r="GP37" s="39"/>
      <c r="GQ37" s="46">
        <v>0</v>
      </c>
      <c r="GR37" s="39"/>
      <c r="GS37" s="46">
        <v>0</v>
      </c>
      <c r="GT37" s="39"/>
      <c r="GU37" s="44">
        <f>ROUND(SUM(GG37:GS37),5)</f>
        <v>0</v>
      </c>
      <c r="GV37" s="39"/>
      <c r="GW37" s="46">
        <v>0</v>
      </c>
      <c r="GX37" s="39"/>
      <c r="GY37" s="46">
        <v>126</v>
      </c>
      <c r="GZ37" s="39"/>
      <c r="HA37" s="106">
        <v>0</v>
      </c>
      <c r="HB37" s="39"/>
      <c r="HC37" s="46">
        <v>0</v>
      </c>
      <c r="HD37" s="39"/>
      <c r="HE37" s="46">
        <v>0</v>
      </c>
      <c r="HF37" s="39"/>
      <c r="HG37" s="46">
        <v>0</v>
      </c>
      <c r="HH37" s="39"/>
      <c r="HI37" s="46">
        <v>0</v>
      </c>
      <c r="HJ37" s="39"/>
      <c r="HK37" s="46">
        <v>0</v>
      </c>
      <c r="HL37" s="39"/>
      <c r="HM37" s="46">
        <v>0</v>
      </c>
      <c r="HN37" s="39"/>
      <c r="HO37" s="46">
        <v>0</v>
      </c>
      <c r="HP37" s="39"/>
      <c r="HQ37" s="46">
        <v>0</v>
      </c>
      <c r="HR37" s="39"/>
      <c r="HS37" s="44">
        <f>ROUND(SUM(HI37:HQ37),5)</f>
        <v>0</v>
      </c>
      <c r="HT37" s="39"/>
      <c r="HU37" s="46">
        <v>0</v>
      </c>
      <c r="HV37" s="39"/>
      <c r="HW37" s="46">
        <v>0</v>
      </c>
      <c r="HX37" s="39"/>
      <c r="HY37" s="46">
        <v>0</v>
      </c>
      <c r="HZ37" s="39"/>
      <c r="IA37" s="46">
        <v>0</v>
      </c>
      <c r="IB37" s="39"/>
      <c r="IC37" s="46">
        <v>0</v>
      </c>
      <c r="ID37" s="39"/>
      <c r="IE37" s="46">
        <v>0</v>
      </c>
      <c r="IF37" s="39"/>
      <c r="IG37" s="44">
        <f>ROUND(SUM(HY37:IE37),5)</f>
        <v>0</v>
      </c>
      <c r="IH37" s="39"/>
      <c r="II37" s="46">
        <v>0</v>
      </c>
      <c r="IJ37" s="39"/>
      <c r="IK37" s="46">
        <v>0</v>
      </c>
      <c r="IL37" s="39"/>
      <c r="IM37" s="44">
        <f>ROUND(SUM(II37:IK37),5)</f>
        <v>0</v>
      </c>
      <c r="IN37" s="39"/>
      <c r="IO37" s="46">
        <v>0</v>
      </c>
      <c r="IP37" s="39"/>
      <c r="IQ37" s="46">
        <v>0</v>
      </c>
      <c r="IR37" s="39"/>
      <c r="IS37" s="46">
        <v>0</v>
      </c>
      <c r="IT37" s="39"/>
      <c r="IU37" s="46">
        <v>0</v>
      </c>
      <c r="IV37" s="39"/>
      <c r="IW37" s="46">
        <f>ROUND(SUM(IO37:IU37),5)</f>
        <v>0</v>
      </c>
      <c r="IX37" s="39"/>
      <c r="IY37" s="46">
        <v>16921.07</v>
      </c>
      <c r="IZ37" s="39"/>
      <c r="JA37" s="46">
        <v>0</v>
      </c>
      <c r="JB37" s="39"/>
      <c r="JC37" s="46">
        <v>0</v>
      </c>
      <c r="JD37" s="39"/>
      <c r="JE37" s="46">
        <v>0</v>
      </c>
      <c r="JF37" s="39"/>
      <c r="JG37" s="46">
        <f>ROUND(SUM(JA37:JE37),5)</f>
        <v>0</v>
      </c>
      <c r="JH37" s="39"/>
      <c r="JI37" s="46">
        <v>0</v>
      </c>
      <c r="JJ37" s="39"/>
      <c r="JK37" s="46">
        <f>ROUND(SUM(G37:K37)+SUM(AW37:BA37)+SUM(BM37:BO37)+SUM(BU37:CE37)+CM37+SUM(CU37:EE37)+SUM(FA37:FE37)+FK37+GE37+SUM(GU37:HG37)+SUM(HS37:HW37)+IG37+IM37+SUM(IW37:IY37)+SUM(JG37:JI37),5)</f>
        <v>26103.98</v>
      </c>
    </row>
    <row r="38" spans="1:271" hidden="1" x14ac:dyDescent="0.2">
      <c r="A38" s="36"/>
      <c r="B38" s="36"/>
      <c r="C38" s="36"/>
      <c r="D38" s="36"/>
      <c r="E38" s="36" t="s">
        <v>482</v>
      </c>
      <c r="F38" s="36"/>
      <c r="G38" s="42">
        <f>ROUND(SUM(G35:G37),5)</f>
        <v>0</v>
      </c>
      <c r="H38" s="39"/>
      <c r="I38" s="42">
        <f>ROUND(SUM(I35:I37),5)</f>
        <v>1094</v>
      </c>
      <c r="J38" s="39"/>
      <c r="K38" s="42">
        <f>ROUND(SUM(K35:K37),5)</f>
        <v>0</v>
      </c>
      <c r="L38" s="39"/>
      <c r="M38" s="42">
        <f>ROUND(SUM(M35:M37),5)</f>
        <v>0</v>
      </c>
      <c r="N38" s="39"/>
      <c r="O38" s="42">
        <f>ROUND(SUM(O35:O37),5)</f>
        <v>0</v>
      </c>
      <c r="P38" s="39"/>
      <c r="Q38" s="42">
        <f>ROUND(SUM(Q35:Q37),5)</f>
        <v>0</v>
      </c>
      <c r="R38" s="39"/>
      <c r="S38" s="42">
        <f>ROUND(SUM(M38:Q38),5)</f>
        <v>0</v>
      </c>
      <c r="T38" s="39"/>
      <c r="U38" s="42">
        <f>ROUND(SUM(U35:U37),5)</f>
        <v>0</v>
      </c>
      <c r="V38" s="39"/>
      <c r="W38" s="42">
        <f>ROUND(SUM(W35:W37),5)</f>
        <v>0</v>
      </c>
      <c r="X38" s="39"/>
      <c r="Y38" s="42">
        <f>ROUND(SUM(Y35:Y37),5)</f>
        <v>0</v>
      </c>
      <c r="Z38" s="39"/>
      <c r="AA38" s="42">
        <f>ROUND(SUM(U38:Y38),5)</f>
        <v>0</v>
      </c>
      <c r="AB38" s="39"/>
      <c r="AC38" s="42">
        <f>ROUND(SUM(AC35:AC37),5)</f>
        <v>0</v>
      </c>
      <c r="AD38" s="39"/>
      <c r="AE38" s="42">
        <f>ROUND(SUM(AE35:AE37),5)</f>
        <v>0</v>
      </c>
      <c r="AF38" s="39"/>
      <c r="AG38" s="42">
        <f>ROUND(SUM(AG35:AG37),5)</f>
        <v>0</v>
      </c>
      <c r="AH38" s="39"/>
      <c r="AI38" s="42">
        <f>ROUND(SUM(AI35:AI37),5)</f>
        <v>0</v>
      </c>
      <c r="AJ38" s="39"/>
      <c r="AK38" s="42">
        <f>ROUND(SUM(AC38:AI38),5)</f>
        <v>0</v>
      </c>
      <c r="AL38" s="39"/>
      <c r="AM38" s="42">
        <f>ROUND(SUM(AM35:AM37),5)</f>
        <v>0</v>
      </c>
      <c r="AN38" s="39"/>
      <c r="AO38" s="42">
        <f>ROUND(SUM(AO35:AO37),5)</f>
        <v>0</v>
      </c>
      <c r="AP38" s="39"/>
      <c r="AQ38" s="42">
        <f>ROUND(SUM(AQ35:AQ37),5)</f>
        <v>0</v>
      </c>
      <c r="AR38" s="39"/>
      <c r="AS38" s="42">
        <f>ROUND(SUM(AM38:AQ38),5)</f>
        <v>0</v>
      </c>
      <c r="AT38" s="39"/>
      <c r="AU38" s="42">
        <f>ROUND(SUM(AU35:AU37),5)</f>
        <v>1094</v>
      </c>
      <c r="AV38" s="39"/>
      <c r="AW38" s="40">
        <f>ROUND(S38+AA38+AK38+SUM(AS38:AU38),5)</f>
        <v>1094</v>
      </c>
      <c r="AX38" s="39"/>
      <c r="AY38" s="42">
        <f>ROUND(SUM(AY35:AY37),5)</f>
        <v>0</v>
      </c>
      <c r="AZ38" s="39"/>
      <c r="BA38" s="42">
        <f>ROUND(SUM(BA35:BA37),5)</f>
        <v>0</v>
      </c>
      <c r="BB38" s="39"/>
      <c r="BC38" s="42">
        <f>ROUND(SUM(BC35:BC37),5)</f>
        <v>0</v>
      </c>
      <c r="BD38" s="39"/>
      <c r="BE38" s="42">
        <f>ROUND(SUM(BE35:BE37),5)</f>
        <v>126</v>
      </c>
      <c r="BF38" s="39"/>
      <c r="BG38" s="42">
        <f>ROUND(SUM(BG35:BG37),5)</f>
        <v>0</v>
      </c>
      <c r="BH38" s="39"/>
      <c r="BI38" s="42">
        <f>ROUND(SUM(BI35:BI37),5)</f>
        <v>0</v>
      </c>
      <c r="BJ38" s="39"/>
      <c r="BK38" s="42">
        <f>ROUND(SUM(BK35:BK37),5)</f>
        <v>0</v>
      </c>
      <c r="BL38" s="39"/>
      <c r="BM38" s="40">
        <f>ROUND(SUM(BC38:BK38),5)</f>
        <v>126</v>
      </c>
      <c r="BN38" s="39"/>
      <c r="BO38" s="42">
        <f>ROUND(SUM(BO35:BO37),5)</f>
        <v>0</v>
      </c>
      <c r="BP38" s="39"/>
      <c r="BQ38" s="42">
        <f>ROUND(SUM(BQ35:BQ37),5)</f>
        <v>0</v>
      </c>
      <c r="BR38" s="39"/>
      <c r="BS38" s="42">
        <f>ROUND(SUM(BS35:BS37),5)</f>
        <v>0</v>
      </c>
      <c r="BT38" s="39"/>
      <c r="BU38" s="40">
        <f>ROUND(SUM(BQ38:BS38),5)</f>
        <v>0</v>
      </c>
      <c r="BV38" s="39"/>
      <c r="BW38" s="42">
        <f>ROUND(SUM(BW35:BW37),5)</f>
        <v>0</v>
      </c>
      <c r="BX38" s="39"/>
      <c r="BY38" s="42">
        <f>ROUND(SUM(BY35:BY37),5)</f>
        <v>0</v>
      </c>
      <c r="BZ38" s="39"/>
      <c r="CA38" s="42">
        <f>ROUND(SUM(CA35:CA37),5)</f>
        <v>0</v>
      </c>
      <c r="CB38" s="39"/>
      <c r="CC38" s="42">
        <f>ROUND(SUM(CC35:CC37),5)</f>
        <v>0</v>
      </c>
      <c r="CD38" s="39"/>
      <c r="CE38" s="42">
        <f>ROUND(SUM(CE35:CE37),5)</f>
        <v>0</v>
      </c>
      <c r="CF38" s="39"/>
      <c r="CG38" s="42">
        <f>ROUND(SUM(CG35:CG37),5)</f>
        <v>0</v>
      </c>
      <c r="CH38" s="39"/>
      <c r="CI38" s="42">
        <f>ROUND(SUM(CI35:CI37),5)</f>
        <v>0</v>
      </c>
      <c r="CJ38" s="39"/>
      <c r="CK38" s="42">
        <f>ROUND(SUM(CK35:CK37),5)</f>
        <v>0</v>
      </c>
      <c r="CL38" s="39"/>
      <c r="CM38" s="40">
        <f>ROUND(SUM(CG38:CK38),5)</f>
        <v>0</v>
      </c>
      <c r="CN38" s="39"/>
      <c r="CO38" s="42">
        <f>ROUND(SUM(CO35:CO37),5)</f>
        <v>0</v>
      </c>
      <c r="CP38" s="39"/>
      <c r="CQ38" s="42">
        <f>ROUND(SUM(CQ35:CQ37),5)</f>
        <v>0</v>
      </c>
      <c r="CR38" s="39"/>
      <c r="CS38" s="42">
        <f>ROUND(SUM(CS35:CS37),5)</f>
        <v>0</v>
      </c>
      <c r="CT38" s="39"/>
      <c r="CU38" s="40">
        <f>ROUND(SUM(CO38:CS38),5)</f>
        <v>0</v>
      </c>
      <c r="CV38" s="39"/>
      <c r="CW38" s="42">
        <f>ROUND(SUM(CW35:CW37),5)</f>
        <v>0</v>
      </c>
      <c r="CX38" s="39"/>
      <c r="CY38" s="42">
        <f>ROUND(SUM(CY35:CY37),5)</f>
        <v>0</v>
      </c>
      <c r="CZ38" s="39"/>
      <c r="DA38" s="42">
        <f>ROUND(SUM(DA35:DA37),5)</f>
        <v>0</v>
      </c>
      <c r="DB38" s="39"/>
      <c r="DC38" s="42">
        <f>ROUND(SUM(DC35:DC37),5)</f>
        <v>0</v>
      </c>
      <c r="DD38" s="39"/>
      <c r="DE38" s="42">
        <f>ROUND(SUM(DE35:DE37),5)</f>
        <v>0</v>
      </c>
      <c r="DF38" s="39"/>
      <c r="DG38" s="42">
        <f>ROUND(SUM(DG35:DG37),5)</f>
        <v>0</v>
      </c>
      <c r="DH38" s="39"/>
      <c r="DI38" s="42">
        <f>ROUND(SUM(DI35:DI37),5)</f>
        <v>0</v>
      </c>
      <c r="DJ38" s="39"/>
      <c r="DK38" s="42">
        <f>ROUND(SUM(DK35:DK37),5)</f>
        <v>0</v>
      </c>
      <c r="DL38" s="39"/>
      <c r="DM38" s="42">
        <f>ROUND(SUM(DM35:DM37),5)</f>
        <v>126</v>
      </c>
      <c r="DN38" s="39"/>
      <c r="DO38" s="42">
        <f>ROUND(SUM(DO35:DO37),5)</f>
        <v>0</v>
      </c>
      <c r="DP38" s="39"/>
      <c r="DQ38" s="42">
        <f>ROUND(SUM(DQ35:DQ37),5)</f>
        <v>0</v>
      </c>
      <c r="DR38" s="39"/>
      <c r="DS38" s="42">
        <f>ROUND(SUM(DS35:DS37),5)</f>
        <v>0</v>
      </c>
      <c r="DT38" s="39"/>
      <c r="DU38" s="42">
        <f>ROUND(SUM(DU35:DU37),5)</f>
        <v>0</v>
      </c>
      <c r="DV38" s="39"/>
      <c r="DW38" s="42">
        <f>ROUND(SUM(DW35:DW37),5)</f>
        <v>181</v>
      </c>
      <c r="DX38" s="39"/>
      <c r="DY38" s="42">
        <f>ROUND(SUM(DY35:DY37),5)</f>
        <v>0</v>
      </c>
      <c r="DZ38" s="39"/>
      <c r="EA38" s="42">
        <f>ROUND(SUM(EA35:EA37),5)</f>
        <v>0</v>
      </c>
      <c r="EB38" s="39"/>
      <c r="EC38" s="42">
        <f>ROUND(SUM(EC35:EC37),5)</f>
        <v>1094</v>
      </c>
      <c r="ED38" s="39"/>
      <c r="EE38" s="42">
        <f>ROUND(SUM(EE35:EE37),5)</f>
        <v>0</v>
      </c>
      <c r="EF38" s="39"/>
      <c r="EG38" s="42">
        <f>ROUND(SUM(EG35:EG37),5)</f>
        <v>0</v>
      </c>
      <c r="EH38" s="39"/>
      <c r="EI38" s="42">
        <f>ROUND(SUM(EI35:EI37),5)</f>
        <v>0</v>
      </c>
      <c r="EJ38" s="39"/>
      <c r="EK38" s="42">
        <f>ROUND(SUM(EK35:EK37),5)</f>
        <v>0</v>
      </c>
      <c r="EL38" s="39"/>
      <c r="EM38" s="42">
        <f>ROUND(SUM(EM35:EM37),5)</f>
        <v>0</v>
      </c>
      <c r="EN38" s="39"/>
      <c r="EO38" s="42">
        <f>ROUND(SUM(EO35:EO37),5)</f>
        <v>0</v>
      </c>
      <c r="EP38" s="39"/>
      <c r="EQ38" s="42">
        <f>ROUND(SUM(EQ35:EQ37),5)</f>
        <v>0</v>
      </c>
      <c r="ER38" s="39"/>
      <c r="ES38" s="42">
        <f>ROUND(SUM(ES35:ES37),5)</f>
        <v>0</v>
      </c>
      <c r="ET38" s="39"/>
      <c r="EU38" s="42">
        <f>ROUND(SUM(EU35:EU37),5)</f>
        <v>0</v>
      </c>
      <c r="EV38" s="39"/>
      <c r="EW38" s="42">
        <f>ROUND(SUM(EW35:EW37),5)</f>
        <v>0</v>
      </c>
      <c r="EX38" s="39"/>
      <c r="EY38" s="42">
        <f>ROUND(SUM(EY35:EY37),5)</f>
        <v>6838.91</v>
      </c>
      <c r="EZ38" s="39"/>
      <c r="FA38" s="40">
        <f>ROUND(SUM(EG38:EY38),5)</f>
        <v>6838.91</v>
      </c>
      <c r="FB38" s="39"/>
      <c r="FC38" s="42">
        <f>ROUND(SUM(FC35:FC37),5)</f>
        <v>0</v>
      </c>
      <c r="FD38" s="39"/>
      <c r="FE38" s="42">
        <f>ROUND(SUM(FE35:FE37),5)</f>
        <v>0</v>
      </c>
      <c r="FF38" s="39"/>
      <c r="FG38" s="42">
        <f>ROUND(SUM(FG35:FG37),5)</f>
        <v>0</v>
      </c>
      <c r="FH38" s="39"/>
      <c r="FI38" s="42">
        <f>ROUND(SUM(FI35:FI37),5)</f>
        <v>0</v>
      </c>
      <c r="FJ38" s="39"/>
      <c r="FK38" s="40">
        <f>ROUND(SUM(FG38:FI38),5)</f>
        <v>0</v>
      </c>
      <c r="FL38" s="39"/>
      <c r="FM38" s="42">
        <f>ROUND(SUM(FM35:FM37),5)</f>
        <v>0</v>
      </c>
      <c r="FN38" s="39"/>
      <c r="FO38" s="42">
        <f>ROUND(SUM(FO35:FO37),5)</f>
        <v>0</v>
      </c>
      <c r="FP38" s="39"/>
      <c r="FQ38" s="42">
        <f>ROUND(SUM(FQ35:FQ37),5)</f>
        <v>0</v>
      </c>
      <c r="FR38" s="39"/>
      <c r="FS38" s="42">
        <f>ROUND(SUM(FS35:FS37),5)</f>
        <v>0</v>
      </c>
      <c r="FT38" s="39"/>
      <c r="FU38" s="42">
        <f>ROUND(SUM(FM38:FS38),5)</f>
        <v>0</v>
      </c>
      <c r="FV38" s="39"/>
      <c r="FW38" s="42">
        <f>ROUND(SUM(FW35:FW37),5)</f>
        <v>0</v>
      </c>
      <c r="FX38" s="39"/>
      <c r="FY38" s="42">
        <f>ROUND(SUM(FY35:FY37),5)</f>
        <v>0</v>
      </c>
      <c r="FZ38" s="39"/>
      <c r="GA38" s="42">
        <f>ROUND(SUM(GA35:GA37),5)</f>
        <v>0</v>
      </c>
      <c r="GB38" s="39"/>
      <c r="GC38" s="42">
        <f>ROUND(SUM(GC35:GC37),5)</f>
        <v>1094</v>
      </c>
      <c r="GD38" s="39"/>
      <c r="GE38" s="40">
        <f>ROUND(SUM(FU38:GC38),5)</f>
        <v>1094</v>
      </c>
      <c r="GF38" s="39"/>
      <c r="GG38" s="42">
        <f>ROUND(SUM(GG35:GG37),5)</f>
        <v>0</v>
      </c>
      <c r="GH38" s="39"/>
      <c r="GI38" s="42">
        <f>ROUND(SUM(GI35:GI37),5)</f>
        <v>0</v>
      </c>
      <c r="GJ38" s="39"/>
      <c r="GK38" s="42">
        <f>ROUND(SUM(GK35:GK37),5)</f>
        <v>0</v>
      </c>
      <c r="GL38" s="39"/>
      <c r="GM38" s="42">
        <f>ROUND(SUM(GM35:GM37),5)</f>
        <v>0</v>
      </c>
      <c r="GN38" s="39"/>
      <c r="GO38" s="42">
        <f>ROUND(SUM(GO35:GO37),5)</f>
        <v>0</v>
      </c>
      <c r="GP38" s="39"/>
      <c r="GQ38" s="42">
        <f>ROUND(SUM(GQ35:GQ37),5)</f>
        <v>0</v>
      </c>
      <c r="GR38" s="39"/>
      <c r="GS38" s="42">
        <f>ROUND(SUM(GS35:GS37),5)</f>
        <v>0</v>
      </c>
      <c r="GT38" s="39"/>
      <c r="GU38" s="40">
        <f>ROUND(SUM(GG38:GS38),5)</f>
        <v>0</v>
      </c>
      <c r="GV38" s="39"/>
      <c r="GW38" s="42">
        <f>ROUND(SUM(GW35:GW37),5)</f>
        <v>0</v>
      </c>
      <c r="GX38" s="39"/>
      <c r="GY38" s="42">
        <f>ROUND(SUM(GY35:GY37),5)</f>
        <v>126</v>
      </c>
      <c r="GZ38" s="39"/>
      <c r="HA38" s="105">
        <f>ROUND(SUM(HA35:HA37),5)</f>
        <v>0</v>
      </c>
      <c r="HB38" s="39"/>
      <c r="HC38" s="42">
        <f>ROUND(SUM(HC35:HC37),5)</f>
        <v>0</v>
      </c>
      <c r="HD38" s="39"/>
      <c r="HE38" s="42">
        <f>ROUND(SUM(HE35:HE37),5)</f>
        <v>0</v>
      </c>
      <c r="HF38" s="39"/>
      <c r="HG38" s="42">
        <f>ROUND(SUM(HG35:HG37),5)</f>
        <v>0</v>
      </c>
      <c r="HH38" s="39"/>
      <c r="HI38" s="42">
        <f>ROUND(SUM(HI35:HI37),5)</f>
        <v>0</v>
      </c>
      <c r="HJ38" s="39"/>
      <c r="HK38" s="42">
        <f>ROUND(SUM(HK35:HK37),5)</f>
        <v>0</v>
      </c>
      <c r="HL38" s="39"/>
      <c r="HM38" s="42">
        <f>ROUND(SUM(HM35:HM37),5)</f>
        <v>0</v>
      </c>
      <c r="HN38" s="39"/>
      <c r="HO38" s="42">
        <f>ROUND(SUM(HO35:HO37),5)</f>
        <v>0</v>
      </c>
      <c r="HP38" s="39"/>
      <c r="HQ38" s="42">
        <f>ROUND(SUM(HQ35:HQ37),5)</f>
        <v>0</v>
      </c>
      <c r="HR38" s="39"/>
      <c r="HS38" s="40">
        <f>ROUND(SUM(HI38:HQ38),5)</f>
        <v>0</v>
      </c>
      <c r="HT38" s="39"/>
      <c r="HU38" s="42">
        <f>ROUND(SUM(HU35:HU37),5)</f>
        <v>0</v>
      </c>
      <c r="HV38" s="39"/>
      <c r="HW38" s="42">
        <f>ROUND(SUM(HW35:HW37),5)</f>
        <v>0</v>
      </c>
      <c r="HX38" s="39"/>
      <c r="HY38" s="42">
        <f>ROUND(SUM(HY35:HY37),5)</f>
        <v>0</v>
      </c>
      <c r="HZ38" s="39"/>
      <c r="IA38" s="42">
        <f>ROUND(SUM(IA35:IA37),5)</f>
        <v>0</v>
      </c>
      <c r="IB38" s="39"/>
      <c r="IC38" s="42">
        <f>ROUND(SUM(IC35:IC37),5)</f>
        <v>0</v>
      </c>
      <c r="ID38" s="39"/>
      <c r="IE38" s="42">
        <f>ROUND(SUM(IE35:IE37),5)</f>
        <v>0</v>
      </c>
      <c r="IF38" s="39"/>
      <c r="IG38" s="40">
        <f>ROUND(SUM(HY38:IE38),5)</f>
        <v>0</v>
      </c>
      <c r="IH38" s="39"/>
      <c r="II38" s="42">
        <f>ROUND(SUM(II35:II37),5)</f>
        <v>0</v>
      </c>
      <c r="IJ38" s="39"/>
      <c r="IK38" s="42">
        <f>ROUND(SUM(IK35:IK37),5)</f>
        <v>0</v>
      </c>
      <c r="IL38" s="39"/>
      <c r="IM38" s="40">
        <f>ROUND(SUM(II38:IK38),5)</f>
        <v>0</v>
      </c>
      <c r="IN38" s="39"/>
      <c r="IO38" s="42">
        <f>ROUND(SUM(IO35:IO37),5)</f>
        <v>0</v>
      </c>
      <c r="IP38" s="39"/>
      <c r="IQ38" s="42">
        <f>ROUND(SUM(IQ35:IQ37),5)</f>
        <v>0</v>
      </c>
      <c r="IR38" s="39"/>
      <c r="IS38" s="42">
        <f>ROUND(SUM(IS35:IS37),5)</f>
        <v>0</v>
      </c>
      <c r="IT38" s="39"/>
      <c r="IU38" s="42">
        <f>ROUND(SUM(IU35:IU37),5)</f>
        <v>0</v>
      </c>
      <c r="IV38" s="39"/>
      <c r="IW38" s="42">
        <f>ROUND(SUM(IO38:IU38),5)</f>
        <v>0</v>
      </c>
      <c r="IX38" s="39"/>
      <c r="IY38" s="42">
        <f>ROUND(SUM(IY35:IY37),5)</f>
        <v>17065.07</v>
      </c>
      <c r="IZ38" s="39"/>
      <c r="JA38" s="42">
        <f>ROUND(SUM(JA35:JA37),5)</f>
        <v>0</v>
      </c>
      <c r="JB38" s="39"/>
      <c r="JC38" s="42">
        <f>ROUND(SUM(JC35:JC37),5)</f>
        <v>0</v>
      </c>
      <c r="JD38" s="39"/>
      <c r="JE38" s="42">
        <f>ROUND(SUM(JE35:JE37),5)</f>
        <v>0</v>
      </c>
      <c r="JF38" s="39"/>
      <c r="JG38" s="42">
        <f>ROUND(SUM(JA38:JE38),5)</f>
        <v>0</v>
      </c>
      <c r="JH38" s="39"/>
      <c r="JI38" s="42">
        <f>ROUND(SUM(JI35:JI37),5)</f>
        <v>0</v>
      </c>
      <c r="JJ38" s="39"/>
      <c r="JK38" s="42">
        <f>ROUND(SUM(G38:K38)+SUM(AW38:BA38)+SUM(BM38:BO38)+SUM(BU38:CE38)+CM38+SUM(CU38:EE38)+SUM(FA38:FE38)+FK38+GE38+SUM(GU38:HG38)+SUM(HS38:HW38)+IG38+IM38+SUM(IW38:IY38)+SUM(JG38:JI38),5)</f>
        <v>28838.98</v>
      </c>
    </row>
    <row r="39" spans="1:271" hidden="1" x14ac:dyDescent="0.2">
      <c r="A39" s="36"/>
      <c r="B39" s="36"/>
      <c r="C39" s="36"/>
      <c r="D39" s="36"/>
      <c r="E39" s="36" t="s">
        <v>483</v>
      </c>
      <c r="F39" s="36"/>
      <c r="G39" s="42">
        <v>0</v>
      </c>
      <c r="H39" s="39"/>
      <c r="I39" s="42">
        <v>0</v>
      </c>
      <c r="J39" s="39"/>
      <c r="K39" s="42">
        <v>0</v>
      </c>
      <c r="L39" s="39"/>
      <c r="M39" s="42">
        <v>0</v>
      </c>
      <c r="N39" s="39"/>
      <c r="O39" s="42">
        <v>0</v>
      </c>
      <c r="P39" s="39"/>
      <c r="Q39" s="42">
        <v>0</v>
      </c>
      <c r="R39" s="39"/>
      <c r="S39" s="42">
        <f>ROUND(SUM(M39:Q39),5)</f>
        <v>0</v>
      </c>
      <c r="T39" s="39"/>
      <c r="U39" s="42">
        <v>0</v>
      </c>
      <c r="V39" s="39"/>
      <c r="W39" s="42">
        <v>0</v>
      </c>
      <c r="X39" s="39"/>
      <c r="Y39" s="42">
        <v>0</v>
      </c>
      <c r="Z39" s="39"/>
      <c r="AA39" s="42">
        <f>ROUND(SUM(U39:Y39),5)</f>
        <v>0</v>
      </c>
      <c r="AB39" s="39"/>
      <c r="AC39" s="42">
        <v>0</v>
      </c>
      <c r="AD39" s="39"/>
      <c r="AE39" s="42">
        <v>0</v>
      </c>
      <c r="AF39" s="39"/>
      <c r="AG39" s="42">
        <v>0</v>
      </c>
      <c r="AH39" s="39"/>
      <c r="AI39" s="42">
        <v>0</v>
      </c>
      <c r="AJ39" s="39"/>
      <c r="AK39" s="42">
        <f>ROUND(SUM(AC39:AI39),5)</f>
        <v>0</v>
      </c>
      <c r="AL39" s="39"/>
      <c r="AM39" s="42">
        <v>0</v>
      </c>
      <c r="AN39" s="39"/>
      <c r="AO39" s="42">
        <v>0</v>
      </c>
      <c r="AP39" s="39"/>
      <c r="AQ39" s="42">
        <v>0</v>
      </c>
      <c r="AR39" s="39"/>
      <c r="AS39" s="42">
        <f>ROUND(SUM(AM39:AQ39),5)</f>
        <v>0</v>
      </c>
      <c r="AT39" s="39"/>
      <c r="AU39" s="42">
        <v>0</v>
      </c>
      <c r="AV39" s="39"/>
      <c r="AW39" s="40">
        <f>ROUND(S39+AA39+AK39+SUM(AS39:AU39),5)</f>
        <v>0</v>
      </c>
      <c r="AX39" s="39"/>
      <c r="AY39" s="42">
        <v>0</v>
      </c>
      <c r="AZ39" s="39"/>
      <c r="BA39" s="42">
        <v>0</v>
      </c>
      <c r="BB39" s="39"/>
      <c r="BC39" s="42">
        <v>0</v>
      </c>
      <c r="BD39" s="39"/>
      <c r="BE39" s="42">
        <v>0</v>
      </c>
      <c r="BF39" s="39"/>
      <c r="BG39" s="42">
        <v>0</v>
      </c>
      <c r="BH39" s="39"/>
      <c r="BI39" s="42">
        <v>0</v>
      </c>
      <c r="BJ39" s="39"/>
      <c r="BK39" s="42">
        <v>0</v>
      </c>
      <c r="BL39" s="39"/>
      <c r="BM39" s="40">
        <f>ROUND(SUM(BC39:BK39),5)</f>
        <v>0</v>
      </c>
      <c r="BN39" s="39"/>
      <c r="BO39" s="42">
        <v>0</v>
      </c>
      <c r="BP39" s="39"/>
      <c r="BQ39" s="42">
        <v>0</v>
      </c>
      <c r="BR39" s="39"/>
      <c r="BS39" s="42">
        <v>0</v>
      </c>
      <c r="BT39" s="39"/>
      <c r="BU39" s="40">
        <f>ROUND(SUM(BQ39:BS39),5)</f>
        <v>0</v>
      </c>
      <c r="BV39" s="39"/>
      <c r="BW39" s="42">
        <v>0</v>
      </c>
      <c r="BX39" s="39"/>
      <c r="BY39" s="42">
        <v>0</v>
      </c>
      <c r="BZ39" s="39"/>
      <c r="CA39" s="42">
        <v>0</v>
      </c>
      <c r="CB39" s="39"/>
      <c r="CC39" s="42">
        <v>0</v>
      </c>
      <c r="CD39" s="39"/>
      <c r="CE39" s="42">
        <v>0</v>
      </c>
      <c r="CF39" s="39"/>
      <c r="CG39" s="42">
        <v>0</v>
      </c>
      <c r="CH39" s="39"/>
      <c r="CI39" s="42">
        <v>0</v>
      </c>
      <c r="CJ39" s="39"/>
      <c r="CK39" s="42">
        <v>0</v>
      </c>
      <c r="CL39" s="39"/>
      <c r="CM39" s="40">
        <f>ROUND(SUM(CG39:CK39),5)</f>
        <v>0</v>
      </c>
      <c r="CN39" s="39"/>
      <c r="CO39" s="42">
        <v>0</v>
      </c>
      <c r="CP39" s="39"/>
      <c r="CQ39" s="42">
        <v>0</v>
      </c>
      <c r="CR39" s="39"/>
      <c r="CS39" s="42">
        <v>0</v>
      </c>
      <c r="CT39" s="39"/>
      <c r="CU39" s="40">
        <f>ROUND(SUM(CO39:CS39),5)</f>
        <v>0</v>
      </c>
      <c r="CV39" s="39"/>
      <c r="CW39" s="42">
        <v>0</v>
      </c>
      <c r="CX39" s="39"/>
      <c r="CY39" s="42">
        <v>0</v>
      </c>
      <c r="CZ39" s="39"/>
      <c r="DA39" s="42">
        <v>0</v>
      </c>
      <c r="DB39" s="39"/>
      <c r="DC39" s="42">
        <v>0</v>
      </c>
      <c r="DD39" s="39"/>
      <c r="DE39" s="42">
        <v>0</v>
      </c>
      <c r="DF39" s="39"/>
      <c r="DG39" s="42">
        <v>0</v>
      </c>
      <c r="DH39" s="39"/>
      <c r="DI39" s="42">
        <v>0</v>
      </c>
      <c r="DJ39" s="39"/>
      <c r="DK39" s="42">
        <v>0</v>
      </c>
      <c r="DL39" s="39"/>
      <c r="DM39" s="42">
        <v>0</v>
      </c>
      <c r="DN39" s="39"/>
      <c r="DO39" s="42">
        <v>0</v>
      </c>
      <c r="DP39" s="39"/>
      <c r="DQ39" s="42">
        <v>0</v>
      </c>
      <c r="DR39" s="39"/>
      <c r="DS39" s="42">
        <v>0</v>
      </c>
      <c r="DT39" s="39"/>
      <c r="DU39" s="42">
        <v>0</v>
      </c>
      <c r="DV39" s="39"/>
      <c r="DW39" s="42">
        <v>0</v>
      </c>
      <c r="DX39" s="39"/>
      <c r="DY39" s="42">
        <v>0</v>
      </c>
      <c r="DZ39" s="39"/>
      <c r="EA39" s="42">
        <v>0</v>
      </c>
      <c r="EB39" s="39"/>
      <c r="EC39" s="42">
        <v>0</v>
      </c>
      <c r="ED39" s="39"/>
      <c r="EE39" s="42">
        <v>0</v>
      </c>
      <c r="EF39" s="39"/>
      <c r="EG39" s="42">
        <v>0</v>
      </c>
      <c r="EH39" s="39"/>
      <c r="EI39" s="42">
        <v>0</v>
      </c>
      <c r="EJ39" s="39"/>
      <c r="EK39" s="42">
        <v>0</v>
      </c>
      <c r="EL39" s="39"/>
      <c r="EM39" s="42">
        <v>0</v>
      </c>
      <c r="EN39" s="39"/>
      <c r="EO39" s="42">
        <v>0</v>
      </c>
      <c r="EP39" s="39"/>
      <c r="EQ39" s="42">
        <v>0</v>
      </c>
      <c r="ER39" s="39"/>
      <c r="ES39" s="42">
        <v>0</v>
      </c>
      <c r="ET39" s="39"/>
      <c r="EU39" s="42">
        <v>0</v>
      </c>
      <c r="EV39" s="39"/>
      <c r="EW39" s="42">
        <v>0</v>
      </c>
      <c r="EX39" s="39"/>
      <c r="EY39" s="42">
        <v>0</v>
      </c>
      <c r="EZ39" s="39"/>
      <c r="FA39" s="40">
        <f>ROUND(SUM(EG39:EY39),5)</f>
        <v>0</v>
      </c>
      <c r="FB39" s="39"/>
      <c r="FC39" s="42">
        <v>0</v>
      </c>
      <c r="FD39" s="39"/>
      <c r="FE39" s="42">
        <v>0</v>
      </c>
      <c r="FF39" s="39"/>
      <c r="FG39" s="42">
        <v>0</v>
      </c>
      <c r="FH39" s="39"/>
      <c r="FI39" s="42">
        <v>0</v>
      </c>
      <c r="FJ39" s="39"/>
      <c r="FK39" s="40">
        <f>ROUND(SUM(FG39:FI39),5)</f>
        <v>0</v>
      </c>
      <c r="FL39" s="39"/>
      <c r="FM39" s="42">
        <v>0</v>
      </c>
      <c r="FN39" s="39"/>
      <c r="FO39" s="42">
        <v>0</v>
      </c>
      <c r="FP39" s="39"/>
      <c r="FQ39" s="42">
        <v>0</v>
      </c>
      <c r="FR39" s="39"/>
      <c r="FS39" s="42">
        <v>0</v>
      </c>
      <c r="FT39" s="39"/>
      <c r="FU39" s="42">
        <f>ROUND(SUM(FM39:FS39),5)</f>
        <v>0</v>
      </c>
      <c r="FV39" s="39"/>
      <c r="FW39" s="42">
        <v>0</v>
      </c>
      <c r="FX39" s="39"/>
      <c r="FY39" s="42">
        <v>0</v>
      </c>
      <c r="FZ39" s="39"/>
      <c r="GA39" s="42">
        <v>0</v>
      </c>
      <c r="GB39" s="39"/>
      <c r="GC39" s="42">
        <v>0</v>
      </c>
      <c r="GD39" s="39"/>
      <c r="GE39" s="40">
        <f>ROUND(SUM(FU39:GC39),5)</f>
        <v>0</v>
      </c>
      <c r="GF39" s="39"/>
      <c r="GG39" s="42">
        <v>0</v>
      </c>
      <c r="GH39" s="39"/>
      <c r="GI39" s="42">
        <v>0</v>
      </c>
      <c r="GJ39" s="39"/>
      <c r="GK39" s="42">
        <v>0</v>
      </c>
      <c r="GL39" s="39"/>
      <c r="GM39" s="42">
        <v>0</v>
      </c>
      <c r="GN39" s="39"/>
      <c r="GO39" s="42">
        <v>0</v>
      </c>
      <c r="GP39" s="39"/>
      <c r="GQ39" s="42">
        <v>0</v>
      </c>
      <c r="GR39" s="39"/>
      <c r="GS39" s="42">
        <v>0</v>
      </c>
      <c r="GT39" s="39"/>
      <c r="GU39" s="40">
        <f>ROUND(SUM(GG39:GS39),5)</f>
        <v>0</v>
      </c>
      <c r="GV39" s="39"/>
      <c r="GW39" s="42">
        <v>0</v>
      </c>
      <c r="GX39" s="39"/>
      <c r="GY39" s="42">
        <v>0</v>
      </c>
      <c r="GZ39" s="39"/>
      <c r="HA39" s="105">
        <v>0</v>
      </c>
      <c r="HB39" s="39"/>
      <c r="HC39" s="42">
        <v>0</v>
      </c>
      <c r="HD39" s="39"/>
      <c r="HE39" s="42">
        <v>0</v>
      </c>
      <c r="HF39" s="39"/>
      <c r="HG39" s="42">
        <v>0</v>
      </c>
      <c r="HH39" s="39"/>
      <c r="HI39" s="42">
        <v>0</v>
      </c>
      <c r="HJ39" s="39"/>
      <c r="HK39" s="42">
        <v>0</v>
      </c>
      <c r="HL39" s="39"/>
      <c r="HM39" s="42">
        <v>0</v>
      </c>
      <c r="HN39" s="39"/>
      <c r="HO39" s="42">
        <v>0</v>
      </c>
      <c r="HP39" s="39"/>
      <c r="HQ39" s="42">
        <v>0</v>
      </c>
      <c r="HR39" s="39"/>
      <c r="HS39" s="40">
        <f>ROUND(SUM(HI39:HQ39),5)</f>
        <v>0</v>
      </c>
      <c r="HT39" s="39"/>
      <c r="HU39" s="42">
        <v>0</v>
      </c>
      <c r="HV39" s="39"/>
      <c r="HW39" s="42">
        <v>0</v>
      </c>
      <c r="HX39" s="39"/>
      <c r="HY39" s="42">
        <v>0</v>
      </c>
      <c r="HZ39" s="39"/>
      <c r="IA39" s="42">
        <v>0</v>
      </c>
      <c r="IB39" s="39"/>
      <c r="IC39" s="42">
        <v>0</v>
      </c>
      <c r="ID39" s="39"/>
      <c r="IE39" s="42">
        <v>0</v>
      </c>
      <c r="IF39" s="39"/>
      <c r="IG39" s="40">
        <f>ROUND(SUM(HY39:IE39),5)</f>
        <v>0</v>
      </c>
      <c r="IH39" s="39"/>
      <c r="II39" s="42">
        <v>0</v>
      </c>
      <c r="IJ39" s="39"/>
      <c r="IK39" s="42">
        <v>0</v>
      </c>
      <c r="IL39" s="39"/>
      <c r="IM39" s="40">
        <f>ROUND(SUM(II39:IK39),5)</f>
        <v>0</v>
      </c>
      <c r="IN39" s="39"/>
      <c r="IO39" s="42">
        <v>0</v>
      </c>
      <c r="IP39" s="39"/>
      <c r="IQ39" s="42">
        <v>0</v>
      </c>
      <c r="IR39" s="39"/>
      <c r="IS39" s="42">
        <v>0</v>
      </c>
      <c r="IT39" s="39"/>
      <c r="IU39" s="42">
        <v>0</v>
      </c>
      <c r="IV39" s="39"/>
      <c r="IW39" s="42">
        <f>ROUND(SUM(IO39:IU39),5)</f>
        <v>0</v>
      </c>
      <c r="IX39" s="39"/>
      <c r="IY39" s="42">
        <v>8225</v>
      </c>
      <c r="IZ39" s="39"/>
      <c r="JA39" s="42">
        <v>0</v>
      </c>
      <c r="JB39" s="39"/>
      <c r="JC39" s="42">
        <v>0</v>
      </c>
      <c r="JD39" s="39"/>
      <c r="JE39" s="42">
        <v>0</v>
      </c>
      <c r="JF39" s="39"/>
      <c r="JG39" s="42">
        <f>ROUND(SUM(JA39:JE39),5)</f>
        <v>0</v>
      </c>
      <c r="JH39" s="39"/>
      <c r="JI39" s="42">
        <v>0</v>
      </c>
      <c r="JJ39" s="39"/>
      <c r="JK39" s="42">
        <f>ROUND(SUM(G39:K39)+SUM(AW39:BA39)+SUM(BM39:BO39)+SUM(BU39:CE39)+CM39+SUM(CU39:EE39)+SUM(FA39:FE39)+FK39+GE39+SUM(GU39:HG39)+SUM(HS39:HW39)+IG39+IM39+SUM(IW39:IY39)+SUM(JG39:JI39),5)</f>
        <v>8225</v>
      </c>
    </row>
    <row r="40" spans="1:271" hidden="1" x14ac:dyDescent="0.2">
      <c r="A40" s="36"/>
      <c r="B40" s="36"/>
      <c r="C40" s="36"/>
      <c r="D40" s="36"/>
      <c r="E40" s="36" t="s">
        <v>315</v>
      </c>
      <c r="F40" s="36"/>
      <c r="G40" s="42"/>
      <c r="H40" s="39"/>
      <c r="I40" s="42"/>
      <c r="J40" s="39"/>
      <c r="K40" s="42"/>
      <c r="L40" s="39"/>
      <c r="M40" s="42"/>
      <c r="N40" s="39"/>
      <c r="O40" s="42"/>
      <c r="P40" s="39"/>
      <c r="Q40" s="42"/>
      <c r="R40" s="39"/>
      <c r="S40" s="42"/>
      <c r="T40" s="39"/>
      <c r="U40" s="42"/>
      <c r="V40" s="39"/>
      <c r="W40" s="42"/>
      <c r="X40" s="39"/>
      <c r="Y40" s="42"/>
      <c r="Z40" s="39"/>
      <c r="AA40" s="42"/>
      <c r="AB40" s="39"/>
      <c r="AC40" s="42"/>
      <c r="AD40" s="39"/>
      <c r="AE40" s="42"/>
      <c r="AF40" s="39"/>
      <c r="AG40" s="42"/>
      <c r="AH40" s="39"/>
      <c r="AI40" s="42"/>
      <c r="AJ40" s="39"/>
      <c r="AK40" s="42"/>
      <c r="AL40" s="39"/>
      <c r="AM40" s="42"/>
      <c r="AN40" s="39"/>
      <c r="AO40" s="42"/>
      <c r="AP40" s="39"/>
      <c r="AQ40" s="42"/>
      <c r="AR40" s="39"/>
      <c r="AS40" s="42"/>
      <c r="AT40" s="39"/>
      <c r="AU40" s="42"/>
      <c r="AV40" s="39"/>
      <c r="AW40" s="40"/>
      <c r="AX40" s="39"/>
      <c r="AY40" s="42"/>
      <c r="AZ40" s="39"/>
      <c r="BA40" s="42"/>
      <c r="BB40" s="39"/>
      <c r="BC40" s="42"/>
      <c r="BD40" s="39"/>
      <c r="BE40" s="42"/>
      <c r="BF40" s="39"/>
      <c r="BG40" s="42"/>
      <c r="BH40" s="39"/>
      <c r="BI40" s="42"/>
      <c r="BJ40" s="39"/>
      <c r="BK40" s="42"/>
      <c r="BL40" s="39"/>
      <c r="BM40" s="40"/>
      <c r="BN40" s="39"/>
      <c r="BO40" s="42"/>
      <c r="BP40" s="39"/>
      <c r="BQ40" s="42"/>
      <c r="BR40" s="39"/>
      <c r="BS40" s="42"/>
      <c r="BT40" s="39"/>
      <c r="BU40" s="40"/>
      <c r="BV40" s="39"/>
      <c r="BW40" s="42"/>
      <c r="BX40" s="39"/>
      <c r="BY40" s="42"/>
      <c r="BZ40" s="39"/>
      <c r="CA40" s="42"/>
      <c r="CB40" s="39"/>
      <c r="CC40" s="42"/>
      <c r="CD40" s="39"/>
      <c r="CE40" s="42"/>
      <c r="CF40" s="39"/>
      <c r="CG40" s="42"/>
      <c r="CH40" s="39"/>
      <c r="CI40" s="42"/>
      <c r="CJ40" s="39"/>
      <c r="CK40" s="42"/>
      <c r="CL40" s="39"/>
      <c r="CM40" s="40"/>
      <c r="CN40" s="39"/>
      <c r="CO40" s="42"/>
      <c r="CP40" s="39"/>
      <c r="CQ40" s="42"/>
      <c r="CR40" s="39"/>
      <c r="CS40" s="42"/>
      <c r="CT40" s="39"/>
      <c r="CU40" s="40"/>
      <c r="CV40" s="39"/>
      <c r="CW40" s="42"/>
      <c r="CX40" s="39"/>
      <c r="CY40" s="42"/>
      <c r="CZ40" s="39"/>
      <c r="DA40" s="42"/>
      <c r="DB40" s="39"/>
      <c r="DC40" s="42"/>
      <c r="DD40" s="39"/>
      <c r="DE40" s="42"/>
      <c r="DF40" s="39"/>
      <c r="DG40" s="42"/>
      <c r="DH40" s="39"/>
      <c r="DI40" s="42"/>
      <c r="DJ40" s="39"/>
      <c r="DK40" s="42"/>
      <c r="DL40" s="39"/>
      <c r="DM40" s="42"/>
      <c r="DN40" s="39"/>
      <c r="DO40" s="42"/>
      <c r="DP40" s="39"/>
      <c r="DQ40" s="42"/>
      <c r="DR40" s="39"/>
      <c r="DS40" s="42"/>
      <c r="DT40" s="39"/>
      <c r="DU40" s="42"/>
      <c r="DV40" s="39"/>
      <c r="DW40" s="42"/>
      <c r="DX40" s="39"/>
      <c r="DY40" s="42"/>
      <c r="DZ40" s="39"/>
      <c r="EA40" s="42"/>
      <c r="EB40" s="39"/>
      <c r="EC40" s="42"/>
      <c r="ED40" s="39"/>
      <c r="EE40" s="42"/>
      <c r="EF40" s="39"/>
      <c r="EG40" s="42"/>
      <c r="EH40" s="39"/>
      <c r="EI40" s="42"/>
      <c r="EJ40" s="39"/>
      <c r="EK40" s="42"/>
      <c r="EL40" s="39"/>
      <c r="EM40" s="42"/>
      <c r="EN40" s="39"/>
      <c r="EO40" s="42"/>
      <c r="EP40" s="39"/>
      <c r="EQ40" s="42"/>
      <c r="ER40" s="39"/>
      <c r="ES40" s="42"/>
      <c r="ET40" s="39"/>
      <c r="EU40" s="42"/>
      <c r="EV40" s="39"/>
      <c r="EW40" s="42"/>
      <c r="EX40" s="39"/>
      <c r="EY40" s="42"/>
      <c r="EZ40" s="39"/>
      <c r="FA40" s="40"/>
      <c r="FB40" s="39"/>
      <c r="FC40" s="42"/>
      <c r="FD40" s="39"/>
      <c r="FE40" s="42"/>
      <c r="FF40" s="39"/>
      <c r="FG40" s="42"/>
      <c r="FH40" s="39"/>
      <c r="FI40" s="42"/>
      <c r="FJ40" s="39"/>
      <c r="FK40" s="40"/>
      <c r="FL40" s="39"/>
      <c r="FM40" s="42"/>
      <c r="FN40" s="39"/>
      <c r="FO40" s="42"/>
      <c r="FP40" s="39"/>
      <c r="FQ40" s="42"/>
      <c r="FR40" s="39"/>
      <c r="FS40" s="42"/>
      <c r="FT40" s="39"/>
      <c r="FU40" s="42"/>
      <c r="FV40" s="39"/>
      <c r="FW40" s="42"/>
      <c r="FX40" s="39"/>
      <c r="FY40" s="42"/>
      <c r="FZ40" s="39"/>
      <c r="GA40" s="42"/>
      <c r="GB40" s="39"/>
      <c r="GC40" s="42"/>
      <c r="GD40" s="39"/>
      <c r="GE40" s="40"/>
      <c r="GF40" s="39"/>
      <c r="GG40" s="42"/>
      <c r="GH40" s="39"/>
      <c r="GI40" s="42"/>
      <c r="GJ40" s="39"/>
      <c r="GK40" s="42"/>
      <c r="GL40" s="39"/>
      <c r="GM40" s="42"/>
      <c r="GN40" s="39"/>
      <c r="GO40" s="42"/>
      <c r="GP40" s="39"/>
      <c r="GQ40" s="42"/>
      <c r="GR40" s="39"/>
      <c r="GS40" s="42"/>
      <c r="GT40" s="39"/>
      <c r="GU40" s="40"/>
      <c r="GV40" s="39"/>
      <c r="GW40" s="42"/>
      <c r="GX40" s="39"/>
      <c r="GY40" s="42"/>
      <c r="GZ40" s="39"/>
      <c r="HA40" s="105"/>
      <c r="HB40" s="39"/>
      <c r="HC40" s="42"/>
      <c r="HD40" s="39"/>
      <c r="HE40" s="42"/>
      <c r="HF40" s="39"/>
      <c r="HG40" s="42"/>
      <c r="HH40" s="39"/>
      <c r="HI40" s="42"/>
      <c r="HJ40" s="39"/>
      <c r="HK40" s="42"/>
      <c r="HL40" s="39"/>
      <c r="HM40" s="42"/>
      <c r="HN40" s="39"/>
      <c r="HO40" s="42"/>
      <c r="HP40" s="39"/>
      <c r="HQ40" s="42"/>
      <c r="HR40" s="39"/>
      <c r="HS40" s="40"/>
      <c r="HT40" s="39"/>
      <c r="HU40" s="42"/>
      <c r="HV40" s="39"/>
      <c r="HW40" s="42"/>
      <c r="HX40" s="39"/>
      <c r="HY40" s="42"/>
      <c r="HZ40" s="39"/>
      <c r="IA40" s="42"/>
      <c r="IB40" s="39"/>
      <c r="IC40" s="42"/>
      <c r="ID40" s="39"/>
      <c r="IE40" s="42"/>
      <c r="IF40" s="39"/>
      <c r="IG40" s="40"/>
      <c r="IH40" s="39"/>
      <c r="II40" s="42"/>
      <c r="IJ40" s="39"/>
      <c r="IK40" s="42"/>
      <c r="IL40" s="39"/>
      <c r="IM40" s="40"/>
      <c r="IN40" s="39"/>
      <c r="IO40" s="42"/>
      <c r="IP40" s="39"/>
      <c r="IQ40" s="42"/>
      <c r="IR40" s="39"/>
      <c r="IS40" s="42"/>
      <c r="IT40" s="39"/>
      <c r="IU40" s="42"/>
      <c r="IV40" s="39"/>
      <c r="IW40" s="42"/>
      <c r="IX40" s="39"/>
      <c r="IY40" s="42"/>
      <c r="IZ40" s="39"/>
      <c r="JA40" s="42"/>
      <c r="JB40" s="39"/>
      <c r="JC40" s="42"/>
      <c r="JD40" s="39"/>
      <c r="JE40" s="42"/>
      <c r="JF40" s="39"/>
      <c r="JG40" s="42"/>
      <c r="JH40" s="39"/>
      <c r="JI40" s="42"/>
      <c r="JJ40" s="39"/>
      <c r="JK40" s="42"/>
    </row>
    <row r="41" spans="1:271" hidden="1" x14ac:dyDescent="0.2">
      <c r="A41" s="36"/>
      <c r="B41" s="36"/>
      <c r="C41" s="36"/>
      <c r="D41" s="36"/>
      <c r="E41" s="36"/>
      <c r="F41" s="36" t="s">
        <v>303</v>
      </c>
      <c r="G41" s="42">
        <v>11.18</v>
      </c>
      <c r="H41" s="39"/>
      <c r="I41" s="42">
        <v>11.18</v>
      </c>
      <c r="J41" s="39"/>
      <c r="K41" s="42">
        <v>91.18</v>
      </c>
      <c r="L41" s="39"/>
      <c r="M41" s="42">
        <v>0</v>
      </c>
      <c r="N41" s="39"/>
      <c r="O41" s="42">
        <v>0</v>
      </c>
      <c r="P41" s="39"/>
      <c r="Q41" s="42">
        <v>0</v>
      </c>
      <c r="R41" s="39"/>
      <c r="S41" s="42">
        <f>ROUND(SUM(M41:Q41),5)</f>
        <v>0</v>
      </c>
      <c r="T41" s="39"/>
      <c r="U41" s="42">
        <v>0</v>
      </c>
      <c r="V41" s="39"/>
      <c r="W41" s="42">
        <v>0</v>
      </c>
      <c r="X41" s="39"/>
      <c r="Y41" s="42">
        <v>0</v>
      </c>
      <c r="Z41" s="39"/>
      <c r="AA41" s="42">
        <f>ROUND(SUM(U41:Y41),5)</f>
        <v>0</v>
      </c>
      <c r="AB41" s="39"/>
      <c r="AC41" s="42">
        <v>0</v>
      </c>
      <c r="AD41" s="39"/>
      <c r="AE41" s="42">
        <v>0</v>
      </c>
      <c r="AF41" s="39"/>
      <c r="AG41" s="42">
        <v>0</v>
      </c>
      <c r="AH41" s="39"/>
      <c r="AI41" s="42">
        <v>0</v>
      </c>
      <c r="AJ41" s="39"/>
      <c r="AK41" s="42">
        <f>ROUND(SUM(AC41:AI41),5)</f>
        <v>0</v>
      </c>
      <c r="AL41" s="39"/>
      <c r="AM41" s="42">
        <v>0</v>
      </c>
      <c r="AN41" s="39"/>
      <c r="AO41" s="42">
        <v>0</v>
      </c>
      <c r="AP41" s="39"/>
      <c r="AQ41" s="42">
        <v>0</v>
      </c>
      <c r="AR41" s="39"/>
      <c r="AS41" s="42">
        <f>ROUND(SUM(AM41:AQ41),5)</f>
        <v>0</v>
      </c>
      <c r="AT41" s="39"/>
      <c r="AU41" s="42">
        <v>11.18</v>
      </c>
      <c r="AV41" s="39"/>
      <c r="AW41" s="40">
        <f>ROUND(S41+AA41+AK41+SUM(AS41:AU41),5)</f>
        <v>11.18</v>
      </c>
      <c r="AX41" s="39"/>
      <c r="AY41" s="42">
        <v>11.18</v>
      </c>
      <c r="AZ41" s="39"/>
      <c r="BA41" s="42">
        <v>11.18</v>
      </c>
      <c r="BB41" s="39"/>
      <c r="BC41" s="42">
        <v>0</v>
      </c>
      <c r="BD41" s="39"/>
      <c r="BE41" s="42">
        <v>0</v>
      </c>
      <c r="BF41" s="39"/>
      <c r="BG41" s="42">
        <v>0</v>
      </c>
      <c r="BH41" s="39"/>
      <c r="BI41" s="42">
        <v>0</v>
      </c>
      <c r="BJ41" s="39"/>
      <c r="BK41" s="42">
        <v>11.18</v>
      </c>
      <c r="BL41" s="39"/>
      <c r="BM41" s="40">
        <f>ROUND(SUM(BC41:BK41),5)</f>
        <v>11.18</v>
      </c>
      <c r="BN41" s="39"/>
      <c r="BO41" s="42">
        <v>36.18</v>
      </c>
      <c r="BP41" s="39"/>
      <c r="BQ41" s="42">
        <v>0</v>
      </c>
      <c r="BR41" s="39"/>
      <c r="BS41" s="42">
        <v>11.18</v>
      </c>
      <c r="BT41" s="39"/>
      <c r="BU41" s="40">
        <f>ROUND(SUM(BQ41:BS41),5)</f>
        <v>11.18</v>
      </c>
      <c r="BV41" s="39"/>
      <c r="BW41" s="42">
        <v>11.18</v>
      </c>
      <c r="BX41" s="39"/>
      <c r="BY41" s="42">
        <v>36.18</v>
      </c>
      <c r="BZ41" s="39"/>
      <c r="CA41" s="42">
        <v>11.18</v>
      </c>
      <c r="CB41" s="39"/>
      <c r="CC41" s="42">
        <v>11.18</v>
      </c>
      <c r="CD41" s="39"/>
      <c r="CE41" s="42">
        <v>11.18</v>
      </c>
      <c r="CF41" s="39"/>
      <c r="CG41" s="42">
        <v>0</v>
      </c>
      <c r="CH41" s="39"/>
      <c r="CI41" s="42">
        <v>0</v>
      </c>
      <c r="CJ41" s="39"/>
      <c r="CK41" s="42">
        <v>11.18</v>
      </c>
      <c r="CL41" s="39"/>
      <c r="CM41" s="40">
        <f>ROUND(SUM(CG41:CK41),5)</f>
        <v>11.18</v>
      </c>
      <c r="CN41" s="39"/>
      <c r="CO41" s="42">
        <v>0</v>
      </c>
      <c r="CP41" s="39"/>
      <c r="CQ41" s="42">
        <v>0</v>
      </c>
      <c r="CR41" s="39"/>
      <c r="CS41" s="42">
        <v>11.18</v>
      </c>
      <c r="CT41" s="39"/>
      <c r="CU41" s="40">
        <f>ROUND(SUM(CO41:CS41),5)</f>
        <v>11.18</v>
      </c>
      <c r="CV41" s="39"/>
      <c r="CW41" s="42">
        <v>11.18</v>
      </c>
      <c r="CX41" s="39"/>
      <c r="CY41" s="42">
        <v>11.18</v>
      </c>
      <c r="CZ41" s="39"/>
      <c r="DA41" s="42">
        <v>11.18</v>
      </c>
      <c r="DB41" s="39"/>
      <c r="DC41" s="42">
        <v>11.18</v>
      </c>
      <c r="DD41" s="39"/>
      <c r="DE41" s="42">
        <v>11.18</v>
      </c>
      <c r="DF41" s="39"/>
      <c r="DG41" s="42">
        <v>11.18</v>
      </c>
      <c r="DH41" s="39"/>
      <c r="DI41" s="42">
        <v>11.18</v>
      </c>
      <c r="DJ41" s="39"/>
      <c r="DK41" s="42">
        <v>11.18</v>
      </c>
      <c r="DL41" s="39"/>
      <c r="DM41" s="42">
        <v>73.260000000000005</v>
      </c>
      <c r="DN41" s="39"/>
      <c r="DO41" s="42">
        <v>11.18</v>
      </c>
      <c r="DP41" s="39"/>
      <c r="DQ41" s="42">
        <v>11.18</v>
      </c>
      <c r="DR41" s="39"/>
      <c r="DS41" s="42">
        <v>11.18</v>
      </c>
      <c r="DT41" s="39"/>
      <c r="DU41" s="42">
        <v>11.18</v>
      </c>
      <c r="DV41" s="39"/>
      <c r="DW41" s="42">
        <v>11.18</v>
      </c>
      <c r="DX41" s="39"/>
      <c r="DY41" s="42">
        <v>11.18</v>
      </c>
      <c r="DZ41" s="39"/>
      <c r="EA41" s="42">
        <v>11.18</v>
      </c>
      <c r="EB41" s="39"/>
      <c r="EC41" s="42">
        <v>11.18</v>
      </c>
      <c r="ED41" s="39"/>
      <c r="EE41" s="42">
        <v>36.18</v>
      </c>
      <c r="EF41" s="39"/>
      <c r="EG41" s="42">
        <v>0</v>
      </c>
      <c r="EH41" s="39"/>
      <c r="EI41" s="42">
        <v>0</v>
      </c>
      <c r="EJ41" s="39"/>
      <c r="EK41" s="42">
        <v>0</v>
      </c>
      <c r="EL41" s="39"/>
      <c r="EM41" s="42">
        <v>0</v>
      </c>
      <c r="EN41" s="39"/>
      <c r="EO41" s="42">
        <v>0</v>
      </c>
      <c r="EP41" s="39"/>
      <c r="EQ41" s="42">
        <v>0</v>
      </c>
      <c r="ER41" s="39"/>
      <c r="ES41" s="42">
        <v>0</v>
      </c>
      <c r="ET41" s="39"/>
      <c r="EU41" s="42">
        <v>0</v>
      </c>
      <c r="EV41" s="39"/>
      <c r="EW41" s="42">
        <v>0</v>
      </c>
      <c r="EX41" s="39"/>
      <c r="EY41" s="42">
        <v>416.18</v>
      </c>
      <c r="EZ41" s="39"/>
      <c r="FA41" s="40">
        <f>ROUND(SUM(EG41:EY41),5)</f>
        <v>416.18</v>
      </c>
      <c r="FB41" s="39"/>
      <c r="FC41" s="42">
        <v>11.18</v>
      </c>
      <c r="FD41" s="39"/>
      <c r="FE41" s="42">
        <v>11.18</v>
      </c>
      <c r="FF41" s="39"/>
      <c r="FG41" s="42">
        <v>0</v>
      </c>
      <c r="FH41" s="39"/>
      <c r="FI41" s="42">
        <v>11.18</v>
      </c>
      <c r="FJ41" s="39"/>
      <c r="FK41" s="40">
        <f>ROUND(SUM(FG41:FI41),5)</f>
        <v>11.18</v>
      </c>
      <c r="FL41" s="39"/>
      <c r="FM41" s="42">
        <v>0</v>
      </c>
      <c r="FN41" s="39"/>
      <c r="FO41" s="42">
        <v>0</v>
      </c>
      <c r="FP41" s="39"/>
      <c r="FQ41" s="42">
        <v>0</v>
      </c>
      <c r="FR41" s="39"/>
      <c r="FS41" s="42">
        <v>0</v>
      </c>
      <c r="FT41" s="39"/>
      <c r="FU41" s="42">
        <f>ROUND(SUM(FM41:FS41),5)</f>
        <v>0</v>
      </c>
      <c r="FV41" s="39"/>
      <c r="FW41" s="42">
        <v>0</v>
      </c>
      <c r="FX41" s="39"/>
      <c r="FY41" s="42">
        <v>0</v>
      </c>
      <c r="FZ41" s="39"/>
      <c r="GA41" s="42">
        <v>80</v>
      </c>
      <c r="GB41" s="39"/>
      <c r="GC41" s="42">
        <v>11.18</v>
      </c>
      <c r="GD41" s="39"/>
      <c r="GE41" s="40">
        <f>ROUND(SUM(FU41:GC41),5)</f>
        <v>91.18</v>
      </c>
      <c r="GF41" s="39"/>
      <c r="GG41" s="42">
        <v>0</v>
      </c>
      <c r="GH41" s="39"/>
      <c r="GI41" s="42">
        <v>0</v>
      </c>
      <c r="GJ41" s="39"/>
      <c r="GK41" s="42">
        <v>0</v>
      </c>
      <c r="GL41" s="39"/>
      <c r="GM41" s="42">
        <v>0</v>
      </c>
      <c r="GN41" s="39"/>
      <c r="GO41" s="42">
        <v>0</v>
      </c>
      <c r="GP41" s="39"/>
      <c r="GQ41" s="42">
        <v>0</v>
      </c>
      <c r="GR41" s="39"/>
      <c r="GS41" s="42">
        <v>11.18</v>
      </c>
      <c r="GT41" s="39"/>
      <c r="GU41" s="40">
        <f>ROUND(SUM(GG41:GS41),5)</f>
        <v>11.18</v>
      </c>
      <c r="GV41" s="39"/>
      <c r="GW41" s="42">
        <v>11.18</v>
      </c>
      <c r="GX41" s="39"/>
      <c r="GY41" s="42">
        <v>11.18</v>
      </c>
      <c r="GZ41" s="39"/>
      <c r="HA41" s="105">
        <v>11.18</v>
      </c>
      <c r="HB41" s="39"/>
      <c r="HC41" s="42">
        <v>11.18</v>
      </c>
      <c r="HD41" s="39"/>
      <c r="HE41" s="42">
        <v>11.18</v>
      </c>
      <c r="HF41" s="39"/>
      <c r="HG41" s="42">
        <v>231.18</v>
      </c>
      <c r="HH41" s="39"/>
      <c r="HI41" s="42">
        <v>0</v>
      </c>
      <c r="HJ41" s="39"/>
      <c r="HK41" s="42">
        <v>0</v>
      </c>
      <c r="HL41" s="39"/>
      <c r="HM41" s="42">
        <v>0</v>
      </c>
      <c r="HN41" s="39"/>
      <c r="HO41" s="42">
        <v>0</v>
      </c>
      <c r="HP41" s="39"/>
      <c r="HQ41" s="42">
        <v>11.18</v>
      </c>
      <c r="HR41" s="39"/>
      <c r="HS41" s="40">
        <f>ROUND(SUM(HI41:HQ41),5)</f>
        <v>11.18</v>
      </c>
      <c r="HT41" s="39"/>
      <c r="HU41" s="42">
        <v>0</v>
      </c>
      <c r="HV41" s="39"/>
      <c r="HW41" s="42">
        <v>0</v>
      </c>
      <c r="HX41" s="39"/>
      <c r="HY41" s="42">
        <v>11.18</v>
      </c>
      <c r="HZ41" s="39"/>
      <c r="IA41" s="42">
        <v>11.18</v>
      </c>
      <c r="IB41" s="39"/>
      <c r="IC41" s="42">
        <v>11.18</v>
      </c>
      <c r="ID41" s="39"/>
      <c r="IE41" s="42">
        <v>11.18</v>
      </c>
      <c r="IF41" s="39"/>
      <c r="IG41" s="40">
        <f>ROUND(SUM(HY41:IE41),5)</f>
        <v>44.72</v>
      </c>
      <c r="IH41" s="39"/>
      <c r="II41" s="42">
        <v>11.18</v>
      </c>
      <c r="IJ41" s="39"/>
      <c r="IK41" s="42">
        <v>11.18</v>
      </c>
      <c r="IL41" s="39"/>
      <c r="IM41" s="40">
        <f>ROUND(SUM(II41:IK41),5)</f>
        <v>22.36</v>
      </c>
      <c r="IN41" s="39"/>
      <c r="IO41" s="42">
        <v>11.18</v>
      </c>
      <c r="IP41" s="39"/>
      <c r="IQ41" s="42">
        <v>11.18</v>
      </c>
      <c r="IR41" s="39"/>
      <c r="IS41" s="42">
        <v>11.18</v>
      </c>
      <c r="IT41" s="39"/>
      <c r="IU41" s="42">
        <v>10.92</v>
      </c>
      <c r="IV41" s="39"/>
      <c r="IW41" s="42">
        <f>ROUND(SUM(IO41:IU41),5)</f>
        <v>44.46</v>
      </c>
      <c r="IX41" s="39"/>
      <c r="IY41" s="42">
        <v>0</v>
      </c>
      <c r="IZ41" s="39"/>
      <c r="JA41" s="42">
        <v>0</v>
      </c>
      <c r="JB41" s="39"/>
      <c r="JC41" s="42">
        <v>0</v>
      </c>
      <c r="JD41" s="39"/>
      <c r="JE41" s="42">
        <v>0</v>
      </c>
      <c r="JF41" s="39"/>
      <c r="JG41" s="42">
        <f>ROUND(SUM(JA41:JE41),5)</f>
        <v>0</v>
      </c>
      <c r="JH41" s="39"/>
      <c r="JI41" s="42">
        <v>0</v>
      </c>
      <c r="JJ41" s="39"/>
      <c r="JK41" s="42">
        <f>ROUND(SUM(G41:K41)+SUM(AW41:BA41)+SUM(BM41:BO41)+SUM(BU41:CE41)+CM41+SUM(CU41:EE41)+SUM(FA41:FE41)+FK41+GE41+SUM(GU41:HG41)+SUM(HS41:HW41)+IG41+IM41+SUM(IW41:IY41)+SUM(JG41:JI41),5)</f>
        <v>1559.08</v>
      </c>
    </row>
    <row r="42" spans="1:271" hidden="1" x14ac:dyDescent="0.2">
      <c r="A42" s="36"/>
      <c r="B42" s="36"/>
      <c r="C42" s="36"/>
      <c r="D42" s="36"/>
      <c r="E42" s="36"/>
      <c r="F42" s="36" t="s">
        <v>484</v>
      </c>
      <c r="G42" s="42">
        <v>157.21</v>
      </c>
      <c r="H42" s="39"/>
      <c r="I42" s="42">
        <v>157.21</v>
      </c>
      <c r="J42" s="39"/>
      <c r="K42" s="42">
        <v>157.21</v>
      </c>
      <c r="L42" s="39"/>
      <c r="M42" s="42">
        <v>0</v>
      </c>
      <c r="N42" s="39"/>
      <c r="O42" s="42">
        <v>0</v>
      </c>
      <c r="P42" s="39"/>
      <c r="Q42" s="42">
        <v>0</v>
      </c>
      <c r="R42" s="39"/>
      <c r="S42" s="42">
        <f>ROUND(SUM(M42:Q42),5)</f>
        <v>0</v>
      </c>
      <c r="T42" s="39"/>
      <c r="U42" s="42">
        <v>0</v>
      </c>
      <c r="V42" s="39"/>
      <c r="W42" s="42">
        <v>0</v>
      </c>
      <c r="X42" s="39"/>
      <c r="Y42" s="42">
        <v>0</v>
      </c>
      <c r="Z42" s="39"/>
      <c r="AA42" s="42">
        <f>ROUND(SUM(U42:Y42),5)</f>
        <v>0</v>
      </c>
      <c r="AB42" s="39"/>
      <c r="AC42" s="42">
        <v>0</v>
      </c>
      <c r="AD42" s="39"/>
      <c r="AE42" s="42">
        <v>0</v>
      </c>
      <c r="AF42" s="39"/>
      <c r="AG42" s="42">
        <v>0</v>
      </c>
      <c r="AH42" s="39"/>
      <c r="AI42" s="42">
        <v>0</v>
      </c>
      <c r="AJ42" s="39"/>
      <c r="AK42" s="42">
        <f>ROUND(SUM(AC42:AI42),5)</f>
        <v>0</v>
      </c>
      <c r="AL42" s="39"/>
      <c r="AM42" s="42">
        <v>0</v>
      </c>
      <c r="AN42" s="39"/>
      <c r="AO42" s="42">
        <v>0</v>
      </c>
      <c r="AP42" s="39"/>
      <c r="AQ42" s="42">
        <v>0</v>
      </c>
      <c r="AR42" s="39"/>
      <c r="AS42" s="42">
        <f>ROUND(SUM(AM42:AQ42),5)</f>
        <v>0</v>
      </c>
      <c r="AT42" s="39"/>
      <c r="AU42" s="42">
        <v>157.21</v>
      </c>
      <c r="AV42" s="39"/>
      <c r="AW42" s="40">
        <f>ROUND(S42+AA42+AK42+SUM(AS42:AU42),5)</f>
        <v>157.21</v>
      </c>
      <c r="AX42" s="39"/>
      <c r="AY42" s="42">
        <v>157.21</v>
      </c>
      <c r="AZ42" s="39"/>
      <c r="BA42" s="42">
        <v>157.21</v>
      </c>
      <c r="BB42" s="39"/>
      <c r="BC42" s="42">
        <v>0</v>
      </c>
      <c r="BD42" s="39"/>
      <c r="BE42" s="42">
        <v>0</v>
      </c>
      <c r="BF42" s="39"/>
      <c r="BG42" s="42">
        <v>0</v>
      </c>
      <c r="BH42" s="39"/>
      <c r="BI42" s="42">
        <v>0</v>
      </c>
      <c r="BJ42" s="39"/>
      <c r="BK42" s="42">
        <v>157.21</v>
      </c>
      <c r="BL42" s="39"/>
      <c r="BM42" s="40">
        <f>ROUND(SUM(BC42:BK42),5)</f>
        <v>157.21</v>
      </c>
      <c r="BN42" s="39"/>
      <c r="BO42" s="42">
        <v>157.21</v>
      </c>
      <c r="BP42" s="39"/>
      <c r="BQ42" s="42">
        <v>0</v>
      </c>
      <c r="BR42" s="39"/>
      <c r="BS42" s="42">
        <v>157.21</v>
      </c>
      <c r="BT42" s="39"/>
      <c r="BU42" s="40">
        <f>ROUND(SUM(BQ42:BS42),5)</f>
        <v>157.21</v>
      </c>
      <c r="BV42" s="39"/>
      <c r="BW42" s="42">
        <v>157.21</v>
      </c>
      <c r="BX42" s="39"/>
      <c r="BY42" s="42">
        <v>157.21</v>
      </c>
      <c r="BZ42" s="39"/>
      <c r="CA42" s="42">
        <v>157.21</v>
      </c>
      <c r="CB42" s="39"/>
      <c r="CC42" s="42">
        <v>157.21</v>
      </c>
      <c r="CD42" s="39"/>
      <c r="CE42" s="42">
        <v>157.21</v>
      </c>
      <c r="CF42" s="39"/>
      <c r="CG42" s="42">
        <v>0</v>
      </c>
      <c r="CH42" s="39"/>
      <c r="CI42" s="42">
        <v>0</v>
      </c>
      <c r="CJ42" s="39"/>
      <c r="CK42" s="42">
        <v>157.21</v>
      </c>
      <c r="CL42" s="39"/>
      <c r="CM42" s="40">
        <f>ROUND(SUM(CG42:CK42),5)</f>
        <v>157.21</v>
      </c>
      <c r="CN42" s="39"/>
      <c r="CO42" s="42">
        <v>0</v>
      </c>
      <c r="CP42" s="39"/>
      <c r="CQ42" s="42">
        <v>0</v>
      </c>
      <c r="CR42" s="39"/>
      <c r="CS42" s="42">
        <v>157.21</v>
      </c>
      <c r="CT42" s="39"/>
      <c r="CU42" s="40">
        <f>ROUND(SUM(CO42:CS42),5)</f>
        <v>157.21</v>
      </c>
      <c r="CV42" s="39"/>
      <c r="CW42" s="42">
        <v>157.21</v>
      </c>
      <c r="CX42" s="39"/>
      <c r="CY42" s="42">
        <v>157.21</v>
      </c>
      <c r="CZ42" s="39"/>
      <c r="DA42" s="42">
        <v>157.21</v>
      </c>
      <c r="DB42" s="39"/>
      <c r="DC42" s="42">
        <v>157.21</v>
      </c>
      <c r="DD42" s="39"/>
      <c r="DE42" s="42">
        <v>157.21</v>
      </c>
      <c r="DF42" s="39"/>
      <c r="DG42" s="42">
        <v>157.21</v>
      </c>
      <c r="DH42" s="39"/>
      <c r="DI42" s="42">
        <v>157.21</v>
      </c>
      <c r="DJ42" s="39"/>
      <c r="DK42" s="42">
        <v>157.21</v>
      </c>
      <c r="DL42" s="39"/>
      <c r="DM42" s="42">
        <v>157.21</v>
      </c>
      <c r="DN42" s="39"/>
      <c r="DO42" s="42">
        <v>157.21</v>
      </c>
      <c r="DP42" s="39"/>
      <c r="DQ42" s="42">
        <v>157.21</v>
      </c>
      <c r="DR42" s="39"/>
      <c r="DS42" s="42">
        <v>157.21</v>
      </c>
      <c r="DT42" s="39"/>
      <c r="DU42" s="42">
        <v>157.21</v>
      </c>
      <c r="DV42" s="39"/>
      <c r="DW42" s="42">
        <v>157.21</v>
      </c>
      <c r="DX42" s="39"/>
      <c r="DY42" s="42">
        <v>157.21</v>
      </c>
      <c r="DZ42" s="39"/>
      <c r="EA42" s="42">
        <v>157.21</v>
      </c>
      <c r="EB42" s="39"/>
      <c r="EC42" s="42">
        <v>157.21</v>
      </c>
      <c r="ED42" s="39"/>
      <c r="EE42" s="42">
        <v>157.21</v>
      </c>
      <c r="EF42" s="39"/>
      <c r="EG42" s="42">
        <v>0</v>
      </c>
      <c r="EH42" s="39"/>
      <c r="EI42" s="42">
        <v>0</v>
      </c>
      <c r="EJ42" s="39"/>
      <c r="EK42" s="42">
        <v>0</v>
      </c>
      <c r="EL42" s="39"/>
      <c r="EM42" s="42">
        <v>0</v>
      </c>
      <c r="EN42" s="39"/>
      <c r="EO42" s="42">
        <v>0</v>
      </c>
      <c r="EP42" s="39"/>
      <c r="EQ42" s="42">
        <v>0</v>
      </c>
      <c r="ER42" s="39"/>
      <c r="ES42" s="42">
        <v>0</v>
      </c>
      <c r="ET42" s="39"/>
      <c r="EU42" s="42">
        <v>0</v>
      </c>
      <c r="EV42" s="39"/>
      <c r="EW42" s="42">
        <v>0</v>
      </c>
      <c r="EX42" s="39"/>
      <c r="EY42" s="42">
        <v>157.21</v>
      </c>
      <c r="EZ42" s="39"/>
      <c r="FA42" s="40">
        <f>ROUND(SUM(EG42:EY42),5)</f>
        <v>157.21</v>
      </c>
      <c r="FB42" s="39"/>
      <c r="FC42" s="42">
        <v>157.21</v>
      </c>
      <c r="FD42" s="39"/>
      <c r="FE42" s="42">
        <v>157.21</v>
      </c>
      <c r="FF42" s="39"/>
      <c r="FG42" s="42">
        <v>0</v>
      </c>
      <c r="FH42" s="39"/>
      <c r="FI42" s="42">
        <v>157.21</v>
      </c>
      <c r="FJ42" s="39"/>
      <c r="FK42" s="40">
        <f>ROUND(SUM(FG42:FI42),5)</f>
        <v>157.21</v>
      </c>
      <c r="FL42" s="39"/>
      <c r="FM42" s="42">
        <v>0</v>
      </c>
      <c r="FN42" s="39"/>
      <c r="FO42" s="42">
        <v>0</v>
      </c>
      <c r="FP42" s="39"/>
      <c r="FQ42" s="42">
        <v>0</v>
      </c>
      <c r="FR42" s="39"/>
      <c r="FS42" s="42">
        <v>0</v>
      </c>
      <c r="FT42" s="39"/>
      <c r="FU42" s="42">
        <f>ROUND(SUM(FM42:FS42),5)</f>
        <v>0</v>
      </c>
      <c r="FV42" s="39"/>
      <c r="FW42" s="42">
        <v>0</v>
      </c>
      <c r="FX42" s="39"/>
      <c r="FY42" s="42">
        <v>0</v>
      </c>
      <c r="FZ42" s="39"/>
      <c r="GA42" s="42">
        <v>0</v>
      </c>
      <c r="GB42" s="39"/>
      <c r="GC42" s="42">
        <v>157.21</v>
      </c>
      <c r="GD42" s="39"/>
      <c r="GE42" s="40">
        <f>ROUND(SUM(FU42:GC42),5)</f>
        <v>157.21</v>
      </c>
      <c r="GF42" s="39"/>
      <c r="GG42" s="42">
        <v>0</v>
      </c>
      <c r="GH42" s="39"/>
      <c r="GI42" s="42">
        <v>0</v>
      </c>
      <c r="GJ42" s="39"/>
      <c r="GK42" s="42">
        <v>0</v>
      </c>
      <c r="GL42" s="39"/>
      <c r="GM42" s="42">
        <v>0</v>
      </c>
      <c r="GN42" s="39"/>
      <c r="GO42" s="42">
        <v>0</v>
      </c>
      <c r="GP42" s="39"/>
      <c r="GQ42" s="42">
        <v>0</v>
      </c>
      <c r="GR42" s="39"/>
      <c r="GS42" s="42">
        <v>157.21</v>
      </c>
      <c r="GT42" s="39"/>
      <c r="GU42" s="40">
        <f>ROUND(SUM(GG42:GS42),5)</f>
        <v>157.21</v>
      </c>
      <c r="GV42" s="39"/>
      <c r="GW42" s="42">
        <v>157.21</v>
      </c>
      <c r="GX42" s="39"/>
      <c r="GY42" s="42">
        <v>157.21</v>
      </c>
      <c r="GZ42" s="39"/>
      <c r="HA42" s="105">
        <v>157.21</v>
      </c>
      <c r="HB42" s="39"/>
      <c r="HC42" s="42">
        <v>157.21</v>
      </c>
      <c r="HD42" s="39"/>
      <c r="HE42" s="42">
        <v>157.21</v>
      </c>
      <c r="HF42" s="39"/>
      <c r="HG42" s="42">
        <v>157.21</v>
      </c>
      <c r="HH42" s="39"/>
      <c r="HI42" s="42">
        <v>0</v>
      </c>
      <c r="HJ42" s="39"/>
      <c r="HK42" s="42">
        <v>0</v>
      </c>
      <c r="HL42" s="39"/>
      <c r="HM42" s="42">
        <v>0</v>
      </c>
      <c r="HN42" s="39"/>
      <c r="HO42" s="42">
        <v>0</v>
      </c>
      <c r="HP42" s="39"/>
      <c r="HQ42" s="42">
        <v>157.21</v>
      </c>
      <c r="HR42" s="39"/>
      <c r="HS42" s="40">
        <f>ROUND(SUM(HI42:HQ42),5)</f>
        <v>157.21</v>
      </c>
      <c r="HT42" s="39"/>
      <c r="HU42" s="42">
        <v>0</v>
      </c>
      <c r="HV42" s="39"/>
      <c r="HW42" s="42">
        <v>0</v>
      </c>
      <c r="HX42" s="39"/>
      <c r="HY42" s="42">
        <v>157.21</v>
      </c>
      <c r="HZ42" s="39"/>
      <c r="IA42" s="42">
        <v>157.21</v>
      </c>
      <c r="IB42" s="39"/>
      <c r="IC42" s="42">
        <v>157.21</v>
      </c>
      <c r="ID42" s="39"/>
      <c r="IE42" s="42">
        <v>157.21</v>
      </c>
      <c r="IF42" s="39"/>
      <c r="IG42" s="40">
        <f>ROUND(SUM(HY42:IE42),5)</f>
        <v>628.84</v>
      </c>
      <c r="IH42" s="39"/>
      <c r="II42" s="42">
        <v>157.21</v>
      </c>
      <c r="IJ42" s="39"/>
      <c r="IK42" s="42">
        <v>157.21</v>
      </c>
      <c r="IL42" s="39"/>
      <c r="IM42" s="40">
        <f>ROUND(SUM(II42:IK42),5)</f>
        <v>314.42</v>
      </c>
      <c r="IN42" s="39"/>
      <c r="IO42" s="42">
        <v>157.21</v>
      </c>
      <c r="IP42" s="39"/>
      <c r="IQ42" s="42">
        <v>157.21</v>
      </c>
      <c r="IR42" s="39"/>
      <c r="IS42" s="42">
        <v>157.21</v>
      </c>
      <c r="IT42" s="39"/>
      <c r="IU42" s="42">
        <v>157.31</v>
      </c>
      <c r="IV42" s="39"/>
      <c r="IW42" s="42">
        <f>ROUND(SUM(IO42:IU42),5)</f>
        <v>628.94000000000005</v>
      </c>
      <c r="IX42" s="39"/>
      <c r="IY42" s="42">
        <v>0</v>
      </c>
      <c r="IZ42" s="39"/>
      <c r="JA42" s="42">
        <v>0</v>
      </c>
      <c r="JB42" s="39"/>
      <c r="JC42" s="42">
        <v>0</v>
      </c>
      <c r="JD42" s="39"/>
      <c r="JE42" s="42">
        <v>0</v>
      </c>
      <c r="JF42" s="39"/>
      <c r="JG42" s="42">
        <f>ROUND(SUM(JA42:JE42),5)</f>
        <v>0</v>
      </c>
      <c r="JH42" s="39"/>
      <c r="JI42" s="42">
        <v>0</v>
      </c>
      <c r="JJ42" s="39"/>
      <c r="JK42" s="42">
        <f>ROUND(SUM(G42:K42)+SUM(AW42:BA42)+SUM(BM42:BO42)+SUM(BU42:CE42)+CM42+SUM(CU42:EE42)+SUM(FA42:FE42)+FK42+GE42+SUM(GU42:HG42)+SUM(HS42:HW42)+IG42+IM42+SUM(IW42:IY42)+SUM(JG42:JI42),5)</f>
        <v>8961.07</v>
      </c>
    </row>
    <row r="43" spans="1:271" ht="16" hidden="1" thickBot="1" x14ac:dyDescent="0.25">
      <c r="A43" s="36"/>
      <c r="B43" s="36"/>
      <c r="C43" s="36"/>
      <c r="D43" s="36"/>
      <c r="E43" s="36"/>
      <c r="F43" s="36" t="s">
        <v>485</v>
      </c>
      <c r="G43" s="46">
        <v>93.99</v>
      </c>
      <c r="H43" s="39"/>
      <c r="I43" s="46">
        <v>724.59</v>
      </c>
      <c r="J43" s="39"/>
      <c r="K43" s="46">
        <v>4989.37</v>
      </c>
      <c r="L43" s="39"/>
      <c r="M43" s="46">
        <v>0</v>
      </c>
      <c r="N43" s="39"/>
      <c r="O43" s="46">
        <v>0</v>
      </c>
      <c r="P43" s="39"/>
      <c r="Q43" s="46">
        <v>0</v>
      </c>
      <c r="R43" s="39"/>
      <c r="S43" s="46">
        <f>ROUND(SUM(M43:Q43),5)</f>
        <v>0</v>
      </c>
      <c r="T43" s="39"/>
      <c r="U43" s="46">
        <v>0</v>
      </c>
      <c r="V43" s="39"/>
      <c r="W43" s="46">
        <v>0</v>
      </c>
      <c r="X43" s="39"/>
      <c r="Y43" s="46">
        <v>0</v>
      </c>
      <c r="Z43" s="39"/>
      <c r="AA43" s="46">
        <f>ROUND(SUM(U43:Y43),5)</f>
        <v>0</v>
      </c>
      <c r="AB43" s="39"/>
      <c r="AC43" s="46">
        <v>0</v>
      </c>
      <c r="AD43" s="39"/>
      <c r="AE43" s="46">
        <v>0</v>
      </c>
      <c r="AF43" s="39"/>
      <c r="AG43" s="46">
        <v>0</v>
      </c>
      <c r="AH43" s="39"/>
      <c r="AI43" s="46">
        <v>100</v>
      </c>
      <c r="AJ43" s="39"/>
      <c r="AK43" s="46">
        <f>ROUND(SUM(AC43:AI43),5)</f>
        <v>100</v>
      </c>
      <c r="AL43" s="39"/>
      <c r="AM43" s="46">
        <v>0</v>
      </c>
      <c r="AN43" s="39"/>
      <c r="AO43" s="46">
        <v>0</v>
      </c>
      <c r="AP43" s="39"/>
      <c r="AQ43" s="46">
        <v>0</v>
      </c>
      <c r="AR43" s="39"/>
      <c r="AS43" s="46">
        <f>ROUND(SUM(AM43:AQ43),5)</f>
        <v>0</v>
      </c>
      <c r="AT43" s="39"/>
      <c r="AU43" s="46">
        <v>4148</v>
      </c>
      <c r="AV43" s="39"/>
      <c r="AW43" s="44">
        <f>ROUND(S43+AA43+AK43+SUM(AS43:AU43),5)</f>
        <v>4248</v>
      </c>
      <c r="AX43" s="39"/>
      <c r="AY43" s="46">
        <v>352.46</v>
      </c>
      <c r="AZ43" s="39"/>
      <c r="BA43" s="46">
        <v>330.91</v>
      </c>
      <c r="BB43" s="39"/>
      <c r="BC43" s="46">
        <v>0</v>
      </c>
      <c r="BD43" s="39"/>
      <c r="BE43" s="46">
        <v>0</v>
      </c>
      <c r="BF43" s="39"/>
      <c r="BG43" s="46">
        <v>606.63</v>
      </c>
      <c r="BH43" s="39"/>
      <c r="BI43" s="46">
        <v>130</v>
      </c>
      <c r="BJ43" s="39"/>
      <c r="BK43" s="46">
        <v>293.99</v>
      </c>
      <c r="BL43" s="39"/>
      <c r="BM43" s="44">
        <f>ROUND(SUM(BC43:BK43),5)</f>
        <v>1030.6199999999999</v>
      </c>
      <c r="BN43" s="39"/>
      <c r="BO43" s="46">
        <v>1076.3399999999999</v>
      </c>
      <c r="BP43" s="39"/>
      <c r="BQ43" s="46">
        <v>0</v>
      </c>
      <c r="BR43" s="39"/>
      <c r="BS43" s="46">
        <v>93.99</v>
      </c>
      <c r="BT43" s="39"/>
      <c r="BU43" s="44">
        <f>ROUND(SUM(BQ43:BS43),5)</f>
        <v>93.99</v>
      </c>
      <c r="BV43" s="39"/>
      <c r="BW43" s="46">
        <v>93.99</v>
      </c>
      <c r="BX43" s="39"/>
      <c r="BY43" s="46">
        <v>592.17999999999995</v>
      </c>
      <c r="BZ43" s="39"/>
      <c r="CA43" s="46">
        <v>93.99</v>
      </c>
      <c r="CB43" s="39"/>
      <c r="CC43" s="46">
        <v>93.99</v>
      </c>
      <c r="CD43" s="39"/>
      <c r="CE43" s="46">
        <v>93.99</v>
      </c>
      <c r="CF43" s="39"/>
      <c r="CG43" s="46">
        <v>0</v>
      </c>
      <c r="CH43" s="39"/>
      <c r="CI43" s="46">
        <v>560</v>
      </c>
      <c r="CJ43" s="39"/>
      <c r="CK43" s="46">
        <v>405.47</v>
      </c>
      <c r="CL43" s="39"/>
      <c r="CM43" s="44">
        <f>ROUND(SUM(CG43:CK43),5)</f>
        <v>965.47</v>
      </c>
      <c r="CN43" s="39"/>
      <c r="CO43" s="46">
        <v>0</v>
      </c>
      <c r="CP43" s="39"/>
      <c r="CQ43" s="46">
        <v>0</v>
      </c>
      <c r="CR43" s="39"/>
      <c r="CS43" s="46">
        <v>275.32</v>
      </c>
      <c r="CT43" s="39"/>
      <c r="CU43" s="44">
        <f>ROUND(SUM(CO43:CS43),5)</f>
        <v>275.32</v>
      </c>
      <c r="CV43" s="39"/>
      <c r="CW43" s="46">
        <v>1125.93</v>
      </c>
      <c r="CX43" s="39"/>
      <c r="CY43" s="46">
        <v>586.66</v>
      </c>
      <c r="CZ43" s="39"/>
      <c r="DA43" s="46">
        <v>93.99</v>
      </c>
      <c r="DB43" s="39"/>
      <c r="DC43" s="46">
        <v>1106.5</v>
      </c>
      <c r="DD43" s="39"/>
      <c r="DE43" s="46">
        <v>182.94</v>
      </c>
      <c r="DF43" s="39"/>
      <c r="DG43" s="46">
        <v>93.99</v>
      </c>
      <c r="DH43" s="39"/>
      <c r="DI43" s="46">
        <v>1542.17</v>
      </c>
      <c r="DJ43" s="39"/>
      <c r="DK43" s="46">
        <v>1893.7</v>
      </c>
      <c r="DL43" s="39"/>
      <c r="DM43" s="46">
        <v>93.99</v>
      </c>
      <c r="DN43" s="39"/>
      <c r="DO43" s="46">
        <v>293.99</v>
      </c>
      <c r="DP43" s="39"/>
      <c r="DQ43" s="46">
        <v>293.66000000000003</v>
      </c>
      <c r="DR43" s="39"/>
      <c r="DS43" s="46">
        <v>5816.5</v>
      </c>
      <c r="DT43" s="39"/>
      <c r="DU43" s="46">
        <v>183.99</v>
      </c>
      <c r="DV43" s="39"/>
      <c r="DW43" s="46">
        <v>1372.99</v>
      </c>
      <c r="DX43" s="39"/>
      <c r="DY43" s="46">
        <v>93.99</v>
      </c>
      <c r="DZ43" s="39"/>
      <c r="EA43" s="46">
        <v>93.99</v>
      </c>
      <c r="EB43" s="39"/>
      <c r="EC43" s="46">
        <v>543.99</v>
      </c>
      <c r="ED43" s="39"/>
      <c r="EE43" s="46">
        <v>747.99</v>
      </c>
      <c r="EF43" s="39"/>
      <c r="EG43" s="46">
        <v>0</v>
      </c>
      <c r="EH43" s="39"/>
      <c r="EI43" s="46">
        <v>0</v>
      </c>
      <c r="EJ43" s="39"/>
      <c r="EK43" s="46">
        <v>0</v>
      </c>
      <c r="EL43" s="39"/>
      <c r="EM43" s="46">
        <v>0</v>
      </c>
      <c r="EN43" s="39"/>
      <c r="EO43" s="46">
        <v>0</v>
      </c>
      <c r="EP43" s="39"/>
      <c r="EQ43" s="46">
        <v>0</v>
      </c>
      <c r="ER43" s="39"/>
      <c r="ES43" s="46">
        <v>0</v>
      </c>
      <c r="ET43" s="39"/>
      <c r="EU43" s="46">
        <v>0</v>
      </c>
      <c r="EV43" s="39"/>
      <c r="EW43" s="46">
        <v>0</v>
      </c>
      <c r="EX43" s="39"/>
      <c r="EY43" s="46">
        <v>1106.48</v>
      </c>
      <c r="EZ43" s="39"/>
      <c r="FA43" s="44">
        <f>ROUND(SUM(EG43:EY43),5)</f>
        <v>1106.48</v>
      </c>
      <c r="FB43" s="39"/>
      <c r="FC43" s="46">
        <v>311.32</v>
      </c>
      <c r="FD43" s="39"/>
      <c r="FE43" s="46">
        <v>93.99</v>
      </c>
      <c r="FF43" s="39"/>
      <c r="FG43" s="46">
        <v>0</v>
      </c>
      <c r="FH43" s="39"/>
      <c r="FI43" s="46">
        <v>907.6</v>
      </c>
      <c r="FJ43" s="39"/>
      <c r="FK43" s="44">
        <f>ROUND(SUM(FG43:FI43),5)</f>
        <v>907.6</v>
      </c>
      <c r="FL43" s="39"/>
      <c r="FM43" s="46">
        <v>0</v>
      </c>
      <c r="FN43" s="39"/>
      <c r="FO43" s="46">
        <v>0</v>
      </c>
      <c r="FP43" s="39"/>
      <c r="FQ43" s="46">
        <v>0</v>
      </c>
      <c r="FR43" s="39"/>
      <c r="FS43" s="46">
        <v>100</v>
      </c>
      <c r="FT43" s="39"/>
      <c r="FU43" s="46">
        <f>ROUND(SUM(FM43:FS43),5)</f>
        <v>100</v>
      </c>
      <c r="FV43" s="39"/>
      <c r="FW43" s="46">
        <v>0</v>
      </c>
      <c r="FX43" s="39"/>
      <c r="FY43" s="46">
        <v>0</v>
      </c>
      <c r="FZ43" s="39"/>
      <c r="GA43" s="46">
        <v>0</v>
      </c>
      <c r="GB43" s="39"/>
      <c r="GC43" s="46">
        <v>2499.3000000000002</v>
      </c>
      <c r="GD43" s="39"/>
      <c r="GE43" s="44">
        <f>ROUND(SUM(FU43:GC43),5)</f>
        <v>2599.3000000000002</v>
      </c>
      <c r="GF43" s="39"/>
      <c r="GG43" s="46">
        <v>0</v>
      </c>
      <c r="GH43" s="39"/>
      <c r="GI43" s="46">
        <v>0</v>
      </c>
      <c r="GJ43" s="39"/>
      <c r="GK43" s="46">
        <v>0</v>
      </c>
      <c r="GL43" s="39"/>
      <c r="GM43" s="46">
        <v>0</v>
      </c>
      <c r="GN43" s="39"/>
      <c r="GO43" s="46">
        <v>269.16000000000003</v>
      </c>
      <c r="GP43" s="39"/>
      <c r="GQ43" s="46">
        <v>0</v>
      </c>
      <c r="GR43" s="39"/>
      <c r="GS43" s="46">
        <v>662.92</v>
      </c>
      <c r="GT43" s="39"/>
      <c r="GU43" s="44">
        <f>ROUND(SUM(GG43:GS43),5)</f>
        <v>932.08</v>
      </c>
      <c r="GV43" s="39"/>
      <c r="GW43" s="46">
        <v>2368.6999999999998</v>
      </c>
      <c r="GX43" s="39"/>
      <c r="GY43" s="46">
        <v>831.13</v>
      </c>
      <c r="GZ43" s="39"/>
      <c r="HA43" s="106">
        <v>343.99</v>
      </c>
      <c r="HB43" s="39"/>
      <c r="HC43" s="46">
        <v>366.87</v>
      </c>
      <c r="HD43" s="39"/>
      <c r="HE43" s="46">
        <v>1109.2</v>
      </c>
      <c r="HF43" s="39"/>
      <c r="HG43" s="46">
        <v>2316.33</v>
      </c>
      <c r="HH43" s="39"/>
      <c r="HI43" s="46">
        <v>0</v>
      </c>
      <c r="HJ43" s="39"/>
      <c r="HK43" s="46">
        <v>0</v>
      </c>
      <c r="HL43" s="39"/>
      <c r="HM43" s="46">
        <v>0</v>
      </c>
      <c r="HN43" s="39"/>
      <c r="HO43" s="46">
        <v>0</v>
      </c>
      <c r="HP43" s="39"/>
      <c r="HQ43" s="46">
        <v>3778.87</v>
      </c>
      <c r="HR43" s="39"/>
      <c r="HS43" s="44">
        <f>ROUND(SUM(HI43:HQ43),5)</f>
        <v>3778.87</v>
      </c>
      <c r="HT43" s="39"/>
      <c r="HU43" s="46">
        <v>0</v>
      </c>
      <c r="HV43" s="39"/>
      <c r="HW43" s="46">
        <v>0</v>
      </c>
      <c r="HX43" s="39"/>
      <c r="HY43" s="46">
        <v>93.99</v>
      </c>
      <c r="HZ43" s="39"/>
      <c r="IA43" s="46">
        <v>4893.99</v>
      </c>
      <c r="IB43" s="39"/>
      <c r="IC43" s="46">
        <v>309.99</v>
      </c>
      <c r="ID43" s="39"/>
      <c r="IE43" s="46">
        <v>93.99</v>
      </c>
      <c r="IF43" s="39"/>
      <c r="IG43" s="44">
        <f>ROUND(SUM(HY43:IE43),5)</f>
        <v>5391.96</v>
      </c>
      <c r="IH43" s="39"/>
      <c r="II43" s="46">
        <v>93.99</v>
      </c>
      <c r="IJ43" s="39"/>
      <c r="IK43" s="46">
        <v>353.97</v>
      </c>
      <c r="IL43" s="39"/>
      <c r="IM43" s="44">
        <f>ROUND(SUM(II43:IK43),5)</f>
        <v>447.96</v>
      </c>
      <c r="IN43" s="39"/>
      <c r="IO43" s="46">
        <v>3632.15</v>
      </c>
      <c r="IP43" s="39"/>
      <c r="IQ43" s="46">
        <v>3012.56</v>
      </c>
      <c r="IR43" s="39"/>
      <c r="IS43" s="46">
        <v>4729.07</v>
      </c>
      <c r="IT43" s="39"/>
      <c r="IU43" s="46">
        <v>3178.65</v>
      </c>
      <c r="IV43" s="39"/>
      <c r="IW43" s="46">
        <f>ROUND(SUM(IO43:IU43),5)</f>
        <v>14552.43</v>
      </c>
      <c r="IX43" s="39"/>
      <c r="IY43" s="46">
        <v>40</v>
      </c>
      <c r="IZ43" s="39"/>
      <c r="JA43" s="46">
        <v>0</v>
      </c>
      <c r="JB43" s="39"/>
      <c r="JC43" s="46">
        <v>0</v>
      </c>
      <c r="JD43" s="39"/>
      <c r="JE43" s="46">
        <v>0</v>
      </c>
      <c r="JF43" s="39"/>
      <c r="JG43" s="46">
        <f>ROUND(SUM(JA43:JE43),5)</f>
        <v>0</v>
      </c>
      <c r="JH43" s="39"/>
      <c r="JI43" s="46">
        <v>0</v>
      </c>
      <c r="JJ43" s="39"/>
      <c r="JK43" s="46">
        <f>ROUND(SUM(G43:K43)+SUM(AW43:BA43)+SUM(BM43:BO43)+SUM(BU43:CE43)+CM43+SUM(CU43:EE43)+SUM(FA43:FE43)+FK43+GE43+SUM(GU43:HG43)+SUM(HS43:HW43)+IG43+IM43+SUM(IW43:IY43)+SUM(JG43:JI43),5)</f>
        <v>68808.37</v>
      </c>
    </row>
    <row r="44" spans="1:271" hidden="1" x14ac:dyDescent="0.2">
      <c r="A44" s="36"/>
      <c r="B44" s="36"/>
      <c r="C44" s="36"/>
      <c r="D44" s="36"/>
      <c r="E44" s="36" t="s">
        <v>486</v>
      </c>
      <c r="F44" s="36"/>
      <c r="G44" s="42">
        <f>ROUND(SUM(G40:G43),5)</f>
        <v>262.38</v>
      </c>
      <c r="H44" s="39"/>
      <c r="I44" s="42">
        <f>ROUND(SUM(I40:I43),5)</f>
        <v>892.98</v>
      </c>
      <c r="J44" s="39"/>
      <c r="K44" s="42">
        <f>ROUND(SUM(K40:K43),5)</f>
        <v>5237.76</v>
      </c>
      <c r="L44" s="39"/>
      <c r="M44" s="42">
        <f>ROUND(SUM(M40:M43),5)</f>
        <v>0</v>
      </c>
      <c r="N44" s="39"/>
      <c r="O44" s="42">
        <f>ROUND(SUM(O40:O43),5)</f>
        <v>0</v>
      </c>
      <c r="P44" s="39"/>
      <c r="Q44" s="42">
        <f>ROUND(SUM(Q40:Q43),5)</f>
        <v>0</v>
      </c>
      <c r="R44" s="39"/>
      <c r="S44" s="42">
        <f>ROUND(SUM(M44:Q44),5)</f>
        <v>0</v>
      </c>
      <c r="T44" s="39"/>
      <c r="U44" s="42">
        <f>ROUND(SUM(U40:U43),5)</f>
        <v>0</v>
      </c>
      <c r="V44" s="39"/>
      <c r="W44" s="42">
        <f>ROUND(SUM(W40:W43),5)</f>
        <v>0</v>
      </c>
      <c r="X44" s="39"/>
      <c r="Y44" s="42">
        <f>ROUND(SUM(Y40:Y43),5)</f>
        <v>0</v>
      </c>
      <c r="Z44" s="39"/>
      <c r="AA44" s="42">
        <f>ROUND(SUM(U44:Y44),5)</f>
        <v>0</v>
      </c>
      <c r="AB44" s="39"/>
      <c r="AC44" s="42">
        <f>ROUND(SUM(AC40:AC43),5)</f>
        <v>0</v>
      </c>
      <c r="AD44" s="39"/>
      <c r="AE44" s="42">
        <f>ROUND(SUM(AE40:AE43),5)</f>
        <v>0</v>
      </c>
      <c r="AF44" s="39"/>
      <c r="AG44" s="42">
        <f>ROUND(SUM(AG40:AG43),5)</f>
        <v>0</v>
      </c>
      <c r="AH44" s="39"/>
      <c r="AI44" s="42">
        <f>ROUND(SUM(AI40:AI43),5)</f>
        <v>100</v>
      </c>
      <c r="AJ44" s="39"/>
      <c r="AK44" s="42">
        <f>ROUND(SUM(AC44:AI44),5)</f>
        <v>100</v>
      </c>
      <c r="AL44" s="39"/>
      <c r="AM44" s="42">
        <f>ROUND(SUM(AM40:AM43),5)</f>
        <v>0</v>
      </c>
      <c r="AN44" s="39"/>
      <c r="AO44" s="42">
        <f>ROUND(SUM(AO40:AO43),5)</f>
        <v>0</v>
      </c>
      <c r="AP44" s="39"/>
      <c r="AQ44" s="42">
        <f>ROUND(SUM(AQ40:AQ43),5)</f>
        <v>0</v>
      </c>
      <c r="AR44" s="39"/>
      <c r="AS44" s="42">
        <f>ROUND(SUM(AM44:AQ44),5)</f>
        <v>0</v>
      </c>
      <c r="AT44" s="39"/>
      <c r="AU44" s="42">
        <f>ROUND(SUM(AU40:AU43),5)</f>
        <v>4316.3900000000003</v>
      </c>
      <c r="AV44" s="39"/>
      <c r="AW44" s="40">
        <f>ROUND(S44+AA44+AK44+SUM(AS44:AU44),5)</f>
        <v>4416.3900000000003</v>
      </c>
      <c r="AX44" s="39"/>
      <c r="AY44" s="42">
        <f>ROUND(SUM(AY40:AY43),5)</f>
        <v>520.85</v>
      </c>
      <c r="AZ44" s="39"/>
      <c r="BA44" s="42">
        <f>ROUND(SUM(BA40:BA43),5)</f>
        <v>499.3</v>
      </c>
      <c r="BB44" s="39"/>
      <c r="BC44" s="42">
        <f>ROUND(SUM(BC40:BC43),5)</f>
        <v>0</v>
      </c>
      <c r="BD44" s="39"/>
      <c r="BE44" s="42">
        <f>ROUND(SUM(BE40:BE43),5)</f>
        <v>0</v>
      </c>
      <c r="BF44" s="39"/>
      <c r="BG44" s="42">
        <f>ROUND(SUM(BG40:BG43),5)</f>
        <v>606.63</v>
      </c>
      <c r="BH44" s="39"/>
      <c r="BI44" s="42">
        <f>ROUND(SUM(BI40:BI43),5)</f>
        <v>130</v>
      </c>
      <c r="BJ44" s="39"/>
      <c r="BK44" s="42">
        <f>ROUND(SUM(BK40:BK43),5)</f>
        <v>462.38</v>
      </c>
      <c r="BL44" s="39"/>
      <c r="BM44" s="40">
        <f>ROUND(SUM(BC44:BK44),5)</f>
        <v>1199.01</v>
      </c>
      <c r="BN44" s="39"/>
      <c r="BO44" s="42">
        <f>ROUND(SUM(BO40:BO43),5)</f>
        <v>1269.73</v>
      </c>
      <c r="BP44" s="39"/>
      <c r="BQ44" s="42">
        <f>ROUND(SUM(BQ40:BQ43),5)</f>
        <v>0</v>
      </c>
      <c r="BR44" s="39"/>
      <c r="BS44" s="42">
        <f>ROUND(SUM(BS40:BS43),5)</f>
        <v>262.38</v>
      </c>
      <c r="BT44" s="39"/>
      <c r="BU44" s="40">
        <f>ROUND(SUM(BQ44:BS44),5)</f>
        <v>262.38</v>
      </c>
      <c r="BV44" s="39"/>
      <c r="BW44" s="42">
        <f>ROUND(SUM(BW40:BW43),5)</f>
        <v>262.38</v>
      </c>
      <c r="BX44" s="39"/>
      <c r="BY44" s="42">
        <f>ROUND(SUM(BY40:BY43),5)</f>
        <v>785.57</v>
      </c>
      <c r="BZ44" s="39"/>
      <c r="CA44" s="42">
        <f>ROUND(SUM(CA40:CA43),5)</f>
        <v>262.38</v>
      </c>
      <c r="CB44" s="39"/>
      <c r="CC44" s="42">
        <f>ROUND(SUM(CC40:CC43),5)</f>
        <v>262.38</v>
      </c>
      <c r="CD44" s="39"/>
      <c r="CE44" s="42">
        <f>ROUND(SUM(CE40:CE43),5)</f>
        <v>262.38</v>
      </c>
      <c r="CF44" s="39"/>
      <c r="CG44" s="42">
        <f>ROUND(SUM(CG40:CG43),5)</f>
        <v>0</v>
      </c>
      <c r="CH44" s="39"/>
      <c r="CI44" s="42">
        <f>ROUND(SUM(CI40:CI43),5)</f>
        <v>560</v>
      </c>
      <c r="CJ44" s="39"/>
      <c r="CK44" s="42">
        <f>ROUND(SUM(CK40:CK43),5)</f>
        <v>573.86</v>
      </c>
      <c r="CL44" s="39"/>
      <c r="CM44" s="40">
        <f>ROUND(SUM(CG44:CK44),5)</f>
        <v>1133.8599999999999</v>
      </c>
      <c r="CN44" s="39"/>
      <c r="CO44" s="42">
        <f>ROUND(SUM(CO40:CO43),5)</f>
        <v>0</v>
      </c>
      <c r="CP44" s="39"/>
      <c r="CQ44" s="42">
        <f>ROUND(SUM(CQ40:CQ43),5)</f>
        <v>0</v>
      </c>
      <c r="CR44" s="39"/>
      <c r="CS44" s="42">
        <f>ROUND(SUM(CS40:CS43),5)</f>
        <v>443.71</v>
      </c>
      <c r="CT44" s="39"/>
      <c r="CU44" s="40">
        <f>ROUND(SUM(CO44:CS44),5)</f>
        <v>443.71</v>
      </c>
      <c r="CV44" s="39"/>
      <c r="CW44" s="42">
        <f>ROUND(SUM(CW40:CW43),5)</f>
        <v>1294.32</v>
      </c>
      <c r="CX44" s="39"/>
      <c r="CY44" s="42">
        <f>ROUND(SUM(CY40:CY43),5)</f>
        <v>755.05</v>
      </c>
      <c r="CZ44" s="39"/>
      <c r="DA44" s="42">
        <f>ROUND(SUM(DA40:DA43),5)</f>
        <v>262.38</v>
      </c>
      <c r="DB44" s="39"/>
      <c r="DC44" s="42">
        <f>ROUND(SUM(DC40:DC43),5)</f>
        <v>1274.8900000000001</v>
      </c>
      <c r="DD44" s="39"/>
      <c r="DE44" s="42">
        <f>ROUND(SUM(DE40:DE43),5)</f>
        <v>351.33</v>
      </c>
      <c r="DF44" s="39"/>
      <c r="DG44" s="42">
        <f>ROUND(SUM(DG40:DG43),5)</f>
        <v>262.38</v>
      </c>
      <c r="DH44" s="39"/>
      <c r="DI44" s="42">
        <f>ROUND(SUM(DI40:DI43),5)</f>
        <v>1710.56</v>
      </c>
      <c r="DJ44" s="39"/>
      <c r="DK44" s="42">
        <f>ROUND(SUM(DK40:DK43),5)</f>
        <v>2062.09</v>
      </c>
      <c r="DL44" s="39"/>
      <c r="DM44" s="42">
        <f>ROUND(SUM(DM40:DM43),5)</f>
        <v>324.45999999999998</v>
      </c>
      <c r="DN44" s="39"/>
      <c r="DO44" s="42">
        <f>ROUND(SUM(DO40:DO43),5)</f>
        <v>462.38</v>
      </c>
      <c r="DP44" s="39"/>
      <c r="DQ44" s="42">
        <f>ROUND(SUM(DQ40:DQ43),5)</f>
        <v>462.05</v>
      </c>
      <c r="DR44" s="39"/>
      <c r="DS44" s="42">
        <f>ROUND(SUM(DS40:DS43),5)</f>
        <v>5984.89</v>
      </c>
      <c r="DT44" s="39"/>
      <c r="DU44" s="42">
        <f>ROUND(SUM(DU40:DU43),5)</f>
        <v>352.38</v>
      </c>
      <c r="DV44" s="39"/>
      <c r="DW44" s="42">
        <f>ROUND(SUM(DW40:DW43),5)</f>
        <v>1541.38</v>
      </c>
      <c r="DX44" s="39"/>
      <c r="DY44" s="42">
        <f>ROUND(SUM(DY40:DY43),5)</f>
        <v>262.38</v>
      </c>
      <c r="DZ44" s="39"/>
      <c r="EA44" s="42">
        <f>ROUND(SUM(EA40:EA43),5)</f>
        <v>262.38</v>
      </c>
      <c r="EB44" s="39"/>
      <c r="EC44" s="42">
        <f>ROUND(SUM(EC40:EC43),5)</f>
        <v>712.38</v>
      </c>
      <c r="ED44" s="39"/>
      <c r="EE44" s="42">
        <f>ROUND(SUM(EE40:EE43),5)</f>
        <v>941.38</v>
      </c>
      <c r="EF44" s="39"/>
      <c r="EG44" s="42">
        <f>ROUND(SUM(EG40:EG43),5)</f>
        <v>0</v>
      </c>
      <c r="EH44" s="39"/>
      <c r="EI44" s="42">
        <f>ROUND(SUM(EI40:EI43),5)</f>
        <v>0</v>
      </c>
      <c r="EJ44" s="39"/>
      <c r="EK44" s="42">
        <f>ROUND(SUM(EK40:EK43),5)</f>
        <v>0</v>
      </c>
      <c r="EL44" s="39"/>
      <c r="EM44" s="42">
        <f>ROUND(SUM(EM40:EM43),5)</f>
        <v>0</v>
      </c>
      <c r="EN44" s="39"/>
      <c r="EO44" s="42">
        <f>ROUND(SUM(EO40:EO43),5)</f>
        <v>0</v>
      </c>
      <c r="EP44" s="39"/>
      <c r="EQ44" s="42">
        <f>ROUND(SUM(EQ40:EQ43),5)</f>
        <v>0</v>
      </c>
      <c r="ER44" s="39"/>
      <c r="ES44" s="42">
        <f>ROUND(SUM(ES40:ES43),5)</f>
        <v>0</v>
      </c>
      <c r="ET44" s="39"/>
      <c r="EU44" s="42">
        <f>ROUND(SUM(EU40:EU43),5)</f>
        <v>0</v>
      </c>
      <c r="EV44" s="39"/>
      <c r="EW44" s="42">
        <f>ROUND(SUM(EW40:EW43),5)</f>
        <v>0</v>
      </c>
      <c r="EX44" s="39"/>
      <c r="EY44" s="42">
        <f>ROUND(SUM(EY40:EY43),5)</f>
        <v>1679.87</v>
      </c>
      <c r="EZ44" s="39"/>
      <c r="FA44" s="40">
        <f>ROUND(SUM(EG44:EY44),5)</f>
        <v>1679.87</v>
      </c>
      <c r="FB44" s="39"/>
      <c r="FC44" s="42">
        <f>ROUND(SUM(FC40:FC43),5)</f>
        <v>479.71</v>
      </c>
      <c r="FD44" s="39"/>
      <c r="FE44" s="42">
        <f>ROUND(SUM(FE40:FE43),5)</f>
        <v>262.38</v>
      </c>
      <c r="FF44" s="39"/>
      <c r="FG44" s="42">
        <f>ROUND(SUM(FG40:FG43),5)</f>
        <v>0</v>
      </c>
      <c r="FH44" s="39"/>
      <c r="FI44" s="42">
        <f>ROUND(SUM(FI40:FI43),5)</f>
        <v>1075.99</v>
      </c>
      <c r="FJ44" s="39"/>
      <c r="FK44" s="40">
        <f>ROUND(SUM(FG44:FI44),5)</f>
        <v>1075.99</v>
      </c>
      <c r="FL44" s="39"/>
      <c r="FM44" s="42">
        <f>ROUND(SUM(FM40:FM43),5)</f>
        <v>0</v>
      </c>
      <c r="FN44" s="39"/>
      <c r="FO44" s="42">
        <f>ROUND(SUM(FO40:FO43),5)</f>
        <v>0</v>
      </c>
      <c r="FP44" s="39"/>
      <c r="FQ44" s="42">
        <f>ROUND(SUM(FQ40:FQ43),5)</f>
        <v>0</v>
      </c>
      <c r="FR44" s="39"/>
      <c r="FS44" s="42">
        <f>ROUND(SUM(FS40:FS43),5)</f>
        <v>100</v>
      </c>
      <c r="FT44" s="39"/>
      <c r="FU44" s="42">
        <f>ROUND(SUM(FM44:FS44),5)</f>
        <v>100</v>
      </c>
      <c r="FV44" s="39"/>
      <c r="FW44" s="42">
        <f>ROUND(SUM(FW40:FW43),5)</f>
        <v>0</v>
      </c>
      <c r="FX44" s="39"/>
      <c r="FY44" s="42">
        <f>ROUND(SUM(FY40:FY43),5)</f>
        <v>0</v>
      </c>
      <c r="FZ44" s="39"/>
      <c r="GA44" s="42">
        <f>ROUND(SUM(GA40:GA43),5)</f>
        <v>80</v>
      </c>
      <c r="GB44" s="39"/>
      <c r="GC44" s="42">
        <f>ROUND(SUM(GC40:GC43),5)</f>
        <v>2667.69</v>
      </c>
      <c r="GD44" s="39"/>
      <c r="GE44" s="40">
        <f>ROUND(SUM(FU44:GC44),5)</f>
        <v>2847.69</v>
      </c>
      <c r="GF44" s="39"/>
      <c r="GG44" s="42">
        <f>ROUND(SUM(GG40:GG43),5)</f>
        <v>0</v>
      </c>
      <c r="GH44" s="39"/>
      <c r="GI44" s="42">
        <f>ROUND(SUM(GI40:GI43),5)</f>
        <v>0</v>
      </c>
      <c r="GJ44" s="39"/>
      <c r="GK44" s="42">
        <f>ROUND(SUM(GK40:GK43),5)</f>
        <v>0</v>
      </c>
      <c r="GL44" s="39"/>
      <c r="GM44" s="42">
        <f>ROUND(SUM(GM40:GM43),5)</f>
        <v>0</v>
      </c>
      <c r="GN44" s="39"/>
      <c r="GO44" s="42">
        <f>ROUND(SUM(GO40:GO43),5)</f>
        <v>269.16000000000003</v>
      </c>
      <c r="GP44" s="39"/>
      <c r="GQ44" s="42">
        <f>ROUND(SUM(GQ40:GQ43),5)</f>
        <v>0</v>
      </c>
      <c r="GR44" s="39"/>
      <c r="GS44" s="42">
        <f>ROUND(SUM(GS40:GS43),5)</f>
        <v>831.31</v>
      </c>
      <c r="GT44" s="39"/>
      <c r="GU44" s="40">
        <f>ROUND(SUM(GG44:GS44),5)</f>
        <v>1100.47</v>
      </c>
      <c r="GV44" s="39"/>
      <c r="GW44" s="42">
        <f>ROUND(SUM(GW40:GW43),5)</f>
        <v>2537.09</v>
      </c>
      <c r="GX44" s="39"/>
      <c r="GY44" s="42">
        <f>ROUND(SUM(GY40:GY43),5)</f>
        <v>999.52</v>
      </c>
      <c r="GZ44" s="39"/>
      <c r="HA44" s="105">
        <f>ROUND(SUM(HA40:HA43),5)</f>
        <v>512.38</v>
      </c>
      <c r="HB44" s="39"/>
      <c r="HC44" s="42">
        <f>ROUND(SUM(HC40:HC43),5)</f>
        <v>535.26</v>
      </c>
      <c r="HD44" s="39"/>
      <c r="HE44" s="42">
        <f>ROUND(SUM(HE40:HE43),5)</f>
        <v>1277.5899999999999</v>
      </c>
      <c r="HF44" s="39"/>
      <c r="HG44" s="42">
        <f>ROUND(SUM(HG40:HG43),5)</f>
        <v>2704.72</v>
      </c>
      <c r="HH44" s="39"/>
      <c r="HI44" s="42">
        <f>ROUND(SUM(HI40:HI43),5)</f>
        <v>0</v>
      </c>
      <c r="HJ44" s="39"/>
      <c r="HK44" s="42">
        <f>ROUND(SUM(HK40:HK43),5)</f>
        <v>0</v>
      </c>
      <c r="HL44" s="39"/>
      <c r="HM44" s="42">
        <f>ROUND(SUM(HM40:HM43),5)</f>
        <v>0</v>
      </c>
      <c r="HN44" s="39"/>
      <c r="HO44" s="42">
        <f>ROUND(SUM(HO40:HO43),5)</f>
        <v>0</v>
      </c>
      <c r="HP44" s="39"/>
      <c r="HQ44" s="42">
        <f>ROUND(SUM(HQ40:HQ43),5)</f>
        <v>3947.26</v>
      </c>
      <c r="HR44" s="39"/>
      <c r="HS44" s="40">
        <f>ROUND(SUM(HI44:HQ44),5)</f>
        <v>3947.26</v>
      </c>
      <c r="HT44" s="39"/>
      <c r="HU44" s="42">
        <f>ROUND(SUM(HU40:HU43),5)</f>
        <v>0</v>
      </c>
      <c r="HV44" s="39"/>
      <c r="HW44" s="42">
        <f>ROUND(SUM(HW40:HW43),5)</f>
        <v>0</v>
      </c>
      <c r="HX44" s="39"/>
      <c r="HY44" s="42">
        <f>ROUND(SUM(HY40:HY43),5)</f>
        <v>262.38</v>
      </c>
      <c r="HZ44" s="39"/>
      <c r="IA44" s="42">
        <f>ROUND(SUM(IA40:IA43),5)</f>
        <v>5062.38</v>
      </c>
      <c r="IB44" s="39"/>
      <c r="IC44" s="42">
        <f>ROUND(SUM(IC40:IC43),5)</f>
        <v>478.38</v>
      </c>
      <c r="ID44" s="39"/>
      <c r="IE44" s="42">
        <f>ROUND(SUM(IE40:IE43),5)</f>
        <v>262.38</v>
      </c>
      <c r="IF44" s="39"/>
      <c r="IG44" s="40">
        <f>ROUND(SUM(HY44:IE44),5)</f>
        <v>6065.52</v>
      </c>
      <c r="IH44" s="39"/>
      <c r="II44" s="42">
        <f>ROUND(SUM(II40:II43),5)</f>
        <v>262.38</v>
      </c>
      <c r="IJ44" s="39"/>
      <c r="IK44" s="42">
        <f>ROUND(SUM(IK40:IK43),5)</f>
        <v>522.36</v>
      </c>
      <c r="IL44" s="39"/>
      <c r="IM44" s="40">
        <f>ROUND(SUM(II44:IK44),5)</f>
        <v>784.74</v>
      </c>
      <c r="IN44" s="39"/>
      <c r="IO44" s="42">
        <f>ROUND(SUM(IO40:IO43),5)</f>
        <v>3800.54</v>
      </c>
      <c r="IP44" s="39"/>
      <c r="IQ44" s="42">
        <f>ROUND(SUM(IQ40:IQ43),5)</f>
        <v>3180.95</v>
      </c>
      <c r="IR44" s="39"/>
      <c r="IS44" s="42">
        <f>ROUND(SUM(IS40:IS43),5)</f>
        <v>4897.46</v>
      </c>
      <c r="IT44" s="39"/>
      <c r="IU44" s="42">
        <f>ROUND(SUM(IU40:IU43),5)</f>
        <v>3346.88</v>
      </c>
      <c r="IV44" s="39"/>
      <c r="IW44" s="42">
        <f>ROUND(SUM(IO44:IU44),5)</f>
        <v>15225.83</v>
      </c>
      <c r="IX44" s="39"/>
      <c r="IY44" s="42">
        <f>ROUND(SUM(IY40:IY43),5)</f>
        <v>40</v>
      </c>
      <c r="IZ44" s="39"/>
      <c r="JA44" s="42">
        <f>ROUND(SUM(JA40:JA43),5)</f>
        <v>0</v>
      </c>
      <c r="JB44" s="39"/>
      <c r="JC44" s="42">
        <f>ROUND(SUM(JC40:JC43),5)</f>
        <v>0</v>
      </c>
      <c r="JD44" s="39"/>
      <c r="JE44" s="42">
        <f>ROUND(SUM(JE40:JE43),5)</f>
        <v>0</v>
      </c>
      <c r="JF44" s="39"/>
      <c r="JG44" s="42">
        <f>ROUND(SUM(JA44:JE44),5)</f>
        <v>0</v>
      </c>
      <c r="JH44" s="39"/>
      <c r="JI44" s="42">
        <f>ROUND(SUM(JI40:JI43),5)</f>
        <v>0</v>
      </c>
      <c r="JJ44" s="39"/>
      <c r="JK44" s="42">
        <f>ROUND(SUM(G44:K44)+SUM(AW44:BA44)+SUM(BM44:BO44)+SUM(BU44:CE44)+CM44+SUM(CU44:EE44)+SUM(FA44:FE44)+FK44+GE44+SUM(GU44:HG44)+SUM(HS44:HW44)+IG44+IM44+SUM(IW44:IY44)+SUM(JG44:JI44),5)</f>
        <v>79328.52</v>
      </c>
    </row>
    <row r="45" spans="1:271" hidden="1" x14ac:dyDescent="0.2">
      <c r="A45" s="36"/>
      <c r="B45" s="36"/>
      <c r="C45" s="36"/>
      <c r="D45" s="36"/>
      <c r="E45" s="36" t="s">
        <v>316</v>
      </c>
      <c r="F45" s="36"/>
      <c r="G45" s="42"/>
      <c r="H45" s="39"/>
      <c r="I45" s="42"/>
      <c r="J45" s="39"/>
      <c r="K45" s="42"/>
      <c r="L45" s="39"/>
      <c r="M45" s="42"/>
      <c r="N45" s="39"/>
      <c r="O45" s="42"/>
      <c r="P45" s="39"/>
      <c r="Q45" s="42"/>
      <c r="R45" s="39"/>
      <c r="S45" s="42"/>
      <c r="T45" s="39"/>
      <c r="U45" s="42"/>
      <c r="V45" s="39"/>
      <c r="W45" s="42"/>
      <c r="X45" s="39"/>
      <c r="Y45" s="42"/>
      <c r="Z45" s="39"/>
      <c r="AA45" s="42"/>
      <c r="AB45" s="39"/>
      <c r="AC45" s="42"/>
      <c r="AD45" s="39"/>
      <c r="AE45" s="42"/>
      <c r="AF45" s="39"/>
      <c r="AG45" s="42"/>
      <c r="AH45" s="39"/>
      <c r="AI45" s="42"/>
      <c r="AJ45" s="39"/>
      <c r="AK45" s="42"/>
      <c r="AL45" s="39"/>
      <c r="AM45" s="42"/>
      <c r="AN45" s="39"/>
      <c r="AO45" s="42"/>
      <c r="AP45" s="39"/>
      <c r="AQ45" s="42"/>
      <c r="AR45" s="39"/>
      <c r="AS45" s="42"/>
      <c r="AT45" s="39"/>
      <c r="AU45" s="42"/>
      <c r="AV45" s="39"/>
      <c r="AW45" s="40"/>
      <c r="AX45" s="39"/>
      <c r="AY45" s="42"/>
      <c r="AZ45" s="39"/>
      <c r="BA45" s="42"/>
      <c r="BB45" s="39"/>
      <c r="BC45" s="42"/>
      <c r="BD45" s="39"/>
      <c r="BE45" s="42"/>
      <c r="BF45" s="39"/>
      <c r="BG45" s="42"/>
      <c r="BH45" s="39"/>
      <c r="BI45" s="42"/>
      <c r="BJ45" s="39"/>
      <c r="BK45" s="42"/>
      <c r="BL45" s="39"/>
      <c r="BM45" s="40"/>
      <c r="BN45" s="39"/>
      <c r="BO45" s="42"/>
      <c r="BP45" s="39"/>
      <c r="BQ45" s="42"/>
      <c r="BR45" s="39"/>
      <c r="BS45" s="42"/>
      <c r="BT45" s="39"/>
      <c r="BU45" s="40"/>
      <c r="BV45" s="39"/>
      <c r="BW45" s="42"/>
      <c r="BX45" s="39"/>
      <c r="BY45" s="42"/>
      <c r="BZ45" s="39"/>
      <c r="CA45" s="42"/>
      <c r="CB45" s="39"/>
      <c r="CC45" s="42"/>
      <c r="CD45" s="39"/>
      <c r="CE45" s="42"/>
      <c r="CF45" s="39"/>
      <c r="CG45" s="42"/>
      <c r="CH45" s="39"/>
      <c r="CI45" s="42"/>
      <c r="CJ45" s="39"/>
      <c r="CK45" s="42"/>
      <c r="CL45" s="39"/>
      <c r="CM45" s="40"/>
      <c r="CN45" s="39"/>
      <c r="CO45" s="42"/>
      <c r="CP45" s="39"/>
      <c r="CQ45" s="42"/>
      <c r="CR45" s="39"/>
      <c r="CS45" s="42"/>
      <c r="CT45" s="39"/>
      <c r="CU45" s="40"/>
      <c r="CV45" s="39"/>
      <c r="CW45" s="42"/>
      <c r="CX45" s="39"/>
      <c r="CY45" s="42"/>
      <c r="CZ45" s="39"/>
      <c r="DA45" s="42"/>
      <c r="DB45" s="39"/>
      <c r="DC45" s="42"/>
      <c r="DD45" s="39"/>
      <c r="DE45" s="42"/>
      <c r="DF45" s="39"/>
      <c r="DG45" s="42"/>
      <c r="DH45" s="39"/>
      <c r="DI45" s="42"/>
      <c r="DJ45" s="39"/>
      <c r="DK45" s="42"/>
      <c r="DL45" s="39"/>
      <c r="DM45" s="42"/>
      <c r="DN45" s="39"/>
      <c r="DO45" s="42"/>
      <c r="DP45" s="39"/>
      <c r="DQ45" s="42"/>
      <c r="DR45" s="39"/>
      <c r="DS45" s="42"/>
      <c r="DT45" s="39"/>
      <c r="DU45" s="42"/>
      <c r="DV45" s="39"/>
      <c r="DW45" s="42"/>
      <c r="DX45" s="39"/>
      <c r="DY45" s="42"/>
      <c r="DZ45" s="39"/>
      <c r="EA45" s="42"/>
      <c r="EB45" s="39"/>
      <c r="EC45" s="42"/>
      <c r="ED45" s="39"/>
      <c r="EE45" s="42"/>
      <c r="EF45" s="39"/>
      <c r="EG45" s="42"/>
      <c r="EH45" s="39"/>
      <c r="EI45" s="42"/>
      <c r="EJ45" s="39"/>
      <c r="EK45" s="42"/>
      <c r="EL45" s="39"/>
      <c r="EM45" s="42"/>
      <c r="EN45" s="39"/>
      <c r="EO45" s="42"/>
      <c r="EP45" s="39"/>
      <c r="EQ45" s="42"/>
      <c r="ER45" s="39"/>
      <c r="ES45" s="42"/>
      <c r="ET45" s="39"/>
      <c r="EU45" s="42"/>
      <c r="EV45" s="39"/>
      <c r="EW45" s="42"/>
      <c r="EX45" s="39"/>
      <c r="EY45" s="42"/>
      <c r="EZ45" s="39"/>
      <c r="FA45" s="40"/>
      <c r="FB45" s="39"/>
      <c r="FC45" s="42"/>
      <c r="FD45" s="39"/>
      <c r="FE45" s="42"/>
      <c r="FF45" s="39"/>
      <c r="FG45" s="42"/>
      <c r="FH45" s="39"/>
      <c r="FI45" s="42"/>
      <c r="FJ45" s="39"/>
      <c r="FK45" s="40"/>
      <c r="FL45" s="39"/>
      <c r="FM45" s="42"/>
      <c r="FN45" s="39"/>
      <c r="FO45" s="42"/>
      <c r="FP45" s="39"/>
      <c r="FQ45" s="42"/>
      <c r="FR45" s="39"/>
      <c r="FS45" s="42"/>
      <c r="FT45" s="39"/>
      <c r="FU45" s="42"/>
      <c r="FV45" s="39"/>
      <c r="FW45" s="42"/>
      <c r="FX45" s="39"/>
      <c r="FY45" s="42"/>
      <c r="FZ45" s="39"/>
      <c r="GA45" s="42"/>
      <c r="GB45" s="39"/>
      <c r="GC45" s="42"/>
      <c r="GD45" s="39"/>
      <c r="GE45" s="40"/>
      <c r="GF45" s="39"/>
      <c r="GG45" s="42"/>
      <c r="GH45" s="39"/>
      <c r="GI45" s="42"/>
      <c r="GJ45" s="39"/>
      <c r="GK45" s="42"/>
      <c r="GL45" s="39"/>
      <c r="GM45" s="42"/>
      <c r="GN45" s="39"/>
      <c r="GO45" s="42"/>
      <c r="GP45" s="39"/>
      <c r="GQ45" s="42"/>
      <c r="GR45" s="39"/>
      <c r="GS45" s="42"/>
      <c r="GT45" s="39"/>
      <c r="GU45" s="40"/>
      <c r="GV45" s="39"/>
      <c r="GW45" s="42"/>
      <c r="GX45" s="39"/>
      <c r="GY45" s="42"/>
      <c r="GZ45" s="39"/>
      <c r="HA45" s="105"/>
      <c r="HB45" s="39"/>
      <c r="HC45" s="42"/>
      <c r="HD45" s="39"/>
      <c r="HE45" s="42"/>
      <c r="HF45" s="39"/>
      <c r="HG45" s="42"/>
      <c r="HH45" s="39"/>
      <c r="HI45" s="42"/>
      <c r="HJ45" s="39"/>
      <c r="HK45" s="42"/>
      <c r="HL45" s="39"/>
      <c r="HM45" s="42"/>
      <c r="HN45" s="39"/>
      <c r="HO45" s="42"/>
      <c r="HP45" s="39"/>
      <c r="HQ45" s="42"/>
      <c r="HR45" s="39"/>
      <c r="HS45" s="40"/>
      <c r="HT45" s="39"/>
      <c r="HU45" s="42"/>
      <c r="HV45" s="39"/>
      <c r="HW45" s="42"/>
      <c r="HX45" s="39"/>
      <c r="HY45" s="42"/>
      <c r="HZ45" s="39"/>
      <c r="IA45" s="42"/>
      <c r="IB45" s="39"/>
      <c r="IC45" s="42"/>
      <c r="ID45" s="39"/>
      <c r="IE45" s="42"/>
      <c r="IF45" s="39"/>
      <c r="IG45" s="40"/>
      <c r="IH45" s="39"/>
      <c r="II45" s="42"/>
      <c r="IJ45" s="39"/>
      <c r="IK45" s="42"/>
      <c r="IL45" s="39"/>
      <c r="IM45" s="40"/>
      <c r="IN45" s="39"/>
      <c r="IO45" s="42"/>
      <c r="IP45" s="39"/>
      <c r="IQ45" s="42"/>
      <c r="IR45" s="39"/>
      <c r="IS45" s="42"/>
      <c r="IT45" s="39"/>
      <c r="IU45" s="42"/>
      <c r="IV45" s="39"/>
      <c r="IW45" s="42"/>
      <c r="IX45" s="39"/>
      <c r="IY45" s="42"/>
      <c r="IZ45" s="39"/>
      <c r="JA45" s="42"/>
      <c r="JB45" s="39"/>
      <c r="JC45" s="42"/>
      <c r="JD45" s="39"/>
      <c r="JE45" s="42"/>
      <c r="JF45" s="39"/>
      <c r="JG45" s="42"/>
      <c r="JH45" s="39"/>
      <c r="JI45" s="42"/>
      <c r="JJ45" s="39"/>
      <c r="JK45" s="42"/>
    </row>
    <row r="46" spans="1:271" hidden="1" x14ac:dyDescent="0.2">
      <c r="A46" s="36"/>
      <c r="B46" s="36"/>
      <c r="C46" s="36"/>
      <c r="D46" s="36"/>
      <c r="E46" s="36"/>
      <c r="F46" s="36" t="s">
        <v>312</v>
      </c>
      <c r="G46" s="42">
        <v>0</v>
      </c>
      <c r="H46" s="39"/>
      <c r="I46" s="42">
        <v>12.5</v>
      </c>
      <c r="J46" s="39"/>
      <c r="K46" s="42">
        <v>0</v>
      </c>
      <c r="L46" s="39"/>
      <c r="M46" s="42">
        <v>0</v>
      </c>
      <c r="N46" s="39"/>
      <c r="O46" s="42">
        <v>0</v>
      </c>
      <c r="P46" s="39"/>
      <c r="Q46" s="42">
        <v>0</v>
      </c>
      <c r="R46" s="39"/>
      <c r="S46" s="42">
        <f>ROUND(SUM(M46:Q46),5)</f>
        <v>0</v>
      </c>
      <c r="T46" s="39"/>
      <c r="U46" s="42">
        <v>0</v>
      </c>
      <c r="V46" s="39"/>
      <c r="W46" s="42">
        <v>0</v>
      </c>
      <c r="X46" s="39"/>
      <c r="Y46" s="42">
        <v>0</v>
      </c>
      <c r="Z46" s="39"/>
      <c r="AA46" s="42">
        <f>ROUND(SUM(U46:Y46),5)</f>
        <v>0</v>
      </c>
      <c r="AB46" s="39"/>
      <c r="AC46" s="42">
        <v>0</v>
      </c>
      <c r="AD46" s="39"/>
      <c r="AE46" s="42">
        <v>0</v>
      </c>
      <c r="AF46" s="39"/>
      <c r="AG46" s="42">
        <v>0</v>
      </c>
      <c r="AH46" s="39"/>
      <c r="AI46" s="42">
        <v>0</v>
      </c>
      <c r="AJ46" s="39"/>
      <c r="AK46" s="42">
        <f>ROUND(SUM(AC46:AI46),5)</f>
        <v>0</v>
      </c>
      <c r="AL46" s="39"/>
      <c r="AM46" s="42">
        <v>0</v>
      </c>
      <c r="AN46" s="39"/>
      <c r="AO46" s="42">
        <v>0</v>
      </c>
      <c r="AP46" s="39"/>
      <c r="AQ46" s="42">
        <v>0</v>
      </c>
      <c r="AR46" s="39"/>
      <c r="AS46" s="42">
        <f>ROUND(SUM(AM46:AQ46),5)</f>
        <v>0</v>
      </c>
      <c r="AT46" s="39"/>
      <c r="AU46" s="42">
        <v>12.5</v>
      </c>
      <c r="AV46" s="39"/>
      <c r="AW46" s="40">
        <f>ROUND(S46+AA46+AK46+SUM(AS46:AU46),5)</f>
        <v>12.5</v>
      </c>
      <c r="AX46" s="39"/>
      <c r="AY46" s="42">
        <v>0</v>
      </c>
      <c r="AZ46" s="39"/>
      <c r="BA46" s="42">
        <v>0</v>
      </c>
      <c r="BB46" s="39"/>
      <c r="BC46" s="42">
        <v>0</v>
      </c>
      <c r="BD46" s="39"/>
      <c r="BE46" s="42">
        <v>0</v>
      </c>
      <c r="BF46" s="39"/>
      <c r="BG46" s="42">
        <v>0</v>
      </c>
      <c r="BH46" s="39"/>
      <c r="BI46" s="42">
        <v>0</v>
      </c>
      <c r="BJ46" s="39"/>
      <c r="BK46" s="42">
        <v>0</v>
      </c>
      <c r="BL46" s="39"/>
      <c r="BM46" s="40">
        <f>ROUND(SUM(BC46:BK46),5)</f>
        <v>0</v>
      </c>
      <c r="BN46" s="39"/>
      <c r="BO46" s="42">
        <v>0</v>
      </c>
      <c r="BP46" s="39"/>
      <c r="BQ46" s="42">
        <v>0</v>
      </c>
      <c r="BR46" s="39"/>
      <c r="BS46" s="42">
        <v>0</v>
      </c>
      <c r="BT46" s="39"/>
      <c r="BU46" s="40">
        <f>ROUND(SUM(BQ46:BS46),5)</f>
        <v>0</v>
      </c>
      <c r="BV46" s="39"/>
      <c r="BW46" s="42">
        <v>0</v>
      </c>
      <c r="BX46" s="39"/>
      <c r="BY46" s="42">
        <v>0</v>
      </c>
      <c r="BZ46" s="39"/>
      <c r="CA46" s="42">
        <v>0</v>
      </c>
      <c r="CB46" s="39"/>
      <c r="CC46" s="42">
        <v>0</v>
      </c>
      <c r="CD46" s="39"/>
      <c r="CE46" s="42">
        <v>0</v>
      </c>
      <c r="CF46" s="39"/>
      <c r="CG46" s="42">
        <v>0</v>
      </c>
      <c r="CH46" s="39"/>
      <c r="CI46" s="42">
        <v>0</v>
      </c>
      <c r="CJ46" s="39"/>
      <c r="CK46" s="42">
        <v>0</v>
      </c>
      <c r="CL46" s="39"/>
      <c r="CM46" s="40">
        <f>ROUND(SUM(CG46:CK46),5)</f>
        <v>0</v>
      </c>
      <c r="CN46" s="39"/>
      <c r="CO46" s="42">
        <v>0</v>
      </c>
      <c r="CP46" s="39"/>
      <c r="CQ46" s="42">
        <v>0</v>
      </c>
      <c r="CR46" s="39"/>
      <c r="CS46" s="42">
        <v>0</v>
      </c>
      <c r="CT46" s="39"/>
      <c r="CU46" s="40">
        <f>ROUND(SUM(CO46:CS46),5)</f>
        <v>0</v>
      </c>
      <c r="CV46" s="39"/>
      <c r="CW46" s="42">
        <v>0</v>
      </c>
      <c r="CX46" s="39"/>
      <c r="CY46" s="42">
        <v>0</v>
      </c>
      <c r="CZ46" s="39"/>
      <c r="DA46" s="42">
        <v>0</v>
      </c>
      <c r="DB46" s="39"/>
      <c r="DC46" s="42">
        <v>0</v>
      </c>
      <c r="DD46" s="39"/>
      <c r="DE46" s="42">
        <v>0</v>
      </c>
      <c r="DF46" s="39"/>
      <c r="DG46" s="42">
        <v>0</v>
      </c>
      <c r="DH46" s="39"/>
      <c r="DI46" s="42">
        <v>0</v>
      </c>
      <c r="DJ46" s="39"/>
      <c r="DK46" s="42">
        <v>0</v>
      </c>
      <c r="DL46" s="39"/>
      <c r="DM46" s="42">
        <v>0</v>
      </c>
      <c r="DN46" s="39"/>
      <c r="DO46" s="42">
        <v>0</v>
      </c>
      <c r="DP46" s="39"/>
      <c r="DQ46" s="42">
        <v>0</v>
      </c>
      <c r="DR46" s="39"/>
      <c r="DS46" s="42">
        <v>0</v>
      </c>
      <c r="DT46" s="39"/>
      <c r="DU46" s="42">
        <v>0</v>
      </c>
      <c r="DV46" s="39"/>
      <c r="DW46" s="42">
        <v>0</v>
      </c>
      <c r="DX46" s="39"/>
      <c r="DY46" s="42">
        <v>0</v>
      </c>
      <c r="DZ46" s="39"/>
      <c r="EA46" s="42">
        <v>0</v>
      </c>
      <c r="EB46" s="39"/>
      <c r="EC46" s="42">
        <v>12.5</v>
      </c>
      <c r="ED46" s="39"/>
      <c r="EE46" s="42">
        <v>0</v>
      </c>
      <c r="EF46" s="39"/>
      <c r="EG46" s="42">
        <v>0</v>
      </c>
      <c r="EH46" s="39"/>
      <c r="EI46" s="42">
        <v>0</v>
      </c>
      <c r="EJ46" s="39"/>
      <c r="EK46" s="42">
        <v>0</v>
      </c>
      <c r="EL46" s="39"/>
      <c r="EM46" s="42">
        <v>0</v>
      </c>
      <c r="EN46" s="39"/>
      <c r="EO46" s="42">
        <v>0</v>
      </c>
      <c r="EP46" s="39"/>
      <c r="EQ46" s="42">
        <v>0</v>
      </c>
      <c r="ER46" s="39"/>
      <c r="ES46" s="42">
        <v>0</v>
      </c>
      <c r="ET46" s="39"/>
      <c r="EU46" s="42">
        <v>0</v>
      </c>
      <c r="EV46" s="39"/>
      <c r="EW46" s="42">
        <v>0</v>
      </c>
      <c r="EX46" s="39"/>
      <c r="EY46" s="42">
        <v>0</v>
      </c>
      <c r="EZ46" s="39"/>
      <c r="FA46" s="40">
        <f>ROUND(SUM(EG46:EY46),5)</f>
        <v>0</v>
      </c>
      <c r="FB46" s="39"/>
      <c r="FC46" s="42">
        <v>0</v>
      </c>
      <c r="FD46" s="39"/>
      <c r="FE46" s="42">
        <v>0</v>
      </c>
      <c r="FF46" s="39"/>
      <c r="FG46" s="42">
        <v>0</v>
      </c>
      <c r="FH46" s="39"/>
      <c r="FI46" s="42">
        <v>0</v>
      </c>
      <c r="FJ46" s="39"/>
      <c r="FK46" s="40">
        <f>ROUND(SUM(FG46:FI46),5)</f>
        <v>0</v>
      </c>
      <c r="FL46" s="39"/>
      <c r="FM46" s="42">
        <v>0</v>
      </c>
      <c r="FN46" s="39"/>
      <c r="FO46" s="42">
        <v>0</v>
      </c>
      <c r="FP46" s="39"/>
      <c r="FQ46" s="42">
        <v>0</v>
      </c>
      <c r="FR46" s="39"/>
      <c r="FS46" s="42">
        <v>0</v>
      </c>
      <c r="FT46" s="39"/>
      <c r="FU46" s="42">
        <f>ROUND(SUM(FM46:FS46),5)</f>
        <v>0</v>
      </c>
      <c r="FV46" s="39"/>
      <c r="FW46" s="42">
        <v>0</v>
      </c>
      <c r="FX46" s="39"/>
      <c r="FY46" s="42">
        <v>0</v>
      </c>
      <c r="FZ46" s="39"/>
      <c r="GA46" s="42">
        <v>0</v>
      </c>
      <c r="GB46" s="39"/>
      <c r="GC46" s="42">
        <v>12.5</v>
      </c>
      <c r="GD46" s="39"/>
      <c r="GE46" s="40">
        <f>ROUND(SUM(FU46:GC46),5)</f>
        <v>12.5</v>
      </c>
      <c r="GF46" s="39"/>
      <c r="GG46" s="42">
        <v>0</v>
      </c>
      <c r="GH46" s="39"/>
      <c r="GI46" s="42">
        <v>0</v>
      </c>
      <c r="GJ46" s="39"/>
      <c r="GK46" s="42">
        <v>0</v>
      </c>
      <c r="GL46" s="39"/>
      <c r="GM46" s="42">
        <v>0</v>
      </c>
      <c r="GN46" s="39"/>
      <c r="GO46" s="42">
        <v>0</v>
      </c>
      <c r="GP46" s="39"/>
      <c r="GQ46" s="42">
        <v>0</v>
      </c>
      <c r="GR46" s="39"/>
      <c r="GS46" s="42">
        <v>0</v>
      </c>
      <c r="GT46" s="39"/>
      <c r="GU46" s="40">
        <f>ROUND(SUM(GG46:GS46),5)</f>
        <v>0</v>
      </c>
      <c r="GV46" s="39"/>
      <c r="GW46" s="42">
        <v>0</v>
      </c>
      <c r="GX46" s="39"/>
      <c r="GY46" s="42">
        <v>0</v>
      </c>
      <c r="GZ46" s="39"/>
      <c r="HA46" s="105">
        <v>0</v>
      </c>
      <c r="HB46" s="39"/>
      <c r="HC46" s="42">
        <v>0</v>
      </c>
      <c r="HD46" s="39"/>
      <c r="HE46" s="42">
        <v>0</v>
      </c>
      <c r="HF46" s="39"/>
      <c r="HG46" s="42">
        <v>0</v>
      </c>
      <c r="HH46" s="39"/>
      <c r="HI46" s="42">
        <v>0</v>
      </c>
      <c r="HJ46" s="39"/>
      <c r="HK46" s="42">
        <v>0</v>
      </c>
      <c r="HL46" s="39"/>
      <c r="HM46" s="42">
        <v>0</v>
      </c>
      <c r="HN46" s="39"/>
      <c r="HO46" s="42">
        <v>0</v>
      </c>
      <c r="HP46" s="39"/>
      <c r="HQ46" s="42">
        <v>0</v>
      </c>
      <c r="HR46" s="39"/>
      <c r="HS46" s="40">
        <f>ROUND(SUM(HI46:HQ46),5)</f>
        <v>0</v>
      </c>
      <c r="HT46" s="39"/>
      <c r="HU46" s="42">
        <v>0</v>
      </c>
      <c r="HV46" s="39"/>
      <c r="HW46" s="42">
        <v>0</v>
      </c>
      <c r="HX46" s="39"/>
      <c r="HY46" s="42">
        <v>0</v>
      </c>
      <c r="HZ46" s="39"/>
      <c r="IA46" s="42">
        <v>0</v>
      </c>
      <c r="IB46" s="39"/>
      <c r="IC46" s="42">
        <v>0</v>
      </c>
      <c r="ID46" s="39"/>
      <c r="IE46" s="42">
        <v>0</v>
      </c>
      <c r="IF46" s="39"/>
      <c r="IG46" s="40">
        <f>ROUND(SUM(HY46:IE46),5)</f>
        <v>0</v>
      </c>
      <c r="IH46" s="39"/>
      <c r="II46" s="42">
        <v>0</v>
      </c>
      <c r="IJ46" s="39"/>
      <c r="IK46" s="42">
        <v>0</v>
      </c>
      <c r="IL46" s="39"/>
      <c r="IM46" s="40">
        <f>ROUND(SUM(II46:IK46),5)</f>
        <v>0</v>
      </c>
      <c r="IN46" s="39"/>
      <c r="IO46" s="42">
        <v>0</v>
      </c>
      <c r="IP46" s="39"/>
      <c r="IQ46" s="42">
        <v>0</v>
      </c>
      <c r="IR46" s="39"/>
      <c r="IS46" s="42">
        <v>0</v>
      </c>
      <c r="IT46" s="39"/>
      <c r="IU46" s="42">
        <v>0</v>
      </c>
      <c r="IV46" s="39"/>
      <c r="IW46" s="42">
        <f>ROUND(SUM(IO46:IU46),5)</f>
        <v>0</v>
      </c>
      <c r="IX46" s="39"/>
      <c r="IY46" s="42">
        <v>3066.95</v>
      </c>
      <c r="IZ46" s="39"/>
      <c r="JA46" s="42">
        <v>0</v>
      </c>
      <c r="JB46" s="39"/>
      <c r="JC46" s="42">
        <v>0</v>
      </c>
      <c r="JD46" s="39"/>
      <c r="JE46" s="42">
        <v>0</v>
      </c>
      <c r="JF46" s="39"/>
      <c r="JG46" s="42">
        <f>ROUND(SUM(JA46:JE46),5)</f>
        <v>0</v>
      </c>
      <c r="JH46" s="39"/>
      <c r="JI46" s="42">
        <v>0</v>
      </c>
      <c r="JJ46" s="39"/>
      <c r="JK46" s="42">
        <f>ROUND(SUM(G46:K46)+SUM(AW46:BA46)+SUM(BM46:BO46)+SUM(BU46:CE46)+CM46+SUM(CU46:EE46)+SUM(FA46:FE46)+FK46+GE46+SUM(GU46:HG46)+SUM(HS46:HW46)+IG46+IM46+SUM(IW46:IY46)+SUM(JG46:JI46),5)</f>
        <v>3116.95</v>
      </c>
    </row>
    <row r="47" spans="1:271" ht="16" hidden="1" thickBot="1" x14ac:dyDescent="0.25">
      <c r="A47" s="36"/>
      <c r="B47" s="36"/>
      <c r="C47" s="36"/>
      <c r="D47" s="36"/>
      <c r="E47" s="36"/>
      <c r="F47" s="36" t="s">
        <v>487</v>
      </c>
      <c r="G47" s="46">
        <v>0</v>
      </c>
      <c r="H47" s="39"/>
      <c r="I47" s="46">
        <v>0</v>
      </c>
      <c r="J47" s="39"/>
      <c r="K47" s="46">
        <v>0</v>
      </c>
      <c r="L47" s="39"/>
      <c r="M47" s="46">
        <v>0</v>
      </c>
      <c r="N47" s="39"/>
      <c r="O47" s="46">
        <v>0</v>
      </c>
      <c r="P47" s="39"/>
      <c r="Q47" s="46">
        <v>0</v>
      </c>
      <c r="R47" s="39"/>
      <c r="S47" s="46">
        <f>ROUND(SUM(M47:Q47),5)</f>
        <v>0</v>
      </c>
      <c r="T47" s="39"/>
      <c r="U47" s="46">
        <v>0</v>
      </c>
      <c r="V47" s="39"/>
      <c r="W47" s="46">
        <v>0</v>
      </c>
      <c r="X47" s="39"/>
      <c r="Y47" s="46">
        <v>0</v>
      </c>
      <c r="Z47" s="39"/>
      <c r="AA47" s="46">
        <f>ROUND(SUM(U47:Y47),5)</f>
        <v>0</v>
      </c>
      <c r="AB47" s="39"/>
      <c r="AC47" s="46">
        <v>0</v>
      </c>
      <c r="AD47" s="39"/>
      <c r="AE47" s="46">
        <v>0</v>
      </c>
      <c r="AF47" s="39"/>
      <c r="AG47" s="46">
        <v>0</v>
      </c>
      <c r="AH47" s="39"/>
      <c r="AI47" s="46">
        <v>0</v>
      </c>
      <c r="AJ47" s="39"/>
      <c r="AK47" s="46">
        <f>ROUND(SUM(AC47:AI47),5)</f>
        <v>0</v>
      </c>
      <c r="AL47" s="39"/>
      <c r="AM47" s="46">
        <v>0</v>
      </c>
      <c r="AN47" s="39"/>
      <c r="AO47" s="46">
        <v>0</v>
      </c>
      <c r="AP47" s="39"/>
      <c r="AQ47" s="46">
        <v>0</v>
      </c>
      <c r="AR47" s="39"/>
      <c r="AS47" s="46">
        <f>ROUND(SUM(AM47:AQ47),5)</f>
        <v>0</v>
      </c>
      <c r="AT47" s="39"/>
      <c r="AU47" s="46">
        <v>0</v>
      </c>
      <c r="AV47" s="39"/>
      <c r="AW47" s="44">
        <f>ROUND(S47+AA47+AK47+SUM(AS47:AU47),5)</f>
        <v>0</v>
      </c>
      <c r="AX47" s="39"/>
      <c r="AY47" s="46">
        <v>0</v>
      </c>
      <c r="AZ47" s="39"/>
      <c r="BA47" s="46">
        <v>0</v>
      </c>
      <c r="BB47" s="39"/>
      <c r="BC47" s="46">
        <v>0</v>
      </c>
      <c r="BD47" s="39"/>
      <c r="BE47" s="46">
        <v>0</v>
      </c>
      <c r="BF47" s="39"/>
      <c r="BG47" s="46">
        <v>0</v>
      </c>
      <c r="BH47" s="39"/>
      <c r="BI47" s="46">
        <v>0</v>
      </c>
      <c r="BJ47" s="39"/>
      <c r="BK47" s="46">
        <v>0</v>
      </c>
      <c r="BL47" s="39"/>
      <c r="BM47" s="44">
        <f>ROUND(SUM(BC47:BK47),5)</f>
        <v>0</v>
      </c>
      <c r="BN47" s="39"/>
      <c r="BO47" s="46">
        <v>0</v>
      </c>
      <c r="BP47" s="39"/>
      <c r="BQ47" s="46">
        <v>0</v>
      </c>
      <c r="BR47" s="39"/>
      <c r="BS47" s="46">
        <v>0</v>
      </c>
      <c r="BT47" s="39"/>
      <c r="BU47" s="44">
        <f>ROUND(SUM(BQ47:BS47),5)</f>
        <v>0</v>
      </c>
      <c r="BV47" s="39"/>
      <c r="BW47" s="46">
        <v>0</v>
      </c>
      <c r="BX47" s="39"/>
      <c r="BY47" s="46">
        <v>0</v>
      </c>
      <c r="BZ47" s="39"/>
      <c r="CA47" s="46">
        <v>0</v>
      </c>
      <c r="CB47" s="39"/>
      <c r="CC47" s="46">
        <v>0</v>
      </c>
      <c r="CD47" s="39"/>
      <c r="CE47" s="46">
        <v>0</v>
      </c>
      <c r="CF47" s="39"/>
      <c r="CG47" s="46">
        <v>0</v>
      </c>
      <c r="CH47" s="39"/>
      <c r="CI47" s="46">
        <v>0</v>
      </c>
      <c r="CJ47" s="39"/>
      <c r="CK47" s="46">
        <v>0</v>
      </c>
      <c r="CL47" s="39"/>
      <c r="CM47" s="44">
        <f>ROUND(SUM(CG47:CK47),5)</f>
        <v>0</v>
      </c>
      <c r="CN47" s="39"/>
      <c r="CO47" s="46">
        <v>0</v>
      </c>
      <c r="CP47" s="39"/>
      <c r="CQ47" s="46">
        <v>0</v>
      </c>
      <c r="CR47" s="39"/>
      <c r="CS47" s="46">
        <v>0</v>
      </c>
      <c r="CT47" s="39"/>
      <c r="CU47" s="44">
        <f>ROUND(SUM(CO47:CS47),5)</f>
        <v>0</v>
      </c>
      <c r="CV47" s="39"/>
      <c r="CW47" s="46">
        <v>0</v>
      </c>
      <c r="CX47" s="39"/>
      <c r="CY47" s="46">
        <v>0</v>
      </c>
      <c r="CZ47" s="39"/>
      <c r="DA47" s="46">
        <v>0</v>
      </c>
      <c r="DB47" s="39"/>
      <c r="DC47" s="46">
        <v>0</v>
      </c>
      <c r="DD47" s="39"/>
      <c r="DE47" s="46">
        <v>0</v>
      </c>
      <c r="DF47" s="39"/>
      <c r="DG47" s="46">
        <v>0</v>
      </c>
      <c r="DH47" s="39"/>
      <c r="DI47" s="46">
        <v>0</v>
      </c>
      <c r="DJ47" s="39"/>
      <c r="DK47" s="46">
        <v>0</v>
      </c>
      <c r="DL47" s="39"/>
      <c r="DM47" s="46">
        <v>0</v>
      </c>
      <c r="DN47" s="39"/>
      <c r="DO47" s="46">
        <v>0</v>
      </c>
      <c r="DP47" s="39"/>
      <c r="DQ47" s="46">
        <v>0</v>
      </c>
      <c r="DR47" s="39"/>
      <c r="DS47" s="46">
        <v>0</v>
      </c>
      <c r="DT47" s="39"/>
      <c r="DU47" s="46">
        <v>0</v>
      </c>
      <c r="DV47" s="39"/>
      <c r="DW47" s="46">
        <v>0</v>
      </c>
      <c r="DX47" s="39"/>
      <c r="DY47" s="46">
        <v>0</v>
      </c>
      <c r="DZ47" s="39"/>
      <c r="EA47" s="46">
        <v>0</v>
      </c>
      <c r="EB47" s="39"/>
      <c r="EC47" s="46">
        <v>0</v>
      </c>
      <c r="ED47" s="39"/>
      <c r="EE47" s="46">
        <v>0</v>
      </c>
      <c r="EF47" s="39"/>
      <c r="EG47" s="46">
        <v>0</v>
      </c>
      <c r="EH47" s="39"/>
      <c r="EI47" s="46">
        <v>0</v>
      </c>
      <c r="EJ47" s="39"/>
      <c r="EK47" s="46">
        <v>0</v>
      </c>
      <c r="EL47" s="39"/>
      <c r="EM47" s="46">
        <v>0</v>
      </c>
      <c r="EN47" s="39"/>
      <c r="EO47" s="46">
        <v>0</v>
      </c>
      <c r="EP47" s="39"/>
      <c r="EQ47" s="46">
        <v>0</v>
      </c>
      <c r="ER47" s="39"/>
      <c r="ES47" s="46">
        <v>0</v>
      </c>
      <c r="ET47" s="39"/>
      <c r="EU47" s="46">
        <v>0</v>
      </c>
      <c r="EV47" s="39"/>
      <c r="EW47" s="46">
        <v>0</v>
      </c>
      <c r="EX47" s="39"/>
      <c r="EY47" s="46">
        <v>0</v>
      </c>
      <c r="EZ47" s="39"/>
      <c r="FA47" s="44">
        <f>ROUND(SUM(EG47:EY47),5)</f>
        <v>0</v>
      </c>
      <c r="FB47" s="39"/>
      <c r="FC47" s="46">
        <v>0</v>
      </c>
      <c r="FD47" s="39"/>
      <c r="FE47" s="46">
        <v>0</v>
      </c>
      <c r="FF47" s="39"/>
      <c r="FG47" s="46">
        <v>0</v>
      </c>
      <c r="FH47" s="39"/>
      <c r="FI47" s="46">
        <v>0</v>
      </c>
      <c r="FJ47" s="39"/>
      <c r="FK47" s="44">
        <f>ROUND(SUM(FG47:FI47),5)</f>
        <v>0</v>
      </c>
      <c r="FL47" s="39"/>
      <c r="FM47" s="46">
        <v>0</v>
      </c>
      <c r="FN47" s="39"/>
      <c r="FO47" s="46">
        <v>0</v>
      </c>
      <c r="FP47" s="39"/>
      <c r="FQ47" s="46">
        <v>0</v>
      </c>
      <c r="FR47" s="39"/>
      <c r="FS47" s="46">
        <v>0</v>
      </c>
      <c r="FT47" s="39"/>
      <c r="FU47" s="46">
        <f>ROUND(SUM(FM47:FS47),5)</f>
        <v>0</v>
      </c>
      <c r="FV47" s="39"/>
      <c r="FW47" s="46">
        <v>0</v>
      </c>
      <c r="FX47" s="39"/>
      <c r="FY47" s="46">
        <v>0</v>
      </c>
      <c r="FZ47" s="39"/>
      <c r="GA47" s="46">
        <v>0</v>
      </c>
      <c r="GB47" s="39"/>
      <c r="GC47" s="46">
        <v>0</v>
      </c>
      <c r="GD47" s="39"/>
      <c r="GE47" s="44">
        <f>ROUND(SUM(FU47:GC47),5)</f>
        <v>0</v>
      </c>
      <c r="GF47" s="39"/>
      <c r="GG47" s="46">
        <v>0</v>
      </c>
      <c r="GH47" s="39"/>
      <c r="GI47" s="46">
        <v>0</v>
      </c>
      <c r="GJ47" s="39"/>
      <c r="GK47" s="46">
        <v>0</v>
      </c>
      <c r="GL47" s="39"/>
      <c r="GM47" s="46">
        <v>0</v>
      </c>
      <c r="GN47" s="39"/>
      <c r="GO47" s="46">
        <v>0</v>
      </c>
      <c r="GP47" s="39"/>
      <c r="GQ47" s="46">
        <v>0</v>
      </c>
      <c r="GR47" s="39"/>
      <c r="GS47" s="46">
        <v>0</v>
      </c>
      <c r="GT47" s="39"/>
      <c r="GU47" s="44">
        <f>ROUND(SUM(GG47:GS47),5)</f>
        <v>0</v>
      </c>
      <c r="GV47" s="39"/>
      <c r="GW47" s="46">
        <v>0</v>
      </c>
      <c r="GX47" s="39"/>
      <c r="GY47" s="46">
        <v>0</v>
      </c>
      <c r="GZ47" s="39"/>
      <c r="HA47" s="106">
        <v>0</v>
      </c>
      <c r="HB47" s="39"/>
      <c r="HC47" s="46">
        <v>0</v>
      </c>
      <c r="HD47" s="39"/>
      <c r="HE47" s="46">
        <v>0</v>
      </c>
      <c r="HF47" s="39"/>
      <c r="HG47" s="46">
        <v>0</v>
      </c>
      <c r="HH47" s="39"/>
      <c r="HI47" s="46">
        <v>0</v>
      </c>
      <c r="HJ47" s="39"/>
      <c r="HK47" s="46">
        <v>0</v>
      </c>
      <c r="HL47" s="39"/>
      <c r="HM47" s="46">
        <v>0</v>
      </c>
      <c r="HN47" s="39"/>
      <c r="HO47" s="46">
        <v>0</v>
      </c>
      <c r="HP47" s="39"/>
      <c r="HQ47" s="46">
        <v>0</v>
      </c>
      <c r="HR47" s="39"/>
      <c r="HS47" s="44">
        <f>ROUND(SUM(HI47:HQ47),5)</f>
        <v>0</v>
      </c>
      <c r="HT47" s="39"/>
      <c r="HU47" s="46">
        <v>0</v>
      </c>
      <c r="HV47" s="39"/>
      <c r="HW47" s="46">
        <v>0</v>
      </c>
      <c r="HX47" s="39"/>
      <c r="HY47" s="46">
        <v>0</v>
      </c>
      <c r="HZ47" s="39"/>
      <c r="IA47" s="46">
        <v>0</v>
      </c>
      <c r="IB47" s="39"/>
      <c r="IC47" s="46">
        <v>0</v>
      </c>
      <c r="ID47" s="39"/>
      <c r="IE47" s="46">
        <v>0</v>
      </c>
      <c r="IF47" s="39"/>
      <c r="IG47" s="44">
        <f>ROUND(SUM(HY47:IE47),5)</f>
        <v>0</v>
      </c>
      <c r="IH47" s="39"/>
      <c r="II47" s="46">
        <v>0</v>
      </c>
      <c r="IJ47" s="39"/>
      <c r="IK47" s="46">
        <v>0</v>
      </c>
      <c r="IL47" s="39"/>
      <c r="IM47" s="44">
        <f>ROUND(SUM(II47:IK47),5)</f>
        <v>0</v>
      </c>
      <c r="IN47" s="39"/>
      <c r="IO47" s="46">
        <v>0</v>
      </c>
      <c r="IP47" s="39"/>
      <c r="IQ47" s="46">
        <v>0</v>
      </c>
      <c r="IR47" s="39"/>
      <c r="IS47" s="46">
        <v>0</v>
      </c>
      <c r="IT47" s="39"/>
      <c r="IU47" s="46">
        <v>0</v>
      </c>
      <c r="IV47" s="39"/>
      <c r="IW47" s="46">
        <f>ROUND(SUM(IO47:IU47),5)</f>
        <v>0</v>
      </c>
      <c r="IX47" s="39"/>
      <c r="IY47" s="46">
        <v>619.44000000000005</v>
      </c>
      <c r="IZ47" s="39"/>
      <c r="JA47" s="46">
        <v>0</v>
      </c>
      <c r="JB47" s="39"/>
      <c r="JC47" s="46">
        <v>0</v>
      </c>
      <c r="JD47" s="39"/>
      <c r="JE47" s="46">
        <v>0</v>
      </c>
      <c r="JF47" s="39"/>
      <c r="JG47" s="46">
        <f>ROUND(SUM(JA47:JE47),5)</f>
        <v>0</v>
      </c>
      <c r="JH47" s="39"/>
      <c r="JI47" s="46">
        <v>0</v>
      </c>
      <c r="JJ47" s="39"/>
      <c r="JK47" s="46">
        <f>ROUND(SUM(G47:K47)+SUM(AW47:BA47)+SUM(BM47:BO47)+SUM(BU47:CE47)+CM47+SUM(CU47:EE47)+SUM(FA47:FE47)+FK47+GE47+SUM(GU47:HG47)+SUM(HS47:HW47)+IG47+IM47+SUM(IW47:IY47)+SUM(JG47:JI47),5)</f>
        <v>619.44000000000005</v>
      </c>
    </row>
    <row r="48" spans="1:271" hidden="1" x14ac:dyDescent="0.2">
      <c r="A48" s="36"/>
      <c r="B48" s="36"/>
      <c r="C48" s="36"/>
      <c r="D48" s="36"/>
      <c r="E48" s="36" t="s">
        <v>488</v>
      </c>
      <c r="F48" s="36"/>
      <c r="G48" s="42">
        <f>ROUND(SUM(G45:G47),5)</f>
        <v>0</v>
      </c>
      <c r="H48" s="39"/>
      <c r="I48" s="42">
        <f>ROUND(SUM(I45:I47),5)</f>
        <v>12.5</v>
      </c>
      <c r="J48" s="39"/>
      <c r="K48" s="42">
        <f>ROUND(SUM(K45:K47),5)</f>
        <v>0</v>
      </c>
      <c r="L48" s="39"/>
      <c r="M48" s="42">
        <f>ROUND(SUM(M45:M47),5)</f>
        <v>0</v>
      </c>
      <c r="N48" s="39"/>
      <c r="O48" s="42">
        <f>ROUND(SUM(O45:O47),5)</f>
        <v>0</v>
      </c>
      <c r="P48" s="39"/>
      <c r="Q48" s="42">
        <f>ROUND(SUM(Q45:Q47),5)</f>
        <v>0</v>
      </c>
      <c r="R48" s="39"/>
      <c r="S48" s="42">
        <f>ROUND(SUM(M48:Q48),5)</f>
        <v>0</v>
      </c>
      <c r="T48" s="39"/>
      <c r="U48" s="42">
        <f>ROUND(SUM(U45:U47),5)</f>
        <v>0</v>
      </c>
      <c r="V48" s="39"/>
      <c r="W48" s="42">
        <f>ROUND(SUM(W45:W47),5)</f>
        <v>0</v>
      </c>
      <c r="X48" s="39"/>
      <c r="Y48" s="42">
        <f>ROUND(SUM(Y45:Y47),5)</f>
        <v>0</v>
      </c>
      <c r="Z48" s="39"/>
      <c r="AA48" s="42">
        <f>ROUND(SUM(U48:Y48),5)</f>
        <v>0</v>
      </c>
      <c r="AB48" s="39"/>
      <c r="AC48" s="42">
        <f>ROUND(SUM(AC45:AC47),5)</f>
        <v>0</v>
      </c>
      <c r="AD48" s="39"/>
      <c r="AE48" s="42">
        <f>ROUND(SUM(AE45:AE47),5)</f>
        <v>0</v>
      </c>
      <c r="AF48" s="39"/>
      <c r="AG48" s="42">
        <f>ROUND(SUM(AG45:AG47),5)</f>
        <v>0</v>
      </c>
      <c r="AH48" s="39"/>
      <c r="AI48" s="42">
        <f>ROUND(SUM(AI45:AI47),5)</f>
        <v>0</v>
      </c>
      <c r="AJ48" s="39"/>
      <c r="AK48" s="42">
        <f>ROUND(SUM(AC48:AI48),5)</f>
        <v>0</v>
      </c>
      <c r="AL48" s="39"/>
      <c r="AM48" s="42">
        <f>ROUND(SUM(AM45:AM47),5)</f>
        <v>0</v>
      </c>
      <c r="AN48" s="39"/>
      <c r="AO48" s="42">
        <f>ROUND(SUM(AO45:AO47),5)</f>
        <v>0</v>
      </c>
      <c r="AP48" s="39"/>
      <c r="AQ48" s="42">
        <f>ROUND(SUM(AQ45:AQ47),5)</f>
        <v>0</v>
      </c>
      <c r="AR48" s="39"/>
      <c r="AS48" s="42">
        <f>ROUND(SUM(AM48:AQ48),5)</f>
        <v>0</v>
      </c>
      <c r="AT48" s="39"/>
      <c r="AU48" s="42">
        <f>ROUND(SUM(AU45:AU47),5)</f>
        <v>12.5</v>
      </c>
      <c r="AV48" s="39"/>
      <c r="AW48" s="40">
        <f>ROUND(S48+AA48+AK48+SUM(AS48:AU48),5)</f>
        <v>12.5</v>
      </c>
      <c r="AX48" s="39"/>
      <c r="AY48" s="42">
        <f>ROUND(SUM(AY45:AY47),5)</f>
        <v>0</v>
      </c>
      <c r="AZ48" s="39"/>
      <c r="BA48" s="42">
        <f>ROUND(SUM(BA45:BA47),5)</f>
        <v>0</v>
      </c>
      <c r="BB48" s="39"/>
      <c r="BC48" s="42">
        <f>ROUND(SUM(BC45:BC47),5)</f>
        <v>0</v>
      </c>
      <c r="BD48" s="39"/>
      <c r="BE48" s="42">
        <f>ROUND(SUM(BE45:BE47),5)</f>
        <v>0</v>
      </c>
      <c r="BF48" s="39"/>
      <c r="BG48" s="42">
        <f>ROUND(SUM(BG45:BG47),5)</f>
        <v>0</v>
      </c>
      <c r="BH48" s="39"/>
      <c r="BI48" s="42">
        <f>ROUND(SUM(BI45:BI47),5)</f>
        <v>0</v>
      </c>
      <c r="BJ48" s="39"/>
      <c r="BK48" s="42">
        <f>ROUND(SUM(BK45:BK47),5)</f>
        <v>0</v>
      </c>
      <c r="BL48" s="39"/>
      <c r="BM48" s="40">
        <f>ROUND(SUM(BC48:BK48),5)</f>
        <v>0</v>
      </c>
      <c r="BN48" s="39"/>
      <c r="BO48" s="42">
        <f>ROUND(SUM(BO45:BO47),5)</f>
        <v>0</v>
      </c>
      <c r="BP48" s="39"/>
      <c r="BQ48" s="42">
        <f>ROUND(SUM(BQ45:BQ47),5)</f>
        <v>0</v>
      </c>
      <c r="BR48" s="39"/>
      <c r="BS48" s="42">
        <f>ROUND(SUM(BS45:BS47),5)</f>
        <v>0</v>
      </c>
      <c r="BT48" s="39"/>
      <c r="BU48" s="40">
        <f>ROUND(SUM(BQ48:BS48),5)</f>
        <v>0</v>
      </c>
      <c r="BV48" s="39"/>
      <c r="BW48" s="42">
        <f>ROUND(SUM(BW45:BW47),5)</f>
        <v>0</v>
      </c>
      <c r="BX48" s="39"/>
      <c r="BY48" s="42">
        <f>ROUND(SUM(BY45:BY47),5)</f>
        <v>0</v>
      </c>
      <c r="BZ48" s="39"/>
      <c r="CA48" s="42">
        <f>ROUND(SUM(CA45:CA47),5)</f>
        <v>0</v>
      </c>
      <c r="CB48" s="39"/>
      <c r="CC48" s="42">
        <f>ROUND(SUM(CC45:CC47),5)</f>
        <v>0</v>
      </c>
      <c r="CD48" s="39"/>
      <c r="CE48" s="42">
        <f>ROUND(SUM(CE45:CE47),5)</f>
        <v>0</v>
      </c>
      <c r="CF48" s="39"/>
      <c r="CG48" s="42">
        <f>ROUND(SUM(CG45:CG47),5)</f>
        <v>0</v>
      </c>
      <c r="CH48" s="39"/>
      <c r="CI48" s="42">
        <f>ROUND(SUM(CI45:CI47),5)</f>
        <v>0</v>
      </c>
      <c r="CJ48" s="39"/>
      <c r="CK48" s="42">
        <f>ROUND(SUM(CK45:CK47),5)</f>
        <v>0</v>
      </c>
      <c r="CL48" s="39"/>
      <c r="CM48" s="40">
        <f>ROUND(SUM(CG48:CK48),5)</f>
        <v>0</v>
      </c>
      <c r="CN48" s="39"/>
      <c r="CO48" s="42">
        <f>ROUND(SUM(CO45:CO47),5)</f>
        <v>0</v>
      </c>
      <c r="CP48" s="39"/>
      <c r="CQ48" s="42">
        <f>ROUND(SUM(CQ45:CQ47),5)</f>
        <v>0</v>
      </c>
      <c r="CR48" s="39"/>
      <c r="CS48" s="42">
        <f>ROUND(SUM(CS45:CS47),5)</f>
        <v>0</v>
      </c>
      <c r="CT48" s="39"/>
      <c r="CU48" s="40">
        <f>ROUND(SUM(CO48:CS48),5)</f>
        <v>0</v>
      </c>
      <c r="CV48" s="39"/>
      <c r="CW48" s="42">
        <f>ROUND(SUM(CW45:CW47),5)</f>
        <v>0</v>
      </c>
      <c r="CX48" s="39"/>
      <c r="CY48" s="42">
        <f>ROUND(SUM(CY45:CY47),5)</f>
        <v>0</v>
      </c>
      <c r="CZ48" s="39"/>
      <c r="DA48" s="42">
        <f>ROUND(SUM(DA45:DA47),5)</f>
        <v>0</v>
      </c>
      <c r="DB48" s="39"/>
      <c r="DC48" s="42">
        <f>ROUND(SUM(DC45:DC47),5)</f>
        <v>0</v>
      </c>
      <c r="DD48" s="39"/>
      <c r="DE48" s="42">
        <f>ROUND(SUM(DE45:DE47),5)</f>
        <v>0</v>
      </c>
      <c r="DF48" s="39"/>
      <c r="DG48" s="42">
        <f>ROUND(SUM(DG45:DG47),5)</f>
        <v>0</v>
      </c>
      <c r="DH48" s="39"/>
      <c r="DI48" s="42">
        <f>ROUND(SUM(DI45:DI47),5)</f>
        <v>0</v>
      </c>
      <c r="DJ48" s="39"/>
      <c r="DK48" s="42">
        <f>ROUND(SUM(DK45:DK47),5)</f>
        <v>0</v>
      </c>
      <c r="DL48" s="39"/>
      <c r="DM48" s="42">
        <f>ROUND(SUM(DM45:DM47),5)</f>
        <v>0</v>
      </c>
      <c r="DN48" s="39"/>
      <c r="DO48" s="42">
        <f>ROUND(SUM(DO45:DO47),5)</f>
        <v>0</v>
      </c>
      <c r="DP48" s="39"/>
      <c r="DQ48" s="42">
        <f>ROUND(SUM(DQ45:DQ47),5)</f>
        <v>0</v>
      </c>
      <c r="DR48" s="39"/>
      <c r="DS48" s="42">
        <f>ROUND(SUM(DS45:DS47),5)</f>
        <v>0</v>
      </c>
      <c r="DT48" s="39"/>
      <c r="DU48" s="42">
        <f>ROUND(SUM(DU45:DU47),5)</f>
        <v>0</v>
      </c>
      <c r="DV48" s="39"/>
      <c r="DW48" s="42">
        <f>ROUND(SUM(DW45:DW47),5)</f>
        <v>0</v>
      </c>
      <c r="DX48" s="39"/>
      <c r="DY48" s="42">
        <f>ROUND(SUM(DY45:DY47),5)</f>
        <v>0</v>
      </c>
      <c r="DZ48" s="39"/>
      <c r="EA48" s="42">
        <f>ROUND(SUM(EA45:EA47),5)</f>
        <v>0</v>
      </c>
      <c r="EB48" s="39"/>
      <c r="EC48" s="42">
        <f>ROUND(SUM(EC45:EC47),5)</f>
        <v>12.5</v>
      </c>
      <c r="ED48" s="39"/>
      <c r="EE48" s="42">
        <f>ROUND(SUM(EE45:EE47),5)</f>
        <v>0</v>
      </c>
      <c r="EF48" s="39"/>
      <c r="EG48" s="42">
        <f>ROUND(SUM(EG45:EG47),5)</f>
        <v>0</v>
      </c>
      <c r="EH48" s="39"/>
      <c r="EI48" s="42">
        <f>ROUND(SUM(EI45:EI47),5)</f>
        <v>0</v>
      </c>
      <c r="EJ48" s="39"/>
      <c r="EK48" s="42">
        <f>ROUND(SUM(EK45:EK47),5)</f>
        <v>0</v>
      </c>
      <c r="EL48" s="39"/>
      <c r="EM48" s="42">
        <f>ROUND(SUM(EM45:EM47),5)</f>
        <v>0</v>
      </c>
      <c r="EN48" s="39"/>
      <c r="EO48" s="42">
        <f>ROUND(SUM(EO45:EO47),5)</f>
        <v>0</v>
      </c>
      <c r="EP48" s="39"/>
      <c r="EQ48" s="42">
        <f>ROUND(SUM(EQ45:EQ47),5)</f>
        <v>0</v>
      </c>
      <c r="ER48" s="39"/>
      <c r="ES48" s="42">
        <f>ROUND(SUM(ES45:ES47),5)</f>
        <v>0</v>
      </c>
      <c r="ET48" s="39"/>
      <c r="EU48" s="42">
        <f>ROUND(SUM(EU45:EU47),5)</f>
        <v>0</v>
      </c>
      <c r="EV48" s="39"/>
      <c r="EW48" s="42">
        <f>ROUND(SUM(EW45:EW47),5)</f>
        <v>0</v>
      </c>
      <c r="EX48" s="39"/>
      <c r="EY48" s="42">
        <f>ROUND(SUM(EY45:EY47),5)</f>
        <v>0</v>
      </c>
      <c r="EZ48" s="39"/>
      <c r="FA48" s="40">
        <f>ROUND(SUM(EG48:EY48),5)</f>
        <v>0</v>
      </c>
      <c r="FB48" s="39"/>
      <c r="FC48" s="42">
        <f>ROUND(SUM(FC45:FC47),5)</f>
        <v>0</v>
      </c>
      <c r="FD48" s="39"/>
      <c r="FE48" s="42">
        <f>ROUND(SUM(FE45:FE47),5)</f>
        <v>0</v>
      </c>
      <c r="FF48" s="39"/>
      <c r="FG48" s="42">
        <f>ROUND(SUM(FG45:FG47),5)</f>
        <v>0</v>
      </c>
      <c r="FH48" s="39"/>
      <c r="FI48" s="42">
        <f>ROUND(SUM(FI45:FI47),5)</f>
        <v>0</v>
      </c>
      <c r="FJ48" s="39"/>
      <c r="FK48" s="40">
        <f>ROUND(SUM(FG48:FI48),5)</f>
        <v>0</v>
      </c>
      <c r="FL48" s="39"/>
      <c r="FM48" s="42">
        <f>ROUND(SUM(FM45:FM47),5)</f>
        <v>0</v>
      </c>
      <c r="FN48" s="39"/>
      <c r="FO48" s="42">
        <f>ROUND(SUM(FO45:FO47),5)</f>
        <v>0</v>
      </c>
      <c r="FP48" s="39"/>
      <c r="FQ48" s="42">
        <f>ROUND(SUM(FQ45:FQ47),5)</f>
        <v>0</v>
      </c>
      <c r="FR48" s="39"/>
      <c r="FS48" s="42">
        <f>ROUND(SUM(FS45:FS47),5)</f>
        <v>0</v>
      </c>
      <c r="FT48" s="39"/>
      <c r="FU48" s="42">
        <f>ROUND(SUM(FM48:FS48),5)</f>
        <v>0</v>
      </c>
      <c r="FV48" s="39"/>
      <c r="FW48" s="42">
        <f>ROUND(SUM(FW45:FW47),5)</f>
        <v>0</v>
      </c>
      <c r="FX48" s="39"/>
      <c r="FY48" s="42">
        <f>ROUND(SUM(FY45:FY47),5)</f>
        <v>0</v>
      </c>
      <c r="FZ48" s="39"/>
      <c r="GA48" s="42">
        <f>ROUND(SUM(GA45:GA47),5)</f>
        <v>0</v>
      </c>
      <c r="GB48" s="39"/>
      <c r="GC48" s="42">
        <f>ROUND(SUM(GC45:GC47),5)</f>
        <v>12.5</v>
      </c>
      <c r="GD48" s="39"/>
      <c r="GE48" s="40">
        <f>ROUND(SUM(FU48:GC48),5)</f>
        <v>12.5</v>
      </c>
      <c r="GF48" s="39"/>
      <c r="GG48" s="42">
        <f>ROUND(SUM(GG45:GG47),5)</f>
        <v>0</v>
      </c>
      <c r="GH48" s="39"/>
      <c r="GI48" s="42">
        <f>ROUND(SUM(GI45:GI47),5)</f>
        <v>0</v>
      </c>
      <c r="GJ48" s="39"/>
      <c r="GK48" s="42">
        <f>ROUND(SUM(GK45:GK47),5)</f>
        <v>0</v>
      </c>
      <c r="GL48" s="39"/>
      <c r="GM48" s="42">
        <f>ROUND(SUM(GM45:GM47),5)</f>
        <v>0</v>
      </c>
      <c r="GN48" s="39"/>
      <c r="GO48" s="42">
        <f>ROUND(SUM(GO45:GO47),5)</f>
        <v>0</v>
      </c>
      <c r="GP48" s="39"/>
      <c r="GQ48" s="42">
        <f>ROUND(SUM(GQ45:GQ47),5)</f>
        <v>0</v>
      </c>
      <c r="GR48" s="39"/>
      <c r="GS48" s="42">
        <f>ROUND(SUM(GS45:GS47),5)</f>
        <v>0</v>
      </c>
      <c r="GT48" s="39"/>
      <c r="GU48" s="40">
        <f>ROUND(SUM(GG48:GS48),5)</f>
        <v>0</v>
      </c>
      <c r="GV48" s="39"/>
      <c r="GW48" s="42">
        <f>ROUND(SUM(GW45:GW47),5)</f>
        <v>0</v>
      </c>
      <c r="GX48" s="39"/>
      <c r="GY48" s="42">
        <f>ROUND(SUM(GY45:GY47),5)</f>
        <v>0</v>
      </c>
      <c r="GZ48" s="39"/>
      <c r="HA48" s="105">
        <f>ROUND(SUM(HA45:HA47),5)</f>
        <v>0</v>
      </c>
      <c r="HB48" s="39"/>
      <c r="HC48" s="42">
        <f>ROUND(SUM(HC45:HC47),5)</f>
        <v>0</v>
      </c>
      <c r="HD48" s="39"/>
      <c r="HE48" s="42">
        <f>ROUND(SUM(HE45:HE47),5)</f>
        <v>0</v>
      </c>
      <c r="HF48" s="39"/>
      <c r="HG48" s="42">
        <f>ROUND(SUM(HG45:HG47),5)</f>
        <v>0</v>
      </c>
      <c r="HH48" s="39"/>
      <c r="HI48" s="42">
        <f>ROUND(SUM(HI45:HI47),5)</f>
        <v>0</v>
      </c>
      <c r="HJ48" s="39"/>
      <c r="HK48" s="42">
        <f>ROUND(SUM(HK45:HK47),5)</f>
        <v>0</v>
      </c>
      <c r="HL48" s="39"/>
      <c r="HM48" s="42">
        <f>ROUND(SUM(HM45:HM47),5)</f>
        <v>0</v>
      </c>
      <c r="HN48" s="39"/>
      <c r="HO48" s="42">
        <f>ROUND(SUM(HO45:HO47),5)</f>
        <v>0</v>
      </c>
      <c r="HP48" s="39"/>
      <c r="HQ48" s="42">
        <f>ROUND(SUM(HQ45:HQ47),5)</f>
        <v>0</v>
      </c>
      <c r="HR48" s="39"/>
      <c r="HS48" s="40">
        <f>ROUND(SUM(HI48:HQ48),5)</f>
        <v>0</v>
      </c>
      <c r="HT48" s="39"/>
      <c r="HU48" s="42">
        <f>ROUND(SUM(HU45:HU47),5)</f>
        <v>0</v>
      </c>
      <c r="HV48" s="39"/>
      <c r="HW48" s="42">
        <f>ROUND(SUM(HW45:HW47),5)</f>
        <v>0</v>
      </c>
      <c r="HX48" s="39"/>
      <c r="HY48" s="42">
        <f>ROUND(SUM(HY45:HY47),5)</f>
        <v>0</v>
      </c>
      <c r="HZ48" s="39"/>
      <c r="IA48" s="42">
        <f>ROUND(SUM(IA45:IA47),5)</f>
        <v>0</v>
      </c>
      <c r="IB48" s="39"/>
      <c r="IC48" s="42">
        <f>ROUND(SUM(IC45:IC47),5)</f>
        <v>0</v>
      </c>
      <c r="ID48" s="39"/>
      <c r="IE48" s="42">
        <f>ROUND(SUM(IE45:IE47),5)</f>
        <v>0</v>
      </c>
      <c r="IF48" s="39"/>
      <c r="IG48" s="40">
        <f>ROUND(SUM(HY48:IE48),5)</f>
        <v>0</v>
      </c>
      <c r="IH48" s="39"/>
      <c r="II48" s="42">
        <f>ROUND(SUM(II45:II47),5)</f>
        <v>0</v>
      </c>
      <c r="IJ48" s="39"/>
      <c r="IK48" s="42">
        <f>ROUND(SUM(IK45:IK47),5)</f>
        <v>0</v>
      </c>
      <c r="IL48" s="39"/>
      <c r="IM48" s="40">
        <f>ROUND(SUM(II48:IK48),5)</f>
        <v>0</v>
      </c>
      <c r="IN48" s="39"/>
      <c r="IO48" s="42">
        <f>ROUND(SUM(IO45:IO47),5)</f>
        <v>0</v>
      </c>
      <c r="IP48" s="39"/>
      <c r="IQ48" s="42">
        <f>ROUND(SUM(IQ45:IQ47),5)</f>
        <v>0</v>
      </c>
      <c r="IR48" s="39"/>
      <c r="IS48" s="42">
        <f>ROUND(SUM(IS45:IS47),5)</f>
        <v>0</v>
      </c>
      <c r="IT48" s="39"/>
      <c r="IU48" s="42">
        <f>ROUND(SUM(IU45:IU47),5)</f>
        <v>0</v>
      </c>
      <c r="IV48" s="39"/>
      <c r="IW48" s="42">
        <f>ROUND(SUM(IO48:IU48),5)</f>
        <v>0</v>
      </c>
      <c r="IX48" s="39"/>
      <c r="IY48" s="42">
        <f>ROUND(SUM(IY45:IY47),5)</f>
        <v>3686.39</v>
      </c>
      <c r="IZ48" s="39"/>
      <c r="JA48" s="42">
        <f>ROUND(SUM(JA45:JA47),5)</f>
        <v>0</v>
      </c>
      <c r="JB48" s="39"/>
      <c r="JC48" s="42">
        <f>ROUND(SUM(JC45:JC47),5)</f>
        <v>0</v>
      </c>
      <c r="JD48" s="39"/>
      <c r="JE48" s="42">
        <f>ROUND(SUM(JE45:JE47),5)</f>
        <v>0</v>
      </c>
      <c r="JF48" s="39"/>
      <c r="JG48" s="42">
        <f>ROUND(SUM(JA48:JE48),5)</f>
        <v>0</v>
      </c>
      <c r="JH48" s="39"/>
      <c r="JI48" s="42">
        <f>ROUND(SUM(JI45:JI47),5)</f>
        <v>0</v>
      </c>
      <c r="JJ48" s="39"/>
      <c r="JK48" s="42">
        <f>ROUND(SUM(G48:K48)+SUM(AW48:BA48)+SUM(BM48:BO48)+SUM(BU48:CE48)+CM48+SUM(CU48:EE48)+SUM(FA48:FE48)+FK48+GE48+SUM(GU48:HG48)+SUM(HS48:HW48)+IG48+IM48+SUM(IW48:IY48)+SUM(JG48:JI48),5)</f>
        <v>3736.39</v>
      </c>
    </row>
    <row r="49" spans="1:271" hidden="1" x14ac:dyDescent="0.2">
      <c r="A49" s="36"/>
      <c r="B49" s="36"/>
      <c r="C49" s="36"/>
      <c r="D49" s="36"/>
      <c r="E49" s="36" t="s">
        <v>489</v>
      </c>
      <c r="F49" s="36"/>
      <c r="G49" s="42"/>
      <c r="H49" s="39"/>
      <c r="I49" s="42"/>
      <c r="J49" s="39"/>
      <c r="K49" s="42"/>
      <c r="L49" s="39"/>
      <c r="M49" s="42"/>
      <c r="N49" s="39"/>
      <c r="O49" s="42"/>
      <c r="P49" s="39"/>
      <c r="Q49" s="42"/>
      <c r="R49" s="39"/>
      <c r="S49" s="42"/>
      <c r="T49" s="39"/>
      <c r="U49" s="42"/>
      <c r="V49" s="39"/>
      <c r="W49" s="42"/>
      <c r="X49" s="39"/>
      <c r="Y49" s="42"/>
      <c r="Z49" s="39"/>
      <c r="AA49" s="42"/>
      <c r="AB49" s="39"/>
      <c r="AC49" s="42"/>
      <c r="AD49" s="39"/>
      <c r="AE49" s="42"/>
      <c r="AF49" s="39"/>
      <c r="AG49" s="42"/>
      <c r="AH49" s="39"/>
      <c r="AI49" s="42"/>
      <c r="AJ49" s="39"/>
      <c r="AK49" s="42"/>
      <c r="AL49" s="39"/>
      <c r="AM49" s="42"/>
      <c r="AN49" s="39"/>
      <c r="AO49" s="42"/>
      <c r="AP49" s="39"/>
      <c r="AQ49" s="42"/>
      <c r="AR49" s="39"/>
      <c r="AS49" s="42"/>
      <c r="AT49" s="39"/>
      <c r="AU49" s="42"/>
      <c r="AV49" s="39"/>
      <c r="AW49" s="40"/>
      <c r="AX49" s="39"/>
      <c r="AY49" s="42"/>
      <c r="AZ49" s="39"/>
      <c r="BA49" s="42"/>
      <c r="BB49" s="39"/>
      <c r="BC49" s="42"/>
      <c r="BD49" s="39"/>
      <c r="BE49" s="42"/>
      <c r="BF49" s="39"/>
      <c r="BG49" s="42"/>
      <c r="BH49" s="39"/>
      <c r="BI49" s="42"/>
      <c r="BJ49" s="39"/>
      <c r="BK49" s="42"/>
      <c r="BL49" s="39"/>
      <c r="BM49" s="40"/>
      <c r="BN49" s="39"/>
      <c r="BO49" s="42"/>
      <c r="BP49" s="39"/>
      <c r="BQ49" s="42"/>
      <c r="BR49" s="39"/>
      <c r="BS49" s="42"/>
      <c r="BT49" s="39"/>
      <c r="BU49" s="40"/>
      <c r="BV49" s="39"/>
      <c r="BW49" s="42"/>
      <c r="BX49" s="39"/>
      <c r="BY49" s="42"/>
      <c r="BZ49" s="39"/>
      <c r="CA49" s="42"/>
      <c r="CB49" s="39"/>
      <c r="CC49" s="42"/>
      <c r="CD49" s="39"/>
      <c r="CE49" s="42"/>
      <c r="CF49" s="39"/>
      <c r="CG49" s="42"/>
      <c r="CH49" s="39"/>
      <c r="CI49" s="42"/>
      <c r="CJ49" s="39"/>
      <c r="CK49" s="42"/>
      <c r="CL49" s="39"/>
      <c r="CM49" s="40"/>
      <c r="CN49" s="39"/>
      <c r="CO49" s="42"/>
      <c r="CP49" s="39"/>
      <c r="CQ49" s="42"/>
      <c r="CR49" s="39"/>
      <c r="CS49" s="42"/>
      <c r="CT49" s="39"/>
      <c r="CU49" s="40"/>
      <c r="CV49" s="39"/>
      <c r="CW49" s="42"/>
      <c r="CX49" s="39"/>
      <c r="CY49" s="42"/>
      <c r="CZ49" s="39"/>
      <c r="DA49" s="42"/>
      <c r="DB49" s="39"/>
      <c r="DC49" s="42"/>
      <c r="DD49" s="39"/>
      <c r="DE49" s="42"/>
      <c r="DF49" s="39"/>
      <c r="DG49" s="42"/>
      <c r="DH49" s="39"/>
      <c r="DI49" s="42"/>
      <c r="DJ49" s="39"/>
      <c r="DK49" s="42"/>
      <c r="DL49" s="39"/>
      <c r="DM49" s="42"/>
      <c r="DN49" s="39"/>
      <c r="DO49" s="42"/>
      <c r="DP49" s="39"/>
      <c r="DQ49" s="42"/>
      <c r="DR49" s="39"/>
      <c r="DS49" s="42"/>
      <c r="DT49" s="39"/>
      <c r="DU49" s="42"/>
      <c r="DV49" s="39"/>
      <c r="DW49" s="42"/>
      <c r="DX49" s="39"/>
      <c r="DY49" s="42"/>
      <c r="DZ49" s="39"/>
      <c r="EA49" s="42"/>
      <c r="EB49" s="39"/>
      <c r="EC49" s="42"/>
      <c r="ED49" s="39"/>
      <c r="EE49" s="42"/>
      <c r="EF49" s="39"/>
      <c r="EG49" s="42"/>
      <c r="EH49" s="39"/>
      <c r="EI49" s="42"/>
      <c r="EJ49" s="39"/>
      <c r="EK49" s="42"/>
      <c r="EL49" s="39"/>
      <c r="EM49" s="42"/>
      <c r="EN49" s="39"/>
      <c r="EO49" s="42"/>
      <c r="EP49" s="39"/>
      <c r="EQ49" s="42"/>
      <c r="ER49" s="39"/>
      <c r="ES49" s="42"/>
      <c r="ET49" s="39"/>
      <c r="EU49" s="42"/>
      <c r="EV49" s="39"/>
      <c r="EW49" s="42"/>
      <c r="EX49" s="39"/>
      <c r="EY49" s="42"/>
      <c r="EZ49" s="39"/>
      <c r="FA49" s="40"/>
      <c r="FB49" s="39"/>
      <c r="FC49" s="42"/>
      <c r="FD49" s="39"/>
      <c r="FE49" s="42"/>
      <c r="FF49" s="39"/>
      <c r="FG49" s="42"/>
      <c r="FH49" s="39"/>
      <c r="FI49" s="42"/>
      <c r="FJ49" s="39"/>
      <c r="FK49" s="40"/>
      <c r="FL49" s="39"/>
      <c r="FM49" s="42"/>
      <c r="FN49" s="39"/>
      <c r="FO49" s="42"/>
      <c r="FP49" s="39"/>
      <c r="FQ49" s="42"/>
      <c r="FR49" s="39"/>
      <c r="FS49" s="42"/>
      <c r="FT49" s="39"/>
      <c r="FU49" s="42"/>
      <c r="FV49" s="39"/>
      <c r="FW49" s="42"/>
      <c r="FX49" s="39"/>
      <c r="FY49" s="42"/>
      <c r="FZ49" s="39"/>
      <c r="GA49" s="42"/>
      <c r="GB49" s="39"/>
      <c r="GC49" s="42"/>
      <c r="GD49" s="39"/>
      <c r="GE49" s="40"/>
      <c r="GF49" s="39"/>
      <c r="GG49" s="42"/>
      <c r="GH49" s="39"/>
      <c r="GI49" s="42"/>
      <c r="GJ49" s="39"/>
      <c r="GK49" s="42"/>
      <c r="GL49" s="39"/>
      <c r="GM49" s="42"/>
      <c r="GN49" s="39"/>
      <c r="GO49" s="42"/>
      <c r="GP49" s="39"/>
      <c r="GQ49" s="42"/>
      <c r="GR49" s="39"/>
      <c r="GS49" s="42"/>
      <c r="GT49" s="39"/>
      <c r="GU49" s="40"/>
      <c r="GV49" s="39"/>
      <c r="GW49" s="42"/>
      <c r="GX49" s="39"/>
      <c r="GY49" s="42"/>
      <c r="GZ49" s="39"/>
      <c r="HA49" s="105"/>
      <c r="HB49" s="39"/>
      <c r="HC49" s="42"/>
      <c r="HD49" s="39"/>
      <c r="HE49" s="42"/>
      <c r="HF49" s="39"/>
      <c r="HG49" s="42"/>
      <c r="HH49" s="39"/>
      <c r="HI49" s="42"/>
      <c r="HJ49" s="39"/>
      <c r="HK49" s="42"/>
      <c r="HL49" s="39"/>
      <c r="HM49" s="42"/>
      <c r="HN49" s="39"/>
      <c r="HO49" s="42"/>
      <c r="HP49" s="39"/>
      <c r="HQ49" s="42"/>
      <c r="HR49" s="39"/>
      <c r="HS49" s="40"/>
      <c r="HT49" s="39"/>
      <c r="HU49" s="42"/>
      <c r="HV49" s="39"/>
      <c r="HW49" s="42"/>
      <c r="HX49" s="39"/>
      <c r="HY49" s="42"/>
      <c r="HZ49" s="39"/>
      <c r="IA49" s="42"/>
      <c r="IB49" s="39"/>
      <c r="IC49" s="42"/>
      <c r="ID49" s="39"/>
      <c r="IE49" s="42"/>
      <c r="IF49" s="39"/>
      <c r="IG49" s="40"/>
      <c r="IH49" s="39"/>
      <c r="II49" s="42"/>
      <c r="IJ49" s="39"/>
      <c r="IK49" s="42"/>
      <c r="IL49" s="39"/>
      <c r="IM49" s="40"/>
      <c r="IN49" s="39"/>
      <c r="IO49" s="42"/>
      <c r="IP49" s="39"/>
      <c r="IQ49" s="42"/>
      <c r="IR49" s="39"/>
      <c r="IS49" s="42"/>
      <c r="IT49" s="39"/>
      <c r="IU49" s="42"/>
      <c r="IV49" s="39"/>
      <c r="IW49" s="42"/>
      <c r="IX49" s="39"/>
      <c r="IY49" s="42"/>
      <c r="IZ49" s="39"/>
      <c r="JA49" s="42"/>
      <c r="JB49" s="39"/>
      <c r="JC49" s="42"/>
      <c r="JD49" s="39"/>
      <c r="JE49" s="42"/>
      <c r="JF49" s="39"/>
      <c r="JG49" s="42"/>
      <c r="JH49" s="39"/>
      <c r="JI49" s="42"/>
      <c r="JJ49" s="39"/>
      <c r="JK49" s="42"/>
    </row>
    <row r="50" spans="1:271" hidden="1" x14ac:dyDescent="0.2">
      <c r="A50" s="36"/>
      <c r="B50" s="36"/>
      <c r="C50" s="36"/>
      <c r="D50" s="36"/>
      <c r="E50" s="36"/>
      <c r="F50" s="36" t="s">
        <v>490</v>
      </c>
      <c r="G50" s="42">
        <v>0</v>
      </c>
      <c r="H50" s="39"/>
      <c r="I50" s="42">
        <v>0</v>
      </c>
      <c r="J50" s="39"/>
      <c r="K50" s="42">
        <v>0</v>
      </c>
      <c r="L50" s="39"/>
      <c r="M50" s="42">
        <v>0</v>
      </c>
      <c r="N50" s="39"/>
      <c r="O50" s="42">
        <v>0</v>
      </c>
      <c r="P50" s="39"/>
      <c r="Q50" s="42">
        <v>0</v>
      </c>
      <c r="R50" s="39"/>
      <c r="S50" s="42">
        <f>ROUND(SUM(M50:Q50),5)</f>
        <v>0</v>
      </c>
      <c r="T50" s="39"/>
      <c r="U50" s="42">
        <v>0</v>
      </c>
      <c r="V50" s="39"/>
      <c r="W50" s="42">
        <v>0</v>
      </c>
      <c r="X50" s="39"/>
      <c r="Y50" s="42">
        <v>0</v>
      </c>
      <c r="Z50" s="39"/>
      <c r="AA50" s="42">
        <f>ROUND(SUM(U50:Y50),5)</f>
        <v>0</v>
      </c>
      <c r="AB50" s="39"/>
      <c r="AC50" s="42">
        <v>0</v>
      </c>
      <c r="AD50" s="39"/>
      <c r="AE50" s="42">
        <v>0</v>
      </c>
      <c r="AF50" s="39"/>
      <c r="AG50" s="42">
        <v>0</v>
      </c>
      <c r="AH50" s="39"/>
      <c r="AI50" s="42">
        <v>0</v>
      </c>
      <c r="AJ50" s="39"/>
      <c r="AK50" s="42">
        <f>ROUND(SUM(AC50:AI50),5)</f>
        <v>0</v>
      </c>
      <c r="AL50" s="39"/>
      <c r="AM50" s="42">
        <v>0</v>
      </c>
      <c r="AN50" s="39"/>
      <c r="AO50" s="42">
        <v>0</v>
      </c>
      <c r="AP50" s="39"/>
      <c r="AQ50" s="42">
        <v>0</v>
      </c>
      <c r="AR50" s="39"/>
      <c r="AS50" s="42">
        <f>ROUND(SUM(AM50:AQ50),5)</f>
        <v>0</v>
      </c>
      <c r="AT50" s="39"/>
      <c r="AU50" s="42">
        <v>0</v>
      </c>
      <c r="AV50" s="39"/>
      <c r="AW50" s="40">
        <f>ROUND(S50+AA50+AK50+SUM(AS50:AU50),5)</f>
        <v>0</v>
      </c>
      <c r="AX50" s="39"/>
      <c r="AY50" s="42">
        <v>0</v>
      </c>
      <c r="AZ50" s="39"/>
      <c r="BA50" s="42">
        <v>0</v>
      </c>
      <c r="BB50" s="39"/>
      <c r="BC50" s="42">
        <v>0</v>
      </c>
      <c r="BD50" s="39"/>
      <c r="BE50" s="42">
        <v>0</v>
      </c>
      <c r="BF50" s="39"/>
      <c r="BG50" s="42">
        <v>0</v>
      </c>
      <c r="BH50" s="39"/>
      <c r="BI50" s="42">
        <v>0</v>
      </c>
      <c r="BJ50" s="39"/>
      <c r="BK50" s="42">
        <v>0</v>
      </c>
      <c r="BL50" s="39"/>
      <c r="BM50" s="40">
        <f>ROUND(SUM(BC50:BK50),5)</f>
        <v>0</v>
      </c>
      <c r="BN50" s="39"/>
      <c r="BO50" s="42">
        <v>0</v>
      </c>
      <c r="BP50" s="39"/>
      <c r="BQ50" s="42">
        <v>0</v>
      </c>
      <c r="BR50" s="39"/>
      <c r="BS50" s="42">
        <v>0</v>
      </c>
      <c r="BT50" s="39"/>
      <c r="BU50" s="40">
        <f>ROUND(SUM(BQ50:BS50),5)</f>
        <v>0</v>
      </c>
      <c r="BV50" s="39"/>
      <c r="BW50" s="42">
        <v>0</v>
      </c>
      <c r="BX50" s="39"/>
      <c r="BY50" s="42">
        <v>0</v>
      </c>
      <c r="BZ50" s="39"/>
      <c r="CA50" s="42">
        <v>0</v>
      </c>
      <c r="CB50" s="39"/>
      <c r="CC50" s="42">
        <v>0</v>
      </c>
      <c r="CD50" s="39"/>
      <c r="CE50" s="42">
        <v>0</v>
      </c>
      <c r="CF50" s="39"/>
      <c r="CG50" s="42">
        <v>0</v>
      </c>
      <c r="CH50" s="39"/>
      <c r="CI50" s="42">
        <v>0</v>
      </c>
      <c r="CJ50" s="39"/>
      <c r="CK50" s="42">
        <v>0</v>
      </c>
      <c r="CL50" s="39"/>
      <c r="CM50" s="40">
        <f>ROUND(SUM(CG50:CK50),5)</f>
        <v>0</v>
      </c>
      <c r="CN50" s="39"/>
      <c r="CO50" s="42">
        <v>0</v>
      </c>
      <c r="CP50" s="39"/>
      <c r="CQ50" s="42">
        <v>0</v>
      </c>
      <c r="CR50" s="39"/>
      <c r="CS50" s="42">
        <v>0</v>
      </c>
      <c r="CT50" s="39"/>
      <c r="CU50" s="40">
        <f>ROUND(SUM(CO50:CS50),5)</f>
        <v>0</v>
      </c>
      <c r="CV50" s="39"/>
      <c r="CW50" s="42">
        <v>0</v>
      </c>
      <c r="CX50" s="39"/>
      <c r="CY50" s="42">
        <v>0</v>
      </c>
      <c r="CZ50" s="39"/>
      <c r="DA50" s="42">
        <v>0</v>
      </c>
      <c r="DB50" s="39"/>
      <c r="DC50" s="42">
        <v>0</v>
      </c>
      <c r="DD50" s="39"/>
      <c r="DE50" s="42">
        <v>0</v>
      </c>
      <c r="DF50" s="39"/>
      <c r="DG50" s="42">
        <v>0</v>
      </c>
      <c r="DH50" s="39"/>
      <c r="DI50" s="42">
        <v>0</v>
      </c>
      <c r="DJ50" s="39"/>
      <c r="DK50" s="42">
        <v>0</v>
      </c>
      <c r="DL50" s="39"/>
      <c r="DM50" s="42">
        <v>0</v>
      </c>
      <c r="DN50" s="39"/>
      <c r="DO50" s="42">
        <v>0</v>
      </c>
      <c r="DP50" s="39"/>
      <c r="DQ50" s="42">
        <v>0</v>
      </c>
      <c r="DR50" s="39"/>
      <c r="DS50" s="42">
        <v>0</v>
      </c>
      <c r="DT50" s="39"/>
      <c r="DU50" s="42">
        <v>0</v>
      </c>
      <c r="DV50" s="39"/>
      <c r="DW50" s="42">
        <v>0</v>
      </c>
      <c r="DX50" s="39"/>
      <c r="DY50" s="42">
        <v>0</v>
      </c>
      <c r="DZ50" s="39"/>
      <c r="EA50" s="42">
        <v>0</v>
      </c>
      <c r="EB50" s="39"/>
      <c r="EC50" s="42">
        <v>0</v>
      </c>
      <c r="ED50" s="39"/>
      <c r="EE50" s="42">
        <v>0</v>
      </c>
      <c r="EF50" s="39"/>
      <c r="EG50" s="42">
        <v>0</v>
      </c>
      <c r="EH50" s="39"/>
      <c r="EI50" s="42">
        <v>0</v>
      </c>
      <c r="EJ50" s="39"/>
      <c r="EK50" s="42">
        <v>0</v>
      </c>
      <c r="EL50" s="39"/>
      <c r="EM50" s="42">
        <v>0</v>
      </c>
      <c r="EN50" s="39"/>
      <c r="EO50" s="42">
        <v>0</v>
      </c>
      <c r="EP50" s="39"/>
      <c r="EQ50" s="42">
        <v>0</v>
      </c>
      <c r="ER50" s="39"/>
      <c r="ES50" s="42">
        <v>0</v>
      </c>
      <c r="ET50" s="39"/>
      <c r="EU50" s="42">
        <v>0</v>
      </c>
      <c r="EV50" s="39"/>
      <c r="EW50" s="42">
        <v>0</v>
      </c>
      <c r="EX50" s="39"/>
      <c r="EY50" s="42">
        <v>0</v>
      </c>
      <c r="EZ50" s="39"/>
      <c r="FA50" s="40">
        <f>ROUND(SUM(EG50:EY50),5)</f>
        <v>0</v>
      </c>
      <c r="FB50" s="39"/>
      <c r="FC50" s="42">
        <v>0</v>
      </c>
      <c r="FD50" s="39"/>
      <c r="FE50" s="42">
        <v>0</v>
      </c>
      <c r="FF50" s="39"/>
      <c r="FG50" s="42">
        <v>0</v>
      </c>
      <c r="FH50" s="39"/>
      <c r="FI50" s="42">
        <v>0</v>
      </c>
      <c r="FJ50" s="39"/>
      <c r="FK50" s="40">
        <f>ROUND(SUM(FG50:FI50),5)</f>
        <v>0</v>
      </c>
      <c r="FL50" s="39"/>
      <c r="FM50" s="42">
        <v>0</v>
      </c>
      <c r="FN50" s="39"/>
      <c r="FO50" s="42">
        <v>0</v>
      </c>
      <c r="FP50" s="39"/>
      <c r="FQ50" s="42">
        <v>0</v>
      </c>
      <c r="FR50" s="39"/>
      <c r="FS50" s="42">
        <v>0</v>
      </c>
      <c r="FT50" s="39"/>
      <c r="FU50" s="42">
        <f>ROUND(SUM(FM50:FS50),5)</f>
        <v>0</v>
      </c>
      <c r="FV50" s="39"/>
      <c r="FW50" s="42">
        <v>0</v>
      </c>
      <c r="FX50" s="39"/>
      <c r="FY50" s="42">
        <v>0</v>
      </c>
      <c r="FZ50" s="39"/>
      <c r="GA50" s="42">
        <v>0</v>
      </c>
      <c r="GB50" s="39"/>
      <c r="GC50" s="42">
        <v>0</v>
      </c>
      <c r="GD50" s="39"/>
      <c r="GE50" s="40">
        <f>ROUND(SUM(FU50:GC50),5)</f>
        <v>0</v>
      </c>
      <c r="GF50" s="39"/>
      <c r="GG50" s="42">
        <v>0</v>
      </c>
      <c r="GH50" s="39"/>
      <c r="GI50" s="42">
        <v>0</v>
      </c>
      <c r="GJ50" s="39"/>
      <c r="GK50" s="42">
        <v>0</v>
      </c>
      <c r="GL50" s="39"/>
      <c r="GM50" s="42">
        <v>0</v>
      </c>
      <c r="GN50" s="39"/>
      <c r="GO50" s="42">
        <v>0</v>
      </c>
      <c r="GP50" s="39"/>
      <c r="GQ50" s="42">
        <v>0</v>
      </c>
      <c r="GR50" s="39"/>
      <c r="GS50" s="42">
        <v>0</v>
      </c>
      <c r="GT50" s="39"/>
      <c r="GU50" s="40">
        <f>ROUND(SUM(GG50:GS50),5)</f>
        <v>0</v>
      </c>
      <c r="GV50" s="39"/>
      <c r="GW50" s="42">
        <v>0</v>
      </c>
      <c r="GX50" s="39"/>
      <c r="GY50" s="42">
        <v>0</v>
      </c>
      <c r="GZ50" s="39"/>
      <c r="HA50" s="105">
        <v>0</v>
      </c>
      <c r="HB50" s="39"/>
      <c r="HC50" s="42">
        <v>0</v>
      </c>
      <c r="HD50" s="39"/>
      <c r="HE50" s="42">
        <v>0</v>
      </c>
      <c r="HF50" s="39"/>
      <c r="HG50" s="42">
        <v>0</v>
      </c>
      <c r="HH50" s="39"/>
      <c r="HI50" s="42">
        <v>0</v>
      </c>
      <c r="HJ50" s="39"/>
      <c r="HK50" s="42">
        <v>0</v>
      </c>
      <c r="HL50" s="39"/>
      <c r="HM50" s="42">
        <v>0</v>
      </c>
      <c r="HN50" s="39"/>
      <c r="HO50" s="42">
        <v>0</v>
      </c>
      <c r="HP50" s="39"/>
      <c r="HQ50" s="42">
        <v>0</v>
      </c>
      <c r="HR50" s="39"/>
      <c r="HS50" s="40">
        <f>ROUND(SUM(HI50:HQ50),5)</f>
        <v>0</v>
      </c>
      <c r="HT50" s="39"/>
      <c r="HU50" s="42">
        <v>0</v>
      </c>
      <c r="HV50" s="39"/>
      <c r="HW50" s="42">
        <v>0</v>
      </c>
      <c r="HX50" s="39"/>
      <c r="HY50" s="42">
        <v>0</v>
      </c>
      <c r="HZ50" s="39"/>
      <c r="IA50" s="42">
        <v>0</v>
      </c>
      <c r="IB50" s="39"/>
      <c r="IC50" s="42">
        <v>0</v>
      </c>
      <c r="ID50" s="39"/>
      <c r="IE50" s="42">
        <v>0</v>
      </c>
      <c r="IF50" s="39"/>
      <c r="IG50" s="40">
        <f>ROUND(SUM(HY50:IE50),5)</f>
        <v>0</v>
      </c>
      <c r="IH50" s="39"/>
      <c r="II50" s="42">
        <v>0</v>
      </c>
      <c r="IJ50" s="39"/>
      <c r="IK50" s="42">
        <v>0</v>
      </c>
      <c r="IL50" s="39"/>
      <c r="IM50" s="40">
        <f>ROUND(SUM(II50:IK50),5)</f>
        <v>0</v>
      </c>
      <c r="IN50" s="39"/>
      <c r="IO50" s="42">
        <v>0</v>
      </c>
      <c r="IP50" s="39"/>
      <c r="IQ50" s="42">
        <v>0</v>
      </c>
      <c r="IR50" s="39"/>
      <c r="IS50" s="42">
        <v>0</v>
      </c>
      <c r="IT50" s="39"/>
      <c r="IU50" s="42">
        <v>0</v>
      </c>
      <c r="IV50" s="39"/>
      <c r="IW50" s="42">
        <f>ROUND(SUM(IO50:IU50),5)</f>
        <v>0</v>
      </c>
      <c r="IX50" s="39"/>
      <c r="IY50" s="42">
        <v>3797.16</v>
      </c>
      <c r="IZ50" s="39"/>
      <c r="JA50" s="42">
        <v>0</v>
      </c>
      <c r="JB50" s="39"/>
      <c r="JC50" s="42">
        <v>0</v>
      </c>
      <c r="JD50" s="39"/>
      <c r="JE50" s="42">
        <v>0</v>
      </c>
      <c r="JF50" s="39"/>
      <c r="JG50" s="42">
        <f>ROUND(SUM(JA50:JE50),5)</f>
        <v>0</v>
      </c>
      <c r="JH50" s="39"/>
      <c r="JI50" s="42">
        <v>0</v>
      </c>
      <c r="JJ50" s="39"/>
      <c r="JK50" s="42">
        <f>ROUND(SUM(G50:K50)+SUM(AW50:BA50)+SUM(BM50:BO50)+SUM(BU50:CE50)+CM50+SUM(CU50:EE50)+SUM(FA50:FE50)+FK50+GE50+SUM(GU50:HG50)+SUM(HS50:HW50)+IG50+IM50+SUM(IW50:IY50)+SUM(JG50:JI50),5)</f>
        <v>3797.16</v>
      </c>
    </row>
    <row r="51" spans="1:271" ht="16" hidden="1" thickBot="1" x14ac:dyDescent="0.25">
      <c r="A51" s="36"/>
      <c r="B51" s="36"/>
      <c r="C51" s="36"/>
      <c r="D51" s="36"/>
      <c r="E51" s="36"/>
      <c r="F51" s="36" t="s">
        <v>491</v>
      </c>
      <c r="G51" s="46">
        <v>485.7</v>
      </c>
      <c r="H51" s="39"/>
      <c r="I51" s="46">
        <v>535.16999999999996</v>
      </c>
      <c r="J51" s="39"/>
      <c r="K51" s="46">
        <v>581.71</v>
      </c>
      <c r="L51" s="39"/>
      <c r="M51" s="46">
        <v>0</v>
      </c>
      <c r="N51" s="39"/>
      <c r="O51" s="46">
        <v>0</v>
      </c>
      <c r="P51" s="39"/>
      <c r="Q51" s="46">
        <v>0</v>
      </c>
      <c r="R51" s="39"/>
      <c r="S51" s="46">
        <f>ROUND(SUM(M51:Q51),5)</f>
        <v>0</v>
      </c>
      <c r="T51" s="39"/>
      <c r="U51" s="46">
        <v>0</v>
      </c>
      <c r="V51" s="39"/>
      <c r="W51" s="46">
        <v>0</v>
      </c>
      <c r="X51" s="39"/>
      <c r="Y51" s="46">
        <v>0</v>
      </c>
      <c r="Z51" s="39"/>
      <c r="AA51" s="46">
        <f>ROUND(SUM(U51:Y51),5)</f>
        <v>0</v>
      </c>
      <c r="AB51" s="39"/>
      <c r="AC51" s="46">
        <v>0</v>
      </c>
      <c r="AD51" s="39"/>
      <c r="AE51" s="46">
        <v>0</v>
      </c>
      <c r="AF51" s="39"/>
      <c r="AG51" s="46">
        <v>0</v>
      </c>
      <c r="AH51" s="39"/>
      <c r="AI51" s="46">
        <v>0</v>
      </c>
      <c r="AJ51" s="39"/>
      <c r="AK51" s="46">
        <f>ROUND(SUM(AC51:AI51),5)</f>
        <v>0</v>
      </c>
      <c r="AL51" s="39"/>
      <c r="AM51" s="46">
        <v>0</v>
      </c>
      <c r="AN51" s="39"/>
      <c r="AO51" s="46">
        <v>0</v>
      </c>
      <c r="AP51" s="39"/>
      <c r="AQ51" s="46">
        <v>0</v>
      </c>
      <c r="AR51" s="39"/>
      <c r="AS51" s="46">
        <f>ROUND(SUM(AM51:AQ51),5)</f>
        <v>0</v>
      </c>
      <c r="AT51" s="39"/>
      <c r="AU51" s="46">
        <v>1586.79</v>
      </c>
      <c r="AV51" s="39"/>
      <c r="AW51" s="44">
        <f>ROUND(S51+AA51+AK51+SUM(AS51:AU51),5)</f>
        <v>1586.79</v>
      </c>
      <c r="AX51" s="39"/>
      <c r="AY51" s="46">
        <v>1096.56</v>
      </c>
      <c r="AZ51" s="39"/>
      <c r="BA51" s="46">
        <v>0</v>
      </c>
      <c r="BB51" s="39"/>
      <c r="BC51" s="46">
        <v>0</v>
      </c>
      <c r="BD51" s="39"/>
      <c r="BE51" s="46">
        <v>0</v>
      </c>
      <c r="BF51" s="39"/>
      <c r="BG51" s="46">
        <v>0</v>
      </c>
      <c r="BH51" s="39"/>
      <c r="BI51" s="46">
        <v>0</v>
      </c>
      <c r="BJ51" s="39"/>
      <c r="BK51" s="46">
        <v>1572.47</v>
      </c>
      <c r="BL51" s="39"/>
      <c r="BM51" s="44">
        <f>ROUND(SUM(BC51:BK51),5)</f>
        <v>1572.47</v>
      </c>
      <c r="BN51" s="39"/>
      <c r="BO51" s="46">
        <v>527.01</v>
      </c>
      <c r="BP51" s="39"/>
      <c r="BQ51" s="46">
        <v>0</v>
      </c>
      <c r="BR51" s="39"/>
      <c r="BS51" s="46">
        <v>1444.43</v>
      </c>
      <c r="BT51" s="39"/>
      <c r="BU51" s="44">
        <f>ROUND(SUM(BQ51:BS51),5)</f>
        <v>1444.43</v>
      </c>
      <c r="BV51" s="39"/>
      <c r="BW51" s="46">
        <v>886.49</v>
      </c>
      <c r="BX51" s="39"/>
      <c r="BY51" s="46">
        <v>444.84</v>
      </c>
      <c r="BZ51" s="39"/>
      <c r="CA51" s="46">
        <v>0</v>
      </c>
      <c r="CB51" s="39"/>
      <c r="CC51" s="46">
        <v>881.03</v>
      </c>
      <c r="CD51" s="39"/>
      <c r="CE51" s="46">
        <v>0</v>
      </c>
      <c r="CF51" s="39"/>
      <c r="CG51" s="46">
        <v>0</v>
      </c>
      <c r="CH51" s="39"/>
      <c r="CI51" s="46">
        <v>0</v>
      </c>
      <c r="CJ51" s="39"/>
      <c r="CK51" s="46">
        <v>1735.05</v>
      </c>
      <c r="CL51" s="39"/>
      <c r="CM51" s="44">
        <f>ROUND(SUM(CG51:CK51),5)</f>
        <v>1735.05</v>
      </c>
      <c r="CN51" s="39"/>
      <c r="CO51" s="46">
        <v>0</v>
      </c>
      <c r="CP51" s="39"/>
      <c r="CQ51" s="46">
        <v>0</v>
      </c>
      <c r="CR51" s="39"/>
      <c r="CS51" s="46">
        <v>0</v>
      </c>
      <c r="CT51" s="39"/>
      <c r="CU51" s="44">
        <f>ROUND(SUM(CO51:CS51),5)</f>
        <v>0</v>
      </c>
      <c r="CV51" s="39"/>
      <c r="CW51" s="46">
        <v>246.67</v>
      </c>
      <c r="CX51" s="39"/>
      <c r="CY51" s="46">
        <v>631.80999999999995</v>
      </c>
      <c r="CZ51" s="39"/>
      <c r="DA51" s="46">
        <v>375.93</v>
      </c>
      <c r="DB51" s="39"/>
      <c r="DC51" s="46">
        <v>338.28</v>
      </c>
      <c r="DD51" s="39"/>
      <c r="DE51" s="46">
        <v>338.63</v>
      </c>
      <c r="DF51" s="39"/>
      <c r="DG51" s="46">
        <v>471.73</v>
      </c>
      <c r="DH51" s="39"/>
      <c r="DI51" s="46">
        <v>374.81</v>
      </c>
      <c r="DJ51" s="39"/>
      <c r="DK51" s="46">
        <v>0</v>
      </c>
      <c r="DL51" s="39"/>
      <c r="DM51" s="46">
        <v>588.95000000000005</v>
      </c>
      <c r="DN51" s="39"/>
      <c r="DO51" s="46">
        <v>120.73</v>
      </c>
      <c r="DP51" s="39"/>
      <c r="DQ51" s="46">
        <v>475.72</v>
      </c>
      <c r="DR51" s="39"/>
      <c r="DS51" s="46">
        <v>650.25</v>
      </c>
      <c r="DT51" s="39"/>
      <c r="DU51" s="46">
        <v>0</v>
      </c>
      <c r="DV51" s="39"/>
      <c r="DW51" s="46">
        <v>0</v>
      </c>
      <c r="DX51" s="39"/>
      <c r="DY51" s="46">
        <v>511.76</v>
      </c>
      <c r="DZ51" s="39"/>
      <c r="EA51" s="46">
        <v>229.41</v>
      </c>
      <c r="EB51" s="39"/>
      <c r="EC51" s="46">
        <v>554.89</v>
      </c>
      <c r="ED51" s="39"/>
      <c r="EE51" s="46">
        <v>0</v>
      </c>
      <c r="EF51" s="39"/>
      <c r="EG51" s="46">
        <v>0</v>
      </c>
      <c r="EH51" s="39"/>
      <c r="EI51" s="46">
        <v>0</v>
      </c>
      <c r="EJ51" s="39"/>
      <c r="EK51" s="46">
        <v>0</v>
      </c>
      <c r="EL51" s="39"/>
      <c r="EM51" s="46">
        <v>0</v>
      </c>
      <c r="EN51" s="39"/>
      <c r="EO51" s="46">
        <v>0</v>
      </c>
      <c r="EP51" s="39"/>
      <c r="EQ51" s="46">
        <v>0</v>
      </c>
      <c r="ER51" s="39"/>
      <c r="ES51" s="46">
        <v>0</v>
      </c>
      <c r="ET51" s="39"/>
      <c r="EU51" s="46">
        <v>0</v>
      </c>
      <c r="EV51" s="39"/>
      <c r="EW51" s="46">
        <v>0</v>
      </c>
      <c r="EX51" s="39"/>
      <c r="EY51" s="46">
        <v>1771.12</v>
      </c>
      <c r="EZ51" s="39"/>
      <c r="FA51" s="44">
        <f>ROUND(SUM(EG51:EY51),5)</f>
        <v>1771.12</v>
      </c>
      <c r="FB51" s="39"/>
      <c r="FC51" s="46">
        <v>460.88</v>
      </c>
      <c r="FD51" s="39"/>
      <c r="FE51" s="46">
        <v>460.86</v>
      </c>
      <c r="FF51" s="39"/>
      <c r="FG51" s="46">
        <v>0</v>
      </c>
      <c r="FH51" s="39"/>
      <c r="FI51" s="46">
        <v>293.27999999999997</v>
      </c>
      <c r="FJ51" s="39"/>
      <c r="FK51" s="44">
        <f>ROUND(SUM(FG51:FI51),5)</f>
        <v>293.27999999999997</v>
      </c>
      <c r="FL51" s="39"/>
      <c r="FM51" s="46">
        <v>0</v>
      </c>
      <c r="FN51" s="39"/>
      <c r="FO51" s="46">
        <v>0</v>
      </c>
      <c r="FP51" s="39"/>
      <c r="FQ51" s="46">
        <v>0</v>
      </c>
      <c r="FR51" s="39"/>
      <c r="FS51" s="46">
        <v>0</v>
      </c>
      <c r="FT51" s="39"/>
      <c r="FU51" s="46">
        <f>ROUND(SUM(FM51:FS51),5)</f>
        <v>0</v>
      </c>
      <c r="FV51" s="39"/>
      <c r="FW51" s="46">
        <v>0</v>
      </c>
      <c r="FX51" s="39"/>
      <c r="FY51" s="46">
        <v>0</v>
      </c>
      <c r="FZ51" s="39"/>
      <c r="GA51" s="46">
        <v>0</v>
      </c>
      <c r="GB51" s="39"/>
      <c r="GC51" s="46">
        <v>1488.36</v>
      </c>
      <c r="GD51" s="39"/>
      <c r="GE51" s="44">
        <f>ROUND(SUM(FU51:GC51),5)</f>
        <v>1488.36</v>
      </c>
      <c r="GF51" s="39"/>
      <c r="GG51" s="46">
        <v>0</v>
      </c>
      <c r="GH51" s="39"/>
      <c r="GI51" s="46">
        <v>0</v>
      </c>
      <c r="GJ51" s="39"/>
      <c r="GK51" s="46">
        <v>0</v>
      </c>
      <c r="GL51" s="39"/>
      <c r="GM51" s="46">
        <v>0</v>
      </c>
      <c r="GN51" s="39"/>
      <c r="GO51" s="46">
        <v>0</v>
      </c>
      <c r="GP51" s="39"/>
      <c r="GQ51" s="46">
        <v>0</v>
      </c>
      <c r="GR51" s="39"/>
      <c r="GS51" s="46">
        <v>820.85</v>
      </c>
      <c r="GT51" s="39"/>
      <c r="GU51" s="44">
        <f>ROUND(SUM(GG51:GS51),5)</f>
        <v>820.85</v>
      </c>
      <c r="GV51" s="39"/>
      <c r="GW51" s="46">
        <v>775.98</v>
      </c>
      <c r="GX51" s="39"/>
      <c r="GY51" s="46">
        <v>349.07</v>
      </c>
      <c r="GZ51" s="39"/>
      <c r="HA51" s="106">
        <v>743.45</v>
      </c>
      <c r="HB51" s="39"/>
      <c r="HC51" s="46">
        <v>0</v>
      </c>
      <c r="HD51" s="39"/>
      <c r="HE51" s="46">
        <v>406.85</v>
      </c>
      <c r="HF51" s="39"/>
      <c r="HG51" s="46">
        <v>305.31</v>
      </c>
      <c r="HH51" s="39"/>
      <c r="HI51" s="46">
        <v>0</v>
      </c>
      <c r="HJ51" s="39"/>
      <c r="HK51" s="46">
        <v>0</v>
      </c>
      <c r="HL51" s="39"/>
      <c r="HM51" s="46">
        <v>0</v>
      </c>
      <c r="HN51" s="39"/>
      <c r="HO51" s="46">
        <v>0</v>
      </c>
      <c r="HP51" s="39"/>
      <c r="HQ51" s="46">
        <v>406.07</v>
      </c>
      <c r="HR51" s="39"/>
      <c r="HS51" s="44">
        <f>ROUND(SUM(HI51:HQ51),5)</f>
        <v>406.07</v>
      </c>
      <c r="HT51" s="39"/>
      <c r="HU51" s="46">
        <v>0</v>
      </c>
      <c r="HV51" s="39"/>
      <c r="HW51" s="46">
        <v>0</v>
      </c>
      <c r="HX51" s="39"/>
      <c r="HY51" s="46">
        <v>0</v>
      </c>
      <c r="HZ51" s="39"/>
      <c r="IA51" s="46">
        <v>1283.17</v>
      </c>
      <c r="IB51" s="39"/>
      <c r="IC51" s="46">
        <v>0</v>
      </c>
      <c r="ID51" s="39"/>
      <c r="IE51" s="46">
        <v>0</v>
      </c>
      <c r="IF51" s="39"/>
      <c r="IG51" s="44">
        <f>ROUND(SUM(HY51:IE51),5)</f>
        <v>1283.17</v>
      </c>
      <c r="IH51" s="39"/>
      <c r="II51" s="46">
        <v>881.14</v>
      </c>
      <c r="IJ51" s="39"/>
      <c r="IK51" s="46">
        <v>0</v>
      </c>
      <c r="IL51" s="39"/>
      <c r="IM51" s="44">
        <f>ROUND(SUM(II51:IK51),5)</f>
        <v>881.14</v>
      </c>
      <c r="IN51" s="39"/>
      <c r="IO51" s="46">
        <v>0</v>
      </c>
      <c r="IP51" s="39"/>
      <c r="IQ51" s="46">
        <v>0</v>
      </c>
      <c r="IR51" s="39"/>
      <c r="IS51" s="46">
        <v>0</v>
      </c>
      <c r="IT51" s="39"/>
      <c r="IU51" s="46">
        <v>0</v>
      </c>
      <c r="IV51" s="39"/>
      <c r="IW51" s="46">
        <f>ROUND(SUM(IO51:IU51),5)</f>
        <v>0</v>
      </c>
      <c r="IX51" s="39"/>
      <c r="IY51" s="46">
        <v>0</v>
      </c>
      <c r="IZ51" s="39"/>
      <c r="JA51" s="46">
        <v>251.46</v>
      </c>
      <c r="JB51" s="39"/>
      <c r="JC51" s="46">
        <v>14.64</v>
      </c>
      <c r="JD51" s="39"/>
      <c r="JE51" s="46">
        <v>-266.10000000000002</v>
      </c>
      <c r="JF51" s="39"/>
      <c r="JG51" s="46">
        <f>ROUND(SUM(JA51:JE51),5)</f>
        <v>0</v>
      </c>
      <c r="JH51" s="39"/>
      <c r="JI51" s="46">
        <v>0</v>
      </c>
      <c r="JJ51" s="39"/>
      <c r="JK51" s="46">
        <f>ROUND(SUM(G51:K51)+SUM(AW51:BA51)+SUM(BM51:BO51)+SUM(BU51:CE51)+CM51+SUM(CU51:EE51)+SUM(FA51:FE51)+FK51+GE51+SUM(GU51:HG51)+SUM(HS51:HW51)+IG51+IM51+SUM(IW51:IY51)+SUM(JG51:JI51),5)</f>
        <v>28133.21</v>
      </c>
    </row>
    <row r="52" spans="1:271" hidden="1" x14ac:dyDescent="0.2">
      <c r="A52" s="36"/>
      <c r="B52" s="36"/>
      <c r="C52" s="36"/>
      <c r="D52" s="36"/>
      <c r="E52" s="36" t="s">
        <v>492</v>
      </c>
      <c r="F52" s="36"/>
      <c r="G52" s="42">
        <f>ROUND(SUM(G49:G51),5)</f>
        <v>485.7</v>
      </c>
      <c r="H52" s="39"/>
      <c r="I52" s="42">
        <f>ROUND(SUM(I49:I51),5)</f>
        <v>535.16999999999996</v>
      </c>
      <c r="J52" s="39"/>
      <c r="K52" s="42">
        <f>ROUND(SUM(K49:K51),5)</f>
        <v>581.71</v>
      </c>
      <c r="L52" s="39"/>
      <c r="M52" s="42">
        <f>ROUND(SUM(M49:M51),5)</f>
        <v>0</v>
      </c>
      <c r="N52" s="39"/>
      <c r="O52" s="42">
        <f>ROUND(SUM(O49:O51),5)</f>
        <v>0</v>
      </c>
      <c r="P52" s="39"/>
      <c r="Q52" s="42">
        <f>ROUND(SUM(Q49:Q51),5)</f>
        <v>0</v>
      </c>
      <c r="R52" s="39"/>
      <c r="S52" s="42">
        <f>ROUND(SUM(M52:Q52),5)</f>
        <v>0</v>
      </c>
      <c r="T52" s="39"/>
      <c r="U52" s="42">
        <f>ROUND(SUM(U49:U51),5)</f>
        <v>0</v>
      </c>
      <c r="V52" s="39"/>
      <c r="W52" s="42">
        <f>ROUND(SUM(W49:W51),5)</f>
        <v>0</v>
      </c>
      <c r="X52" s="39"/>
      <c r="Y52" s="42">
        <f>ROUND(SUM(Y49:Y51),5)</f>
        <v>0</v>
      </c>
      <c r="Z52" s="39"/>
      <c r="AA52" s="42">
        <f>ROUND(SUM(U52:Y52),5)</f>
        <v>0</v>
      </c>
      <c r="AB52" s="39"/>
      <c r="AC52" s="42">
        <f>ROUND(SUM(AC49:AC51),5)</f>
        <v>0</v>
      </c>
      <c r="AD52" s="39"/>
      <c r="AE52" s="42">
        <f>ROUND(SUM(AE49:AE51),5)</f>
        <v>0</v>
      </c>
      <c r="AF52" s="39"/>
      <c r="AG52" s="42">
        <f>ROUND(SUM(AG49:AG51),5)</f>
        <v>0</v>
      </c>
      <c r="AH52" s="39"/>
      <c r="AI52" s="42">
        <f>ROUND(SUM(AI49:AI51),5)</f>
        <v>0</v>
      </c>
      <c r="AJ52" s="39"/>
      <c r="AK52" s="42">
        <f>ROUND(SUM(AC52:AI52),5)</f>
        <v>0</v>
      </c>
      <c r="AL52" s="39"/>
      <c r="AM52" s="42">
        <f>ROUND(SUM(AM49:AM51),5)</f>
        <v>0</v>
      </c>
      <c r="AN52" s="39"/>
      <c r="AO52" s="42">
        <f>ROUND(SUM(AO49:AO51),5)</f>
        <v>0</v>
      </c>
      <c r="AP52" s="39"/>
      <c r="AQ52" s="42">
        <f>ROUND(SUM(AQ49:AQ51),5)</f>
        <v>0</v>
      </c>
      <c r="AR52" s="39"/>
      <c r="AS52" s="42">
        <f>ROUND(SUM(AM52:AQ52),5)</f>
        <v>0</v>
      </c>
      <c r="AT52" s="39"/>
      <c r="AU52" s="42">
        <f>ROUND(SUM(AU49:AU51),5)</f>
        <v>1586.79</v>
      </c>
      <c r="AV52" s="39"/>
      <c r="AW52" s="40">
        <f>ROUND(S52+AA52+AK52+SUM(AS52:AU52),5)</f>
        <v>1586.79</v>
      </c>
      <c r="AX52" s="39"/>
      <c r="AY52" s="42">
        <f>ROUND(SUM(AY49:AY51),5)</f>
        <v>1096.56</v>
      </c>
      <c r="AZ52" s="39"/>
      <c r="BA52" s="42">
        <f>ROUND(SUM(BA49:BA51),5)</f>
        <v>0</v>
      </c>
      <c r="BB52" s="39"/>
      <c r="BC52" s="42">
        <f>ROUND(SUM(BC49:BC51),5)</f>
        <v>0</v>
      </c>
      <c r="BD52" s="39"/>
      <c r="BE52" s="42">
        <f>ROUND(SUM(BE49:BE51),5)</f>
        <v>0</v>
      </c>
      <c r="BF52" s="39"/>
      <c r="BG52" s="42">
        <f>ROUND(SUM(BG49:BG51),5)</f>
        <v>0</v>
      </c>
      <c r="BH52" s="39"/>
      <c r="BI52" s="42">
        <f>ROUND(SUM(BI49:BI51),5)</f>
        <v>0</v>
      </c>
      <c r="BJ52" s="39"/>
      <c r="BK52" s="42">
        <f>ROUND(SUM(BK49:BK51),5)</f>
        <v>1572.47</v>
      </c>
      <c r="BL52" s="39"/>
      <c r="BM52" s="40">
        <f>ROUND(SUM(BC52:BK52),5)</f>
        <v>1572.47</v>
      </c>
      <c r="BN52" s="39"/>
      <c r="BO52" s="42">
        <f>ROUND(SUM(BO49:BO51),5)</f>
        <v>527.01</v>
      </c>
      <c r="BP52" s="39"/>
      <c r="BQ52" s="42">
        <f>ROUND(SUM(BQ49:BQ51),5)</f>
        <v>0</v>
      </c>
      <c r="BR52" s="39"/>
      <c r="BS52" s="42">
        <f>ROUND(SUM(BS49:BS51),5)</f>
        <v>1444.43</v>
      </c>
      <c r="BT52" s="39"/>
      <c r="BU52" s="40">
        <f>ROUND(SUM(BQ52:BS52),5)</f>
        <v>1444.43</v>
      </c>
      <c r="BV52" s="39"/>
      <c r="BW52" s="42">
        <f>ROUND(SUM(BW49:BW51),5)</f>
        <v>886.49</v>
      </c>
      <c r="BX52" s="39"/>
      <c r="BY52" s="42">
        <f>ROUND(SUM(BY49:BY51),5)</f>
        <v>444.84</v>
      </c>
      <c r="BZ52" s="39"/>
      <c r="CA52" s="42">
        <f>ROUND(SUM(CA49:CA51),5)</f>
        <v>0</v>
      </c>
      <c r="CB52" s="39"/>
      <c r="CC52" s="42">
        <f>ROUND(SUM(CC49:CC51),5)</f>
        <v>881.03</v>
      </c>
      <c r="CD52" s="39"/>
      <c r="CE52" s="42">
        <f>ROUND(SUM(CE49:CE51),5)</f>
        <v>0</v>
      </c>
      <c r="CF52" s="39"/>
      <c r="CG52" s="42">
        <f>ROUND(SUM(CG49:CG51),5)</f>
        <v>0</v>
      </c>
      <c r="CH52" s="39"/>
      <c r="CI52" s="42">
        <f>ROUND(SUM(CI49:CI51),5)</f>
        <v>0</v>
      </c>
      <c r="CJ52" s="39"/>
      <c r="CK52" s="42">
        <f>ROUND(SUM(CK49:CK51),5)</f>
        <v>1735.05</v>
      </c>
      <c r="CL52" s="39"/>
      <c r="CM52" s="40">
        <f>ROUND(SUM(CG52:CK52),5)</f>
        <v>1735.05</v>
      </c>
      <c r="CN52" s="39"/>
      <c r="CO52" s="42">
        <f>ROUND(SUM(CO49:CO51),5)</f>
        <v>0</v>
      </c>
      <c r="CP52" s="39"/>
      <c r="CQ52" s="42">
        <f>ROUND(SUM(CQ49:CQ51),5)</f>
        <v>0</v>
      </c>
      <c r="CR52" s="39"/>
      <c r="CS52" s="42">
        <f>ROUND(SUM(CS49:CS51),5)</f>
        <v>0</v>
      </c>
      <c r="CT52" s="39"/>
      <c r="CU52" s="40">
        <f>ROUND(SUM(CO52:CS52),5)</f>
        <v>0</v>
      </c>
      <c r="CV52" s="39"/>
      <c r="CW52" s="42">
        <f>ROUND(SUM(CW49:CW51),5)</f>
        <v>246.67</v>
      </c>
      <c r="CX52" s="39"/>
      <c r="CY52" s="42">
        <f>ROUND(SUM(CY49:CY51),5)</f>
        <v>631.80999999999995</v>
      </c>
      <c r="CZ52" s="39"/>
      <c r="DA52" s="42">
        <f>ROUND(SUM(DA49:DA51),5)</f>
        <v>375.93</v>
      </c>
      <c r="DB52" s="39"/>
      <c r="DC52" s="42">
        <f>ROUND(SUM(DC49:DC51),5)</f>
        <v>338.28</v>
      </c>
      <c r="DD52" s="39"/>
      <c r="DE52" s="42">
        <f>ROUND(SUM(DE49:DE51),5)</f>
        <v>338.63</v>
      </c>
      <c r="DF52" s="39"/>
      <c r="DG52" s="42">
        <f>ROUND(SUM(DG49:DG51),5)</f>
        <v>471.73</v>
      </c>
      <c r="DH52" s="39"/>
      <c r="DI52" s="42">
        <f>ROUND(SUM(DI49:DI51),5)</f>
        <v>374.81</v>
      </c>
      <c r="DJ52" s="39"/>
      <c r="DK52" s="42">
        <f>ROUND(SUM(DK49:DK51),5)</f>
        <v>0</v>
      </c>
      <c r="DL52" s="39"/>
      <c r="DM52" s="42">
        <f>ROUND(SUM(DM49:DM51),5)</f>
        <v>588.95000000000005</v>
      </c>
      <c r="DN52" s="39"/>
      <c r="DO52" s="42">
        <f>ROUND(SUM(DO49:DO51),5)</f>
        <v>120.73</v>
      </c>
      <c r="DP52" s="39"/>
      <c r="DQ52" s="42">
        <f>ROUND(SUM(DQ49:DQ51),5)</f>
        <v>475.72</v>
      </c>
      <c r="DR52" s="39"/>
      <c r="DS52" s="42">
        <f>ROUND(SUM(DS49:DS51),5)</f>
        <v>650.25</v>
      </c>
      <c r="DT52" s="39"/>
      <c r="DU52" s="42">
        <f>ROUND(SUM(DU49:DU51),5)</f>
        <v>0</v>
      </c>
      <c r="DV52" s="39"/>
      <c r="DW52" s="42">
        <f>ROUND(SUM(DW49:DW51),5)</f>
        <v>0</v>
      </c>
      <c r="DX52" s="39"/>
      <c r="DY52" s="42">
        <f>ROUND(SUM(DY49:DY51),5)</f>
        <v>511.76</v>
      </c>
      <c r="DZ52" s="39"/>
      <c r="EA52" s="42">
        <f>ROUND(SUM(EA49:EA51),5)</f>
        <v>229.41</v>
      </c>
      <c r="EB52" s="39"/>
      <c r="EC52" s="42">
        <f>ROUND(SUM(EC49:EC51),5)</f>
        <v>554.89</v>
      </c>
      <c r="ED52" s="39"/>
      <c r="EE52" s="42">
        <f>ROUND(SUM(EE49:EE51),5)</f>
        <v>0</v>
      </c>
      <c r="EF52" s="39"/>
      <c r="EG52" s="42">
        <f>ROUND(SUM(EG49:EG51),5)</f>
        <v>0</v>
      </c>
      <c r="EH52" s="39"/>
      <c r="EI52" s="42">
        <f>ROUND(SUM(EI49:EI51),5)</f>
        <v>0</v>
      </c>
      <c r="EJ52" s="39"/>
      <c r="EK52" s="42">
        <f>ROUND(SUM(EK49:EK51),5)</f>
        <v>0</v>
      </c>
      <c r="EL52" s="39"/>
      <c r="EM52" s="42">
        <f>ROUND(SUM(EM49:EM51),5)</f>
        <v>0</v>
      </c>
      <c r="EN52" s="39"/>
      <c r="EO52" s="42">
        <f>ROUND(SUM(EO49:EO51),5)</f>
        <v>0</v>
      </c>
      <c r="EP52" s="39"/>
      <c r="EQ52" s="42">
        <f>ROUND(SUM(EQ49:EQ51),5)</f>
        <v>0</v>
      </c>
      <c r="ER52" s="39"/>
      <c r="ES52" s="42">
        <f>ROUND(SUM(ES49:ES51),5)</f>
        <v>0</v>
      </c>
      <c r="ET52" s="39"/>
      <c r="EU52" s="42">
        <f>ROUND(SUM(EU49:EU51),5)</f>
        <v>0</v>
      </c>
      <c r="EV52" s="39"/>
      <c r="EW52" s="42">
        <f>ROUND(SUM(EW49:EW51),5)</f>
        <v>0</v>
      </c>
      <c r="EX52" s="39"/>
      <c r="EY52" s="42">
        <f>ROUND(SUM(EY49:EY51),5)</f>
        <v>1771.12</v>
      </c>
      <c r="EZ52" s="39"/>
      <c r="FA52" s="40">
        <f>ROUND(SUM(EG52:EY52),5)</f>
        <v>1771.12</v>
      </c>
      <c r="FB52" s="39"/>
      <c r="FC52" s="42">
        <f>ROUND(SUM(FC49:FC51),5)</f>
        <v>460.88</v>
      </c>
      <c r="FD52" s="39"/>
      <c r="FE52" s="42">
        <f>ROUND(SUM(FE49:FE51),5)</f>
        <v>460.86</v>
      </c>
      <c r="FF52" s="39"/>
      <c r="FG52" s="42">
        <f>ROUND(SUM(FG49:FG51),5)</f>
        <v>0</v>
      </c>
      <c r="FH52" s="39"/>
      <c r="FI52" s="42">
        <f>ROUND(SUM(FI49:FI51),5)</f>
        <v>293.27999999999997</v>
      </c>
      <c r="FJ52" s="39"/>
      <c r="FK52" s="40">
        <f>ROUND(SUM(FG52:FI52),5)</f>
        <v>293.27999999999997</v>
      </c>
      <c r="FL52" s="39"/>
      <c r="FM52" s="42">
        <f>ROUND(SUM(FM49:FM51),5)</f>
        <v>0</v>
      </c>
      <c r="FN52" s="39"/>
      <c r="FO52" s="42">
        <f>ROUND(SUM(FO49:FO51),5)</f>
        <v>0</v>
      </c>
      <c r="FP52" s="39"/>
      <c r="FQ52" s="42">
        <f>ROUND(SUM(FQ49:FQ51),5)</f>
        <v>0</v>
      </c>
      <c r="FR52" s="39"/>
      <c r="FS52" s="42">
        <f>ROUND(SUM(FS49:FS51),5)</f>
        <v>0</v>
      </c>
      <c r="FT52" s="39"/>
      <c r="FU52" s="42">
        <f>ROUND(SUM(FM52:FS52),5)</f>
        <v>0</v>
      </c>
      <c r="FV52" s="39"/>
      <c r="FW52" s="42">
        <f>ROUND(SUM(FW49:FW51),5)</f>
        <v>0</v>
      </c>
      <c r="FX52" s="39"/>
      <c r="FY52" s="42">
        <f>ROUND(SUM(FY49:FY51),5)</f>
        <v>0</v>
      </c>
      <c r="FZ52" s="39"/>
      <c r="GA52" s="42">
        <f>ROUND(SUM(GA49:GA51),5)</f>
        <v>0</v>
      </c>
      <c r="GB52" s="39"/>
      <c r="GC52" s="42">
        <f>ROUND(SUM(GC49:GC51),5)</f>
        <v>1488.36</v>
      </c>
      <c r="GD52" s="39"/>
      <c r="GE52" s="40">
        <f>ROUND(SUM(FU52:GC52),5)</f>
        <v>1488.36</v>
      </c>
      <c r="GF52" s="39"/>
      <c r="GG52" s="42">
        <f>ROUND(SUM(GG49:GG51),5)</f>
        <v>0</v>
      </c>
      <c r="GH52" s="39"/>
      <c r="GI52" s="42">
        <f>ROUND(SUM(GI49:GI51),5)</f>
        <v>0</v>
      </c>
      <c r="GJ52" s="39"/>
      <c r="GK52" s="42">
        <f>ROUND(SUM(GK49:GK51),5)</f>
        <v>0</v>
      </c>
      <c r="GL52" s="39"/>
      <c r="GM52" s="42">
        <f>ROUND(SUM(GM49:GM51),5)</f>
        <v>0</v>
      </c>
      <c r="GN52" s="39"/>
      <c r="GO52" s="42">
        <f>ROUND(SUM(GO49:GO51),5)</f>
        <v>0</v>
      </c>
      <c r="GP52" s="39"/>
      <c r="GQ52" s="42">
        <f>ROUND(SUM(GQ49:GQ51),5)</f>
        <v>0</v>
      </c>
      <c r="GR52" s="39"/>
      <c r="GS52" s="42">
        <f>ROUND(SUM(GS49:GS51),5)</f>
        <v>820.85</v>
      </c>
      <c r="GT52" s="39"/>
      <c r="GU52" s="40">
        <f>ROUND(SUM(GG52:GS52),5)</f>
        <v>820.85</v>
      </c>
      <c r="GV52" s="39"/>
      <c r="GW52" s="42">
        <f>ROUND(SUM(GW49:GW51),5)</f>
        <v>775.98</v>
      </c>
      <c r="GX52" s="39"/>
      <c r="GY52" s="42">
        <f>ROUND(SUM(GY49:GY51),5)</f>
        <v>349.07</v>
      </c>
      <c r="GZ52" s="39"/>
      <c r="HA52" s="105">
        <f>ROUND(SUM(HA49:HA51),5)</f>
        <v>743.45</v>
      </c>
      <c r="HB52" s="39"/>
      <c r="HC52" s="42">
        <f>ROUND(SUM(HC49:HC51),5)</f>
        <v>0</v>
      </c>
      <c r="HD52" s="39"/>
      <c r="HE52" s="42">
        <f>ROUND(SUM(HE49:HE51),5)</f>
        <v>406.85</v>
      </c>
      <c r="HF52" s="39"/>
      <c r="HG52" s="42">
        <f>ROUND(SUM(HG49:HG51),5)</f>
        <v>305.31</v>
      </c>
      <c r="HH52" s="39"/>
      <c r="HI52" s="42">
        <f>ROUND(SUM(HI49:HI51),5)</f>
        <v>0</v>
      </c>
      <c r="HJ52" s="39"/>
      <c r="HK52" s="42">
        <f>ROUND(SUM(HK49:HK51),5)</f>
        <v>0</v>
      </c>
      <c r="HL52" s="39"/>
      <c r="HM52" s="42">
        <f>ROUND(SUM(HM49:HM51),5)</f>
        <v>0</v>
      </c>
      <c r="HN52" s="39"/>
      <c r="HO52" s="42">
        <f>ROUND(SUM(HO49:HO51),5)</f>
        <v>0</v>
      </c>
      <c r="HP52" s="39"/>
      <c r="HQ52" s="42">
        <f>ROUND(SUM(HQ49:HQ51),5)</f>
        <v>406.07</v>
      </c>
      <c r="HR52" s="39"/>
      <c r="HS52" s="40">
        <f>ROUND(SUM(HI52:HQ52),5)</f>
        <v>406.07</v>
      </c>
      <c r="HT52" s="39"/>
      <c r="HU52" s="42">
        <f>ROUND(SUM(HU49:HU51),5)</f>
        <v>0</v>
      </c>
      <c r="HV52" s="39"/>
      <c r="HW52" s="42">
        <f>ROUND(SUM(HW49:HW51),5)</f>
        <v>0</v>
      </c>
      <c r="HX52" s="39"/>
      <c r="HY52" s="42">
        <f>ROUND(SUM(HY49:HY51),5)</f>
        <v>0</v>
      </c>
      <c r="HZ52" s="39"/>
      <c r="IA52" s="42">
        <f>ROUND(SUM(IA49:IA51),5)</f>
        <v>1283.17</v>
      </c>
      <c r="IB52" s="39"/>
      <c r="IC52" s="42">
        <f>ROUND(SUM(IC49:IC51),5)</f>
        <v>0</v>
      </c>
      <c r="ID52" s="39"/>
      <c r="IE52" s="42">
        <f>ROUND(SUM(IE49:IE51),5)</f>
        <v>0</v>
      </c>
      <c r="IF52" s="39"/>
      <c r="IG52" s="40">
        <f>ROUND(SUM(HY52:IE52),5)</f>
        <v>1283.17</v>
      </c>
      <c r="IH52" s="39"/>
      <c r="II52" s="42">
        <f>ROUND(SUM(II49:II51),5)</f>
        <v>881.14</v>
      </c>
      <c r="IJ52" s="39"/>
      <c r="IK52" s="42">
        <f>ROUND(SUM(IK49:IK51),5)</f>
        <v>0</v>
      </c>
      <c r="IL52" s="39"/>
      <c r="IM52" s="40">
        <f>ROUND(SUM(II52:IK52),5)</f>
        <v>881.14</v>
      </c>
      <c r="IN52" s="39"/>
      <c r="IO52" s="42">
        <f>ROUND(SUM(IO49:IO51),5)</f>
        <v>0</v>
      </c>
      <c r="IP52" s="39"/>
      <c r="IQ52" s="42">
        <f>ROUND(SUM(IQ49:IQ51),5)</f>
        <v>0</v>
      </c>
      <c r="IR52" s="39"/>
      <c r="IS52" s="42">
        <f>ROUND(SUM(IS49:IS51),5)</f>
        <v>0</v>
      </c>
      <c r="IT52" s="39"/>
      <c r="IU52" s="42">
        <f>ROUND(SUM(IU49:IU51),5)</f>
        <v>0</v>
      </c>
      <c r="IV52" s="39"/>
      <c r="IW52" s="42">
        <f>ROUND(SUM(IO52:IU52),5)</f>
        <v>0</v>
      </c>
      <c r="IX52" s="39"/>
      <c r="IY52" s="42">
        <f>ROUND(SUM(IY49:IY51),5)</f>
        <v>3797.16</v>
      </c>
      <c r="IZ52" s="39"/>
      <c r="JA52" s="42">
        <f>ROUND(SUM(JA49:JA51),5)</f>
        <v>251.46</v>
      </c>
      <c r="JB52" s="39"/>
      <c r="JC52" s="42">
        <f>ROUND(SUM(JC49:JC51),5)</f>
        <v>14.64</v>
      </c>
      <c r="JD52" s="39"/>
      <c r="JE52" s="42">
        <f>ROUND(SUM(JE49:JE51),5)</f>
        <v>-266.10000000000002</v>
      </c>
      <c r="JF52" s="39"/>
      <c r="JG52" s="42">
        <f>ROUND(SUM(JA52:JE52),5)</f>
        <v>0</v>
      </c>
      <c r="JH52" s="39"/>
      <c r="JI52" s="42">
        <f>ROUND(SUM(JI49:JI51),5)</f>
        <v>0</v>
      </c>
      <c r="JJ52" s="39"/>
      <c r="JK52" s="42">
        <f>ROUND(SUM(G52:K52)+SUM(AW52:BA52)+SUM(BM52:BO52)+SUM(BU52:CE52)+CM52+SUM(CU52:EE52)+SUM(FA52:FE52)+FK52+GE52+SUM(GU52:HG52)+SUM(HS52:HW52)+IG52+IM52+SUM(IW52:IY52)+SUM(JG52:JI52),5)</f>
        <v>31930.37</v>
      </c>
    </row>
    <row r="53" spans="1:271" hidden="1" x14ac:dyDescent="0.2">
      <c r="A53" s="36"/>
      <c r="B53" s="36"/>
      <c r="C53" s="36"/>
      <c r="D53" s="36"/>
      <c r="E53" s="36" t="s">
        <v>319</v>
      </c>
      <c r="F53" s="36"/>
      <c r="G53" s="42"/>
      <c r="H53" s="39"/>
      <c r="I53" s="42"/>
      <c r="J53" s="39"/>
      <c r="K53" s="42"/>
      <c r="L53" s="39"/>
      <c r="M53" s="42"/>
      <c r="N53" s="39"/>
      <c r="O53" s="42"/>
      <c r="P53" s="39"/>
      <c r="Q53" s="42"/>
      <c r="R53" s="39"/>
      <c r="S53" s="42"/>
      <c r="T53" s="39"/>
      <c r="U53" s="42"/>
      <c r="V53" s="39"/>
      <c r="W53" s="42"/>
      <c r="X53" s="39"/>
      <c r="Y53" s="42"/>
      <c r="Z53" s="39"/>
      <c r="AA53" s="42"/>
      <c r="AB53" s="39"/>
      <c r="AC53" s="42"/>
      <c r="AD53" s="39"/>
      <c r="AE53" s="42"/>
      <c r="AF53" s="39"/>
      <c r="AG53" s="42"/>
      <c r="AH53" s="39"/>
      <c r="AI53" s="42"/>
      <c r="AJ53" s="39"/>
      <c r="AK53" s="42"/>
      <c r="AL53" s="39"/>
      <c r="AM53" s="42"/>
      <c r="AN53" s="39"/>
      <c r="AO53" s="42"/>
      <c r="AP53" s="39"/>
      <c r="AQ53" s="42"/>
      <c r="AR53" s="39"/>
      <c r="AS53" s="42"/>
      <c r="AT53" s="39"/>
      <c r="AU53" s="42"/>
      <c r="AV53" s="39"/>
      <c r="AW53" s="40"/>
      <c r="AX53" s="39"/>
      <c r="AY53" s="42"/>
      <c r="AZ53" s="39"/>
      <c r="BA53" s="42"/>
      <c r="BB53" s="39"/>
      <c r="BC53" s="42"/>
      <c r="BD53" s="39"/>
      <c r="BE53" s="42"/>
      <c r="BF53" s="39"/>
      <c r="BG53" s="42"/>
      <c r="BH53" s="39"/>
      <c r="BI53" s="42"/>
      <c r="BJ53" s="39"/>
      <c r="BK53" s="42"/>
      <c r="BL53" s="39"/>
      <c r="BM53" s="40"/>
      <c r="BN53" s="39"/>
      <c r="BO53" s="42"/>
      <c r="BP53" s="39"/>
      <c r="BQ53" s="42"/>
      <c r="BR53" s="39"/>
      <c r="BS53" s="42"/>
      <c r="BT53" s="39"/>
      <c r="BU53" s="40"/>
      <c r="BV53" s="39"/>
      <c r="BW53" s="42"/>
      <c r="BX53" s="39"/>
      <c r="BY53" s="42"/>
      <c r="BZ53" s="39"/>
      <c r="CA53" s="42"/>
      <c r="CB53" s="39"/>
      <c r="CC53" s="42"/>
      <c r="CD53" s="39"/>
      <c r="CE53" s="42"/>
      <c r="CF53" s="39"/>
      <c r="CG53" s="42"/>
      <c r="CH53" s="39"/>
      <c r="CI53" s="42"/>
      <c r="CJ53" s="39"/>
      <c r="CK53" s="42"/>
      <c r="CL53" s="39"/>
      <c r="CM53" s="40"/>
      <c r="CN53" s="39"/>
      <c r="CO53" s="42"/>
      <c r="CP53" s="39"/>
      <c r="CQ53" s="42"/>
      <c r="CR53" s="39"/>
      <c r="CS53" s="42"/>
      <c r="CT53" s="39"/>
      <c r="CU53" s="40"/>
      <c r="CV53" s="39"/>
      <c r="CW53" s="42"/>
      <c r="CX53" s="39"/>
      <c r="CY53" s="42"/>
      <c r="CZ53" s="39"/>
      <c r="DA53" s="42"/>
      <c r="DB53" s="39"/>
      <c r="DC53" s="42"/>
      <c r="DD53" s="39"/>
      <c r="DE53" s="42"/>
      <c r="DF53" s="39"/>
      <c r="DG53" s="42"/>
      <c r="DH53" s="39"/>
      <c r="DI53" s="42"/>
      <c r="DJ53" s="39"/>
      <c r="DK53" s="42"/>
      <c r="DL53" s="39"/>
      <c r="DM53" s="42"/>
      <c r="DN53" s="39"/>
      <c r="DO53" s="42"/>
      <c r="DP53" s="39"/>
      <c r="DQ53" s="42"/>
      <c r="DR53" s="39"/>
      <c r="DS53" s="42"/>
      <c r="DT53" s="39"/>
      <c r="DU53" s="42"/>
      <c r="DV53" s="39"/>
      <c r="DW53" s="42"/>
      <c r="DX53" s="39"/>
      <c r="DY53" s="42"/>
      <c r="DZ53" s="39"/>
      <c r="EA53" s="42"/>
      <c r="EB53" s="39"/>
      <c r="EC53" s="42"/>
      <c r="ED53" s="39"/>
      <c r="EE53" s="42"/>
      <c r="EF53" s="39"/>
      <c r="EG53" s="42"/>
      <c r="EH53" s="39"/>
      <c r="EI53" s="42"/>
      <c r="EJ53" s="39"/>
      <c r="EK53" s="42"/>
      <c r="EL53" s="39"/>
      <c r="EM53" s="42"/>
      <c r="EN53" s="39"/>
      <c r="EO53" s="42"/>
      <c r="EP53" s="39"/>
      <c r="EQ53" s="42"/>
      <c r="ER53" s="39"/>
      <c r="ES53" s="42"/>
      <c r="ET53" s="39"/>
      <c r="EU53" s="42"/>
      <c r="EV53" s="39"/>
      <c r="EW53" s="42"/>
      <c r="EX53" s="39"/>
      <c r="EY53" s="42"/>
      <c r="EZ53" s="39"/>
      <c r="FA53" s="40"/>
      <c r="FB53" s="39"/>
      <c r="FC53" s="42"/>
      <c r="FD53" s="39"/>
      <c r="FE53" s="42"/>
      <c r="FF53" s="39"/>
      <c r="FG53" s="42"/>
      <c r="FH53" s="39"/>
      <c r="FI53" s="42"/>
      <c r="FJ53" s="39"/>
      <c r="FK53" s="40"/>
      <c r="FL53" s="39"/>
      <c r="FM53" s="42"/>
      <c r="FN53" s="39"/>
      <c r="FO53" s="42"/>
      <c r="FP53" s="39"/>
      <c r="FQ53" s="42"/>
      <c r="FR53" s="39"/>
      <c r="FS53" s="42"/>
      <c r="FT53" s="39"/>
      <c r="FU53" s="42"/>
      <c r="FV53" s="39"/>
      <c r="FW53" s="42"/>
      <c r="FX53" s="39"/>
      <c r="FY53" s="42"/>
      <c r="FZ53" s="39"/>
      <c r="GA53" s="42"/>
      <c r="GB53" s="39"/>
      <c r="GC53" s="42"/>
      <c r="GD53" s="39"/>
      <c r="GE53" s="40"/>
      <c r="GF53" s="39"/>
      <c r="GG53" s="42"/>
      <c r="GH53" s="39"/>
      <c r="GI53" s="42"/>
      <c r="GJ53" s="39"/>
      <c r="GK53" s="42"/>
      <c r="GL53" s="39"/>
      <c r="GM53" s="42"/>
      <c r="GN53" s="39"/>
      <c r="GO53" s="42"/>
      <c r="GP53" s="39"/>
      <c r="GQ53" s="42"/>
      <c r="GR53" s="39"/>
      <c r="GS53" s="42"/>
      <c r="GT53" s="39"/>
      <c r="GU53" s="40"/>
      <c r="GV53" s="39"/>
      <c r="GW53" s="42"/>
      <c r="GX53" s="39"/>
      <c r="GY53" s="42"/>
      <c r="GZ53" s="39"/>
      <c r="HA53" s="105"/>
      <c r="HB53" s="39"/>
      <c r="HC53" s="42"/>
      <c r="HD53" s="39"/>
      <c r="HE53" s="42"/>
      <c r="HF53" s="39"/>
      <c r="HG53" s="42"/>
      <c r="HH53" s="39"/>
      <c r="HI53" s="42"/>
      <c r="HJ53" s="39"/>
      <c r="HK53" s="42"/>
      <c r="HL53" s="39"/>
      <c r="HM53" s="42"/>
      <c r="HN53" s="39"/>
      <c r="HO53" s="42"/>
      <c r="HP53" s="39"/>
      <c r="HQ53" s="42"/>
      <c r="HR53" s="39"/>
      <c r="HS53" s="40"/>
      <c r="HT53" s="39"/>
      <c r="HU53" s="42"/>
      <c r="HV53" s="39"/>
      <c r="HW53" s="42"/>
      <c r="HX53" s="39"/>
      <c r="HY53" s="42"/>
      <c r="HZ53" s="39"/>
      <c r="IA53" s="42"/>
      <c r="IB53" s="39"/>
      <c r="IC53" s="42"/>
      <c r="ID53" s="39"/>
      <c r="IE53" s="42"/>
      <c r="IF53" s="39"/>
      <c r="IG53" s="40"/>
      <c r="IH53" s="39"/>
      <c r="II53" s="42"/>
      <c r="IJ53" s="39"/>
      <c r="IK53" s="42"/>
      <c r="IL53" s="39"/>
      <c r="IM53" s="40"/>
      <c r="IN53" s="39"/>
      <c r="IO53" s="42"/>
      <c r="IP53" s="39"/>
      <c r="IQ53" s="42"/>
      <c r="IR53" s="39"/>
      <c r="IS53" s="42"/>
      <c r="IT53" s="39"/>
      <c r="IU53" s="42"/>
      <c r="IV53" s="39"/>
      <c r="IW53" s="42"/>
      <c r="IX53" s="39"/>
      <c r="IY53" s="42"/>
      <c r="IZ53" s="39"/>
      <c r="JA53" s="42"/>
      <c r="JB53" s="39"/>
      <c r="JC53" s="42"/>
      <c r="JD53" s="39"/>
      <c r="JE53" s="42"/>
      <c r="JF53" s="39"/>
      <c r="JG53" s="42"/>
      <c r="JH53" s="39"/>
      <c r="JI53" s="42"/>
      <c r="JJ53" s="39"/>
      <c r="JK53" s="42"/>
    </row>
    <row r="54" spans="1:271" hidden="1" x14ac:dyDescent="0.2">
      <c r="A54" s="36"/>
      <c r="B54" s="36"/>
      <c r="C54" s="36"/>
      <c r="D54" s="36"/>
      <c r="E54" s="36"/>
      <c r="F54" s="36" t="s">
        <v>493</v>
      </c>
      <c r="G54" s="42">
        <v>0</v>
      </c>
      <c r="H54" s="39"/>
      <c r="I54" s="42">
        <v>0</v>
      </c>
      <c r="J54" s="39"/>
      <c r="K54" s="42">
        <v>0</v>
      </c>
      <c r="L54" s="39"/>
      <c r="M54" s="42">
        <v>0</v>
      </c>
      <c r="N54" s="39"/>
      <c r="O54" s="42">
        <v>0</v>
      </c>
      <c r="P54" s="39"/>
      <c r="Q54" s="42">
        <v>0</v>
      </c>
      <c r="R54" s="39"/>
      <c r="S54" s="42">
        <f t="shared" ref="S54:S60" si="60">ROUND(SUM(M54:Q54),5)</f>
        <v>0</v>
      </c>
      <c r="T54" s="39"/>
      <c r="U54" s="42">
        <v>0</v>
      </c>
      <c r="V54" s="39"/>
      <c r="W54" s="42">
        <v>0</v>
      </c>
      <c r="X54" s="39"/>
      <c r="Y54" s="42">
        <v>0</v>
      </c>
      <c r="Z54" s="39"/>
      <c r="AA54" s="42">
        <f t="shared" ref="AA54:AA60" si="61">ROUND(SUM(U54:Y54),5)</f>
        <v>0</v>
      </c>
      <c r="AB54" s="39"/>
      <c r="AC54" s="42">
        <v>0</v>
      </c>
      <c r="AD54" s="39"/>
      <c r="AE54" s="42">
        <v>0</v>
      </c>
      <c r="AF54" s="39"/>
      <c r="AG54" s="42">
        <v>0</v>
      </c>
      <c r="AH54" s="39"/>
      <c r="AI54" s="42">
        <v>0</v>
      </c>
      <c r="AJ54" s="39"/>
      <c r="AK54" s="42">
        <f t="shared" ref="AK54:AK60" si="62">ROUND(SUM(AC54:AI54),5)</f>
        <v>0</v>
      </c>
      <c r="AL54" s="39"/>
      <c r="AM54" s="42">
        <v>0</v>
      </c>
      <c r="AN54" s="39"/>
      <c r="AO54" s="42">
        <v>0</v>
      </c>
      <c r="AP54" s="39"/>
      <c r="AQ54" s="42">
        <v>0</v>
      </c>
      <c r="AR54" s="39"/>
      <c r="AS54" s="42">
        <f t="shared" ref="AS54:AS60" si="63">ROUND(SUM(AM54:AQ54),5)</f>
        <v>0</v>
      </c>
      <c r="AT54" s="39"/>
      <c r="AU54" s="42">
        <v>0</v>
      </c>
      <c r="AV54" s="39"/>
      <c r="AW54" s="40">
        <f t="shared" ref="AW54:AW60" si="64">ROUND(S54+AA54+AK54+SUM(AS54:AU54),5)</f>
        <v>0</v>
      </c>
      <c r="AX54" s="39"/>
      <c r="AY54" s="42">
        <v>0</v>
      </c>
      <c r="AZ54" s="39"/>
      <c r="BA54" s="42">
        <v>0</v>
      </c>
      <c r="BB54" s="39"/>
      <c r="BC54" s="42">
        <v>0</v>
      </c>
      <c r="BD54" s="39"/>
      <c r="BE54" s="42">
        <v>0</v>
      </c>
      <c r="BF54" s="39"/>
      <c r="BG54" s="42">
        <v>0</v>
      </c>
      <c r="BH54" s="39"/>
      <c r="BI54" s="42">
        <v>0</v>
      </c>
      <c r="BJ54" s="39"/>
      <c r="BK54" s="42">
        <v>0</v>
      </c>
      <c r="BL54" s="39"/>
      <c r="BM54" s="40">
        <f t="shared" ref="BM54:BM60" si="65">ROUND(SUM(BC54:BK54),5)</f>
        <v>0</v>
      </c>
      <c r="BN54" s="39"/>
      <c r="BO54" s="42">
        <v>0</v>
      </c>
      <c r="BP54" s="39"/>
      <c r="BQ54" s="42">
        <v>0</v>
      </c>
      <c r="BR54" s="39"/>
      <c r="BS54" s="42">
        <v>0</v>
      </c>
      <c r="BT54" s="39"/>
      <c r="BU54" s="40">
        <f t="shared" ref="BU54:BU60" si="66">ROUND(SUM(BQ54:BS54),5)</f>
        <v>0</v>
      </c>
      <c r="BV54" s="39"/>
      <c r="BW54" s="42">
        <v>0</v>
      </c>
      <c r="BX54" s="39"/>
      <c r="BY54" s="42">
        <v>0</v>
      </c>
      <c r="BZ54" s="39"/>
      <c r="CA54" s="42">
        <v>0</v>
      </c>
      <c r="CB54" s="39"/>
      <c r="CC54" s="42">
        <v>0</v>
      </c>
      <c r="CD54" s="39"/>
      <c r="CE54" s="42">
        <v>0</v>
      </c>
      <c r="CF54" s="39"/>
      <c r="CG54" s="42">
        <v>0</v>
      </c>
      <c r="CH54" s="39"/>
      <c r="CI54" s="42">
        <v>0</v>
      </c>
      <c r="CJ54" s="39"/>
      <c r="CK54" s="42">
        <v>0</v>
      </c>
      <c r="CL54" s="39"/>
      <c r="CM54" s="40">
        <f t="shared" ref="CM54:CM60" si="67">ROUND(SUM(CG54:CK54),5)</f>
        <v>0</v>
      </c>
      <c r="CN54" s="39"/>
      <c r="CO54" s="42">
        <v>0</v>
      </c>
      <c r="CP54" s="39"/>
      <c r="CQ54" s="42">
        <v>0</v>
      </c>
      <c r="CR54" s="39"/>
      <c r="CS54" s="42">
        <v>0</v>
      </c>
      <c r="CT54" s="39"/>
      <c r="CU54" s="40">
        <f t="shared" ref="CU54:CU60" si="68">ROUND(SUM(CO54:CS54),5)</f>
        <v>0</v>
      </c>
      <c r="CV54" s="39"/>
      <c r="CW54" s="42">
        <v>0</v>
      </c>
      <c r="CX54" s="39"/>
      <c r="CY54" s="42">
        <v>0</v>
      </c>
      <c r="CZ54" s="39"/>
      <c r="DA54" s="42">
        <v>0</v>
      </c>
      <c r="DB54" s="39"/>
      <c r="DC54" s="42">
        <v>0</v>
      </c>
      <c r="DD54" s="39"/>
      <c r="DE54" s="42">
        <v>0</v>
      </c>
      <c r="DF54" s="39"/>
      <c r="DG54" s="42">
        <v>0</v>
      </c>
      <c r="DH54" s="39"/>
      <c r="DI54" s="42">
        <v>0</v>
      </c>
      <c r="DJ54" s="39"/>
      <c r="DK54" s="42">
        <v>0</v>
      </c>
      <c r="DL54" s="39"/>
      <c r="DM54" s="42">
        <v>0</v>
      </c>
      <c r="DN54" s="39"/>
      <c r="DO54" s="42">
        <v>0</v>
      </c>
      <c r="DP54" s="39"/>
      <c r="DQ54" s="42">
        <v>0</v>
      </c>
      <c r="DR54" s="39"/>
      <c r="DS54" s="42">
        <v>0</v>
      </c>
      <c r="DT54" s="39"/>
      <c r="DU54" s="42">
        <v>0</v>
      </c>
      <c r="DV54" s="39"/>
      <c r="DW54" s="42">
        <v>0</v>
      </c>
      <c r="DX54" s="39"/>
      <c r="DY54" s="42">
        <v>0</v>
      </c>
      <c r="DZ54" s="39"/>
      <c r="EA54" s="42">
        <v>0</v>
      </c>
      <c r="EB54" s="39"/>
      <c r="EC54" s="42">
        <v>0</v>
      </c>
      <c r="ED54" s="39"/>
      <c r="EE54" s="42">
        <v>0</v>
      </c>
      <c r="EF54" s="39"/>
      <c r="EG54" s="42">
        <v>0</v>
      </c>
      <c r="EH54" s="39"/>
      <c r="EI54" s="42">
        <v>0</v>
      </c>
      <c r="EJ54" s="39"/>
      <c r="EK54" s="42">
        <v>0</v>
      </c>
      <c r="EL54" s="39"/>
      <c r="EM54" s="42">
        <v>0</v>
      </c>
      <c r="EN54" s="39"/>
      <c r="EO54" s="42">
        <v>0</v>
      </c>
      <c r="EP54" s="39"/>
      <c r="EQ54" s="42">
        <v>0</v>
      </c>
      <c r="ER54" s="39"/>
      <c r="ES54" s="42">
        <v>0</v>
      </c>
      <c r="ET54" s="39"/>
      <c r="EU54" s="42">
        <v>0</v>
      </c>
      <c r="EV54" s="39"/>
      <c r="EW54" s="42">
        <v>0</v>
      </c>
      <c r="EX54" s="39"/>
      <c r="EY54" s="42">
        <v>0</v>
      </c>
      <c r="EZ54" s="39"/>
      <c r="FA54" s="40">
        <f t="shared" ref="FA54:FA60" si="69">ROUND(SUM(EG54:EY54),5)</f>
        <v>0</v>
      </c>
      <c r="FB54" s="39"/>
      <c r="FC54" s="42">
        <v>0</v>
      </c>
      <c r="FD54" s="39"/>
      <c r="FE54" s="42">
        <v>0</v>
      </c>
      <c r="FF54" s="39"/>
      <c r="FG54" s="42">
        <v>0</v>
      </c>
      <c r="FH54" s="39"/>
      <c r="FI54" s="42">
        <v>0</v>
      </c>
      <c r="FJ54" s="39"/>
      <c r="FK54" s="40">
        <f t="shared" ref="FK54:FK60" si="70">ROUND(SUM(FG54:FI54),5)</f>
        <v>0</v>
      </c>
      <c r="FL54" s="39"/>
      <c r="FM54" s="42">
        <v>0</v>
      </c>
      <c r="FN54" s="39"/>
      <c r="FO54" s="42">
        <v>0</v>
      </c>
      <c r="FP54" s="39"/>
      <c r="FQ54" s="42">
        <v>0</v>
      </c>
      <c r="FR54" s="39"/>
      <c r="FS54" s="42">
        <v>0</v>
      </c>
      <c r="FT54" s="39"/>
      <c r="FU54" s="42">
        <f t="shared" ref="FU54:FU60" si="71">ROUND(SUM(FM54:FS54),5)</f>
        <v>0</v>
      </c>
      <c r="FV54" s="39"/>
      <c r="FW54" s="42">
        <v>0</v>
      </c>
      <c r="FX54" s="39"/>
      <c r="FY54" s="42">
        <v>0</v>
      </c>
      <c r="FZ54" s="39"/>
      <c r="GA54" s="42">
        <v>0</v>
      </c>
      <c r="GB54" s="39"/>
      <c r="GC54" s="42">
        <v>0</v>
      </c>
      <c r="GD54" s="39"/>
      <c r="GE54" s="40">
        <f t="shared" ref="GE54:GE60" si="72">ROUND(SUM(FU54:GC54),5)</f>
        <v>0</v>
      </c>
      <c r="GF54" s="39"/>
      <c r="GG54" s="42">
        <v>0</v>
      </c>
      <c r="GH54" s="39"/>
      <c r="GI54" s="42">
        <v>0</v>
      </c>
      <c r="GJ54" s="39"/>
      <c r="GK54" s="42">
        <v>0</v>
      </c>
      <c r="GL54" s="39"/>
      <c r="GM54" s="42">
        <v>0</v>
      </c>
      <c r="GN54" s="39"/>
      <c r="GO54" s="42">
        <v>0</v>
      </c>
      <c r="GP54" s="39"/>
      <c r="GQ54" s="42">
        <v>0</v>
      </c>
      <c r="GR54" s="39"/>
      <c r="GS54" s="42">
        <v>0</v>
      </c>
      <c r="GT54" s="39"/>
      <c r="GU54" s="40">
        <f t="shared" ref="GU54:GU60" si="73">ROUND(SUM(GG54:GS54),5)</f>
        <v>0</v>
      </c>
      <c r="GV54" s="39"/>
      <c r="GW54" s="42">
        <v>0</v>
      </c>
      <c r="GX54" s="39"/>
      <c r="GY54" s="42">
        <v>0</v>
      </c>
      <c r="GZ54" s="39"/>
      <c r="HA54" s="105">
        <v>0</v>
      </c>
      <c r="HB54" s="39"/>
      <c r="HC54" s="42">
        <v>0</v>
      </c>
      <c r="HD54" s="39"/>
      <c r="HE54" s="42">
        <v>0</v>
      </c>
      <c r="HF54" s="39"/>
      <c r="HG54" s="42">
        <v>0</v>
      </c>
      <c r="HH54" s="39"/>
      <c r="HI54" s="42">
        <v>0</v>
      </c>
      <c r="HJ54" s="39"/>
      <c r="HK54" s="42">
        <v>0</v>
      </c>
      <c r="HL54" s="39"/>
      <c r="HM54" s="42">
        <v>0</v>
      </c>
      <c r="HN54" s="39"/>
      <c r="HO54" s="42">
        <v>0</v>
      </c>
      <c r="HP54" s="39"/>
      <c r="HQ54" s="42">
        <v>0</v>
      </c>
      <c r="HR54" s="39"/>
      <c r="HS54" s="40">
        <f t="shared" ref="HS54:HS60" si="74">ROUND(SUM(HI54:HQ54),5)</f>
        <v>0</v>
      </c>
      <c r="HT54" s="39"/>
      <c r="HU54" s="42">
        <v>0</v>
      </c>
      <c r="HV54" s="39"/>
      <c r="HW54" s="42">
        <v>0</v>
      </c>
      <c r="HX54" s="39"/>
      <c r="HY54" s="42">
        <v>0</v>
      </c>
      <c r="HZ54" s="39"/>
      <c r="IA54" s="42">
        <v>0</v>
      </c>
      <c r="IB54" s="39"/>
      <c r="IC54" s="42">
        <v>0</v>
      </c>
      <c r="ID54" s="39"/>
      <c r="IE54" s="42">
        <v>0</v>
      </c>
      <c r="IF54" s="39"/>
      <c r="IG54" s="40">
        <f t="shared" ref="IG54:IG60" si="75">ROUND(SUM(HY54:IE54),5)</f>
        <v>0</v>
      </c>
      <c r="IH54" s="39"/>
      <c r="II54" s="42">
        <v>0</v>
      </c>
      <c r="IJ54" s="39"/>
      <c r="IK54" s="42">
        <v>0</v>
      </c>
      <c r="IL54" s="39"/>
      <c r="IM54" s="40">
        <f t="shared" ref="IM54:IM60" si="76">ROUND(SUM(II54:IK54),5)</f>
        <v>0</v>
      </c>
      <c r="IN54" s="39"/>
      <c r="IO54" s="42">
        <v>0</v>
      </c>
      <c r="IP54" s="39"/>
      <c r="IQ54" s="42">
        <v>0</v>
      </c>
      <c r="IR54" s="39"/>
      <c r="IS54" s="42">
        <v>0</v>
      </c>
      <c r="IT54" s="39"/>
      <c r="IU54" s="42">
        <v>0</v>
      </c>
      <c r="IV54" s="39"/>
      <c r="IW54" s="42">
        <f t="shared" ref="IW54:IW60" si="77">ROUND(SUM(IO54:IU54),5)</f>
        <v>0</v>
      </c>
      <c r="IX54" s="39"/>
      <c r="IY54" s="42">
        <v>507.43</v>
      </c>
      <c r="IZ54" s="39"/>
      <c r="JA54" s="42">
        <v>0</v>
      </c>
      <c r="JB54" s="39"/>
      <c r="JC54" s="42">
        <v>0</v>
      </c>
      <c r="JD54" s="39"/>
      <c r="JE54" s="42">
        <v>0</v>
      </c>
      <c r="JF54" s="39"/>
      <c r="JG54" s="42">
        <f t="shared" ref="JG54:JG60" si="78">ROUND(SUM(JA54:JE54),5)</f>
        <v>0</v>
      </c>
      <c r="JH54" s="39"/>
      <c r="JI54" s="42">
        <v>0</v>
      </c>
      <c r="JJ54" s="39"/>
      <c r="JK54" s="42">
        <f t="shared" ref="JK54:JK60" si="79">ROUND(SUM(G54:K54)+SUM(AW54:BA54)+SUM(BM54:BO54)+SUM(BU54:CE54)+CM54+SUM(CU54:EE54)+SUM(FA54:FE54)+FK54+GE54+SUM(GU54:HG54)+SUM(HS54:HW54)+IG54+IM54+SUM(IW54:IY54)+SUM(JG54:JI54),5)</f>
        <v>507.43</v>
      </c>
    </row>
    <row r="55" spans="1:271" hidden="1" x14ac:dyDescent="0.2">
      <c r="A55" s="36"/>
      <c r="B55" s="36"/>
      <c r="C55" s="36"/>
      <c r="D55" s="36"/>
      <c r="E55" s="36"/>
      <c r="F55" s="36" t="s">
        <v>318</v>
      </c>
      <c r="G55" s="42">
        <v>0</v>
      </c>
      <c r="H55" s="39"/>
      <c r="I55" s="42">
        <v>0</v>
      </c>
      <c r="J55" s="39"/>
      <c r="K55" s="42">
        <v>0</v>
      </c>
      <c r="L55" s="39"/>
      <c r="M55" s="42">
        <v>0</v>
      </c>
      <c r="N55" s="39"/>
      <c r="O55" s="42">
        <v>0</v>
      </c>
      <c r="P55" s="39"/>
      <c r="Q55" s="42">
        <v>0</v>
      </c>
      <c r="R55" s="39"/>
      <c r="S55" s="42">
        <f t="shared" si="60"/>
        <v>0</v>
      </c>
      <c r="T55" s="39"/>
      <c r="U55" s="42">
        <v>0</v>
      </c>
      <c r="V55" s="39"/>
      <c r="W55" s="42">
        <v>0</v>
      </c>
      <c r="X55" s="39"/>
      <c r="Y55" s="42">
        <v>0</v>
      </c>
      <c r="Z55" s="39"/>
      <c r="AA55" s="42">
        <f t="shared" si="61"/>
        <v>0</v>
      </c>
      <c r="AB55" s="39"/>
      <c r="AC55" s="42">
        <v>0</v>
      </c>
      <c r="AD55" s="39"/>
      <c r="AE55" s="42">
        <v>0</v>
      </c>
      <c r="AF55" s="39"/>
      <c r="AG55" s="42">
        <v>0</v>
      </c>
      <c r="AH55" s="39"/>
      <c r="AI55" s="42">
        <v>0</v>
      </c>
      <c r="AJ55" s="39"/>
      <c r="AK55" s="42">
        <f t="shared" si="62"/>
        <v>0</v>
      </c>
      <c r="AL55" s="39"/>
      <c r="AM55" s="42">
        <v>0</v>
      </c>
      <c r="AN55" s="39"/>
      <c r="AO55" s="42">
        <v>0</v>
      </c>
      <c r="AP55" s="39"/>
      <c r="AQ55" s="42">
        <v>0</v>
      </c>
      <c r="AR55" s="39"/>
      <c r="AS55" s="42">
        <f t="shared" si="63"/>
        <v>0</v>
      </c>
      <c r="AT55" s="39"/>
      <c r="AU55" s="42">
        <v>0</v>
      </c>
      <c r="AV55" s="39"/>
      <c r="AW55" s="40">
        <f t="shared" si="64"/>
        <v>0</v>
      </c>
      <c r="AX55" s="39"/>
      <c r="AY55" s="42">
        <v>0</v>
      </c>
      <c r="AZ55" s="39"/>
      <c r="BA55" s="42">
        <v>0</v>
      </c>
      <c r="BB55" s="39"/>
      <c r="BC55" s="42">
        <v>0</v>
      </c>
      <c r="BD55" s="39"/>
      <c r="BE55" s="42">
        <v>0</v>
      </c>
      <c r="BF55" s="39"/>
      <c r="BG55" s="42">
        <v>0</v>
      </c>
      <c r="BH55" s="39"/>
      <c r="BI55" s="42">
        <v>0</v>
      </c>
      <c r="BJ55" s="39"/>
      <c r="BK55" s="42">
        <v>0</v>
      </c>
      <c r="BL55" s="39"/>
      <c r="BM55" s="40">
        <f t="shared" si="65"/>
        <v>0</v>
      </c>
      <c r="BN55" s="39"/>
      <c r="BO55" s="42">
        <v>0</v>
      </c>
      <c r="BP55" s="39"/>
      <c r="BQ55" s="42">
        <v>0</v>
      </c>
      <c r="BR55" s="39"/>
      <c r="BS55" s="42">
        <v>0</v>
      </c>
      <c r="BT55" s="39"/>
      <c r="BU55" s="40">
        <f t="shared" si="66"/>
        <v>0</v>
      </c>
      <c r="BV55" s="39"/>
      <c r="BW55" s="42">
        <v>0</v>
      </c>
      <c r="BX55" s="39"/>
      <c r="BY55" s="42">
        <v>0</v>
      </c>
      <c r="BZ55" s="39"/>
      <c r="CA55" s="42">
        <v>0</v>
      </c>
      <c r="CB55" s="39"/>
      <c r="CC55" s="42">
        <v>0</v>
      </c>
      <c r="CD55" s="39"/>
      <c r="CE55" s="42">
        <v>0</v>
      </c>
      <c r="CF55" s="39"/>
      <c r="CG55" s="42">
        <v>0</v>
      </c>
      <c r="CH55" s="39"/>
      <c r="CI55" s="42">
        <v>0</v>
      </c>
      <c r="CJ55" s="39"/>
      <c r="CK55" s="42">
        <v>0</v>
      </c>
      <c r="CL55" s="39"/>
      <c r="CM55" s="40">
        <f t="shared" si="67"/>
        <v>0</v>
      </c>
      <c r="CN55" s="39"/>
      <c r="CO55" s="42">
        <v>0</v>
      </c>
      <c r="CP55" s="39"/>
      <c r="CQ55" s="42">
        <v>0</v>
      </c>
      <c r="CR55" s="39"/>
      <c r="CS55" s="42">
        <v>0</v>
      </c>
      <c r="CT55" s="39"/>
      <c r="CU55" s="40">
        <f t="shared" si="68"/>
        <v>0</v>
      </c>
      <c r="CV55" s="39"/>
      <c r="CW55" s="42">
        <v>0</v>
      </c>
      <c r="CX55" s="39"/>
      <c r="CY55" s="42">
        <v>0</v>
      </c>
      <c r="CZ55" s="39"/>
      <c r="DA55" s="42">
        <v>0</v>
      </c>
      <c r="DB55" s="39"/>
      <c r="DC55" s="42">
        <v>0</v>
      </c>
      <c r="DD55" s="39"/>
      <c r="DE55" s="42">
        <v>0</v>
      </c>
      <c r="DF55" s="39"/>
      <c r="DG55" s="42">
        <v>0</v>
      </c>
      <c r="DH55" s="39"/>
      <c r="DI55" s="42">
        <v>0</v>
      </c>
      <c r="DJ55" s="39"/>
      <c r="DK55" s="42">
        <v>0</v>
      </c>
      <c r="DL55" s="39"/>
      <c r="DM55" s="42">
        <v>0</v>
      </c>
      <c r="DN55" s="39"/>
      <c r="DO55" s="42">
        <v>0</v>
      </c>
      <c r="DP55" s="39"/>
      <c r="DQ55" s="42">
        <v>0</v>
      </c>
      <c r="DR55" s="39"/>
      <c r="DS55" s="42">
        <v>0</v>
      </c>
      <c r="DT55" s="39"/>
      <c r="DU55" s="42">
        <v>0</v>
      </c>
      <c r="DV55" s="39"/>
      <c r="DW55" s="42">
        <v>0</v>
      </c>
      <c r="DX55" s="39"/>
      <c r="DY55" s="42">
        <v>0</v>
      </c>
      <c r="DZ55" s="39"/>
      <c r="EA55" s="42">
        <v>0</v>
      </c>
      <c r="EB55" s="39"/>
      <c r="EC55" s="42">
        <v>0</v>
      </c>
      <c r="ED55" s="39"/>
      <c r="EE55" s="42">
        <v>0</v>
      </c>
      <c r="EF55" s="39"/>
      <c r="EG55" s="42">
        <v>0</v>
      </c>
      <c r="EH55" s="39"/>
      <c r="EI55" s="42">
        <v>0</v>
      </c>
      <c r="EJ55" s="39"/>
      <c r="EK55" s="42">
        <v>0</v>
      </c>
      <c r="EL55" s="39"/>
      <c r="EM55" s="42">
        <v>0</v>
      </c>
      <c r="EN55" s="39"/>
      <c r="EO55" s="42">
        <v>0</v>
      </c>
      <c r="EP55" s="39"/>
      <c r="EQ55" s="42">
        <v>0</v>
      </c>
      <c r="ER55" s="39"/>
      <c r="ES55" s="42">
        <v>0</v>
      </c>
      <c r="ET55" s="39"/>
      <c r="EU55" s="42">
        <v>0</v>
      </c>
      <c r="EV55" s="39"/>
      <c r="EW55" s="42">
        <v>0</v>
      </c>
      <c r="EX55" s="39"/>
      <c r="EY55" s="42">
        <v>0</v>
      </c>
      <c r="EZ55" s="39"/>
      <c r="FA55" s="40">
        <f t="shared" si="69"/>
        <v>0</v>
      </c>
      <c r="FB55" s="39"/>
      <c r="FC55" s="42">
        <v>0</v>
      </c>
      <c r="FD55" s="39"/>
      <c r="FE55" s="42">
        <v>0</v>
      </c>
      <c r="FF55" s="39"/>
      <c r="FG55" s="42">
        <v>0</v>
      </c>
      <c r="FH55" s="39"/>
      <c r="FI55" s="42">
        <v>0</v>
      </c>
      <c r="FJ55" s="39"/>
      <c r="FK55" s="40">
        <f t="shared" si="70"/>
        <v>0</v>
      </c>
      <c r="FL55" s="39"/>
      <c r="FM55" s="42">
        <v>0</v>
      </c>
      <c r="FN55" s="39"/>
      <c r="FO55" s="42">
        <v>0</v>
      </c>
      <c r="FP55" s="39"/>
      <c r="FQ55" s="42">
        <v>0</v>
      </c>
      <c r="FR55" s="39"/>
      <c r="FS55" s="42">
        <v>0</v>
      </c>
      <c r="FT55" s="39"/>
      <c r="FU55" s="42">
        <f t="shared" si="71"/>
        <v>0</v>
      </c>
      <c r="FV55" s="39"/>
      <c r="FW55" s="42">
        <v>0</v>
      </c>
      <c r="FX55" s="39"/>
      <c r="FY55" s="42">
        <v>0</v>
      </c>
      <c r="FZ55" s="39"/>
      <c r="GA55" s="42">
        <v>0</v>
      </c>
      <c r="GB55" s="39"/>
      <c r="GC55" s="42">
        <v>0</v>
      </c>
      <c r="GD55" s="39"/>
      <c r="GE55" s="40">
        <f t="shared" si="72"/>
        <v>0</v>
      </c>
      <c r="GF55" s="39"/>
      <c r="GG55" s="42">
        <v>0</v>
      </c>
      <c r="GH55" s="39"/>
      <c r="GI55" s="42">
        <v>0</v>
      </c>
      <c r="GJ55" s="39"/>
      <c r="GK55" s="42">
        <v>0</v>
      </c>
      <c r="GL55" s="39"/>
      <c r="GM55" s="42">
        <v>0</v>
      </c>
      <c r="GN55" s="39"/>
      <c r="GO55" s="42">
        <v>0</v>
      </c>
      <c r="GP55" s="39"/>
      <c r="GQ55" s="42">
        <v>0</v>
      </c>
      <c r="GR55" s="39"/>
      <c r="GS55" s="42">
        <v>0</v>
      </c>
      <c r="GT55" s="39"/>
      <c r="GU55" s="40">
        <f t="shared" si="73"/>
        <v>0</v>
      </c>
      <c r="GV55" s="39"/>
      <c r="GW55" s="42">
        <v>0</v>
      </c>
      <c r="GX55" s="39"/>
      <c r="GY55" s="42">
        <v>0</v>
      </c>
      <c r="GZ55" s="39"/>
      <c r="HA55" s="105">
        <v>0</v>
      </c>
      <c r="HB55" s="39"/>
      <c r="HC55" s="42">
        <v>0</v>
      </c>
      <c r="HD55" s="39"/>
      <c r="HE55" s="42">
        <v>0</v>
      </c>
      <c r="HF55" s="39"/>
      <c r="HG55" s="42">
        <v>0</v>
      </c>
      <c r="HH55" s="39"/>
      <c r="HI55" s="42">
        <v>0</v>
      </c>
      <c r="HJ55" s="39"/>
      <c r="HK55" s="42">
        <v>0</v>
      </c>
      <c r="HL55" s="39"/>
      <c r="HM55" s="42">
        <v>0</v>
      </c>
      <c r="HN55" s="39"/>
      <c r="HO55" s="42">
        <v>0</v>
      </c>
      <c r="HP55" s="39"/>
      <c r="HQ55" s="42">
        <v>0</v>
      </c>
      <c r="HR55" s="39"/>
      <c r="HS55" s="40">
        <f t="shared" si="74"/>
        <v>0</v>
      </c>
      <c r="HT55" s="39"/>
      <c r="HU55" s="42">
        <v>0</v>
      </c>
      <c r="HV55" s="39"/>
      <c r="HW55" s="42">
        <v>0</v>
      </c>
      <c r="HX55" s="39"/>
      <c r="HY55" s="42">
        <v>0</v>
      </c>
      <c r="HZ55" s="39"/>
      <c r="IA55" s="42">
        <v>0</v>
      </c>
      <c r="IB55" s="39"/>
      <c r="IC55" s="42">
        <v>0</v>
      </c>
      <c r="ID55" s="39"/>
      <c r="IE55" s="42">
        <v>0</v>
      </c>
      <c r="IF55" s="39"/>
      <c r="IG55" s="40">
        <f t="shared" si="75"/>
        <v>0</v>
      </c>
      <c r="IH55" s="39"/>
      <c r="II55" s="42">
        <v>0</v>
      </c>
      <c r="IJ55" s="39"/>
      <c r="IK55" s="42">
        <v>0</v>
      </c>
      <c r="IL55" s="39"/>
      <c r="IM55" s="40">
        <f t="shared" si="76"/>
        <v>0</v>
      </c>
      <c r="IN55" s="39"/>
      <c r="IO55" s="42">
        <v>0</v>
      </c>
      <c r="IP55" s="39"/>
      <c r="IQ55" s="42">
        <v>0</v>
      </c>
      <c r="IR55" s="39"/>
      <c r="IS55" s="42">
        <v>0</v>
      </c>
      <c r="IT55" s="39"/>
      <c r="IU55" s="42">
        <v>0</v>
      </c>
      <c r="IV55" s="39"/>
      <c r="IW55" s="42">
        <f t="shared" si="77"/>
        <v>0</v>
      </c>
      <c r="IX55" s="39"/>
      <c r="IY55" s="42">
        <v>341.17</v>
      </c>
      <c r="IZ55" s="39"/>
      <c r="JA55" s="42">
        <v>0</v>
      </c>
      <c r="JB55" s="39"/>
      <c r="JC55" s="42">
        <v>0</v>
      </c>
      <c r="JD55" s="39"/>
      <c r="JE55" s="42">
        <v>0</v>
      </c>
      <c r="JF55" s="39"/>
      <c r="JG55" s="42">
        <f t="shared" si="78"/>
        <v>0</v>
      </c>
      <c r="JH55" s="39"/>
      <c r="JI55" s="42">
        <v>0</v>
      </c>
      <c r="JJ55" s="39"/>
      <c r="JK55" s="42">
        <f t="shared" si="79"/>
        <v>341.17</v>
      </c>
    </row>
    <row r="56" spans="1:271" hidden="1" x14ac:dyDescent="0.2">
      <c r="A56" s="36"/>
      <c r="B56" s="36"/>
      <c r="C56" s="36"/>
      <c r="D56" s="36"/>
      <c r="E56" s="36"/>
      <c r="F56" s="36" t="s">
        <v>320</v>
      </c>
      <c r="G56" s="42">
        <v>0</v>
      </c>
      <c r="H56" s="39"/>
      <c r="I56" s="42">
        <v>0</v>
      </c>
      <c r="J56" s="39"/>
      <c r="K56" s="42">
        <v>0</v>
      </c>
      <c r="L56" s="39"/>
      <c r="M56" s="42">
        <v>0</v>
      </c>
      <c r="N56" s="39"/>
      <c r="O56" s="42">
        <v>0</v>
      </c>
      <c r="P56" s="39"/>
      <c r="Q56" s="42">
        <v>0</v>
      </c>
      <c r="R56" s="39"/>
      <c r="S56" s="42">
        <f t="shared" si="60"/>
        <v>0</v>
      </c>
      <c r="T56" s="39"/>
      <c r="U56" s="42">
        <v>0</v>
      </c>
      <c r="V56" s="39"/>
      <c r="W56" s="42">
        <v>0</v>
      </c>
      <c r="X56" s="39"/>
      <c r="Y56" s="42">
        <v>0</v>
      </c>
      <c r="Z56" s="39"/>
      <c r="AA56" s="42">
        <f t="shared" si="61"/>
        <v>0</v>
      </c>
      <c r="AB56" s="39"/>
      <c r="AC56" s="42">
        <v>0</v>
      </c>
      <c r="AD56" s="39"/>
      <c r="AE56" s="42">
        <v>0</v>
      </c>
      <c r="AF56" s="39"/>
      <c r="AG56" s="42">
        <v>0</v>
      </c>
      <c r="AH56" s="39"/>
      <c r="AI56" s="42">
        <v>0</v>
      </c>
      <c r="AJ56" s="39"/>
      <c r="AK56" s="42">
        <f t="shared" si="62"/>
        <v>0</v>
      </c>
      <c r="AL56" s="39"/>
      <c r="AM56" s="42">
        <v>0</v>
      </c>
      <c r="AN56" s="39"/>
      <c r="AO56" s="42">
        <v>0</v>
      </c>
      <c r="AP56" s="39"/>
      <c r="AQ56" s="42">
        <v>0</v>
      </c>
      <c r="AR56" s="39"/>
      <c r="AS56" s="42">
        <f t="shared" si="63"/>
        <v>0</v>
      </c>
      <c r="AT56" s="39"/>
      <c r="AU56" s="42">
        <v>0</v>
      </c>
      <c r="AV56" s="39"/>
      <c r="AW56" s="40">
        <f t="shared" si="64"/>
        <v>0</v>
      </c>
      <c r="AX56" s="39"/>
      <c r="AY56" s="42">
        <v>0</v>
      </c>
      <c r="AZ56" s="39"/>
      <c r="BA56" s="42">
        <v>0</v>
      </c>
      <c r="BB56" s="39"/>
      <c r="BC56" s="42">
        <v>0</v>
      </c>
      <c r="BD56" s="39"/>
      <c r="BE56" s="42">
        <v>0</v>
      </c>
      <c r="BF56" s="39"/>
      <c r="BG56" s="42">
        <v>0</v>
      </c>
      <c r="BH56" s="39"/>
      <c r="BI56" s="42">
        <v>0</v>
      </c>
      <c r="BJ56" s="39"/>
      <c r="BK56" s="42">
        <v>0</v>
      </c>
      <c r="BL56" s="39"/>
      <c r="BM56" s="40">
        <f t="shared" si="65"/>
        <v>0</v>
      </c>
      <c r="BN56" s="39"/>
      <c r="BO56" s="42">
        <v>0</v>
      </c>
      <c r="BP56" s="39"/>
      <c r="BQ56" s="42">
        <v>0</v>
      </c>
      <c r="BR56" s="39"/>
      <c r="BS56" s="42">
        <v>0</v>
      </c>
      <c r="BT56" s="39"/>
      <c r="BU56" s="40">
        <f t="shared" si="66"/>
        <v>0</v>
      </c>
      <c r="BV56" s="39"/>
      <c r="BW56" s="42">
        <v>0</v>
      </c>
      <c r="BX56" s="39"/>
      <c r="BY56" s="42">
        <v>0</v>
      </c>
      <c r="BZ56" s="39"/>
      <c r="CA56" s="42">
        <v>0</v>
      </c>
      <c r="CB56" s="39"/>
      <c r="CC56" s="42">
        <v>0</v>
      </c>
      <c r="CD56" s="39"/>
      <c r="CE56" s="42">
        <v>0</v>
      </c>
      <c r="CF56" s="39"/>
      <c r="CG56" s="42">
        <v>0</v>
      </c>
      <c r="CH56" s="39"/>
      <c r="CI56" s="42">
        <v>0</v>
      </c>
      <c r="CJ56" s="39"/>
      <c r="CK56" s="42">
        <v>0</v>
      </c>
      <c r="CL56" s="39"/>
      <c r="CM56" s="40">
        <f t="shared" si="67"/>
        <v>0</v>
      </c>
      <c r="CN56" s="39"/>
      <c r="CO56" s="42">
        <v>0</v>
      </c>
      <c r="CP56" s="39"/>
      <c r="CQ56" s="42">
        <v>0</v>
      </c>
      <c r="CR56" s="39"/>
      <c r="CS56" s="42">
        <v>0</v>
      </c>
      <c r="CT56" s="39"/>
      <c r="CU56" s="40">
        <f t="shared" si="68"/>
        <v>0</v>
      </c>
      <c r="CV56" s="39"/>
      <c r="CW56" s="42">
        <v>0</v>
      </c>
      <c r="CX56" s="39"/>
      <c r="CY56" s="42">
        <v>0</v>
      </c>
      <c r="CZ56" s="39"/>
      <c r="DA56" s="42">
        <v>0</v>
      </c>
      <c r="DB56" s="39"/>
      <c r="DC56" s="42">
        <v>0</v>
      </c>
      <c r="DD56" s="39"/>
      <c r="DE56" s="42">
        <v>0</v>
      </c>
      <c r="DF56" s="39"/>
      <c r="DG56" s="42">
        <v>0</v>
      </c>
      <c r="DH56" s="39"/>
      <c r="DI56" s="42">
        <v>0</v>
      </c>
      <c r="DJ56" s="39"/>
      <c r="DK56" s="42">
        <v>0</v>
      </c>
      <c r="DL56" s="39"/>
      <c r="DM56" s="42">
        <v>0</v>
      </c>
      <c r="DN56" s="39"/>
      <c r="DO56" s="42">
        <v>0</v>
      </c>
      <c r="DP56" s="39"/>
      <c r="DQ56" s="42">
        <v>0</v>
      </c>
      <c r="DR56" s="39"/>
      <c r="DS56" s="42">
        <v>0</v>
      </c>
      <c r="DT56" s="39"/>
      <c r="DU56" s="42">
        <v>0</v>
      </c>
      <c r="DV56" s="39"/>
      <c r="DW56" s="42">
        <v>0</v>
      </c>
      <c r="DX56" s="39"/>
      <c r="DY56" s="42">
        <v>0</v>
      </c>
      <c r="DZ56" s="39"/>
      <c r="EA56" s="42">
        <v>0</v>
      </c>
      <c r="EB56" s="39"/>
      <c r="EC56" s="42">
        <v>0</v>
      </c>
      <c r="ED56" s="39"/>
      <c r="EE56" s="42">
        <v>0</v>
      </c>
      <c r="EF56" s="39"/>
      <c r="EG56" s="42">
        <v>0</v>
      </c>
      <c r="EH56" s="39"/>
      <c r="EI56" s="42">
        <v>0</v>
      </c>
      <c r="EJ56" s="39"/>
      <c r="EK56" s="42">
        <v>0</v>
      </c>
      <c r="EL56" s="39"/>
      <c r="EM56" s="42">
        <v>0</v>
      </c>
      <c r="EN56" s="39"/>
      <c r="EO56" s="42">
        <v>0</v>
      </c>
      <c r="EP56" s="39"/>
      <c r="EQ56" s="42">
        <v>0</v>
      </c>
      <c r="ER56" s="39"/>
      <c r="ES56" s="42">
        <v>0</v>
      </c>
      <c r="ET56" s="39"/>
      <c r="EU56" s="42">
        <v>0</v>
      </c>
      <c r="EV56" s="39"/>
      <c r="EW56" s="42">
        <v>0</v>
      </c>
      <c r="EX56" s="39"/>
      <c r="EY56" s="42">
        <v>0</v>
      </c>
      <c r="EZ56" s="39"/>
      <c r="FA56" s="40">
        <f t="shared" si="69"/>
        <v>0</v>
      </c>
      <c r="FB56" s="39"/>
      <c r="FC56" s="42">
        <v>0</v>
      </c>
      <c r="FD56" s="39"/>
      <c r="FE56" s="42">
        <v>0</v>
      </c>
      <c r="FF56" s="39"/>
      <c r="FG56" s="42">
        <v>0</v>
      </c>
      <c r="FH56" s="39"/>
      <c r="FI56" s="42">
        <v>0</v>
      </c>
      <c r="FJ56" s="39"/>
      <c r="FK56" s="40">
        <f t="shared" si="70"/>
        <v>0</v>
      </c>
      <c r="FL56" s="39"/>
      <c r="FM56" s="42">
        <v>0</v>
      </c>
      <c r="FN56" s="39"/>
      <c r="FO56" s="42">
        <v>0</v>
      </c>
      <c r="FP56" s="39"/>
      <c r="FQ56" s="42">
        <v>0</v>
      </c>
      <c r="FR56" s="39"/>
      <c r="FS56" s="42">
        <v>0</v>
      </c>
      <c r="FT56" s="39"/>
      <c r="FU56" s="42">
        <f t="shared" si="71"/>
        <v>0</v>
      </c>
      <c r="FV56" s="39"/>
      <c r="FW56" s="42">
        <v>0</v>
      </c>
      <c r="FX56" s="39"/>
      <c r="FY56" s="42">
        <v>0</v>
      </c>
      <c r="FZ56" s="39"/>
      <c r="GA56" s="42">
        <v>0</v>
      </c>
      <c r="GB56" s="39"/>
      <c r="GC56" s="42">
        <v>0</v>
      </c>
      <c r="GD56" s="39"/>
      <c r="GE56" s="40">
        <f t="shared" si="72"/>
        <v>0</v>
      </c>
      <c r="GF56" s="39"/>
      <c r="GG56" s="42">
        <v>0</v>
      </c>
      <c r="GH56" s="39"/>
      <c r="GI56" s="42">
        <v>0</v>
      </c>
      <c r="GJ56" s="39"/>
      <c r="GK56" s="42">
        <v>0</v>
      </c>
      <c r="GL56" s="39"/>
      <c r="GM56" s="42">
        <v>0</v>
      </c>
      <c r="GN56" s="39"/>
      <c r="GO56" s="42">
        <v>0</v>
      </c>
      <c r="GP56" s="39"/>
      <c r="GQ56" s="42">
        <v>0</v>
      </c>
      <c r="GR56" s="39"/>
      <c r="GS56" s="42">
        <v>0</v>
      </c>
      <c r="GT56" s="39"/>
      <c r="GU56" s="40">
        <f t="shared" si="73"/>
        <v>0</v>
      </c>
      <c r="GV56" s="39"/>
      <c r="GW56" s="42">
        <v>0</v>
      </c>
      <c r="GX56" s="39"/>
      <c r="GY56" s="42">
        <v>0</v>
      </c>
      <c r="GZ56" s="39"/>
      <c r="HA56" s="105">
        <v>0</v>
      </c>
      <c r="HB56" s="39"/>
      <c r="HC56" s="42">
        <v>0</v>
      </c>
      <c r="HD56" s="39"/>
      <c r="HE56" s="42">
        <v>0</v>
      </c>
      <c r="HF56" s="39"/>
      <c r="HG56" s="42">
        <v>0</v>
      </c>
      <c r="HH56" s="39"/>
      <c r="HI56" s="42">
        <v>0</v>
      </c>
      <c r="HJ56" s="39"/>
      <c r="HK56" s="42">
        <v>0</v>
      </c>
      <c r="HL56" s="39"/>
      <c r="HM56" s="42">
        <v>0</v>
      </c>
      <c r="HN56" s="39"/>
      <c r="HO56" s="42">
        <v>0</v>
      </c>
      <c r="HP56" s="39"/>
      <c r="HQ56" s="42">
        <v>0</v>
      </c>
      <c r="HR56" s="39"/>
      <c r="HS56" s="40">
        <f t="shared" si="74"/>
        <v>0</v>
      </c>
      <c r="HT56" s="39"/>
      <c r="HU56" s="42">
        <v>0</v>
      </c>
      <c r="HV56" s="39"/>
      <c r="HW56" s="42">
        <v>0</v>
      </c>
      <c r="HX56" s="39"/>
      <c r="HY56" s="42">
        <v>0</v>
      </c>
      <c r="HZ56" s="39"/>
      <c r="IA56" s="42">
        <v>0</v>
      </c>
      <c r="IB56" s="39"/>
      <c r="IC56" s="42">
        <v>0</v>
      </c>
      <c r="ID56" s="39"/>
      <c r="IE56" s="42">
        <v>0</v>
      </c>
      <c r="IF56" s="39"/>
      <c r="IG56" s="40">
        <f t="shared" si="75"/>
        <v>0</v>
      </c>
      <c r="IH56" s="39"/>
      <c r="II56" s="42">
        <v>0</v>
      </c>
      <c r="IJ56" s="39"/>
      <c r="IK56" s="42">
        <v>0</v>
      </c>
      <c r="IL56" s="39"/>
      <c r="IM56" s="40">
        <f t="shared" si="76"/>
        <v>0</v>
      </c>
      <c r="IN56" s="39"/>
      <c r="IO56" s="42">
        <v>0</v>
      </c>
      <c r="IP56" s="39"/>
      <c r="IQ56" s="42">
        <v>0</v>
      </c>
      <c r="IR56" s="39"/>
      <c r="IS56" s="42">
        <v>0</v>
      </c>
      <c r="IT56" s="39"/>
      <c r="IU56" s="42">
        <v>0</v>
      </c>
      <c r="IV56" s="39"/>
      <c r="IW56" s="42">
        <f t="shared" si="77"/>
        <v>0</v>
      </c>
      <c r="IX56" s="39"/>
      <c r="IY56" s="42">
        <v>49.22</v>
      </c>
      <c r="IZ56" s="39"/>
      <c r="JA56" s="42">
        <v>0</v>
      </c>
      <c r="JB56" s="39"/>
      <c r="JC56" s="42">
        <v>0</v>
      </c>
      <c r="JD56" s="39"/>
      <c r="JE56" s="42">
        <v>0</v>
      </c>
      <c r="JF56" s="39"/>
      <c r="JG56" s="42">
        <f t="shared" si="78"/>
        <v>0</v>
      </c>
      <c r="JH56" s="39"/>
      <c r="JI56" s="42">
        <v>0</v>
      </c>
      <c r="JJ56" s="39"/>
      <c r="JK56" s="42">
        <f t="shared" si="79"/>
        <v>49.22</v>
      </c>
    </row>
    <row r="57" spans="1:271" ht="16" hidden="1" thickBot="1" x14ac:dyDescent="0.25">
      <c r="A57" s="36"/>
      <c r="B57" s="36"/>
      <c r="C57" s="36"/>
      <c r="D57" s="36"/>
      <c r="E57" s="36"/>
      <c r="F57" s="36" t="s">
        <v>494</v>
      </c>
      <c r="G57" s="42">
        <v>0</v>
      </c>
      <c r="H57" s="39"/>
      <c r="I57" s="42">
        <v>0</v>
      </c>
      <c r="J57" s="39"/>
      <c r="K57" s="42">
        <v>0</v>
      </c>
      <c r="L57" s="39"/>
      <c r="M57" s="42">
        <v>0</v>
      </c>
      <c r="N57" s="39"/>
      <c r="O57" s="42">
        <v>0</v>
      </c>
      <c r="P57" s="39"/>
      <c r="Q57" s="42">
        <v>0</v>
      </c>
      <c r="R57" s="39"/>
      <c r="S57" s="42">
        <f t="shared" si="60"/>
        <v>0</v>
      </c>
      <c r="T57" s="39"/>
      <c r="U57" s="42">
        <v>0</v>
      </c>
      <c r="V57" s="39"/>
      <c r="W57" s="42">
        <v>0</v>
      </c>
      <c r="X57" s="39"/>
      <c r="Y57" s="42">
        <v>0</v>
      </c>
      <c r="Z57" s="39"/>
      <c r="AA57" s="42">
        <f t="shared" si="61"/>
        <v>0</v>
      </c>
      <c r="AB57" s="39"/>
      <c r="AC57" s="42">
        <v>0</v>
      </c>
      <c r="AD57" s="39"/>
      <c r="AE57" s="42">
        <v>0</v>
      </c>
      <c r="AF57" s="39"/>
      <c r="AG57" s="42">
        <v>0</v>
      </c>
      <c r="AH57" s="39"/>
      <c r="AI57" s="42">
        <v>0</v>
      </c>
      <c r="AJ57" s="39"/>
      <c r="AK57" s="42">
        <f t="shared" si="62"/>
        <v>0</v>
      </c>
      <c r="AL57" s="39"/>
      <c r="AM57" s="42">
        <v>0</v>
      </c>
      <c r="AN57" s="39"/>
      <c r="AO57" s="42">
        <v>0</v>
      </c>
      <c r="AP57" s="39"/>
      <c r="AQ57" s="42">
        <v>0</v>
      </c>
      <c r="AR57" s="39"/>
      <c r="AS57" s="42">
        <f t="shared" si="63"/>
        <v>0</v>
      </c>
      <c r="AT57" s="39"/>
      <c r="AU57" s="42">
        <v>6222.04</v>
      </c>
      <c r="AV57" s="39"/>
      <c r="AW57" s="40">
        <f>ROUND(S57+AA57+AK57+SUM(AS57:AU57),5)</f>
        <v>6222.04</v>
      </c>
      <c r="AX57" s="39"/>
      <c r="AY57" s="42">
        <v>0</v>
      </c>
      <c r="AZ57" s="39"/>
      <c r="BA57" s="42">
        <v>0</v>
      </c>
      <c r="BB57" s="39"/>
      <c r="BC57" s="42">
        <v>0</v>
      </c>
      <c r="BD57" s="39"/>
      <c r="BE57" s="42">
        <v>0</v>
      </c>
      <c r="BF57" s="39"/>
      <c r="BG57" s="42">
        <v>0</v>
      </c>
      <c r="BH57" s="39"/>
      <c r="BI57" s="42">
        <v>0</v>
      </c>
      <c r="BJ57" s="39"/>
      <c r="BK57" s="42">
        <v>0</v>
      </c>
      <c r="BL57" s="39"/>
      <c r="BM57" s="40">
        <f t="shared" si="65"/>
        <v>0</v>
      </c>
      <c r="BN57" s="39"/>
      <c r="BO57" s="42">
        <v>0</v>
      </c>
      <c r="BP57" s="39"/>
      <c r="BQ57" s="42">
        <v>0</v>
      </c>
      <c r="BR57" s="39"/>
      <c r="BS57" s="42">
        <v>0</v>
      </c>
      <c r="BT57" s="39"/>
      <c r="BU57" s="40">
        <f t="shared" si="66"/>
        <v>0</v>
      </c>
      <c r="BV57" s="39"/>
      <c r="BW57" s="42">
        <v>0</v>
      </c>
      <c r="BX57" s="39"/>
      <c r="BY57" s="42">
        <v>0</v>
      </c>
      <c r="BZ57" s="39"/>
      <c r="CA57" s="42">
        <v>0</v>
      </c>
      <c r="CB57" s="39"/>
      <c r="CC57" s="42">
        <v>0</v>
      </c>
      <c r="CD57" s="39"/>
      <c r="CE57" s="42">
        <v>0</v>
      </c>
      <c r="CF57" s="39"/>
      <c r="CG57" s="42">
        <v>0</v>
      </c>
      <c r="CH57" s="39"/>
      <c r="CI57" s="42">
        <v>0</v>
      </c>
      <c r="CJ57" s="39"/>
      <c r="CK57" s="42">
        <v>0</v>
      </c>
      <c r="CL57" s="39"/>
      <c r="CM57" s="40">
        <f t="shared" si="67"/>
        <v>0</v>
      </c>
      <c r="CN57" s="39"/>
      <c r="CO57" s="42">
        <v>0</v>
      </c>
      <c r="CP57" s="39"/>
      <c r="CQ57" s="42">
        <v>0</v>
      </c>
      <c r="CR57" s="39"/>
      <c r="CS57" s="42">
        <v>0</v>
      </c>
      <c r="CT57" s="39"/>
      <c r="CU57" s="40">
        <f t="shared" si="68"/>
        <v>0</v>
      </c>
      <c r="CV57" s="39"/>
      <c r="CW57" s="42">
        <v>431.76</v>
      </c>
      <c r="CX57" s="39"/>
      <c r="CY57" s="42">
        <v>0</v>
      </c>
      <c r="CZ57" s="39"/>
      <c r="DA57" s="42">
        <v>0</v>
      </c>
      <c r="DB57" s="39"/>
      <c r="DC57" s="42">
        <v>0</v>
      </c>
      <c r="DD57" s="39"/>
      <c r="DE57" s="42">
        <v>0</v>
      </c>
      <c r="DF57" s="39"/>
      <c r="DG57" s="42">
        <v>0</v>
      </c>
      <c r="DH57" s="39"/>
      <c r="DI57" s="42">
        <v>390.92</v>
      </c>
      <c r="DJ57" s="39"/>
      <c r="DK57" s="42">
        <v>0</v>
      </c>
      <c r="DL57" s="39"/>
      <c r="DM57" s="42">
        <v>0</v>
      </c>
      <c r="DN57" s="39"/>
      <c r="DO57" s="42">
        <v>0</v>
      </c>
      <c r="DP57" s="39"/>
      <c r="DQ57" s="42">
        <v>0</v>
      </c>
      <c r="DR57" s="39"/>
      <c r="DS57" s="42">
        <v>0</v>
      </c>
      <c r="DT57" s="39"/>
      <c r="DU57" s="42">
        <v>0</v>
      </c>
      <c r="DV57" s="39"/>
      <c r="DW57" s="42">
        <v>37.01</v>
      </c>
      <c r="DX57" s="39"/>
      <c r="DY57" s="42">
        <v>0</v>
      </c>
      <c r="DZ57" s="39"/>
      <c r="EA57" s="42">
        <v>0</v>
      </c>
      <c r="EB57" s="39"/>
      <c r="EC57" s="42">
        <v>0</v>
      </c>
      <c r="ED57" s="39"/>
      <c r="EE57" s="42">
        <v>0</v>
      </c>
      <c r="EF57" s="39"/>
      <c r="EG57" s="42">
        <v>0</v>
      </c>
      <c r="EH57" s="39"/>
      <c r="EI57" s="42">
        <v>0</v>
      </c>
      <c r="EJ57" s="39"/>
      <c r="EK57" s="42">
        <v>0</v>
      </c>
      <c r="EL57" s="39"/>
      <c r="EM57" s="42">
        <v>0</v>
      </c>
      <c r="EN57" s="39"/>
      <c r="EO57" s="42">
        <v>0</v>
      </c>
      <c r="EP57" s="39"/>
      <c r="EQ57" s="42">
        <v>0</v>
      </c>
      <c r="ER57" s="39"/>
      <c r="ES57" s="42">
        <v>0</v>
      </c>
      <c r="ET57" s="39"/>
      <c r="EU57" s="42">
        <v>0</v>
      </c>
      <c r="EV57" s="39"/>
      <c r="EW57" s="42">
        <v>0</v>
      </c>
      <c r="EX57" s="39"/>
      <c r="EY57" s="42">
        <v>6360.89</v>
      </c>
      <c r="EZ57" s="39"/>
      <c r="FA57" s="40">
        <f t="shared" si="69"/>
        <v>6360.89</v>
      </c>
      <c r="FB57" s="39"/>
      <c r="FC57" s="42">
        <v>0</v>
      </c>
      <c r="FD57" s="39"/>
      <c r="FE57" s="42">
        <v>253.61</v>
      </c>
      <c r="FF57" s="39"/>
      <c r="FG57" s="42">
        <v>0</v>
      </c>
      <c r="FH57" s="39"/>
      <c r="FI57" s="42">
        <v>2392.39</v>
      </c>
      <c r="FJ57" s="39"/>
      <c r="FK57" s="40">
        <f t="shared" si="70"/>
        <v>2392.39</v>
      </c>
      <c r="FL57" s="39"/>
      <c r="FM57" s="42">
        <v>0</v>
      </c>
      <c r="FN57" s="39"/>
      <c r="FO57" s="42">
        <v>0</v>
      </c>
      <c r="FP57" s="39"/>
      <c r="FQ57" s="42">
        <v>0</v>
      </c>
      <c r="FR57" s="39"/>
      <c r="FS57" s="42">
        <v>1939.55</v>
      </c>
      <c r="FT57" s="39"/>
      <c r="FU57" s="42">
        <f t="shared" si="71"/>
        <v>1939.55</v>
      </c>
      <c r="FV57" s="39"/>
      <c r="FW57" s="42">
        <v>0</v>
      </c>
      <c r="FX57" s="39"/>
      <c r="FY57" s="42">
        <v>0</v>
      </c>
      <c r="FZ57" s="39"/>
      <c r="GA57" s="42">
        <v>0</v>
      </c>
      <c r="GB57" s="39"/>
      <c r="GC57" s="42">
        <v>503.74</v>
      </c>
      <c r="GD57" s="39"/>
      <c r="GE57" s="40">
        <f t="shared" si="72"/>
        <v>2443.29</v>
      </c>
      <c r="GF57" s="39"/>
      <c r="GG57" s="42">
        <v>0</v>
      </c>
      <c r="GH57" s="39"/>
      <c r="GI57" s="42">
        <v>0</v>
      </c>
      <c r="GJ57" s="39"/>
      <c r="GK57" s="42">
        <v>0</v>
      </c>
      <c r="GL57" s="39"/>
      <c r="GM57" s="42">
        <v>0</v>
      </c>
      <c r="GN57" s="39"/>
      <c r="GO57" s="42">
        <v>0</v>
      </c>
      <c r="GP57" s="39"/>
      <c r="GQ57" s="42">
        <v>0</v>
      </c>
      <c r="GR57" s="39"/>
      <c r="GS57" s="42">
        <v>3505.96</v>
      </c>
      <c r="GT57" s="39"/>
      <c r="GU57" s="40">
        <f t="shared" si="73"/>
        <v>3505.96</v>
      </c>
      <c r="GV57" s="39"/>
      <c r="GW57" s="42">
        <v>0</v>
      </c>
      <c r="GX57" s="39"/>
      <c r="GY57" s="42">
        <v>0</v>
      </c>
      <c r="GZ57" s="39"/>
      <c r="HA57" s="105">
        <v>0</v>
      </c>
      <c r="HB57" s="39"/>
      <c r="HC57" s="42">
        <v>0</v>
      </c>
      <c r="HD57" s="39"/>
      <c r="HE57" s="42">
        <v>0</v>
      </c>
      <c r="HF57" s="39"/>
      <c r="HG57" s="42">
        <v>169.58</v>
      </c>
      <c r="HH57" s="39"/>
      <c r="HI57" s="42">
        <v>0</v>
      </c>
      <c r="HJ57" s="39"/>
      <c r="HK57" s="42">
        <v>0</v>
      </c>
      <c r="HL57" s="39"/>
      <c r="HM57" s="42">
        <v>0</v>
      </c>
      <c r="HN57" s="39"/>
      <c r="HO57" s="42">
        <v>0</v>
      </c>
      <c r="HP57" s="39"/>
      <c r="HQ57" s="42">
        <v>2499.61</v>
      </c>
      <c r="HR57" s="39"/>
      <c r="HS57" s="40">
        <f t="shared" si="74"/>
        <v>2499.61</v>
      </c>
      <c r="HT57" s="39"/>
      <c r="HU57" s="42">
        <v>0</v>
      </c>
      <c r="HV57" s="39"/>
      <c r="HW57" s="42">
        <v>0</v>
      </c>
      <c r="HX57" s="39"/>
      <c r="HY57" s="42">
        <v>0</v>
      </c>
      <c r="HZ57" s="39"/>
      <c r="IA57" s="42">
        <v>0</v>
      </c>
      <c r="IB57" s="39"/>
      <c r="IC57" s="42">
        <v>0</v>
      </c>
      <c r="ID57" s="39"/>
      <c r="IE57" s="42">
        <v>0</v>
      </c>
      <c r="IF57" s="39"/>
      <c r="IG57" s="40">
        <f t="shared" si="75"/>
        <v>0</v>
      </c>
      <c r="IH57" s="39"/>
      <c r="II57" s="42">
        <v>0</v>
      </c>
      <c r="IJ57" s="39"/>
      <c r="IK57" s="42">
        <v>0</v>
      </c>
      <c r="IL57" s="39"/>
      <c r="IM57" s="40">
        <f t="shared" si="76"/>
        <v>0</v>
      </c>
      <c r="IN57" s="39"/>
      <c r="IO57" s="42">
        <v>0</v>
      </c>
      <c r="IP57" s="39"/>
      <c r="IQ57" s="42">
        <v>0</v>
      </c>
      <c r="IR57" s="39"/>
      <c r="IS57" s="42">
        <v>9.0399999999999991</v>
      </c>
      <c r="IT57" s="39"/>
      <c r="IU57" s="42">
        <v>0</v>
      </c>
      <c r="IV57" s="39"/>
      <c r="IW57" s="42">
        <f t="shared" si="77"/>
        <v>9.0399999999999991</v>
      </c>
      <c r="IX57" s="39"/>
      <c r="IY57" s="42">
        <v>6515</v>
      </c>
      <c r="IZ57" s="39"/>
      <c r="JA57" s="42">
        <v>0</v>
      </c>
      <c r="JB57" s="39"/>
      <c r="JC57" s="42">
        <v>0</v>
      </c>
      <c r="JD57" s="39"/>
      <c r="JE57" s="42">
        <v>0</v>
      </c>
      <c r="JF57" s="39"/>
      <c r="JG57" s="42">
        <f t="shared" si="78"/>
        <v>0</v>
      </c>
      <c r="JH57" s="39"/>
      <c r="JI57" s="42">
        <v>0</v>
      </c>
      <c r="JJ57" s="39"/>
      <c r="JK57" s="42">
        <f t="shared" si="79"/>
        <v>31231.1</v>
      </c>
    </row>
    <row r="58" spans="1:271" ht="16" hidden="1" thickBot="1" x14ac:dyDescent="0.25">
      <c r="A58" s="36"/>
      <c r="B58" s="36"/>
      <c r="C58" s="36"/>
      <c r="D58" s="36"/>
      <c r="E58" s="36" t="s">
        <v>495</v>
      </c>
      <c r="F58" s="36"/>
      <c r="G58" s="57">
        <f>ROUND(SUM(G53:G57),5)</f>
        <v>0</v>
      </c>
      <c r="H58" s="39"/>
      <c r="I58" s="57">
        <f>ROUND(SUM(I53:I57),5)</f>
        <v>0</v>
      </c>
      <c r="J58" s="39"/>
      <c r="K58" s="57">
        <f>ROUND(SUM(K53:K57),5)</f>
        <v>0</v>
      </c>
      <c r="L58" s="39"/>
      <c r="M58" s="57">
        <f>ROUND(SUM(M53:M57),5)</f>
        <v>0</v>
      </c>
      <c r="N58" s="39"/>
      <c r="O58" s="57">
        <f>ROUND(SUM(O53:O57),5)</f>
        <v>0</v>
      </c>
      <c r="P58" s="39"/>
      <c r="Q58" s="57">
        <f>ROUND(SUM(Q53:Q57),5)</f>
        <v>0</v>
      </c>
      <c r="R58" s="39"/>
      <c r="S58" s="57">
        <f t="shared" si="60"/>
        <v>0</v>
      </c>
      <c r="T58" s="39"/>
      <c r="U58" s="57">
        <f>ROUND(SUM(U53:U57),5)</f>
        <v>0</v>
      </c>
      <c r="V58" s="39"/>
      <c r="W58" s="57">
        <f>ROUND(SUM(W53:W57),5)</f>
        <v>0</v>
      </c>
      <c r="X58" s="39"/>
      <c r="Y58" s="57">
        <f>ROUND(SUM(Y53:Y57),5)</f>
        <v>0</v>
      </c>
      <c r="Z58" s="39"/>
      <c r="AA58" s="57">
        <f t="shared" si="61"/>
        <v>0</v>
      </c>
      <c r="AB58" s="39"/>
      <c r="AC58" s="57">
        <f>ROUND(SUM(AC53:AC57),5)</f>
        <v>0</v>
      </c>
      <c r="AD58" s="39"/>
      <c r="AE58" s="57">
        <f>ROUND(SUM(AE53:AE57),5)</f>
        <v>0</v>
      </c>
      <c r="AF58" s="39"/>
      <c r="AG58" s="57">
        <f>ROUND(SUM(AG53:AG57),5)</f>
        <v>0</v>
      </c>
      <c r="AH58" s="39"/>
      <c r="AI58" s="57">
        <f>ROUND(SUM(AI53:AI57),5)</f>
        <v>0</v>
      </c>
      <c r="AJ58" s="39"/>
      <c r="AK58" s="57">
        <f t="shared" si="62"/>
        <v>0</v>
      </c>
      <c r="AL58" s="39"/>
      <c r="AM58" s="57">
        <f>ROUND(SUM(AM53:AM57),5)</f>
        <v>0</v>
      </c>
      <c r="AN58" s="39"/>
      <c r="AO58" s="57">
        <f>ROUND(SUM(AO53:AO57),5)</f>
        <v>0</v>
      </c>
      <c r="AP58" s="39"/>
      <c r="AQ58" s="57">
        <f>ROUND(SUM(AQ53:AQ57),5)</f>
        <v>0</v>
      </c>
      <c r="AR58" s="39"/>
      <c r="AS58" s="57">
        <f t="shared" si="63"/>
        <v>0</v>
      </c>
      <c r="AT58" s="39"/>
      <c r="AU58" s="57">
        <f>ROUND(SUM(AU53:AU57),5)</f>
        <v>6222.04</v>
      </c>
      <c r="AV58" s="39"/>
      <c r="AW58" s="97">
        <f t="shared" si="64"/>
        <v>6222.04</v>
      </c>
      <c r="AX58" s="39"/>
      <c r="AY58" s="57">
        <f>ROUND(SUM(AY53:AY57),5)</f>
        <v>0</v>
      </c>
      <c r="AZ58" s="39"/>
      <c r="BA58" s="57">
        <f>ROUND(SUM(BA53:BA57),5)</f>
        <v>0</v>
      </c>
      <c r="BB58" s="39"/>
      <c r="BC58" s="57">
        <f>ROUND(SUM(BC53:BC57),5)</f>
        <v>0</v>
      </c>
      <c r="BD58" s="39"/>
      <c r="BE58" s="57">
        <f>ROUND(SUM(BE53:BE57),5)</f>
        <v>0</v>
      </c>
      <c r="BF58" s="39"/>
      <c r="BG58" s="57">
        <f>ROUND(SUM(BG53:BG57),5)</f>
        <v>0</v>
      </c>
      <c r="BH58" s="39"/>
      <c r="BI58" s="57">
        <f>ROUND(SUM(BI53:BI57),5)</f>
        <v>0</v>
      </c>
      <c r="BJ58" s="39"/>
      <c r="BK58" s="57">
        <f>ROUND(SUM(BK53:BK57),5)</f>
        <v>0</v>
      </c>
      <c r="BL58" s="39"/>
      <c r="BM58" s="97">
        <f t="shared" si="65"/>
        <v>0</v>
      </c>
      <c r="BN58" s="39"/>
      <c r="BO58" s="57">
        <f>ROUND(SUM(BO53:BO57),5)</f>
        <v>0</v>
      </c>
      <c r="BP58" s="39"/>
      <c r="BQ58" s="57">
        <f>ROUND(SUM(BQ53:BQ57),5)</f>
        <v>0</v>
      </c>
      <c r="BR58" s="39"/>
      <c r="BS58" s="57">
        <f>ROUND(SUM(BS53:BS57),5)</f>
        <v>0</v>
      </c>
      <c r="BT58" s="39"/>
      <c r="BU58" s="97">
        <f t="shared" si="66"/>
        <v>0</v>
      </c>
      <c r="BV58" s="39"/>
      <c r="BW58" s="57">
        <f>ROUND(SUM(BW53:BW57),5)</f>
        <v>0</v>
      </c>
      <c r="BX58" s="39"/>
      <c r="BY58" s="57">
        <f>ROUND(SUM(BY53:BY57),5)</f>
        <v>0</v>
      </c>
      <c r="BZ58" s="39"/>
      <c r="CA58" s="57">
        <f>ROUND(SUM(CA53:CA57),5)</f>
        <v>0</v>
      </c>
      <c r="CB58" s="39"/>
      <c r="CC58" s="57">
        <f>ROUND(SUM(CC53:CC57),5)</f>
        <v>0</v>
      </c>
      <c r="CD58" s="39"/>
      <c r="CE58" s="57">
        <f>ROUND(SUM(CE53:CE57),5)</f>
        <v>0</v>
      </c>
      <c r="CF58" s="39"/>
      <c r="CG58" s="57">
        <f>ROUND(SUM(CG53:CG57),5)</f>
        <v>0</v>
      </c>
      <c r="CH58" s="39"/>
      <c r="CI58" s="57">
        <f>ROUND(SUM(CI53:CI57),5)</f>
        <v>0</v>
      </c>
      <c r="CJ58" s="39"/>
      <c r="CK58" s="57">
        <f>ROUND(SUM(CK53:CK57),5)</f>
        <v>0</v>
      </c>
      <c r="CL58" s="39"/>
      <c r="CM58" s="97">
        <f t="shared" si="67"/>
        <v>0</v>
      </c>
      <c r="CN58" s="39"/>
      <c r="CO58" s="57">
        <f>ROUND(SUM(CO53:CO57),5)</f>
        <v>0</v>
      </c>
      <c r="CP58" s="39"/>
      <c r="CQ58" s="57">
        <f>ROUND(SUM(CQ53:CQ57),5)</f>
        <v>0</v>
      </c>
      <c r="CR58" s="39"/>
      <c r="CS58" s="57">
        <f>ROUND(SUM(CS53:CS57),5)</f>
        <v>0</v>
      </c>
      <c r="CT58" s="39"/>
      <c r="CU58" s="97">
        <f t="shared" si="68"/>
        <v>0</v>
      </c>
      <c r="CV58" s="39"/>
      <c r="CW58" s="57">
        <f>ROUND(SUM(CW53:CW57),5)</f>
        <v>431.76</v>
      </c>
      <c r="CX58" s="39"/>
      <c r="CY58" s="57">
        <f>ROUND(SUM(CY53:CY57),5)</f>
        <v>0</v>
      </c>
      <c r="CZ58" s="39"/>
      <c r="DA58" s="57">
        <f>ROUND(SUM(DA53:DA57),5)</f>
        <v>0</v>
      </c>
      <c r="DB58" s="39"/>
      <c r="DC58" s="57">
        <f>ROUND(SUM(DC53:DC57),5)</f>
        <v>0</v>
      </c>
      <c r="DD58" s="39"/>
      <c r="DE58" s="57">
        <f>ROUND(SUM(DE53:DE57),5)</f>
        <v>0</v>
      </c>
      <c r="DF58" s="39"/>
      <c r="DG58" s="57">
        <f>ROUND(SUM(DG53:DG57),5)</f>
        <v>0</v>
      </c>
      <c r="DH58" s="39"/>
      <c r="DI58" s="57">
        <f>ROUND(SUM(DI53:DI57),5)</f>
        <v>390.92</v>
      </c>
      <c r="DJ58" s="39"/>
      <c r="DK58" s="57">
        <f>ROUND(SUM(DK53:DK57),5)</f>
        <v>0</v>
      </c>
      <c r="DL58" s="39"/>
      <c r="DM58" s="57">
        <f>ROUND(SUM(DM53:DM57),5)</f>
        <v>0</v>
      </c>
      <c r="DN58" s="39"/>
      <c r="DO58" s="57">
        <f>ROUND(SUM(DO53:DO57),5)</f>
        <v>0</v>
      </c>
      <c r="DP58" s="39"/>
      <c r="DQ58" s="57">
        <f>ROUND(SUM(DQ53:DQ57),5)</f>
        <v>0</v>
      </c>
      <c r="DR58" s="39"/>
      <c r="DS58" s="57">
        <f>ROUND(SUM(DS53:DS57),5)</f>
        <v>0</v>
      </c>
      <c r="DT58" s="39"/>
      <c r="DU58" s="57">
        <f>ROUND(SUM(DU53:DU57),5)</f>
        <v>0</v>
      </c>
      <c r="DV58" s="39"/>
      <c r="DW58" s="57">
        <f>ROUND(SUM(DW53:DW57),5)</f>
        <v>37.01</v>
      </c>
      <c r="DX58" s="39"/>
      <c r="DY58" s="57">
        <f>ROUND(SUM(DY53:DY57),5)</f>
        <v>0</v>
      </c>
      <c r="DZ58" s="39"/>
      <c r="EA58" s="57">
        <f>ROUND(SUM(EA53:EA57),5)</f>
        <v>0</v>
      </c>
      <c r="EB58" s="39"/>
      <c r="EC58" s="57">
        <f>ROUND(SUM(EC53:EC57),5)</f>
        <v>0</v>
      </c>
      <c r="ED58" s="39"/>
      <c r="EE58" s="57">
        <f>ROUND(SUM(EE53:EE57),5)</f>
        <v>0</v>
      </c>
      <c r="EF58" s="39"/>
      <c r="EG58" s="57">
        <f>ROUND(SUM(EG53:EG57),5)</f>
        <v>0</v>
      </c>
      <c r="EH58" s="39"/>
      <c r="EI58" s="57">
        <f>ROUND(SUM(EI53:EI57),5)</f>
        <v>0</v>
      </c>
      <c r="EJ58" s="39"/>
      <c r="EK58" s="57">
        <f>ROUND(SUM(EK53:EK57),5)</f>
        <v>0</v>
      </c>
      <c r="EL58" s="39"/>
      <c r="EM58" s="57">
        <f>ROUND(SUM(EM53:EM57),5)</f>
        <v>0</v>
      </c>
      <c r="EN58" s="39"/>
      <c r="EO58" s="57">
        <f>ROUND(SUM(EO53:EO57),5)</f>
        <v>0</v>
      </c>
      <c r="EP58" s="39"/>
      <c r="EQ58" s="57">
        <f>ROUND(SUM(EQ53:EQ57),5)</f>
        <v>0</v>
      </c>
      <c r="ER58" s="39"/>
      <c r="ES58" s="57">
        <f>ROUND(SUM(ES53:ES57),5)</f>
        <v>0</v>
      </c>
      <c r="ET58" s="39"/>
      <c r="EU58" s="57">
        <f>ROUND(SUM(EU53:EU57),5)</f>
        <v>0</v>
      </c>
      <c r="EV58" s="39"/>
      <c r="EW58" s="57">
        <f>ROUND(SUM(EW53:EW57),5)</f>
        <v>0</v>
      </c>
      <c r="EX58" s="39"/>
      <c r="EY58" s="57">
        <f>ROUND(SUM(EY53:EY57),5)</f>
        <v>6360.89</v>
      </c>
      <c r="EZ58" s="39"/>
      <c r="FA58" s="97">
        <f t="shared" si="69"/>
        <v>6360.89</v>
      </c>
      <c r="FB58" s="39"/>
      <c r="FC58" s="57">
        <f>ROUND(SUM(FC53:FC57),5)</f>
        <v>0</v>
      </c>
      <c r="FD58" s="39"/>
      <c r="FE58" s="57">
        <f>ROUND(SUM(FE53:FE57),5)</f>
        <v>253.61</v>
      </c>
      <c r="FF58" s="39"/>
      <c r="FG58" s="57">
        <f>ROUND(SUM(FG53:FG57),5)</f>
        <v>0</v>
      </c>
      <c r="FH58" s="39"/>
      <c r="FI58" s="57">
        <f>ROUND(SUM(FI53:FI57),5)</f>
        <v>2392.39</v>
      </c>
      <c r="FJ58" s="39"/>
      <c r="FK58" s="97">
        <f t="shared" si="70"/>
        <v>2392.39</v>
      </c>
      <c r="FL58" s="39"/>
      <c r="FM58" s="57">
        <f>ROUND(SUM(FM53:FM57),5)</f>
        <v>0</v>
      </c>
      <c r="FN58" s="39"/>
      <c r="FO58" s="57">
        <f>ROUND(SUM(FO53:FO57),5)</f>
        <v>0</v>
      </c>
      <c r="FP58" s="39"/>
      <c r="FQ58" s="57">
        <f>ROUND(SUM(FQ53:FQ57),5)</f>
        <v>0</v>
      </c>
      <c r="FR58" s="39"/>
      <c r="FS58" s="57">
        <f>ROUND(SUM(FS53:FS57),5)</f>
        <v>1939.55</v>
      </c>
      <c r="FT58" s="39"/>
      <c r="FU58" s="57">
        <f t="shared" si="71"/>
        <v>1939.55</v>
      </c>
      <c r="FV58" s="39"/>
      <c r="FW58" s="57">
        <f>ROUND(SUM(FW53:FW57),5)</f>
        <v>0</v>
      </c>
      <c r="FX58" s="39"/>
      <c r="FY58" s="57">
        <f>ROUND(SUM(FY53:FY57),5)</f>
        <v>0</v>
      </c>
      <c r="FZ58" s="39"/>
      <c r="GA58" s="57">
        <f>ROUND(SUM(GA53:GA57),5)</f>
        <v>0</v>
      </c>
      <c r="GB58" s="39"/>
      <c r="GC58" s="57">
        <f>ROUND(SUM(GC53:GC57),5)</f>
        <v>503.74</v>
      </c>
      <c r="GD58" s="39"/>
      <c r="GE58" s="97">
        <f t="shared" si="72"/>
        <v>2443.29</v>
      </c>
      <c r="GF58" s="39"/>
      <c r="GG58" s="57">
        <f>ROUND(SUM(GG53:GG57),5)</f>
        <v>0</v>
      </c>
      <c r="GH58" s="39"/>
      <c r="GI58" s="57">
        <f>ROUND(SUM(GI53:GI57),5)</f>
        <v>0</v>
      </c>
      <c r="GJ58" s="39"/>
      <c r="GK58" s="57">
        <f>ROUND(SUM(GK53:GK57),5)</f>
        <v>0</v>
      </c>
      <c r="GL58" s="39"/>
      <c r="GM58" s="57">
        <f>ROUND(SUM(GM53:GM57),5)</f>
        <v>0</v>
      </c>
      <c r="GN58" s="39"/>
      <c r="GO58" s="57">
        <f>ROUND(SUM(GO53:GO57),5)</f>
        <v>0</v>
      </c>
      <c r="GP58" s="39"/>
      <c r="GQ58" s="57">
        <f>ROUND(SUM(GQ53:GQ57),5)</f>
        <v>0</v>
      </c>
      <c r="GR58" s="39"/>
      <c r="GS58" s="57">
        <f>ROUND(SUM(GS53:GS57),5)</f>
        <v>3505.96</v>
      </c>
      <c r="GT58" s="39"/>
      <c r="GU58" s="97">
        <f t="shared" si="73"/>
        <v>3505.96</v>
      </c>
      <c r="GV58" s="39"/>
      <c r="GW58" s="57">
        <f>ROUND(SUM(GW53:GW57),5)</f>
        <v>0</v>
      </c>
      <c r="GX58" s="39"/>
      <c r="GY58" s="57">
        <f>ROUND(SUM(GY53:GY57),5)</f>
        <v>0</v>
      </c>
      <c r="GZ58" s="39"/>
      <c r="HA58" s="107">
        <f>ROUND(SUM(HA53:HA57),5)</f>
        <v>0</v>
      </c>
      <c r="HB58" s="39"/>
      <c r="HC58" s="57">
        <f>ROUND(SUM(HC53:HC57),5)</f>
        <v>0</v>
      </c>
      <c r="HD58" s="39"/>
      <c r="HE58" s="57">
        <f>ROUND(SUM(HE53:HE57),5)</f>
        <v>0</v>
      </c>
      <c r="HF58" s="39"/>
      <c r="HG58" s="57">
        <f>ROUND(SUM(HG53:HG57),5)</f>
        <v>169.58</v>
      </c>
      <c r="HH58" s="39"/>
      <c r="HI58" s="57">
        <f>ROUND(SUM(HI53:HI57),5)</f>
        <v>0</v>
      </c>
      <c r="HJ58" s="39"/>
      <c r="HK58" s="57">
        <f>ROUND(SUM(HK53:HK57),5)</f>
        <v>0</v>
      </c>
      <c r="HL58" s="39"/>
      <c r="HM58" s="57">
        <f>ROUND(SUM(HM53:HM57),5)</f>
        <v>0</v>
      </c>
      <c r="HN58" s="39"/>
      <c r="HO58" s="57">
        <f>ROUND(SUM(HO53:HO57),5)</f>
        <v>0</v>
      </c>
      <c r="HP58" s="39"/>
      <c r="HQ58" s="57">
        <f>ROUND(SUM(HQ53:HQ57),5)</f>
        <v>2499.61</v>
      </c>
      <c r="HR58" s="39"/>
      <c r="HS58" s="97">
        <f t="shared" si="74"/>
        <v>2499.61</v>
      </c>
      <c r="HT58" s="39"/>
      <c r="HU58" s="57">
        <f>ROUND(SUM(HU53:HU57),5)</f>
        <v>0</v>
      </c>
      <c r="HV58" s="39"/>
      <c r="HW58" s="57">
        <f>ROUND(SUM(HW53:HW57),5)</f>
        <v>0</v>
      </c>
      <c r="HX58" s="39"/>
      <c r="HY58" s="57">
        <f>ROUND(SUM(HY53:HY57),5)</f>
        <v>0</v>
      </c>
      <c r="HZ58" s="39"/>
      <c r="IA58" s="57">
        <f>ROUND(SUM(IA53:IA57),5)</f>
        <v>0</v>
      </c>
      <c r="IB58" s="39"/>
      <c r="IC58" s="57">
        <f>ROUND(SUM(IC53:IC57),5)</f>
        <v>0</v>
      </c>
      <c r="ID58" s="39"/>
      <c r="IE58" s="57">
        <f>ROUND(SUM(IE53:IE57),5)</f>
        <v>0</v>
      </c>
      <c r="IF58" s="39"/>
      <c r="IG58" s="97">
        <f t="shared" si="75"/>
        <v>0</v>
      </c>
      <c r="IH58" s="39"/>
      <c r="II58" s="57">
        <f>ROUND(SUM(II53:II57),5)</f>
        <v>0</v>
      </c>
      <c r="IJ58" s="39"/>
      <c r="IK58" s="57">
        <f>ROUND(SUM(IK53:IK57),5)</f>
        <v>0</v>
      </c>
      <c r="IL58" s="39"/>
      <c r="IM58" s="97">
        <f t="shared" si="76"/>
        <v>0</v>
      </c>
      <c r="IN58" s="39"/>
      <c r="IO58" s="57">
        <f>ROUND(SUM(IO53:IO57),5)</f>
        <v>0</v>
      </c>
      <c r="IP58" s="39"/>
      <c r="IQ58" s="57">
        <f>ROUND(SUM(IQ53:IQ57),5)</f>
        <v>0</v>
      </c>
      <c r="IR58" s="39"/>
      <c r="IS58" s="57">
        <f>ROUND(SUM(IS53:IS57),5)</f>
        <v>9.0399999999999991</v>
      </c>
      <c r="IT58" s="39"/>
      <c r="IU58" s="57">
        <f>ROUND(SUM(IU53:IU57),5)</f>
        <v>0</v>
      </c>
      <c r="IV58" s="39"/>
      <c r="IW58" s="57">
        <f t="shared" si="77"/>
        <v>9.0399999999999991</v>
      </c>
      <c r="IX58" s="39"/>
      <c r="IY58" s="57">
        <f>ROUND(SUM(IY53:IY57),5)</f>
        <v>7412.82</v>
      </c>
      <c r="IZ58" s="39"/>
      <c r="JA58" s="57">
        <f>ROUND(SUM(JA53:JA57),5)</f>
        <v>0</v>
      </c>
      <c r="JB58" s="39"/>
      <c r="JC58" s="57">
        <f>ROUND(SUM(JC53:JC57),5)</f>
        <v>0</v>
      </c>
      <c r="JD58" s="39"/>
      <c r="JE58" s="57">
        <f>ROUND(SUM(JE53:JE57),5)</f>
        <v>0</v>
      </c>
      <c r="JF58" s="39"/>
      <c r="JG58" s="57">
        <f t="shared" si="78"/>
        <v>0</v>
      </c>
      <c r="JH58" s="39"/>
      <c r="JI58" s="57">
        <f>ROUND(SUM(JI53:JI57),5)</f>
        <v>0</v>
      </c>
      <c r="JJ58" s="39"/>
      <c r="JK58" s="57">
        <f t="shared" si="79"/>
        <v>32128.92</v>
      </c>
    </row>
    <row r="59" spans="1:271" ht="16" hidden="1" thickBot="1" x14ac:dyDescent="0.25">
      <c r="A59" s="36"/>
      <c r="B59" s="36"/>
      <c r="C59" s="36"/>
      <c r="D59" s="36" t="s">
        <v>321</v>
      </c>
      <c r="E59" s="36"/>
      <c r="F59" s="36"/>
      <c r="G59" s="50">
        <f>ROUND(SUM(G15:G16)+SUM(G21:G26)+SUM(G30:G34)+SUM(G38:G39)+G44+G48+G52+G58,5)</f>
        <v>3916.04</v>
      </c>
      <c r="H59" s="39"/>
      <c r="I59" s="50">
        <f>ROUND(SUM(I15:I16)+SUM(I21:I26)+SUM(I30:I34)+SUM(I38:I39)+I44+I48+I52+I58,5)</f>
        <v>-214.53</v>
      </c>
      <c r="J59" s="39"/>
      <c r="K59" s="50">
        <f>ROUND(SUM(K15:K16)+SUM(K21:K26)+SUM(K30:K34)+SUM(K38:K39)+K44+K48+K52+K58,5)</f>
        <v>9352.36</v>
      </c>
      <c r="L59" s="39"/>
      <c r="M59" s="50">
        <f>ROUND(SUM(M15:M16)+SUM(M21:M26)+SUM(M30:M34)+SUM(M38:M39)+M44+M48+M52+M58,5)</f>
        <v>0</v>
      </c>
      <c r="N59" s="39"/>
      <c r="O59" s="50">
        <f>ROUND(SUM(O15:O16)+SUM(O21:O26)+SUM(O30:O34)+SUM(O38:O39)+O44+O48+O52+O58,5)</f>
        <v>0</v>
      </c>
      <c r="P59" s="39"/>
      <c r="Q59" s="50">
        <f>ROUND(SUM(Q15:Q16)+SUM(Q21:Q26)+SUM(Q30:Q34)+SUM(Q38:Q39)+Q44+Q48+Q52+Q58,5)</f>
        <v>0</v>
      </c>
      <c r="R59" s="39"/>
      <c r="S59" s="50">
        <f t="shared" si="60"/>
        <v>0</v>
      </c>
      <c r="T59" s="39"/>
      <c r="U59" s="50">
        <f>ROUND(SUM(U15:U16)+SUM(U21:U26)+SUM(U30:U34)+SUM(U38:U39)+U44+U48+U52+U58,5)</f>
        <v>0</v>
      </c>
      <c r="V59" s="39"/>
      <c r="W59" s="50">
        <f>ROUND(SUM(W15:W16)+SUM(W21:W26)+SUM(W30:W34)+SUM(W38:W39)+W44+W48+W52+W58,5)</f>
        <v>0</v>
      </c>
      <c r="X59" s="39"/>
      <c r="Y59" s="50">
        <f>ROUND(SUM(Y15:Y16)+SUM(Y21:Y26)+SUM(Y30:Y34)+SUM(Y38:Y39)+Y44+Y48+Y52+Y58,5)</f>
        <v>0</v>
      </c>
      <c r="Z59" s="39"/>
      <c r="AA59" s="50">
        <f t="shared" si="61"/>
        <v>0</v>
      </c>
      <c r="AB59" s="39"/>
      <c r="AC59" s="50">
        <f>ROUND(SUM(AC15:AC16)+SUM(AC21:AC26)+SUM(AC30:AC34)+SUM(AC38:AC39)+AC44+AC48+AC52+AC58,5)</f>
        <v>0</v>
      </c>
      <c r="AD59" s="39"/>
      <c r="AE59" s="50">
        <f>ROUND(SUM(AE15:AE16)+SUM(AE21:AE26)+SUM(AE30:AE34)+SUM(AE38:AE39)+AE44+AE48+AE52+AE58,5)</f>
        <v>0</v>
      </c>
      <c r="AF59" s="39"/>
      <c r="AG59" s="50">
        <f>ROUND(SUM(AG15:AG16)+SUM(AG21:AG26)+SUM(AG30:AG34)+SUM(AG38:AG39)+AG44+AG48+AG52+AG58,5)</f>
        <v>0</v>
      </c>
      <c r="AH59" s="39"/>
      <c r="AI59" s="50">
        <f>ROUND(SUM(AI15:AI16)+SUM(AI21:AI26)+SUM(AI30:AI34)+SUM(AI38:AI39)+AI44+AI48+AI52+AI58,5)</f>
        <v>100</v>
      </c>
      <c r="AJ59" s="39"/>
      <c r="AK59" s="50">
        <f t="shared" si="62"/>
        <v>100</v>
      </c>
      <c r="AL59" s="39"/>
      <c r="AM59" s="50">
        <f>ROUND(SUM(AM15:AM16)+SUM(AM21:AM26)+SUM(AM30:AM34)+SUM(AM38:AM39)+AM44+AM48+AM52+AM58,5)</f>
        <v>0</v>
      </c>
      <c r="AN59" s="39"/>
      <c r="AO59" s="50">
        <f>ROUND(SUM(AO15:AO16)+SUM(AO21:AO26)+SUM(AO30:AO34)+SUM(AO38:AO39)+AO44+AO48+AO52+AO58,5)</f>
        <v>0</v>
      </c>
      <c r="AP59" s="39"/>
      <c r="AQ59" s="50">
        <f>ROUND(SUM(AQ15:AQ16)+SUM(AQ21:AQ26)+SUM(AQ30:AQ34)+SUM(AQ38:AQ39)+AQ44+AQ48+AQ52+AQ58,5)</f>
        <v>0</v>
      </c>
      <c r="AR59" s="39"/>
      <c r="AS59" s="50">
        <f t="shared" si="63"/>
        <v>0</v>
      </c>
      <c r="AT59" s="39"/>
      <c r="AU59" s="50">
        <f>ROUND(SUM(AU15:AU16)+SUM(AU21:AU26)+SUM(AU30:AU34)+SUM(AU38:AU39)+AU44+AU48+AU52+AU58,5)</f>
        <v>20468.28</v>
      </c>
      <c r="AV59" s="39"/>
      <c r="AW59" s="48">
        <f t="shared" si="64"/>
        <v>20568.28</v>
      </c>
      <c r="AX59" s="39"/>
      <c r="AY59" s="50">
        <f>ROUND(SUM(AY15:AY16)+SUM(AY21:AY26)+SUM(AY30:AY34)+SUM(AY38:AY39)+AY44+AY48+AY52+AY58,5)</f>
        <v>4877.8599999999997</v>
      </c>
      <c r="AZ59" s="39"/>
      <c r="BA59" s="50">
        <f>ROUND(SUM(BA15:BA16)+SUM(BA21:BA26)+SUM(BA30:BA34)+SUM(BA38:BA39)+BA44+BA48+BA52+BA58,5)</f>
        <v>1059.75</v>
      </c>
      <c r="BB59" s="39"/>
      <c r="BC59" s="50">
        <f>ROUND(SUM(BC15:BC16)+SUM(BC21:BC26)+SUM(BC30:BC34)+SUM(BC38:BC39)+BC44+BC48+BC52+BC58,5)</f>
        <v>0</v>
      </c>
      <c r="BD59" s="39"/>
      <c r="BE59" s="50">
        <f>ROUND(SUM(BE15:BE16)+SUM(BE21:BE26)+SUM(BE30:BE34)+SUM(BE38:BE39)+BE44+BE48+BE52+BE58,5)</f>
        <v>126</v>
      </c>
      <c r="BF59" s="39"/>
      <c r="BG59" s="50">
        <f>ROUND(SUM(BG15:BG16)+SUM(BG21:BG26)+SUM(BG30:BG34)+SUM(BG38:BG39)+BG44+BG48+BG52+BG58,5)</f>
        <v>606.63</v>
      </c>
      <c r="BH59" s="39"/>
      <c r="BI59" s="50">
        <f>ROUND(SUM(BI15:BI16)+SUM(BI21:BI26)+SUM(BI30:BI34)+SUM(BI38:BI39)+BI44+BI48+BI52+BI58,5)</f>
        <v>130</v>
      </c>
      <c r="BJ59" s="39"/>
      <c r="BK59" s="50">
        <f>ROUND(SUM(BK15:BK16)+SUM(BK21:BK26)+SUM(BK30:BK34)+SUM(BK38:BK39)+BK44+BK48+BK52+BK58,5)</f>
        <v>7640.27</v>
      </c>
      <c r="BL59" s="39"/>
      <c r="BM59" s="48">
        <f t="shared" si="65"/>
        <v>8502.9</v>
      </c>
      <c r="BN59" s="39"/>
      <c r="BO59" s="50">
        <f>ROUND(SUM(BO15:BO16)+SUM(BO21:BO26)+SUM(BO30:BO34)+SUM(BO38:BO39)+BO44+BO48+BO52+BO58,5)</f>
        <v>5589.95</v>
      </c>
      <c r="BP59" s="39"/>
      <c r="BQ59" s="50">
        <f>ROUND(SUM(BQ15:BQ16)+SUM(BQ21:BQ26)+SUM(BQ30:BQ34)+SUM(BQ38:BQ39)+BQ44+BQ48+BQ52+BQ58,5)</f>
        <v>0</v>
      </c>
      <c r="BR59" s="39"/>
      <c r="BS59" s="50">
        <f>ROUND(SUM(BS15:BS16)+SUM(BS21:BS26)+SUM(BS30:BS34)+SUM(BS38:BS39)+BS44+BS48+BS52+BS58,5)</f>
        <v>6089.2</v>
      </c>
      <c r="BT59" s="39"/>
      <c r="BU59" s="48">
        <f t="shared" si="66"/>
        <v>6089.2</v>
      </c>
      <c r="BV59" s="39"/>
      <c r="BW59" s="50">
        <f>ROUND(SUM(BW15:BW16)+SUM(BW21:BW26)+SUM(BW30:BW34)+SUM(BW38:BW39)+BW44+BW48+BW52+BW58,5)</f>
        <v>6499.68</v>
      </c>
      <c r="BX59" s="39"/>
      <c r="BY59" s="50">
        <f>ROUND(SUM(BY15:BY16)+SUM(BY21:BY26)+SUM(BY30:BY34)+SUM(BY38:BY39)+BY44+BY48+BY52+BY58,5)</f>
        <v>4958.7299999999996</v>
      </c>
      <c r="BZ59" s="39"/>
      <c r="CA59" s="50">
        <f>ROUND(SUM(CA15:CA16)+SUM(CA21:CA26)+SUM(CA30:CA34)+SUM(CA38:CA39)+CA44+CA48+CA52+CA58,5)</f>
        <v>516.99</v>
      </c>
      <c r="CB59" s="39"/>
      <c r="CC59" s="50">
        <f>ROUND(SUM(CC15:CC16)+SUM(CC21:CC26)+SUM(CC30:CC34)+SUM(CC38:CC39)+CC44+CC48+CC52+CC58,5)</f>
        <v>5225.66</v>
      </c>
      <c r="CD59" s="39"/>
      <c r="CE59" s="50">
        <f>ROUND(SUM(CE15:CE16)+SUM(CE21:CE26)+SUM(CE30:CE34)+SUM(CE38:CE39)+CE44+CE48+CE52+CE58,5)</f>
        <v>1999.41</v>
      </c>
      <c r="CF59" s="39"/>
      <c r="CG59" s="50">
        <f>ROUND(SUM(CG15:CG16)+SUM(CG21:CG26)+SUM(CG30:CG34)+SUM(CG38:CG39)+CG44+CG48+CG52+CG58,5)</f>
        <v>0</v>
      </c>
      <c r="CH59" s="39"/>
      <c r="CI59" s="50">
        <f>ROUND(SUM(CI15:CI16)+SUM(CI21:CI26)+SUM(CI30:CI34)+SUM(CI38:CI39)+CI44+CI48+CI52+CI58,5)</f>
        <v>560</v>
      </c>
      <c r="CJ59" s="39"/>
      <c r="CK59" s="50">
        <f>ROUND(SUM(CK15:CK16)+SUM(CK21:CK26)+SUM(CK30:CK34)+SUM(CK38:CK39)+CK44+CK48+CK52+CK58,5)</f>
        <v>5569.41</v>
      </c>
      <c r="CL59" s="39"/>
      <c r="CM59" s="48">
        <f t="shared" si="67"/>
        <v>6129.41</v>
      </c>
      <c r="CN59" s="39"/>
      <c r="CO59" s="50">
        <f>ROUND(SUM(CO15:CO16)+SUM(CO21:CO26)+SUM(CO30:CO34)+SUM(CO38:CO39)+CO44+CO48+CO52+CO58,5)</f>
        <v>0</v>
      </c>
      <c r="CP59" s="39"/>
      <c r="CQ59" s="50">
        <f>ROUND(SUM(CQ15:CQ16)+SUM(CQ21:CQ26)+SUM(CQ30:CQ34)+SUM(CQ38:CQ39)+CQ44+CQ48+CQ52+CQ58,5)</f>
        <v>0</v>
      </c>
      <c r="CR59" s="39"/>
      <c r="CS59" s="50">
        <f>ROUND(SUM(CS15:CS16)+SUM(CS21:CS26)+SUM(CS30:CS34)+SUM(CS38:CS39)+CS44+CS48+CS52+CS58,5)</f>
        <v>443.71</v>
      </c>
      <c r="CT59" s="39"/>
      <c r="CU59" s="48">
        <f t="shared" si="68"/>
        <v>443.71</v>
      </c>
      <c r="CV59" s="39"/>
      <c r="CW59" s="50">
        <f>ROUND(SUM(CW15:CW16)+SUM(CW21:CW26)+SUM(CW30:CW34)+SUM(CW38:CW39)+CW44+CW48+CW52+CW58,5)</f>
        <v>4573.76</v>
      </c>
      <c r="CX59" s="39"/>
      <c r="CY59" s="50">
        <f>ROUND(SUM(CY15:CY16)+SUM(CY21:CY26)+SUM(CY30:CY34)+SUM(CY38:CY39)+CY44+CY48+CY52+CY58,5)</f>
        <v>5301.86</v>
      </c>
      <c r="CZ59" s="39"/>
      <c r="DA59" s="50">
        <f>ROUND(SUM(DA15:DA16)+SUM(DA21:DA26)+SUM(DA30:DA34)+SUM(DA38:DA39)+DA44+DA48+DA52+DA58,5)</f>
        <v>3731.59</v>
      </c>
      <c r="DB59" s="39"/>
      <c r="DC59" s="50">
        <f>ROUND(SUM(DC15:DC16)+SUM(DC21:DC26)+SUM(DC30:DC34)+SUM(DC38:DC39)+DC44+DC48+DC52+DC58,5)</f>
        <v>4530.46</v>
      </c>
      <c r="DD59" s="39"/>
      <c r="DE59" s="50">
        <f>ROUND(SUM(DE15:DE16)+SUM(DE21:DE26)+SUM(DE30:DE34)+SUM(DE38:DE39)+DE44+DE48+DE52+DE58,5)</f>
        <v>3563.9</v>
      </c>
      <c r="DF59" s="39"/>
      <c r="DG59" s="50">
        <f>ROUND(SUM(DG15:DG16)+SUM(DG21:DG26)+SUM(DG30:DG34)+SUM(DG38:DG39)+DG44+DG48+DG52+DG58,5)</f>
        <v>4677.7</v>
      </c>
      <c r="DH59" s="39"/>
      <c r="DI59" s="50">
        <f>ROUND(SUM(DI15:DI16)+SUM(DI21:DI26)+SUM(DI30:DI34)+SUM(DI38:DI39)+DI44+DI48+DI52+DI58,5)</f>
        <v>5601.95</v>
      </c>
      <c r="DJ59" s="39"/>
      <c r="DK59" s="50">
        <f>ROUND(SUM(DK15:DK16)+SUM(DK21:DK26)+SUM(DK30:DK34)+SUM(DK38:DK39)+DK44+DK48+DK52+DK58,5)</f>
        <v>2062.09</v>
      </c>
      <c r="DL59" s="39"/>
      <c r="DM59" s="50">
        <f>ROUND(SUM(DM15:DM16)+SUM(DM21:DM26)+SUM(DM30:DM34)+SUM(DM38:DM39)+DM44+DM48+DM52+DM58,5)</f>
        <v>6085.48</v>
      </c>
      <c r="DN59" s="39"/>
      <c r="DO59" s="50">
        <f>ROUND(SUM(DO15:DO16)+SUM(DO21:DO26)+SUM(DO30:DO34)+SUM(DO38:DO39)+DO44+DO48+DO52+DO58,5)</f>
        <v>3141.18</v>
      </c>
      <c r="DP59" s="39"/>
      <c r="DQ59" s="50">
        <f>ROUND(SUM(DQ15:DQ16)+SUM(DQ21:DQ26)+SUM(DQ30:DQ34)+SUM(DQ38:DQ39)+DQ44+DQ48+DQ52+DQ58,5)</f>
        <v>3028.33</v>
      </c>
      <c r="DR59" s="39"/>
      <c r="DS59" s="50">
        <f>ROUND(SUM(DS15:DS16)+SUM(DS21:DS26)+SUM(DS30:DS34)+SUM(DS38:DS39)+DS44+DS48+DS52+DS58,5)</f>
        <v>9541.64</v>
      </c>
      <c r="DT59" s="39"/>
      <c r="DU59" s="50">
        <f>ROUND(SUM(DU15:DU16)+SUM(DU21:DU26)+SUM(DU30:DU34)+SUM(DU38:DU39)+DU44+DU48+DU52+DU58,5)</f>
        <v>5629.74</v>
      </c>
      <c r="DV59" s="39"/>
      <c r="DW59" s="50">
        <f>ROUND(SUM(DW15:DW16)+SUM(DW21:DW26)+SUM(DW30:DW34)+SUM(DW38:DW39)+DW44+DW48+DW52+DW58,5)</f>
        <v>6159.05</v>
      </c>
      <c r="DX59" s="39"/>
      <c r="DY59" s="50">
        <f>ROUND(SUM(DY15:DY16)+SUM(DY21:DY26)+SUM(DY30:DY34)+SUM(DY38:DY39)+DY44+DY48+DY52+DY58,5)</f>
        <v>5172.3599999999997</v>
      </c>
      <c r="DZ59" s="39"/>
      <c r="EA59" s="50">
        <f>ROUND(SUM(EA15:EA16)+SUM(EA21:EA26)+SUM(EA30:EA34)+SUM(EA38:EA39)+EA44+EA48+EA52+EA58,5)</f>
        <v>2807.89</v>
      </c>
      <c r="EB59" s="39"/>
      <c r="EC59" s="50">
        <f>ROUND(SUM(EC15:EC16)+SUM(EC21:EC26)+SUM(EC30:EC34)+SUM(EC38:EC39)+EC44+EC48+EC52+EC58,5)</f>
        <v>6965.02</v>
      </c>
      <c r="ED59" s="39"/>
      <c r="EE59" s="50">
        <f>ROUND(SUM(EE15:EE16)+SUM(EE21:EE26)+SUM(EE30:EE34)+SUM(EE38:EE39)+EE44+EE48+EE52+EE58,5)</f>
        <v>9285.01</v>
      </c>
      <c r="EF59" s="39"/>
      <c r="EG59" s="50">
        <f>ROUND(SUM(EG15:EG16)+SUM(EG21:EG26)+SUM(EG30:EG34)+SUM(EG38:EG39)+EG44+EG48+EG52+EG58,5)</f>
        <v>0</v>
      </c>
      <c r="EH59" s="39"/>
      <c r="EI59" s="50">
        <f>ROUND(SUM(EI15:EI16)+SUM(EI21:EI26)+SUM(EI30:EI34)+SUM(EI38:EI39)+EI44+EI48+EI52+EI58,5)</f>
        <v>0</v>
      </c>
      <c r="EJ59" s="39"/>
      <c r="EK59" s="50">
        <f>ROUND(SUM(EK15:EK16)+SUM(EK21:EK26)+SUM(EK30:EK34)+SUM(EK38:EK39)+EK44+EK48+EK52+EK58,5)</f>
        <v>0</v>
      </c>
      <c r="EL59" s="39"/>
      <c r="EM59" s="50">
        <f>ROUND(SUM(EM15:EM16)+SUM(EM21:EM26)+SUM(EM30:EM34)+SUM(EM38:EM39)+EM44+EM48+EM52+EM58,5)</f>
        <v>0</v>
      </c>
      <c r="EN59" s="39"/>
      <c r="EO59" s="50">
        <f>ROUND(SUM(EO15:EO16)+SUM(EO21:EO26)+SUM(EO30:EO34)+SUM(EO38:EO39)+EO44+EO48+EO52+EO58,5)</f>
        <v>0</v>
      </c>
      <c r="EP59" s="39"/>
      <c r="EQ59" s="50">
        <f>ROUND(SUM(EQ15:EQ16)+SUM(EQ21:EQ26)+SUM(EQ30:EQ34)+SUM(EQ38:EQ39)+EQ44+EQ48+EQ52+EQ58,5)</f>
        <v>0</v>
      </c>
      <c r="ER59" s="39"/>
      <c r="ES59" s="50">
        <f>ROUND(SUM(ES15:ES16)+SUM(ES21:ES26)+SUM(ES30:ES34)+SUM(ES38:ES39)+ES44+ES48+ES52+ES58,5)</f>
        <v>0</v>
      </c>
      <c r="ET59" s="39"/>
      <c r="EU59" s="50">
        <f>ROUND(SUM(EU15:EU16)+SUM(EU21:EU26)+SUM(EU30:EU34)+SUM(EU38:EU39)+EU44+EU48+EU52+EU58,5)</f>
        <v>0</v>
      </c>
      <c r="EV59" s="39"/>
      <c r="EW59" s="50">
        <f>ROUND(SUM(EW15:EW16)+SUM(EW21:EW26)+SUM(EW30:EW34)+SUM(EW38:EW39)+EW44+EW48+EW52+EW58,5)</f>
        <v>0</v>
      </c>
      <c r="EX59" s="39"/>
      <c r="EY59" s="50">
        <f>ROUND(SUM(EY15:EY16)+SUM(EY21:EY26)+SUM(EY30:EY34)+SUM(EY38:EY39)+EY44+EY48+EY52+EY58,5)</f>
        <v>24458.61</v>
      </c>
      <c r="EZ59" s="39"/>
      <c r="FA59" s="48">
        <f t="shared" si="69"/>
        <v>24458.61</v>
      </c>
      <c r="FB59" s="39"/>
      <c r="FC59" s="50">
        <f>ROUND(SUM(FC15:FC16)+SUM(FC21:FC26)+SUM(FC30:FC34)+SUM(FC38:FC39)+FC44+FC48+FC52+FC58,5)</f>
        <v>4303.88</v>
      </c>
      <c r="FD59" s="39"/>
      <c r="FE59" s="50">
        <f>ROUND(SUM(FE15:FE16)+SUM(FE21:FE26)+SUM(FE30:FE34)+SUM(FE38:FE39)+FE44+FE48+FE52+FE58,5)</f>
        <v>3942.23</v>
      </c>
      <c r="FF59" s="39"/>
      <c r="FG59" s="50">
        <f>ROUND(SUM(FG15:FG16)+SUM(FG21:FG26)+SUM(FG30:FG34)+SUM(FG38:FG39)+FG44+FG48+FG52+FG58,5)</f>
        <v>0</v>
      </c>
      <c r="FH59" s="39"/>
      <c r="FI59" s="50">
        <f>ROUND(SUM(FI15:FI16)+SUM(FI21:FI26)+SUM(FI30:FI34)+SUM(FI38:FI39)+FI44+FI48+FI52+FI58,5)</f>
        <v>6678.77</v>
      </c>
      <c r="FJ59" s="39"/>
      <c r="FK59" s="48">
        <f t="shared" si="70"/>
        <v>6678.77</v>
      </c>
      <c r="FL59" s="39"/>
      <c r="FM59" s="50">
        <f>ROUND(SUM(FM15:FM16)+SUM(FM21:FM26)+SUM(FM30:FM34)+SUM(FM38:FM39)+FM44+FM48+FM52+FM58,5)</f>
        <v>0</v>
      </c>
      <c r="FN59" s="39"/>
      <c r="FO59" s="50">
        <f>ROUND(SUM(FO15:FO16)+SUM(FO21:FO26)+SUM(FO30:FO34)+SUM(FO38:FO39)+FO44+FO48+FO52+FO58,5)</f>
        <v>0</v>
      </c>
      <c r="FP59" s="39"/>
      <c r="FQ59" s="50">
        <f>ROUND(SUM(FQ15:FQ16)+SUM(FQ21:FQ26)+SUM(FQ30:FQ34)+SUM(FQ38:FQ39)+FQ44+FQ48+FQ52+FQ58,5)</f>
        <v>0</v>
      </c>
      <c r="FR59" s="39"/>
      <c r="FS59" s="50">
        <f>ROUND(SUM(FS15:FS16)+SUM(FS21:FS26)+SUM(FS30:FS34)+SUM(FS38:FS39)+FS44+FS48+FS52+FS58,5)</f>
        <v>2039.55</v>
      </c>
      <c r="FT59" s="39"/>
      <c r="FU59" s="50">
        <f t="shared" si="71"/>
        <v>2039.55</v>
      </c>
      <c r="FV59" s="39"/>
      <c r="FW59" s="50">
        <f>ROUND(SUM(FW15:FW16)+SUM(FW21:FW26)+SUM(FW30:FW34)+SUM(FW38:FW39)+FW44+FW48+FW52+FW58,5)</f>
        <v>0</v>
      </c>
      <c r="FX59" s="39"/>
      <c r="FY59" s="50">
        <f>ROUND(SUM(FY15:FY16)+SUM(FY21:FY26)+SUM(FY30:FY34)+SUM(FY38:FY39)+FY44+FY48+FY52+FY58,5)</f>
        <v>0</v>
      </c>
      <c r="FZ59" s="39"/>
      <c r="GA59" s="50">
        <f>ROUND(SUM(GA15:GA16)+SUM(GA21:GA26)+SUM(GA30:GA34)+SUM(GA38:GA39)+GA44+GA48+GA52+GA58,5)</f>
        <v>80</v>
      </c>
      <c r="GB59" s="39"/>
      <c r="GC59" s="50">
        <f>ROUND(SUM(GC15:GC16)+SUM(GC21:GC26)+SUM(GC30:GC34)+SUM(GC38:GC39)+GC44+GC48+GC52+GC58,5)</f>
        <v>13000.14</v>
      </c>
      <c r="GD59" s="39"/>
      <c r="GE59" s="48">
        <f t="shared" si="72"/>
        <v>15119.69</v>
      </c>
      <c r="GF59" s="39"/>
      <c r="GG59" s="50">
        <f>ROUND(SUM(GG15:GG16)+SUM(GG21:GG26)+SUM(GG30:GG34)+SUM(GG38:GG39)+GG44+GG48+GG52+GG58,5)</f>
        <v>-23</v>
      </c>
      <c r="GH59" s="39"/>
      <c r="GI59" s="50">
        <f>ROUND(SUM(GI15:GI16)+SUM(GI21:GI26)+SUM(GI30:GI34)+SUM(GI38:GI39)+GI44+GI48+GI52+GI58,5)</f>
        <v>0</v>
      </c>
      <c r="GJ59" s="39"/>
      <c r="GK59" s="50">
        <f>ROUND(SUM(GK15:GK16)+SUM(GK21:GK26)+SUM(GK30:GK34)+SUM(GK38:GK39)+GK44+GK48+GK52+GK58,5)</f>
        <v>0</v>
      </c>
      <c r="GL59" s="39"/>
      <c r="GM59" s="50">
        <f>ROUND(SUM(GM15:GM16)+SUM(GM21:GM26)+SUM(GM30:GM34)+SUM(GM38:GM39)+GM44+GM48+GM52+GM58,5)</f>
        <v>0</v>
      </c>
      <c r="GN59" s="39"/>
      <c r="GO59" s="50">
        <f>ROUND(SUM(GO15:GO16)+SUM(GO21:GO26)+SUM(GO30:GO34)+SUM(GO38:GO39)+GO44+GO48+GO52+GO58,5)</f>
        <v>269.16000000000003</v>
      </c>
      <c r="GP59" s="39"/>
      <c r="GQ59" s="50">
        <f>ROUND(SUM(GQ15:GQ16)+SUM(GQ21:GQ26)+SUM(GQ30:GQ34)+SUM(GQ38:GQ39)+GQ44+GQ48+GQ52+GQ58,5)</f>
        <v>0</v>
      </c>
      <c r="GR59" s="39"/>
      <c r="GS59" s="50">
        <f>ROUND(SUM(GS15:GS16)+SUM(GS21:GS26)+SUM(GS30:GS34)+SUM(GS38:GS39)+GS44+GS48+GS52+GS58,5)</f>
        <v>9144.7999999999993</v>
      </c>
      <c r="GT59" s="39"/>
      <c r="GU59" s="48">
        <f t="shared" si="73"/>
        <v>9390.9599999999991</v>
      </c>
      <c r="GV59" s="39"/>
      <c r="GW59" s="50">
        <f>ROUND(SUM(GW15:GW16)+SUM(GW21:GW26)+SUM(GW30:GW34)+SUM(GW38:GW39)+GW44+GW48+GW52+GW58,5)</f>
        <v>7644.7</v>
      </c>
      <c r="GX59" s="39"/>
      <c r="GY59" s="50">
        <f>ROUND(SUM(GY15:GY16)+SUM(GY21:GY26)+SUM(GY30:GY34)+SUM(GY38:GY39)+GY44+GY48+GY52+GY58,5)</f>
        <v>3617.76</v>
      </c>
      <c r="GZ59" s="39"/>
      <c r="HA59" s="108">
        <f>ROUND(SUM(HA15:HA16)+SUM(HA21:HA26)+SUM(HA30:HA34)+SUM(HA38:HA39)+HA44+HA48+HA52+HA58,5)</f>
        <v>9375.51</v>
      </c>
      <c r="HB59" s="39"/>
      <c r="HC59" s="50">
        <f>ROUND(SUM(HC15:HC16)+SUM(HC21:HC26)+SUM(HC30:HC34)+SUM(HC38:HC39)+HC44+HC48+HC52+HC58,5)</f>
        <v>1526.59</v>
      </c>
      <c r="HD59" s="39"/>
      <c r="HE59" s="50">
        <f>ROUND(SUM(HE15:HE16)+SUM(HE21:HE26)+SUM(HE30:HE34)+SUM(HE38:HE39)+HE44+HE48+HE52+HE58,5)</f>
        <v>3205.18</v>
      </c>
      <c r="HF59" s="39"/>
      <c r="HG59" s="50">
        <f>ROUND(SUM(HG15:HG16)+SUM(HG21:HG26)+SUM(HG30:HG34)+SUM(HG38:HG39)+HG44+HG48+HG52+HG58,5)</f>
        <v>6724.68</v>
      </c>
      <c r="HH59" s="39"/>
      <c r="HI59" s="50">
        <f>ROUND(SUM(HI15:HI16)+SUM(HI21:HI26)+SUM(HI30:HI34)+SUM(HI38:HI39)+HI44+HI48+HI52+HI58,5)</f>
        <v>0</v>
      </c>
      <c r="HJ59" s="39"/>
      <c r="HK59" s="50">
        <f>ROUND(SUM(HK15:HK16)+SUM(HK21:HK26)+SUM(HK30:HK34)+SUM(HK38:HK39)+HK44+HK48+HK52+HK58,5)</f>
        <v>0</v>
      </c>
      <c r="HL59" s="39"/>
      <c r="HM59" s="50">
        <f>ROUND(SUM(HM15:HM16)+SUM(HM21:HM26)+SUM(HM30:HM34)+SUM(HM38:HM39)+HM44+HM48+HM52+HM58,5)</f>
        <v>0</v>
      </c>
      <c r="HN59" s="39"/>
      <c r="HO59" s="50">
        <f>ROUND(SUM(HO15:HO16)+SUM(HO21:HO26)+SUM(HO30:HO34)+SUM(HO38:HO39)+HO44+HO48+HO52+HO58,5)</f>
        <v>0</v>
      </c>
      <c r="HP59" s="39"/>
      <c r="HQ59" s="50">
        <f>ROUND(SUM(HQ15:HQ16)+SUM(HQ21:HQ26)+SUM(HQ30:HQ34)+SUM(HQ38:HQ39)+HQ44+HQ48+HQ52+HQ58,5)</f>
        <v>8787.73</v>
      </c>
      <c r="HR59" s="39"/>
      <c r="HS59" s="48">
        <f t="shared" si="74"/>
        <v>8787.73</v>
      </c>
      <c r="HT59" s="39"/>
      <c r="HU59" s="50">
        <f>ROUND(SUM(HU15:HU16)+SUM(HU21:HU26)+SUM(HU30:HU34)+SUM(HU38:HU39)+HU44+HU48+HU52+HU58,5)</f>
        <v>0</v>
      </c>
      <c r="HV59" s="39"/>
      <c r="HW59" s="50">
        <f>ROUND(SUM(HW15:HW16)+SUM(HW21:HW26)+SUM(HW30:HW34)+SUM(HW38:HW39)+HW44+HW48+HW52+HW58,5)</f>
        <v>0</v>
      </c>
      <c r="HX59" s="39"/>
      <c r="HY59" s="50">
        <f>ROUND(SUM(HY15:HY16)+SUM(HY21:HY26)+SUM(HY30:HY34)+SUM(HY38:HY39)+HY44+HY48+HY52+HY58,5)</f>
        <v>382.38</v>
      </c>
      <c r="HZ59" s="39"/>
      <c r="IA59" s="50">
        <f>ROUND(SUM(IA15:IA16)+SUM(IA21:IA26)+SUM(IA30:IA34)+SUM(IA38:IA39)+IA44+IA48+IA52+IA58,5)</f>
        <v>6854.77</v>
      </c>
      <c r="IB59" s="39"/>
      <c r="IC59" s="50">
        <f>ROUND(SUM(IC15:IC16)+SUM(IC21:IC26)+SUM(IC30:IC34)+SUM(IC38:IC39)+IC44+IC48+IC52+IC58,5)</f>
        <v>478.38</v>
      </c>
      <c r="ID59" s="39"/>
      <c r="IE59" s="50">
        <f>ROUND(SUM(IE15:IE16)+SUM(IE21:IE26)+SUM(IE30:IE34)+SUM(IE38:IE39)+IE44+IE48+IE52+IE58,5)</f>
        <v>262.38</v>
      </c>
      <c r="IF59" s="39"/>
      <c r="IG59" s="48">
        <f t="shared" si="75"/>
        <v>7977.91</v>
      </c>
      <c r="IH59" s="39"/>
      <c r="II59" s="50">
        <f>ROUND(SUM(II15:II16)+SUM(II21:II26)+SUM(II30:II34)+SUM(II38:II39)+II44+II48+II52+II58,5)</f>
        <v>5457.87</v>
      </c>
      <c r="IJ59" s="39"/>
      <c r="IK59" s="50">
        <f>ROUND(SUM(IK15:IK16)+SUM(IK21:IK26)+SUM(IK30:IK34)+SUM(IK38:IK39)+IK44+IK48+IK52+IK58,5)</f>
        <v>4644.29</v>
      </c>
      <c r="IL59" s="39"/>
      <c r="IM59" s="48">
        <f t="shared" si="76"/>
        <v>10102.16</v>
      </c>
      <c r="IN59" s="39"/>
      <c r="IO59" s="50">
        <f>ROUND(SUM(IO15:IO16)+SUM(IO21:IO26)+SUM(IO30:IO34)+SUM(IO38:IO39)+IO44+IO48+IO52+IO58,5)</f>
        <v>17254.47</v>
      </c>
      <c r="IP59" s="39"/>
      <c r="IQ59" s="50">
        <f>ROUND(SUM(IQ15:IQ16)+SUM(IQ21:IQ26)+SUM(IQ30:IQ34)+SUM(IQ38:IQ39)+IQ44+IQ48+IQ52+IQ58,5)</f>
        <v>5486.94</v>
      </c>
      <c r="IR59" s="39"/>
      <c r="IS59" s="50">
        <f>ROUND(SUM(IS15:IS16)+SUM(IS21:IS26)+SUM(IS30:IS34)+SUM(IS38:IS39)+IS44+IS48+IS52+IS58,5)</f>
        <v>7577.49</v>
      </c>
      <c r="IT59" s="39"/>
      <c r="IU59" s="50">
        <f>ROUND(SUM(IU15:IU16)+SUM(IU21:IU26)+SUM(IU30:IU34)+SUM(IU38:IU39)+IU44+IU48+IU52+IU58,5)</f>
        <v>5652.86</v>
      </c>
      <c r="IV59" s="39"/>
      <c r="IW59" s="50">
        <f t="shared" si="77"/>
        <v>35971.760000000002</v>
      </c>
      <c r="IX59" s="39"/>
      <c r="IY59" s="50">
        <f>ROUND(SUM(IY15:IY16)+SUM(IY21:IY26)+SUM(IY30:IY34)+SUM(IY38:IY39)+IY44+IY48+IY52+IY58,5)</f>
        <v>169702.17</v>
      </c>
      <c r="IZ59" s="39"/>
      <c r="JA59" s="50">
        <f>ROUND(SUM(JA15:JA16)+SUM(JA21:JA26)+SUM(JA30:JA34)+SUM(JA38:JA39)+JA44+JA48+JA52+JA58,5)</f>
        <v>251.46</v>
      </c>
      <c r="JB59" s="39"/>
      <c r="JC59" s="50">
        <f>ROUND(SUM(JC15:JC16)+SUM(JC21:JC26)+SUM(JC30:JC34)+SUM(JC38:JC39)+JC44+JC48+JC52+JC58,5)</f>
        <v>14.64</v>
      </c>
      <c r="JD59" s="39"/>
      <c r="JE59" s="50">
        <f>ROUND(SUM(JE15:JE16)+SUM(JE21:JE26)+SUM(JE30:JE34)+SUM(JE38:JE39)+JE44+JE48+JE52+JE58,5)</f>
        <v>-266.10000000000002</v>
      </c>
      <c r="JF59" s="39"/>
      <c r="JG59" s="50">
        <f t="shared" si="78"/>
        <v>0</v>
      </c>
      <c r="JH59" s="39"/>
      <c r="JI59" s="50">
        <f>ROUND(SUM(JI15:JI16)+SUM(JI21:JI26)+SUM(JI30:JI34)+SUM(JI38:JI39)+JI44+JI48+JI52+JI58,5)</f>
        <v>0</v>
      </c>
      <c r="JJ59" s="39"/>
      <c r="JK59" s="50">
        <f t="shared" si="79"/>
        <v>505904.7</v>
      </c>
    </row>
    <row r="60" spans="1:271" hidden="1" x14ac:dyDescent="0.2">
      <c r="A60" s="36"/>
      <c r="B60" s="36" t="s">
        <v>322</v>
      </c>
      <c r="C60" s="36"/>
      <c r="D60" s="36"/>
      <c r="E60" s="36"/>
      <c r="F60" s="36"/>
      <c r="G60" s="42">
        <f>ROUND(G3+G14-G59,5)</f>
        <v>6539.14</v>
      </c>
      <c r="H60" s="39"/>
      <c r="I60" s="42">
        <f>ROUND(I3+I14-I59,5)</f>
        <v>7969.71</v>
      </c>
      <c r="J60" s="39"/>
      <c r="K60" s="42">
        <f>ROUND(K3+K14-K59,5)</f>
        <v>2605.8200000000002</v>
      </c>
      <c r="L60" s="39"/>
      <c r="M60" s="42">
        <f>ROUND(M3+M14-M59,5)</f>
        <v>3000</v>
      </c>
      <c r="N60" s="39"/>
      <c r="O60" s="42">
        <f>ROUND(O3+O14-O59,5)</f>
        <v>2479</v>
      </c>
      <c r="P60" s="39"/>
      <c r="Q60" s="42">
        <f>ROUND(Q3+Q14-Q59,5)</f>
        <v>4118</v>
      </c>
      <c r="R60" s="39"/>
      <c r="S60" s="42">
        <f t="shared" si="60"/>
        <v>9597</v>
      </c>
      <c r="T60" s="39"/>
      <c r="U60" s="42">
        <f>ROUND(U3+U14-U59,5)</f>
        <v>1550</v>
      </c>
      <c r="V60" s="39"/>
      <c r="W60" s="42">
        <f>ROUND(W3+W14-W59,5)</f>
        <v>1000</v>
      </c>
      <c r="X60" s="39"/>
      <c r="Y60" s="42">
        <f>ROUND(Y3+Y14-Y59,5)</f>
        <v>2245</v>
      </c>
      <c r="Z60" s="39"/>
      <c r="AA60" s="42">
        <f t="shared" si="61"/>
        <v>4795</v>
      </c>
      <c r="AB60" s="39"/>
      <c r="AC60" s="42">
        <f>ROUND(AC3+AC14-AC59,5)</f>
        <v>2870</v>
      </c>
      <c r="AD60" s="39"/>
      <c r="AE60" s="42">
        <f>ROUND(AE3+AE14-AE59,5)</f>
        <v>2860</v>
      </c>
      <c r="AF60" s="39"/>
      <c r="AG60" s="42">
        <f>ROUND(AG3+AG14-AG59,5)</f>
        <v>1850</v>
      </c>
      <c r="AH60" s="39"/>
      <c r="AI60" s="42">
        <f>ROUND(AI3+AI14-AI59,5)</f>
        <v>-100</v>
      </c>
      <c r="AJ60" s="39"/>
      <c r="AK60" s="42">
        <f t="shared" si="62"/>
        <v>7480</v>
      </c>
      <c r="AL60" s="39"/>
      <c r="AM60" s="42">
        <f>ROUND(AM3+AM14-AM59,5)</f>
        <v>6220</v>
      </c>
      <c r="AN60" s="39"/>
      <c r="AO60" s="42">
        <f>ROUND(AO3+AO14-AO59,5)</f>
        <v>3300</v>
      </c>
      <c r="AP60" s="39"/>
      <c r="AQ60" s="42">
        <f>ROUND(AQ3+AQ14-AQ59,5)</f>
        <v>4155</v>
      </c>
      <c r="AR60" s="39"/>
      <c r="AS60" s="42">
        <f t="shared" si="63"/>
        <v>13675</v>
      </c>
      <c r="AT60" s="39"/>
      <c r="AU60" s="42">
        <f>ROUND(AU3+AU14-AU59,5)</f>
        <v>-16163.1</v>
      </c>
      <c r="AV60" s="39"/>
      <c r="AW60" s="40">
        <f t="shared" si="64"/>
        <v>19383.900000000001</v>
      </c>
      <c r="AX60" s="39"/>
      <c r="AY60" s="42">
        <f>ROUND(AY3+AY14-AY59,5)</f>
        <v>6118.42</v>
      </c>
      <c r="AZ60" s="39"/>
      <c r="BA60" s="42">
        <f>ROUND(BA3+BA14-BA59,5)</f>
        <v>8970.43</v>
      </c>
      <c r="BB60" s="39"/>
      <c r="BC60" s="42">
        <f>ROUND(BC3+BC14-BC59,5)</f>
        <v>7358</v>
      </c>
      <c r="BD60" s="39"/>
      <c r="BE60" s="42">
        <f>ROUND(BE3+BE14-BE59,5)</f>
        <v>1958</v>
      </c>
      <c r="BF60" s="39"/>
      <c r="BG60" s="42">
        <f>ROUND(BG3+BG14-BG59,5)</f>
        <v>4643.37</v>
      </c>
      <c r="BH60" s="39"/>
      <c r="BI60" s="42">
        <f>ROUND(BI3+BI14-BI59,5)</f>
        <v>6320</v>
      </c>
      <c r="BJ60" s="39"/>
      <c r="BK60" s="42">
        <f>ROUND(BK3+BK14-BK59,5)</f>
        <v>-3427.09</v>
      </c>
      <c r="BL60" s="39"/>
      <c r="BM60" s="40">
        <f t="shared" si="65"/>
        <v>16852.28</v>
      </c>
      <c r="BN60" s="39"/>
      <c r="BO60" s="42">
        <f>ROUND(BO3+BO14-BO59,5)</f>
        <v>4265.2299999999996</v>
      </c>
      <c r="BP60" s="39"/>
      <c r="BQ60" s="42">
        <f>ROUND(BQ3+BQ14-BQ59,5)</f>
        <v>7800</v>
      </c>
      <c r="BR60" s="39"/>
      <c r="BS60" s="42">
        <f>ROUND(BS3+BS14-BS59,5)</f>
        <v>2665.98</v>
      </c>
      <c r="BT60" s="39"/>
      <c r="BU60" s="40">
        <f t="shared" si="66"/>
        <v>10465.98</v>
      </c>
      <c r="BV60" s="39"/>
      <c r="BW60" s="42">
        <f>ROUND(BW3+BW14-BW59,5)</f>
        <v>4530.5</v>
      </c>
      <c r="BX60" s="39"/>
      <c r="BY60" s="42">
        <f>ROUND(BY3+BY14-BY59,5)</f>
        <v>5216.45</v>
      </c>
      <c r="BZ60" s="39"/>
      <c r="CA60" s="42">
        <f>ROUND(CA3+CA14-CA59,5)</f>
        <v>8248.19</v>
      </c>
      <c r="CB60" s="39"/>
      <c r="CC60" s="42">
        <f>ROUND(CC3+CC14-CC59,5)</f>
        <v>4454.5200000000004</v>
      </c>
      <c r="CD60" s="39"/>
      <c r="CE60" s="42">
        <f>ROUND(CE3+CE14-CE59,5)</f>
        <v>7480.77</v>
      </c>
      <c r="CF60" s="39"/>
      <c r="CG60" s="42">
        <f>ROUND(CG3+CG14-CG59,5)</f>
        <v>7380</v>
      </c>
      <c r="CH60" s="39"/>
      <c r="CI60" s="42">
        <f>ROUND(CI3+CI14-CI59,5)</f>
        <v>6170</v>
      </c>
      <c r="CJ60" s="39"/>
      <c r="CK60" s="42">
        <f>ROUND(CK3+CK14-CK59,5)</f>
        <v>-2014.23</v>
      </c>
      <c r="CL60" s="39"/>
      <c r="CM60" s="40">
        <f t="shared" si="67"/>
        <v>11535.77</v>
      </c>
      <c r="CN60" s="39"/>
      <c r="CO60" s="42">
        <f>ROUND(CO3+CO14-CO59,5)</f>
        <v>7645</v>
      </c>
      <c r="CP60" s="39"/>
      <c r="CQ60" s="42">
        <f>ROUND(CQ3+CQ14-CQ59,5)</f>
        <v>6575</v>
      </c>
      <c r="CR60" s="39"/>
      <c r="CS60" s="42">
        <f>ROUND(CS3+CS14-CS59,5)</f>
        <v>3111.47</v>
      </c>
      <c r="CT60" s="39"/>
      <c r="CU60" s="40">
        <f t="shared" si="68"/>
        <v>17331.47</v>
      </c>
      <c r="CV60" s="39"/>
      <c r="CW60" s="42">
        <f>ROUND(CW3+CW14-CW59,5)</f>
        <v>5086.42</v>
      </c>
      <c r="CX60" s="39"/>
      <c r="CY60" s="42">
        <f>ROUND(CY3+CY14-CY59,5)</f>
        <v>4689.32</v>
      </c>
      <c r="CZ60" s="39"/>
      <c r="DA60" s="42">
        <f>ROUND(DA3+DA14-DA59,5)</f>
        <v>8428.59</v>
      </c>
      <c r="DB60" s="39"/>
      <c r="DC60" s="42">
        <f>ROUND(DC3+DC14-DC59,5)</f>
        <v>2969.72</v>
      </c>
      <c r="DD60" s="39"/>
      <c r="DE60" s="42">
        <f>ROUND(DE3+DE14-DE59,5)</f>
        <v>7706.28</v>
      </c>
      <c r="DF60" s="39"/>
      <c r="DG60" s="42">
        <f>ROUND(DG3+DG14-DG59,5)</f>
        <v>6102.48</v>
      </c>
      <c r="DH60" s="39"/>
      <c r="DI60" s="42">
        <f>ROUND(DI3+DI14-DI59,5)</f>
        <v>7103.23</v>
      </c>
      <c r="DJ60" s="39"/>
      <c r="DK60" s="42">
        <f>ROUND(DK3+DK14-DK59,5)</f>
        <v>7888.92</v>
      </c>
      <c r="DL60" s="39"/>
      <c r="DM60" s="42">
        <f>ROUND(DM3+DM14-DM59,5)</f>
        <v>3284.7</v>
      </c>
      <c r="DN60" s="39"/>
      <c r="DO60" s="42">
        <f>ROUND(DO3+DO14-DO59,5)</f>
        <v>7889</v>
      </c>
      <c r="DP60" s="39"/>
      <c r="DQ60" s="42">
        <f>ROUND(DQ3+DQ14-DQ59,5)</f>
        <v>7276.85</v>
      </c>
      <c r="DR60" s="39"/>
      <c r="DS60" s="42">
        <f>ROUND(DS3+DS14-DS59,5)</f>
        <v>640.54</v>
      </c>
      <c r="DT60" s="39"/>
      <c r="DU60" s="42">
        <f>ROUND(DU3+DU14-DU59,5)</f>
        <v>1575.44</v>
      </c>
      <c r="DV60" s="39"/>
      <c r="DW60" s="42">
        <f>ROUND(DW3+DW14-DW59,5)</f>
        <v>2600.13</v>
      </c>
      <c r="DX60" s="39"/>
      <c r="DY60" s="42">
        <f>ROUND(DY3+DY14-DY59,5)</f>
        <v>7682.82</v>
      </c>
      <c r="DZ60" s="39"/>
      <c r="EA60" s="42">
        <f>ROUND(EA3+EA14-EA59,5)</f>
        <v>8152.29</v>
      </c>
      <c r="EB60" s="39"/>
      <c r="EC60" s="42">
        <f>ROUND(EC3+EC14-EC59,5)</f>
        <v>4332.16</v>
      </c>
      <c r="ED60" s="39"/>
      <c r="EE60" s="42">
        <f>ROUND(EE3+EE14-EE59,5)</f>
        <v>3455.17</v>
      </c>
      <c r="EF60" s="39"/>
      <c r="EG60" s="42">
        <f>ROUND(EG3+EG14-EG59,5)</f>
        <v>4000</v>
      </c>
      <c r="EH60" s="39"/>
      <c r="EI60" s="42">
        <f>ROUND(EI3+EI14-EI59,5)</f>
        <v>2000</v>
      </c>
      <c r="EJ60" s="39"/>
      <c r="EK60" s="42">
        <f>ROUND(EK3+EK14-EK59,5)</f>
        <v>4450</v>
      </c>
      <c r="EL60" s="39"/>
      <c r="EM60" s="42">
        <f>ROUND(EM3+EM14-EM59,5)</f>
        <v>4575</v>
      </c>
      <c r="EN60" s="39"/>
      <c r="EO60" s="42">
        <f>ROUND(EO3+EO14-EO59,5)</f>
        <v>5150</v>
      </c>
      <c r="EP60" s="39"/>
      <c r="EQ60" s="42">
        <f>ROUND(EQ3+EQ14-EQ59,5)</f>
        <v>3515</v>
      </c>
      <c r="ER60" s="39"/>
      <c r="ES60" s="42">
        <f>ROUND(ES3+ES14-ES59,5)</f>
        <v>3950</v>
      </c>
      <c r="ET60" s="39"/>
      <c r="EU60" s="42">
        <f>ROUND(EU3+EU14-EU59,5)</f>
        <v>5040</v>
      </c>
      <c r="EV60" s="39"/>
      <c r="EW60" s="42">
        <f>ROUND(EW3+EW14-EW59,5)</f>
        <v>2515</v>
      </c>
      <c r="EX60" s="39"/>
      <c r="EY60" s="42">
        <f>ROUND(EY3+EY14-EY59,5)</f>
        <v>-19353.490000000002</v>
      </c>
      <c r="EZ60" s="39"/>
      <c r="FA60" s="40">
        <f t="shared" si="69"/>
        <v>15841.51</v>
      </c>
      <c r="FB60" s="39"/>
      <c r="FC60" s="42">
        <f>ROUND(FC3+FC14-FC59,5)</f>
        <v>6061.3</v>
      </c>
      <c r="FD60" s="39"/>
      <c r="FE60" s="42">
        <f>ROUND(FE3+FE14-FE59,5)</f>
        <v>6362.95</v>
      </c>
      <c r="FF60" s="39"/>
      <c r="FG60" s="42">
        <f>ROUND(FG3+FG14-FG59,5)</f>
        <v>13259.53</v>
      </c>
      <c r="FH60" s="39"/>
      <c r="FI60" s="42">
        <f>ROUND(FI3+FI14-FI59,5)</f>
        <v>-2298.12</v>
      </c>
      <c r="FJ60" s="39"/>
      <c r="FK60" s="40">
        <f t="shared" si="70"/>
        <v>10961.41</v>
      </c>
      <c r="FL60" s="39"/>
      <c r="FM60" s="42">
        <f>ROUND(FM3+FM14-FM59,5)</f>
        <v>2500</v>
      </c>
      <c r="FN60" s="39"/>
      <c r="FO60" s="42">
        <f>ROUND(FO3+FO14-FO59,5)</f>
        <v>3733</v>
      </c>
      <c r="FP60" s="39"/>
      <c r="FQ60" s="42">
        <f>ROUND(FQ3+FQ14-FQ59,5)</f>
        <v>2910</v>
      </c>
      <c r="FR60" s="39"/>
      <c r="FS60" s="42">
        <f>ROUND(FS3+FS14-FS59,5)</f>
        <v>-1714.55</v>
      </c>
      <c r="FT60" s="39"/>
      <c r="FU60" s="42">
        <f t="shared" si="71"/>
        <v>7428.45</v>
      </c>
      <c r="FV60" s="39"/>
      <c r="FW60" s="42">
        <f>ROUND(FW3+FW14-FW59,5)</f>
        <v>7340</v>
      </c>
      <c r="FX60" s="39"/>
      <c r="FY60" s="42">
        <f>ROUND(FY3+FY14-FY59,5)</f>
        <v>1345</v>
      </c>
      <c r="FZ60" s="39"/>
      <c r="GA60" s="42">
        <f>ROUND(GA3+GA14-GA59,5)</f>
        <v>2520</v>
      </c>
      <c r="GB60" s="39"/>
      <c r="GC60" s="42">
        <f>ROUND(GC3+GC14-GC59,5)</f>
        <v>-8144.96</v>
      </c>
      <c r="GD60" s="39"/>
      <c r="GE60" s="40">
        <f t="shared" si="72"/>
        <v>10488.49</v>
      </c>
      <c r="GF60" s="39"/>
      <c r="GG60" s="42">
        <f>ROUND(GG3+GG14-GG59,5)</f>
        <v>1958</v>
      </c>
      <c r="GH60" s="39"/>
      <c r="GI60" s="42">
        <f>ROUND(GI3+GI14-GI59,5)</f>
        <v>2375</v>
      </c>
      <c r="GJ60" s="39"/>
      <c r="GK60" s="42">
        <f>ROUND(GK3+GK14-GK59,5)</f>
        <v>3850</v>
      </c>
      <c r="GL60" s="39"/>
      <c r="GM60" s="42">
        <f>ROUND(GM3+GM14-GM59,5)</f>
        <v>2196</v>
      </c>
      <c r="GN60" s="39"/>
      <c r="GO60" s="42">
        <f>ROUND(GO3+GO14-GO59,5)</f>
        <v>1150.8399999999999</v>
      </c>
      <c r="GP60" s="39"/>
      <c r="GQ60" s="42">
        <f>ROUND(GQ3+GQ14-GQ59,5)</f>
        <v>4350</v>
      </c>
      <c r="GR60" s="39"/>
      <c r="GS60" s="42">
        <f>ROUND(GS3+GS14-GS59,5)</f>
        <v>-4704.62</v>
      </c>
      <c r="GT60" s="39"/>
      <c r="GU60" s="40">
        <f t="shared" si="73"/>
        <v>11175.22</v>
      </c>
      <c r="GV60" s="39"/>
      <c r="GW60" s="42">
        <f>ROUND(GW3+GW14-GW59,5)</f>
        <v>4435.4799999999996</v>
      </c>
      <c r="GX60" s="39"/>
      <c r="GY60" s="42">
        <f>ROUND(GY3+GY14-GY59,5)</f>
        <v>7627.42</v>
      </c>
      <c r="GZ60" s="39"/>
      <c r="HA60" s="105">
        <f>ROUND(HA3+HA14-HA59,5)</f>
        <v>3279.67</v>
      </c>
      <c r="HB60" s="39"/>
      <c r="HC60" s="42">
        <f>ROUND(HC3+HC14-HC59,5)</f>
        <v>8288.59</v>
      </c>
      <c r="HD60" s="39"/>
      <c r="HE60" s="42">
        <f>ROUND(HE3+HE14-HE59,5)</f>
        <v>7150</v>
      </c>
      <c r="HF60" s="39"/>
      <c r="HG60" s="42">
        <f>ROUND(HG3+HG14-HG59,5)</f>
        <v>6558.83</v>
      </c>
      <c r="HH60" s="39"/>
      <c r="HI60" s="42">
        <f>ROUND(HI3+HI14-HI59,5)</f>
        <v>4175</v>
      </c>
      <c r="HJ60" s="39"/>
      <c r="HK60" s="42">
        <f>ROUND(HK3+HK14-HK59,5)</f>
        <v>2500.29</v>
      </c>
      <c r="HL60" s="39"/>
      <c r="HM60" s="42">
        <f>ROUND(HM3+HM14-HM59,5)</f>
        <v>3110</v>
      </c>
      <c r="HN60" s="39"/>
      <c r="HO60" s="42">
        <f>ROUND(HO3+HO14-HO59,5)</f>
        <v>2550</v>
      </c>
      <c r="HP60" s="39"/>
      <c r="HQ60" s="42">
        <f>ROUND(HQ3+HQ14-HQ59,5)</f>
        <v>-4672.55</v>
      </c>
      <c r="HR60" s="39"/>
      <c r="HS60" s="40">
        <f t="shared" si="74"/>
        <v>7662.74</v>
      </c>
      <c r="HT60" s="39"/>
      <c r="HU60" s="42">
        <f>ROUND(HU3+HU14-HU59,5)</f>
        <v>0</v>
      </c>
      <c r="HV60" s="39"/>
      <c r="HW60" s="42">
        <f>ROUND(HW3+HW14-HW59,5)</f>
        <v>0</v>
      </c>
      <c r="HX60" s="39"/>
      <c r="HY60" s="42">
        <f>ROUND(HY3+HY14-HY59,5)</f>
        <v>9472.7999999999993</v>
      </c>
      <c r="HZ60" s="39"/>
      <c r="IA60" s="42">
        <f>ROUND(IA3+IA14-IA59,5)</f>
        <v>2750.41</v>
      </c>
      <c r="IB60" s="39"/>
      <c r="IC60" s="42">
        <f>ROUND(IC3+IC14-IC59,5)</f>
        <v>8680.7999999999993</v>
      </c>
      <c r="ID60" s="39"/>
      <c r="IE60" s="42">
        <f>ROUND(IE3+IE14-IE59,5)</f>
        <v>6862.8</v>
      </c>
      <c r="IF60" s="39"/>
      <c r="IG60" s="40">
        <f t="shared" si="75"/>
        <v>27766.81</v>
      </c>
      <c r="IH60" s="39"/>
      <c r="II60" s="42">
        <f>ROUND(II3+II14-II59,5)</f>
        <v>4397.3100000000004</v>
      </c>
      <c r="IJ60" s="39"/>
      <c r="IK60" s="42">
        <f>ROUND(IK3+IK14-IK59,5)</f>
        <v>4910.8900000000003</v>
      </c>
      <c r="IL60" s="39"/>
      <c r="IM60" s="40">
        <f t="shared" si="76"/>
        <v>9308.2000000000007</v>
      </c>
      <c r="IN60" s="39"/>
      <c r="IO60" s="42">
        <f>ROUND(IO3+IO14-IO59,5)</f>
        <v>-3664.29</v>
      </c>
      <c r="IP60" s="39"/>
      <c r="IQ60" s="42">
        <f>ROUND(IQ3+IQ14-IQ59,5)</f>
        <v>8268.24</v>
      </c>
      <c r="IR60" s="39"/>
      <c r="IS60" s="42">
        <f>ROUND(IS3+IS14-IS59,5)</f>
        <v>3477.69</v>
      </c>
      <c r="IT60" s="39"/>
      <c r="IU60" s="42">
        <f>ROUND(IU3+IU14-IU59,5)</f>
        <v>4857.32</v>
      </c>
      <c r="IV60" s="39"/>
      <c r="IW60" s="42">
        <f t="shared" si="77"/>
        <v>12938.96</v>
      </c>
      <c r="IX60" s="39"/>
      <c r="IY60" s="42">
        <f>ROUND(IY3+IY14-IY59,5)</f>
        <v>-118990.27</v>
      </c>
      <c r="IZ60" s="39"/>
      <c r="JA60" s="42">
        <f>ROUND(JA3+JA14-JA59,5)</f>
        <v>-251.46</v>
      </c>
      <c r="JB60" s="39"/>
      <c r="JC60" s="42">
        <f>ROUND(JC3+JC14-JC59,5)</f>
        <v>-14.64</v>
      </c>
      <c r="JD60" s="39"/>
      <c r="JE60" s="42">
        <f>ROUND(JE3+JE14-JE59,5)</f>
        <v>266.10000000000002</v>
      </c>
      <c r="JF60" s="39"/>
      <c r="JG60" s="42">
        <f t="shared" si="78"/>
        <v>0</v>
      </c>
      <c r="JH60" s="39"/>
      <c r="JI60" s="42">
        <f>ROUND(JI3+JI14-JI59,5)</f>
        <v>0</v>
      </c>
      <c r="JJ60" s="39"/>
      <c r="JK60" s="42">
        <f t="shared" si="79"/>
        <v>275749.95</v>
      </c>
    </row>
    <row r="61" spans="1:271" ht="74" thickTop="1" x14ac:dyDescent="0.2">
      <c r="A61" s="36"/>
      <c r="B61" s="55" t="s">
        <v>323</v>
      </c>
      <c r="C61" s="36"/>
      <c r="D61" s="36"/>
      <c r="E61" s="36"/>
      <c r="F61" s="36"/>
      <c r="G61" s="42">
        <f>SUM(G60+G24+G30)</f>
        <v>9277.2099999999991</v>
      </c>
      <c r="H61" s="42">
        <f t="shared" ref="H61:BS61" si="80">SUM(H60+H24+H30)</f>
        <v>0</v>
      </c>
      <c r="I61" s="42">
        <f t="shared" si="80"/>
        <v>12805.66</v>
      </c>
      <c r="J61" s="42">
        <f t="shared" si="80"/>
        <v>0</v>
      </c>
      <c r="K61" s="42">
        <f t="shared" si="80"/>
        <v>5708.82</v>
      </c>
      <c r="L61" s="42">
        <f t="shared" si="80"/>
        <v>0</v>
      </c>
      <c r="M61" s="42">
        <f t="shared" si="80"/>
        <v>3000</v>
      </c>
      <c r="N61" s="42">
        <f t="shared" si="80"/>
        <v>0</v>
      </c>
      <c r="O61" s="42">
        <f t="shared" si="80"/>
        <v>2479</v>
      </c>
      <c r="P61" s="42">
        <f t="shared" si="80"/>
        <v>0</v>
      </c>
      <c r="Q61" s="42">
        <f t="shared" si="80"/>
        <v>4118</v>
      </c>
      <c r="R61" s="42">
        <f t="shared" si="80"/>
        <v>0</v>
      </c>
      <c r="S61" s="42">
        <f t="shared" si="80"/>
        <v>9597</v>
      </c>
      <c r="T61" s="42">
        <f t="shared" si="80"/>
        <v>0</v>
      </c>
      <c r="U61" s="42">
        <f t="shared" si="80"/>
        <v>1550</v>
      </c>
      <c r="V61" s="42">
        <f t="shared" si="80"/>
        <v>0</v>
      </c>
      <c r="W61" s="42">
        <f t="shared" si="80"/>
        <v>1000</v>
      </c>
      <c r="X61" s="42">
        <f t="shared" si="80"/>
        <v>0</v>
      </c>
      <c r="Y61" s="42">
        <f t="shared" si="80"/>
        <v>2245</v>
      </c>
      <c r="Z61" s="42">
        <f t="shared" si="80"/>
        <v>0</v>
      </c>
      <c r="AA61" s="42">
        <f t="shared" si="80"/>
        <v>4795</v>
      </c>
      <c r="AB61" s="42">
        <f t="shared" si="80"/>
        <v>0</v>
      </c>
      <c r="AC61" s="42">
        <f t="shared" si="80"/>
        <v>2870</v>
      </c>
      <c r="AD61" s="42">
        <f t="shared" si="80"/>
        <v>0</v>
      </c>
      <c r="AE61" s="42">
        <f t="shared" si="80"/>
        <v>2860</v>
      </c>
      <c r="AF61" s="42">
        <f t="shared" si="80"/>
        <v>0</v>
      </c>
      <c r="AG61" s="42">
        <f t="shared" si="80"/>
        <v>1850</v>
      </c>
      <c r="AH61" s="42">
        <f t="shared" si="80"/>
        <v>0</v>
      </c>
      <c r="AI61" s="42">
        <f t="shared" si="80"/>
        <v>-100</v>
      </c>
      <c r="AJ61" s="42">
        <f t="shared" si="80"/>
        <v>0</v>
      </c>
      <c r="AK61" s="42">
        <f t="shared" si="80"/>
        <v>7480</v>
      </c>
      <c r="AL61" s="42">
        <f t="shared" si="80"/>
        <v>0</v>
      </c>
      <c r="AM61" s="42">
        <f t="shared" si="80"/>
        <v>6220</v>
      </c>
      <c r="AN61" s="42">
        <f t="shared" si="80"/>
        <v>0</v>
      </c>
      <c r="AO61" s="42">
        <f t="shared" si="80"/>
        <v>3300</v>
      </c>
      <c r="AP61" s="42">
        <f t="shared" si="80"/>
        <v>0</v>
      </c>
      <c r="AQ61" s="42">
        <f t="shared" si="80"/>
        <v>4155</v>
      </c>
      <c r="AR61" s="42">
        <f t="shared" si="80"/>
        <v>0</v>
      </c>
      <c r="AS61" s="42">
        <f t="shared" si="80"/>
        <v>13675</v>
      </c>
      <c r="AT61" s="42">
        <f t="shared" si="80"/>
        <v>0</v>
      </c>
      <c r="AU61" s="42">
        <f t="shared" si="80"/>
        <v>-9178.0400000000009</v>
      </c>
      <c r="AV61" s="42">
        <f t="shared" si="80"/>
        <v>0</v>
      </c>
      <c r="AW61" s="40">
        <f t="shared" si="80"/>
        <v>26368.959999999999</v>
      </c>
      <c r="AX61" s="42">
        <f t="shared" si="80"/>
        <v>0</v>
      </c>
      <c r="AY61" s="42">
        <f t="shared" si="80"/>
        <v>8818.42</v>
      </c>
      <c r="AZ61" s="42">
        <f t="shared" si="80"/>
        <v>0</v>
      </c>
      <c r="BA61" s="42">
        <f t="shared" si="80"/>
        <v>8970.43</v>
      </c>
      <c r="BB61" s="42">
        <f t="shared" si="80"/>
        <v>0</v>
      </c>
      <c r="BC61" s="42">
        <f t="shared" si="80"/>
        <v>7358</v>
      </c>
      <c r="BD61" s="42">
        <f t="shared" si="80"/>
        <v>0</v>
      </c>
      <c r="BE61" s="42">
        <f t="shared" si="80"/>
        <v>1958</v>
      </c>
      <c r="BF61" s="42">
        <f t="shared" si="80"/>
        <v>0</v>
      </c>
      <c r="BG61" s="42">
        <f t="shared" si="80"/>
        <v>4643.37</v>
      </c>
      <c r="BH61" s="42">
        <f t="shared" si="80"/>
        <v>0</v>
      </c>
      <c r="BI61" s="42">
        <f t="shared" si="80"/>
        <v>6320</v>
      </c>
      <c r="BJ61" s="42">
        <f t="shared" si="80"/>
        <v>0</v>
      </c>
      <c r="BK61" s="42">
        <f t="shared" si="80"/>
        <v>1669.1099999999997</v>
      </c>
      <c r="BL61" s="42">
        <f t="shared" si="80"/>
        <v>0</v>
      </c>
      <c r="BM61" s="40">
        <f t="shared" si="80"/>
        <v>21948.48</v>
      </c>
      <c r="BN61" s="42">
        <f t="shared" si="80"/>
        <v>0</v>
      </c>
      <c r="BO61" s="42">
        <f t="shared" si="80"/>
        <v>7628.5499999999993</v>
      </c>
      <c r="BP61" s="42">
        <f t="shared" si="80"/>
        <v>0</v>
      </c>
      <c r="BQ61" s="42">
        <f t="shared" si="80"/>
        <v>7800</v>
      </c>
      <c r="BR61" s="42">
        <f t="shared" si="80"/>
        <v>0</v>
      </c>
      <c r="BS61" s="42">
        <f t="shared" si="80"/>
        <v>6487.92</v>
      </c>
      <c r="BT61" s="42">
        <f t="shared" ref="BT61:EE61" si="81">SUM(BT60+BT24+BT30)</f>
        <v>0</v>
      </c>
      <c r="BU61" s="40">
        <f t="shared" si="81"/>
        <v>14287.92</v>
      </c>
      <c r="BV61" s="42">
        <f t="shared" si="81"/>
        <v>0</v>
      </c>
      <c r="BW61" s="42">
        <f t="shared" si="81"/>
        <v>9626.7000000000007</v>
      </c>
      <c r="BX61" s="42">
        <f t="shared" si="81"/>
        <v>0</v>
      </c>
      <c r="BY61" s="42">
        <f t="shared" si="81"/>
        <v>8579.77</v>
      </c>
      <c r="BZ61" s="42">
        <f t="shared" si="81"/>
        <v>0</v>
      </c>
      <c r="CA61" s="42">
        <f t="shared" si="81"/>
        <v>8248.19</v>
      </c>
      <c r="CB61" s="42">
        <f t="shared" si="81"/>
        <v>0</v>
      </c>
      <c r="CC61" s="42">
        <f t="shared" si="81"/>
        <v>8282.16</v>
      </c>
      <c r="CD61" s="42">
        <f t="shared" si="81"/>
        <v>0</v>
      </c>
      <c r="CE61" s="42">
        <f t="shared" si="81"/>
        <v>8963.19</v>
      </c>
      <c r="CF61" s="42">
        <f t="shared" si="81"/>
        <v>0</v>
      </c>
      <c r="CG61" s="42">
        <f t="shared" si="81"/>
        <v>7380</v>
      </c>
      <c r="CH61" s="42">
        <f t="shared" si="81"/>
        <v>0</v>
      </c>
      <c r="CI61" s="42">
        <f t="shared" si="81"/>
        <v>6170</v>
      </c>
      <c r="CJ61" s="42">
        <f t="shared" si="81"/>
        <v>0</v>
      </c>
      <c r="CK61" s="42">
        <f t="shared" si="81"/>
        <v>685.77</v>
      </c>
      <c r="CL61" s="42">
        <f t="shared" si="81"/>
        <v>0</v>
      </c>
      <c r="CM61" s="40">
        <f t="shared" si="81"/>
        <v>14235.77</v>
      </c>
      <c r="CN61" s="42">
        <f t="shared" si="81"/>
        <v>0</v>
      </c>
      <c r="CO61" s="42">
        <f t="shared" si="81"/>
        <v>7645</v>
      </c>
      <c r="CP61" s="42">
        <f t="shared" si="81"/>
        <v>0</v>
      </c>
      <c r="CQ61" s="42">
        <f t="shared" si="81"/>
        <v>6575</v>
      </c>
      <c r="CR61" s="42">
        <f t="shared" si="81"/>
        <v>0</v>
      </c>
      <c r="CS61" s="42">
        <f t="shared" si="81"/>
        <v>3111.47</v>
      </c>
      <c r="CT61" s="42">
        <f t="shared" si="81"/>
        <v>0</v>
      </c>
      <c r="CU61" s="40">
        <f t="shared" si="81"/>
        <v>17331.47</v>
      </c>
      <c r="CV61" s="42">
        <f t="shared" si="81"/>
        <v>0</v>
      </c>
      <c r="CW61" s="42">
        <f t="shared" si="81"/>
        <v>7322.4299999999994</v>
      </c>
      <c r="CX61" s="42">
        <f t="shared" si="81"/>
        <v>0</v>
      </c>
      <c r="CY61" s="42">
        <f t="shared" si="81"/>
        <v>8043.869999999999</v>
      </c>
      <c r="CZ61" s="42">
        <f t="shared" si="81"/>
        <v>0</v>
      </c>
      <c r="DA61" s="42">
        <f t="shared" si="81"/>
        <v>11091.98</v>
      </c>
      <c r="DB61" s="42">
        <f t="shared" si="81"/>
        <v>0</v>
      </c>
      <c r="DC61" s="42">
        <f t="shared" si="81"/>
        <v>5377.79</v>
      </c>
      <c r="DD61" s="42">
        <f t="shared" si="81"/>
        <v>0</v>
      </c>
      <c r="DE61" s="42">
        <f t="shared" si="81"/>
        <v>10071</v>
      </c>
      <c r="DF61" s="42">
        <f t="shared" si="81"/>
        <v>0</v>
      </c>
      <c r="DG61" s="42">
        <f t="shared" si="81"/>
        <v>9681.07</v>
      </c>
      <c r="DH61" s="42">
        <f t="shared" si="81"/>
        <v>0</v>
      </c>
      <c r="DI61" s="42">
        <f t="shared" si="81"/>
        <v>9863.89</v>
      </c>
      <c r="DJ61" s="42">
        <f t="shared" si="81"/>
        <v>0</v>
      </c>
      <c r="DK61" s="42">
        <f t="shared" si="81"/>
        <v>7888.92</v>
      </c>
      <c r="DL61" s="42">
        <f t="shared" si="81"/>
        <v>0</v>
      </c>
      <c r="DM61" s="42">
        <f t="shared" si="81"/>
        <v>7821.5499999999993</v>
      </c>
      <c r="DN61" s="42">
        <f t="shared" si="81"/>
        <v>0</v>
      </c>
      <c r="DO61" s="42">
        <f t="shared" si="81"/>
        <v>10082.07</v>
      </c>
      <c r="DP61" s="42">
        <f t="shared" si="81"/>
        <v>0</v>
      </c>
      <c r="DQ61" s="42">
        <f>SUM(DQ60+DQ24+DQ30)</f>
        <v>9002.41</v>
      </c>
      <c r="DR61" s="42">
        <f t="shared" si="81"/>
        <v>0</v>
      </c>
      <c r="DS61" s="42">
        <f t="shared" si="81"/>
        <v>3182.04</v>
      </c>
      <c r="DT61" s="42">
        <f t="shared" si="81"/>
        <v>0</v>
      </c>
      <c r="DU61" s="42">
        <f t="shared" si="81"/>
        <v>6487.7999999999993</v>
      </c>
      <c r="DV61" s="42">
        <f t="shared" si="81"/>
        <v>0</v>
      </c>
      <c r="DW61" s="42">
        <f t="shared" si="81"/>
        <v>6634.7900000000009</v>
      </c>
      <c r="DX61" s="42">
        <f t="shared" si="81"/>
        <v>0</v>
      </c>
      <c r="DY61" s="42">
        <f t="shared" si="81"/>
        <v>11090.699999999999</v>
      </c>
      <c r="DZ61" s="42">
        <f t="shared" si="81"/>
        <v>0</v>
      </c>
      <c r="EA61" s="42">
        <f t="shared" si="81"/>
        <v>10468.39</v>
      </c>
      <c r="EB61" s="42">
        <f t="shared" si="81"/>
        <v>0</v>
      </c>
      <c r="EC61" s="42">
        <f t="shared" si="81"/>
        <v>8306.91</v>
      </c>
      <c r="ED61" s="42">
        <f t="shared" si="81"/>
        <v>0</v>
      </c>
      <c r="EE61" s="42">
        <f t="shared" si="81"/>
        <v>11433.8</v>
      </c>
      <c r="EF61" s="42">
        <f t="shared" ref="EF61:GQ61" si="82">SUM(EF60+EF24+EF30)</f>
        <v>0</v>
      </c>
      <c r="EG61" s="42">
        <f t="shared" si="82"/>
        <v>4000</v>
      </c>
      <c r="EH61" s="42">
        <f t="shared" si="82"/>
        <v>0</v>
      </c>
      <c r="EI61" s="42">
        <f t="shared" si="82"/>
        <v>2000</v>
      </c>
      <c r="EJ61" s="42">
        <f t="shared" si="82"/>
        <v>0</v>
      </c>
      <c r="EK61" s="42">
        <f t="shared" si="82"/>
        <v>4450</v>
      </c>
      <c r="EL61" s="42">
        <f t="shared" si="82"/>
        <v>0</v>
      </c>
      <c r="EM61" s="42">
        <f t="shared" si="82"/>
        <v>4575</v>
      </c>
      <c r="EN61" s="42">
        <f t="shared" si="82"/>
        <v>0</v>
      </c>
      <c r="EO61" s="42">
        <f t="shared" si="82"/>
        <v>5150</v>
      </c>
      <c r="EP61" s="42">
        <f t="shared" si="82"/>
        <v>0</v>
      </c>
      <c r="EQ61" s="42">
        <f t="shared" si="82"/>
        <v>3515</v>
      </c>
      <c r="ER61" s="42">
        <f t="shared" si="82"/>
        <v>0</v>
      </c>
      <c r="ES61" s="42">
        <f t="shared" si="82"/>
        <v>3950</v>
      </c>
      <c r="ET61" s="42">
        <f t="shared" si="82"/>
        <v>0</v>
      </c>
      <c r="EU61" s="42">
        <f t="shared" si="82"/>
        <v>5040</v>
      </c>
      <c r="EV61" s="42">
        <f t="shared" si="82"/>
        <v>0</v>
      </c>
      <c r="EW61" s="42">
        <f t="shared" si="82"/>
        <v>2515</v>
      </c>
      <c r="EX61" s="42">
        <f t="shared" si="82"/>
        <v>0</v>
      </c>
      <c r="EY61" s="42">
        <f t="shared" si="82"/>
        <v>-11545.67</v>
      </c>
      <c r="EZ61" s="42">
        <f t="shared" si="82"/>
        <v>0</v>
      </c>
      <c r="FA61" s="40">
        <f t="shared" si="82"/>
        <v>23649.329999999998</v>
      </c>
      <c r="FB61" s="42">
        <f t="shared" si="82"/>
        <v>0</v>
      </c>
      <c r="FC61" s="42">
        <f t="shared" si="82"/>
        <v>9424.59</v>
      </c>
      <c r="FD61" s="42">
        <f t="shared" si="82"/>
        <v>0</v>
      </c>
      <c r="FE61" s="42">
        <f t="shared" si="82"/>
        <v>8898.4399999999987</v>
      </c>
      <c r="FF61" s="42">
        <f t="shared" si="82"/>
        <v>0</v>
      </c>
      <c r="FG61" s="42">
        <f t="shared" si="82"/>
        <v>13259.53</v>
      </c>
      <c r="FH61" s="42">
        <f t="shared" si="82"/>
        <v>0</v>
      </c>
      <c r="FI61" s="42">
        <f t="shared" si="82"/>
        <v>109.75000000000023</v>
      </c>
      <c r="FJ61" s="42">
        <f t="shared" si="82"/>
        <v>0</v>
      </c>
      <c r="FK61" s="40">
        <f t="shared" si="82"/>
        <v>13369.279999999999</v>
      </c>
      <c r="FL61" s="42">
        <f t="shared" si="82"/>
        <v>0</v>
      </c>
      <c r="FM61" s="42">
        <f t="shared" si="82"/>
        <v>2500</v>
      </c>
      <c r="FN61" s="42">
        <f t="shared" si="82"/>
        <v>0</v>
      </c>
      <c r="FO61" s="42">
        <f t="shared" si="82"/>
        <v>3733</v>
      </c>
      <c r="FP61" s="42">
        <f t="shared" si="82"/>
        <v>0</v>
      </c>
      <c r="FQ61" s="42">
        <f t="shared" si="82"/>
        <v>2910</v>
      </c>
      <c r="FR61" s="42">
        <f t="shared" si="82"/>
        <v>0</v>
      </c>
      <c r="FS61" s="42">
        <f t="shared" si="82"/>
        <v>-1714.55</v>
      </c>
      <c r="FT61" s="42">
        <f t="shared" si="82"/>
        <v>0</v>
      </c>
      <c r="FU61" s="42">
        <f t="shared" si="82"/>
        <v>7428.45</v>
      </c>
      <c r="FV61" s="42">
        <f t="shared" si="82"/>
        <v>0</v>
      </c>
      <c r="FW61" s="42">
        <f t="shared" si="82"/>
        <v>7340</v>
      </c>
      <c r="FX61" s="42">
        <f t="shared" si="82"/>
        <v>0</v>
      </c>
      <c r="FY61" s="42">
        <f t="shared" si="82"/>
        <v>1345</v>
      </c>
      <c r="FZ61" s="42">
        <f t="shared" si="82"/>
        <v>0</v>
      </c>
      <c r="GA61" s="42">
        <f t="shared" si="82"/>
        <v>2520</v>
      </c>
      <c r="GB61" s="42">
        <f t="shared" si="82"/>
        <v>0</v>
      </c>
      <c r="GC61" s="42">
        <f t="shared" si="82"/>
        <v>-1723.0600000000004</v>
      </c>
      <c r="GD61" s="42">
        <f t="shared" si="82"/>
        <v>0</v>
      </c>
      <c r="GE61" s="40">
        <f t="shared" si="82"/>
        <v>16910.39</v>
      </c>
      <c r="GF61" s="42">
        <f t="shared" si="82"/>
        <v>0</v>
      </c>
      <c r="GG61" s="42">
        <f t="shared" si="82"/>
        <v>1958</v>
      </c>
      <c r="GH61" s="42">
        <f t="shared" si="82"/>
        <v>0</v>
      </c>
      <c r="GI61" s="42">
        <f t="shared" si="82"/>
        <v>2375</v>
      </c>
      <c r="GJ61" s="42">
        <f t="shared" si="82"/>
        <v>0</v>
      </c>
      <c r="GK61" s="42">
        <f t="shared" si="82"/>
        <v>3850</v>
      </c>
      <c r="GL61" s="42">
        <f t="shared" si="82"/>
        <v>0</v>
      </c>
      <c r="GM61" s="42">
        <f t="shared" si="82"/>
        <v>2196</v>
      </c>
      <c r="GN61" s="42">
        <f t="shared" si="82"/>
        <v>0</v>
      </c>
      <c r="GO61" s="42">
        <f t="shared" si="82"/>
        <v>1150.8399999999999</v>
      </c>
      <c r="GP61" s="42">
        <f t="shared" si="82"/>
        <v>0</v>
      </c>
      <c r="GQ61" s="42">
        <f t="shared" si="82"/>
        <v>4350</v>
      </c>
      <c r="GR61" s="42">
        <f t="shared" ref="GR61:JC61" si="83">SUM(GR60+GR24+GR30)</f>
        <v>0</v>
      </c>
      <c r="GS61" s="42">
        <f t="shared" si="83"/>
        <v>-1278.3899999999999</v>
      </c>
      <c r="GT61" s="42">
        <f t="shared" si="83"/>
        <v>0</v>
      </c>
      <c r="GU61" s="40">
        <f t="shared" si="83"/>
        <v>14601.45</v>
      </c>
      <c r="GV61" s="42">
        <f t="shared" si="83"/>
        <v>0</v>
      </c>
      <c r="GW61" s="42">
        <f t="shared" si="83"/>
        <v>8206.66</v>
      </c>
      <c r="GX61" s="42">
        <f t="shared" si="83"/>
        <v>0</v>
      </c>
      <c r="GY61" s="42">
        <f t="shared" si="83"/>
        <v>9340.7099999999991</v>
      </c>
      <c r="GZ61" s="42">
        <f t="shared" si="83"/>
        <v>0</v>
      </c>
      <c r="HA61" s="105">
        <f t="shared" si="83"/>
        <v>10838.9</v>
      </c>
      <c r="HB61" s="42">
        <f t="shared" si="83"/>
        <v>0</v>
      </c>
      <c r="HC61" s="42">
        <f t="shared" si="83"/>
        <v>8850.0300000000007</v>
      </c>
      <c r="HD61" s="42">
        <f t="shared" si="83"/>
        <v>0</v>
      </c>
      <c r="HE61" s="42">
        <f t="shared" si="83"/>
        <v>8240.85</v>
      </c>
      <c r="HF61" s="42">
        <f t="shared" si="83"/>
        <v>0</v>
      </c>
      <c r="HG61" s="42">
        <f t="shared" si="83"/>
        <v>9738.9</v>
      </c>
      <c r="HH61" s="42">
        <f t="shared" si="83"/>
        <v>0</v>
      </c>
      <c r="HI61" s="42">
        <f t="shared" si="83"/>
        <v>4175</v>
      </c>
      <c r="HJ61" s="42">
        <f t="shared" si="83"/>
        <v>0</v>
      </c>
      <c r="HK61" s="42">
        <f t="shared" si="83"/>
        <v>2500.29</v>
      </c>
      <c r="HL61" s="42">
        <f t="shared" si="83"/>
        <v>0</v>
      </c>
      <c r="HM61" s="42">
        <f t="shared" si="83"/>
        <v>3110</v>
      </c>
      <c r="HN61" s="42">
        <f t="shared" si="83"/>
        <v>0</v>
      </c>
      <c r="HO61" s="42">
        <f t="shared" si="83"/>
        <v>2550</v>
      </c>
      <c r="HP61" s="42">
        <f t="shared" si="83"/>
        <v>0</v>
      </c>
      <c r="HQ61" s="42">
        <f t="shared" si="83"/>
        <v>-3246.9800000000005</v>
      </c>
      <c r="HR61" s="42">
        <f t="shared" si="83"/>
        <v>0</v>
      </c>
      <c r="HS61" s="40">
        <f t="shared" si="83"/>
        <v>9088.31</v>
      </c>
      <c r="HT61" s="42">
        <f t="shared" si="83"/>
        <v>0</v>
      </c>
      <c r="HU61" s="42">
        <f t="shared" si="83"/>
        <v>0</v>
      </c>
      <c r="HV61" s="42">
        <f t="shared" si="83"/>
        <v>0</v>
      </c>
      <c r="HW61" s="42">
        <f t="shared" si="83"/>
        <v>0</v>
      </c>
      <c r="HX61" s="42">
        <f t="shared" si="83"/>
        <v>0</v>
      </c>
      <c r="HY61" s="42">
        <f t="shared" si="83"/>
        <v>9592.7999999999993</v>
      </c>
      <c r="HZ61" s="42">
        <f t="shared" si="83"/>
        <v>0</v>
      </c>
      <c r="IA61" s="42">
        <f t="shared" si="83"/>
        <v>2750.41</v>
      </c>
      <c r="IB61" s="42">
        <f t="shared" si="83"/>
        <v>0</v>
      </c>
      <c r="IC61" s="42">
        <f t="shared" si="83"/>
        <v>8680.7999999999993</v>
      </c>
      <c r="ID61" s="42">
        <f t="shared" si="83"/>
        <v>0</v>
      </c>
      <c r="IE61" s="42">
        <f t="shared" si="83"/>
        <v>6862.8</v>
      </c>
      <c r="IF61" s="42">
        <f t="shared" si="83"/>
        <v>0</v>
      </c>
      <c r="IG61" s="40">
        <f t="shared" si="83"/>
        <v>27886.81</v>
      </c>
      <c r="IH61" s="42">
        <f t="shared" si="83"/>
        <v>0</v>
      </c>
      <c r="II61" s="42">
        <f t="shared" si="83"/>
        <v>8711.66</v>
      </c>
      <c r="IJ61" s="42">
        <f t="shared" si="83"/>
        <v>0</v>
      </c>
      <c r="IK61" s="42">
        <f t="shared" si="83"/>
        <v>9032.82</v>
      </c>
      <c r="IL61" s="42">
        <f t="shared" si="83"/>
        <v>0</v>
      </c>
      <c r="IM61" s="40">
        <f t="shared" si="83"/>
        <v>17744.48</v>
      </c>
      <c r="IN61" s="42">
        <f t="shared" si="83"/>
        <v>0</v>
      </c>
      <c r="IO61" s="42">
        <f t="shared" si="83"/>
        <v>9424.64</v>
      </c>
      <c r="IP61" s="42">
        <f t="shared" si="83"/>
        <v>0</v>
      </c>
      <c r="IQ61" s="42">
        <f t="shared" si="83"/>
        <v>10574.23</v>
      </c>
      <c r="IR61" s="42">
        <f t="shared" si="83"/>
        <v>0</v>
      </c>
      <c r="IS61" s="42">
        <f t="shared" si="83"/>
        <v>5783.68</v>
      </c>
      <c r="IT61" s="42">
        <f t="shared" si="83"/>
        <v>0</v>
      </c>
      <c r="IU61" s="42">
        <f t="shared" si="83"/>
        <v>7163.2999999999993</v>
      </c>
      <c r="IV61" s="42">
        <f t="shared" si="83"/>
        <v>0</v>
      </c>
      <c r="IW61" s="42">
        <f t="shared" si="83"/>
        <v>32945.85</v>
      </c>
      <c r="IX61" s="42">
        <f t="shared" si="83"/>
        <v>0</v>
      </c>
      <c r="IY61" s="42">
        <f t="shared" si="83"/>
        <v>-45466.450000000004</v>
      </c>
      <c r="IZ61" s="42">
        <f t="shared" si="83"/>
        <v>0</v>
      </c>
      <c r="JA61" s="42">
        <f t="shared" si="83"/>
        <v>-251.46</v>
      </c>
      <c r="JB61" s="42">
        <f t="shared" si="83"/>
        <v>0</v>
      </c>
      <c r="JC61" s="42">
        <f t="shared" si="83"/>
        <v>-14.64</v>
      </c>
      <c r="JD61" s="42">
        <f t="shared" ref="JD61:JJ61" si="84">SUM(JD60+JD24+JD30)</f>
        <v>0</v>
      </c>
      <c r="JE61" s="42">
        <f t="shared" si="84"/>
        <v>266.10000000000002</v>
      </c>
      <c r="JF61" s="42">
        <f t="shared" si="84"/>
        <v>0</v>
      </c>
      <c r="JG61" s="42">
        <f t="shared" si="84"/>
        <v>0</v>
      </c>
      <c r="JH61" s="42">
        <f t="shared" si="84"/>
        <v>0</v>
      </c>
      <c r="JI61" s="42">
        <f t="shared" si="84"/>
        <v>0</v>
      </c>
      <c r="JJ61" s="42">
        <f t="shared" si="84"/>
        <v>0</v>
      </c>
      <c r="JK61" s="42">
        <f>SUM(JK60+JK24+JK30)</f>
        <v>529201.64</v>
      </c>
    </row>
    <row r="62" spans="1:271" hidden="1" x14ac:dyDescent="0.2">
      <c r="A62" s="36"/>
      <c r="B62" s="36" t="s">
        <v>496</v>
      </c>
      <c r="C62" s="36"/>
      <c r="D62" s="36"/>
      <c r="E62" s="36"/>
      <c r="F62" s="36"/>
      <c r="G62" s="42"/>
      <c r="H62" s="39"/>
      <c r="I62" s="42"/>
      <c r="J62" s="39"/>
      <c r="K62" s="42"/>
      <c r="L62" s="39"/>
      <c r="M62" s="42"/>
      <c r="N62" s="39"/>
      <c r="O62" s="42"/>
      <c r="P62" s="39"/>
      <c r="Q62" s="42"/>
      <c r="R62" s="39"/>
      <c r="S62" s="42"/>
      <c r="T62" s="39"/>
      <c r="U62" s="42"/>
      <c r="V62" s="39"/>
      <c r="W62" s="42"/>
      <c r="X62" s="39"/>
      <c r="Y62" s="42"/>
      <c r="Z62" s="39"/>
      <c r="AA62" s="42"/>
      <c r="AB62" s="39"/>
      <c r="AC62" s="42"/>
      <c r="AD62" s="39"/>
      <c r="AE62" s="42"/>
      <c r="AF62" s="39"/>
      <c r="AG62" s="42"/>
      <c r="AH62" s="39"/>
      <c r="AI62" s="42"/>
      <c r="AJ62" s="39"/>
      <c r="AK62" s="42"/>
      <c r="AL62" s="39"/>
      <c r="AM62" s="42"/>
      <c r="AN62" s="39"/>
      <c r="AO62" s="42"/>
      <c r="AP62" s="39"/>
      <c r="AQ62" s="42"/>
      <c r="AR62" s="39"/>
      <c r="AS62" s="42"/>
      <c r="AT62" s="39"/>
      <c r="AU62" s="42"/>
      <c r="AV62" s="39"/>
      <c r="AW62" s="40"/>
      <c r="AX62" s="39"/>
      <c r="AY62" s="42"/>
      <c r="AZ62" s="39"/>
      <c r="BA62" s="42"/>
      <c r="BB62" s="39"/>
      <c r="BC62" s="42"/>
      <c r="BD62" s="39"/>
      <c r="BE62" s="42"/>
      <c r="BF62" s="39"/>
      <c r="BG62" s="42"/>
      <c r="BH62" s="39"/>
      <c r="BI62" s="42"/>
      <c r="BJ62" s="39"/>
      <c r="BK62" s="42"/>
      <c r="BL62" s="39"/>
      <c r="BM62" s="40"/>
      <c r="BN62" s="39"/>
      <c r="BO62" s="42"/>
      <c r="BP62" s="39"/>
      <c r="BQ62" s="42"/>
      <c r="BR62" s="39"/>
      <c r="BS62" s="42"/>
      <c r="BT62" s="39"/>
      <c r="BU62" s="40"/>
      <c r="BV62" s="39"/>
      <c r="BW62" s="42"/>
      <c r="BX62" s="39"/>
      <c r="BY62" s="42"/>
      <c r="BZ62" s="39"/>
      <c r="CA62" s="42"/>
      <c r="CB62" s="39"/>
      <c r="CC62" s="42"/>
      <c r="CD62" s="39"/>
      <c r="CE62" s="42"/>
      <c r="CF62" s="39"/>
      <c r="CG62" s="42"/>
      <c r="CH62" s="39"/>
      <c r="CI62" s="42"/>
      <c r="CJ62" s="39"/>
      <c r="CK62" s="42"/>
      <c r="CL62" s="39"/>
      <c r="CM62" s="40"/>
      <c r="CN62" s="39"/>
      <c r="CO62" s="42"/>
      <c r="CP62" s="39"/>
      <c r="CQ62" s="42"/>
      <c r="CR62" s="39"/>
      <c r="CS62" s="42"/>
      <c r="CT62" s="39"/>
      <c r="CU62" s="40"/>
      <c r="CV62" s="39"/>
      <c r="CW62" s="42"/>
      <c r="CX62" s="39"/>
      <c r="CY62" s="42"/>
      <c r="CZ62" s="39"/>
      <c r="DA62" s="42"/>
      <c r="DB62" s="39"/>
      <c r="DC62" s="42"/>
      <c r="DD62" s="39"/>
      <c r="DE62" s="42"/>
      <c r="DF62" s="39"/>
      <c r="DG62" s="42"/>
      <c r="DH62" s="39"/>
      <c r="DI62" s="42"/>
      <c r="DJ62" s="39"/>
      <c r="DK62" s="42"/>
      <c r="DL62" s="39"/>
      <c r="DM62" s="42"/>
      <c r="DN62" s="39"/>
      <c r="DO62" s="42"/>
      <c r="DP62" s="39"/>
      <c r="DQ62" s="42"/>
      <c r="DR62" s="39"/>
      <c r="DS62" s="42"/>
      <c r="DT62" s="39"/>
      <c r="DU62" s="42"/>
      <c r="DV62" s="39"/>
      <c r="DW62" s="42"/>
      <c r="DX62" s="39"/>
      <c r="DY62" s="42"/>
      <c r="DZ62" s="39"/>
      <c r="EA62" s="42"/>
      <c r="EB62" s="39"/>
      <c r="EC62" s="42"/>
      <c r="ED62" s="39"/>
      <c r="EE62" s="42"/>
      <c r="EF62" s="39"/>
      <c r="EG62" s="42"/>
      <c r="EH62" s="39"/>
      <c r="EI62" s="42"/>
      <c r="EJ62" s="39"/>
      <c r="EK62" s="42"/>
      <c r="EL62" s="39"/>
      <c r="EM62" s="42"/>
      <c r="EN62" s="39"/>
      <c r="EO62" s="42"/>
      <c r="EP62" s="39"/>
      <c r="EQ62" s="42"/>
      <c r="ER62" s="39"/>
      <c r="ES62" s="42"/>
      <c r="ET62" s="39"/>
      <c r="EU62" s="42"/>
      <c r="EV62" s="39"/>
      <c r="EW62" s="42"/>
      <c r="EX62" s="39"/>
      <c r="EY62" s="42"/>
      <c r="EZ62" s="39"/>
      <c r="FA62" s="40"/>
      <c r="FB62" s="39"/>
      <c r="FC62" s="42"/>
      <c r="FD62" s="39"/>
      <c r="FE62" s="42"/>
      <c r="FF62" s="39"/>
      <c r="FG62" s="42"/>
      <c r="FH62" s="39"/>
      <c r="FI62" s="42"/>
      <c r="FJ62" s="39"/>
      <c r="FK62" s="40"/>
      <c r="FL62" s="39"/>
      <c r="FM62" s="42"/>
      <c r="FN62" s="39"/>
      <c r="FO62" s="42"/>
      <c r="FP62" s="39"/>
      <c r="FQ62" s="42"/>
      <c r="FR62" s="39"/>
      <c r="FS62" s="42"/>
      <c r="FT62" s="39"/>
      <c r="FU62" s="42"/>
      <c r="FV62" s="39"/>
      <c r="FW62" s="42"/>
      <c r="FX62" s="39"/>
      <c r="FY62" s="42"/>
      <c r="FZ62" s="39"/>
      <c r="GA62" s="42"/>
      <c r="GB62" s="39"/>
      <c r="GC62" s="42"/>
      <c r="GD62" s="39"/>
      <c r="GE62" s="40"/>
      <c r="GF62" s="39"/>
      <c r="GG62" s="42"/>
      <c r="GH62" s="39"/>
      <c r="GI62" s="42"/>
      <c r="GJ62" s="39"/>
      <c r="GK62" s="42"/>
      <c r="GL62" s="39"/>
      <c r="GM62" s="42"/>
      <c r="GN62" s="39"/>
      <c r="GO62" s="42"/>
      <c r="GP62" s="39"/>
      <c r="GQ62" s="42"/>
      <c r="GR62" s="39"/>
      <c r="GS62" s="42"/>
      <c r="GT62" s="39"/>
      <c r="GU62" s="40"/>
      <c r="GV62" s="39"/>
      <c r="GW62" s="42"/>
      <c r="GX62" s="39"/>
      <c r="GY62" s="42"/>
      <c r="GZ62" s="39"/>
      <c r="HA62" s="105"/>
      <c r="HB62" s="39"/>
      <c r="HC62" s="42"/>
      <c r="HD62" s="39"/>
      <c r="HE62" s="42"/>
      <c r="HF62" s="39"/>
      <c r="HG62" s="42"/>
      <c r="HH62" s="39"/>
      <c r="HI62" s="42"/>
      <c r="HJ62" s="39"/>
      <c r="HK62" s="42"/>
      <c r="HL62" s="39"/>
      <c r="HM62" s="42"/>
      <c r="HN62" s="39"/>
      <c r="HO62" s="42"/>
      <c r="HP62" s="39"/>
      <c r="HQ62" s="42"/>
      <c r="HR62" s="39"/>
      <c r="HS62" s="40"/>
      <c r="HT62" s="39"/>
      <c r="HU62" s="42"/>
      <c r="HV62" s="39"/>
      <c r="HW62" s="42"/>
      <c r="HX62" s="39"/>
      <c r="HY62" s="42"/>
      <c r="HZ62" s="39"/>
      <c r="IA62" s="42"/>
      <c r="IB62" s="39"/>
      <c r="IC62" s="42"/>
      <c r="ID62" s="39"/>
      <c r="IE62" s="42"/>
      <c r="IF62" s="39"/>
      <c r="IG62" s="40"/>
      <c r="IH62" s="39"/>
      <c r="II62" s="42"/>
      <c r="IJ62" s="39"/>
      <c r="IK62" s="42"/>
      <c r="IL62" s="39"/>
      <c r="IM62" s="40"/>
      <c r="IN62" s="39"/>
      <c r="IO62" s="42"/>
      <c r="IP62" s="39"/>
      <c r="IQ62" s="42"/>
      <c r="IR62" s="39"/>
      <c r="IS62" s="42"/>
      <c r="IT62" s="39"/>
      <c r="IU62" s="42"/>
      <c r="IV62" s="39"/>
      <c r="IW62" s="42"/>
      <c r="IX62" s="39"/>
      <c r="IY62" s="42"/>
      <c r="IZ62" s="39"/>
      <c r="JA62" s="42"/>
      <c r="JB62" s="39"/>
      <c r="JC62" s="42"/>
      <c r="JD62" s="39"/>
      <c r="JE62" s="42"/>
      <c r="JF62" s="39"/>
      <c r="JG62" s="42"/>
      <c r="JH62" s="39"/>
      <c r="JI62" s="42"/>
      <c r="JJ62" s="39"/>
      <c r="JK62" s="42"/>
    </row>
    <row r="63" spans="1:271" hidden="1" x14ac:dyDescent="0.2">
      <c r="A63" s="36"/>
      <c r="B63" s="36"/>
      <c r="C63" s="36" t="s">
        <v>497</v>
      </c>
      <c r="D63" s="36"/>
      <c r="E63" s="36"/>
      <c r="F63" s="36"/>
      <c r="G63" s="42"/>
      <c r="H63" s="39"/>
      <c r="I63" s="42"/>
      <c r="J63" s="39"/>
      <c r="K63" s="42"/>
      <c r="L63" s="39"/>
      <c r="M63" s="42"/>
      <c r="N63" s="39"/>
      <c r="O63" s="42"/>
      <c r="P63" s="39"/>
      <c r="Q63" s="42"/>
      <c r="R63" s="39"/>
      <c r="S63" s="42"/>
      <c r="T63" s="39"/>
      <c r="U63" s="42"/>
      <c r="V63" s="39"/>
      <c r="W63" s="42"/>
      <c r="X63" s="39"/>
      <c r="Y63" s="42"/>
      <c r="Z63" s="39"/>
      <c r="AA63" s="42"/>
      <c r="AB63" s="39"/>
      <c r="AC63" s="42"/>
      <c r="AD63" s="39"/>
      <c r="AE63" s="42"/>
      <c r="AF63" s="39"/>
      <c r="AG63" s="42"/>
      <c r="AH63" s="39"/>
      <c r="AI63" s="42"/>
      <c r="AJ63" s="39"/>
      <c r="AK63" s="42"/>
      <c r="AL63" s="39"/>
      <c r="AM63" s="42"/>
      <c r="AN63" s="39"/>
      <c r="AO63" s="42"/>
      <c r="AP63" s="39"/>
      <c r="AQ63" s="42"/>
      <c r="AR63" s="39"/>
      <c r="AS63" s="42"/>
      <c r="AT63" s="39"/>
      <c r="AU63" s="42"/>
      <c r="AV63" s="39"/>
      <c r="AW63" s="40"/>
      <c r="AX63" s="39"/>
      <c r="AY63" s="42"/>
      <c r="AZ63" s="39"/>
      <c r="BA63" s="42"/>
      <c r="BB63" s="39"/>
      <c r="BC63" s="42"/>
      <c r="BD63" s="39"/>
      <c r="BE63" s="42"/>
      <c r="BF63" s="39"/>
      <c r="BG63" s="42"/>
      <c r="BH63" s="39"/>
      <c r="BI63" s="42"/>
      <c r="BJ63" s="39"/>
      <c r="BK63" s="42"/>
      <c r="BL63" s="39"/>
      <c r="BM63" s="40"/>
      <c r="BN63" s="39"/>
      <c r="BO63" s="42"/>
      <c r="BP63" s="39"/>
      <c r="BQ63" s="42"/>
      <c r="BR63" s="39"/>
      <c r="BS63" s="42"/>
      <c r="BT63" s="39"/>
      <c r="BU63" s="40"/>
      <c r="BV63" s="39"/>
      <c r="BW63" s="42"/>
      <c r="BX63" s="39"/>
      <c r="BY63" s="42"/>
      <c r="BZ63" s="39"/>
      <c r="CA63" s="42"/>
      <c r="CB63" s="39"/>
      <c r="CC63" s="42"/>
      <c r="CD63" s="39"/>
      <c r="CE63" s="42"/>
      <c r="CF63" s="39"/>
      <c r="CG63" s="42"/>
      <c r="CH63" s="39"/>
      <c r="CI63" s="42"/>
      <c r="CJ63" s="39"/>
      <c r="CK63" s="42"/>
      <c r="CL63" s="39"/>
      <c r="CM63" s="40"/>
      <c r="CN63" s="39"/>
      <c r="CO63" s="42"/>
      <c r="CP63" s="39"/>
      <c r="CQ63" s="42"/>
      <c r="CR63" s="39"/>
      <c r="CS63" s="42"/>
      <c r="CT63" s="39"/>
      <c r="CU63" s="40"/>
      <c r="CV63" s="39"/>
      <c r="CW63" s="42"/>
      <c r="CX63" s="39"/>
      <c r="CY63" s="42"/>
      <c r="CZ63" s="39"/>
      <c r="DA63" s="42"/>
      <c r="DB63" s="39"/>
      <c r="DC63" s="42"/>
      <c r="DD63" s="39"/>
      <c r="DE63" s="42"/>
      <c r="DF63" s="39"/>
      <c r="DG63" s="42"/>
      <c r="DH63" s="39"/>
      <c r="DI63" s="42"/>
      <c r="DJ63" s="39"/>
      <c r="DK63" s="42"/>
      <c r="DL63" s="39"/>
      <c r="DM63" s="42"/>
      <c r="DN63" s="39"/>
      <c r="DO63" s="42"/>
      <c r="DP63" s="39"/>
      <c r="DQ63" s="42"/>
      <c r="DR63" s="39"/>
      <c r="DS63" s="42"/>
      <c r="DT63" s="39"/>
      <c r="DU63" s="42"/>
      <c r="DV63" s="39"/>
      <c r="DW63" s="42"/>
      <c r="DX63" s="39"/>
      <c r="DY63" s="42"/>
      <c r="DZ63" s="39"/>
      <c r="EA63" s="42"/>
      <c r="EB63" s="39"/>
      <c r="EC63" s="42"/>
      <c r="ED63" s="39"/>
      <c r="EE63" s="42"/>
      <c r="EF63" s="39"/>
      <c r="EG63" s="42"/>
      <c r="EH63" s="39"/>
      <c r="EI63" s="42"/>
      <c r="EJ63" s="39"/>
      <c r="EK63" s="42"/>
      <c r="EL63" s="39"/>
      <c r="EM63" s="42"/>
      <c r="EN63" s="39"/>
      <c r="EO63" s="42"/>
      <c r="EP63" s="39"/>
      <c r="EQ63" s="42"/>
      <c r="ER63" s="39"/>
      <c r="ES63" s="42"/>
      <c r="ET63" s="39"/>
      <c r="EU63" s="42"/>
      <c r="EV63" s="39"/>
      <c r="EW63" s="42"/>
      <c r="EX63" s="39"/>
      <c r="EY63" s="42"/>
      <c r="EZ63" s="39"/>
      <c r="FA63" s="40"/>
      <c r="FB63" s="39"/>
      <c r="FC63" s="42"/>
      <c r="FD63" s="39"/>
      <c r="FE63" s="42"/>
      <c r="FF63" s="39"/>
      <c r="FG63" s="42"/>
      <c r="FH63" s="39"/>
      <c r="FI63" s="42"/>
      <c r="FJ63" s="39"/>
      <c r="FK63" s="40"/>
      <c r="FL63" s="39"/>
      <c r="FM63" s="42"/>
      <c r="FN63" s="39"/>
      <c r="FO63" s="42"/>
      <c r="FP63" s="39"/>
      <c r="FQ63" s="42"/>
      <c r="FR63" s="39"/>
      <c r="FS63" s="42"/>
      <c r="FT63" s="39"/>
      <c r="FU63" s="42"/>
      <c r="FV63" s="39"/>
      <c r="FW63" s="42"/>
      <c r="FX63" s="39"/>
      <c r="FY63" s="42"/>
      <c r="FZ63" s="39"/>
      <c r="GA63" s="42"/>
      <c r="GB63" s="39"/>
      <c r="GC63" s="42"/>
      <c r="GD63" s="39"/>
      <c r="GE63" s="40"/>
      <c r="GF63" s="39"/>
      <c r="GG63" s="42"/>
      <c r="GH63" s="39"/>
      <c r="GI63" s="42"/>
      <c r="GJ63" s="39"/>
      <c r="GK63" s="42"/>
      <c r="GL63" s="39"/>
      <c r="GM63" s="42"/>
      <c r="GN63" s="39"/>
      <c r="GO63" s="42"/>
      <c r="GP63" s="39"/>
      <c r="GQ63" s="42"/>
      <c r="GR63" s="39"/>
      <c r="GS63" s="42"/>
      <c r="GT63" s="39"/>
      <c r="GU63" s="40"/>
      <c r="GV63" s="39"/>
      <c r="GW63" s="42"/>
      <c r="GX63" s="39"/>
      <c r="GY63" s="42"/>
      <c r="GZ63" s="39"/>
      <c r="HA63" s="105"/>
      <c r="HB63" s="39"/>
      <c r="HC63" s="42"/>
      <c r="HD63" s="39"/>
      <c r="HE63" s="42"/>
      <c r="HF63" s="39"/>
      <c r="HG63" s="42"/>
      <c r="HH63" s="39"/>
      <c r="HI63" s="42"/>
      <c r="HJ63" s="39"/>
      <c r="HK63" s="42"/>
      <c r="HL63" s="39"/>
      <c r="HM63" s="42"/>
      <c r="HN63" s="39"/>
      <c r="HO63" s="42"/>
      <c r="HP63" s="39"/>
      <c r="HQ63" s="42"/>
      <c r="HR63" s="39"/>
      <c r="HS63" s="40"/>
      <c r="HT63" s="39"/>
      <c r="HU63" s="42"/>
      <c r="HV63" s="39"/>
      <c r="HW63" s="42"/>
      <c r="HX63" s="39"/>
      <c r="HY63" s="42"/>
      <c r="HZ63" s="39"/>
      <c r="IA63" s="42"/>
      <c r="IB63" s="39"/>
      <c r="IC63" s="42"/>
      <c r="ID63" s="39"/>
      <c r="IE63" s="42"/>
      <c r="IF63" s="39"/>
      <c r="IG63" s="40"/>
      <c r="IH63" s="39"/>
      <c r="II63" s="42"/>
      <c r="IJ63" s="39"/>
      <c r="IK63" s="42"/>
      <c r="IL63" s="39"/>
      <c r="IM63" s="40"/>
      <c r="IN63" s="39"/>
      <c r="IO63" s="42"/>
      <c r="IP63" s="39"/>
      <c r="IQ63" s="42"/>
      <c r="IR63" s="39"/>
      <c r="IS63" s="42"/>
      <c r="IT63" s="39"/>
      <c r="IU63" s="42"/>
      <c r="IV63" s="39"/>
      <c r="IW63" s="42"/>
      <c r="IX63" s="39"/>
      <c r="IY63" s="42"/>
      <c r="IZ63" s="39"/>
      <c r="JA63" s="42"/>
      <c r="JB63" s="39"/>
      <c r="JC63" s="42"/>
      <c r="JD63" s="39"/>
      <c r="JE63" s="42"/>
      <c r="JF63" s="39"/>
      <c r="JG63" s="42"/>
      <c r="JH63" s="39"/>
      <c r="JI63" s="42"/>
      <c r="JJ63" s="39"/>
      <c r="JK63" s="42"/>
    </row>
    <row r="64" spans="1:271" hidden="1" x14ac:dyDescent="0.2">
      <c r="A64" s="36"/>
      <c r="B64" s="36"/>
      <c r="C64" s="36"/>
      <c r="D64" s="36" t="s">
        <v>498</v>
      </c>
      <c r="E64" s="36"/>
      <c r="F64" s="36"/>
      <c r="G64" s="42">
        <v>0</v>
      </c>
      <c r="H64" s="39"/>
      <c r="I64" s="42">
        <v>0</v>
      </c>
      <c r="J64" s="39"/>
      <c r="K64" s="42">
        <v>0</v>
      </c>
      <c r="L64" s="39"/>
      <c r="M64" s="42">
        <v>0</v>
      </c>
      <c r="N64" s="39"/>
      <c r="O64" s="42">
        <v>0</v>
      </c>
      <c r="P64" s="39"/>
      <c r="Q64" s="42">
        <v>0</v>
      </c>
      <c r="R64" s="39"/>
      <c r="S64" s="42">
        <f>ROUND(SUM(M64:Q64),5)</f>
        <v>0</v>
      </c>
      <c r="T64" s="39"/>
      <c r="U64" s="42">
        <v>0</v>
      </c>
      <c r="V64" s="39"/>
      <c r="W64" s="42">
        <v>0</v>
      </c>
      <c r="X64" s="39"/>
      <c r="Y64" s="42">
        <v>0</v>
      </c>
      <c r="Z64" s="39"/>
      <c r="AA64" s="42">
        <f>ROUND(SUM(U64:Y64),5)</f>
        <v>0</v>
      </c>
      <c r="AB64" s="39"/>
      <c r="AC64" s="42">
        <v>0</v>
      </c>
      <c r="AD64" s="39"/>
      <c r="AE64" s="42">
        <v>0</v>
      </c>
      <c r="AF64" s="39"/>
      <c r="AG64" s="42">
        <v>0</v>
      </c>
      <c r="AH64" s="39"/>
      <c r="AI64" s="42">
        <v>0</v>
      </c>
      <c r="AJ64" s="39"/>
      <c r="AK64" s="42">
        <f>ROUND(SUM(AC64:AI64),5)</f>
        <v>0</v>
      </c>
      <c r="AL64" s="39"/>
      <c r="AM64" s="42">
        <v>0</v>
      </c>
      <c r="AN64" s="39"/>
      <c r="AO64" s="42">
        <v>0</v>
      </c>
      <c r="AP64" s="39"/>
      <c r="AQ64" s="42">
        <v>0</v>
      </c>
      <c r="AR64" s="39"/>
      <c r="AS64" s="42">
        <f>ROUND(SUM(AM64:AQ64),5)</f>
        <v>0</v>
      </c>
      <c r="AT64" s="39"/>
      <c r="AU64" s="42">
        <v>0</v>
      </c>
      <c r="AV64" s="39"/>
      <c r="AW64" s="40">
        <f>ROUND(S64+AA64+AK64+SUM(AS64:AU64),5)</f>
        <v>0</v>
      </c>
      <c r="AX64" s="39"/>
      <c r="AY64" s="42">
        <v>0</v>
      </c>
      <c r="AZ64" s="39"/>
      <c r="BA64" s="42">
        <v>0</v>
      </c>
      <c r="BB64" s="39"/>
      <c r="BC64" s="42">
        <v>0</v>
      </c>
      <c r="BD64" s="39"/>
      <c r="BE64" s="42">
        <v>0</v>
      </c>
      <c r="BF64" s="39"/>
      <c r="BG64" s="42">
        <v>0</v>
      </c>
      <c r="BH64" s="39"/>
      <c r="BI64" s="42">
        <v>0</v>
      </c>
      <c r="BJ64" s="39"/>
      <c r="BK64" s="42">
        <v>0</v>
      </c>
      <c r="BL64" s="39"/>
      <c r="BM64" s="40">
        <f>ROUND(SUM(BC64:BK64),5)</f>
        <v>0</v>
      </c>
      <c r="BN64" s="39"/>
      <c r="BO64" s="42">
        <v>0</v>
      </c>
      <c r="BP64" s="39"/>
      <c r="BQ64" s="42">
        <v>0</v>
      </c>
      <c r="BR64" s="39"/>
      <c r="BS64" s="42">
        <v>0</v>
      </c>
      <c r="BT64" s="39"/>
      <c r="BU64" s="40">
        <f>ROUND(SUM(BQ64:BS64),5)</f>
        <v>0</v>
      </c>
      <c r="BV64" s="39"/>
      <c r="BW64" s="42">
        <v>0</v>
      </c>
      <c r="BX64" s="39"/>
      <c r="BY64" s="42">
        <v>0</v>
      </c>
      <c r="BZ64" s="39"/>
      <c r="CA64" s="42">
        <v>0</v>
      </c>
      <c r="CB64" s="39"/>
      <c r="CC64" s="42">
        <v>0</v>
      </c>
      <c r="CD64" s="39"/>
      <c r="CE64" s="42">
        <v>0</v>
      </c>
      <c r="CF64" s="39"/>
      <c r="CG64" s="42">
        <v>0</v>
      </c>
      <c r="CH64" s="39"/>
      <c r="CI64" s="42">
        <v>0</v>
      </c>
      <c r="CJ64" s="39"/>
      <c r="CK64" s="42">
        <v>0</v>
      </c>
      <c r="CL64" s="39"/>
      <c r="CM64" s="40">
        <f>ROUND(SUM(CG64:CK64),5)</f>
        <v>0</v>
      </c>
      <c r="CN64" s="39"/>
      <c r="CO64" s="42">
        <v>0</v>
      </c>
      <c r="CP64" s="39"/>
      <c r="CQ64" s="42">
        <v>0</v>
      </c>
      <c r="CR64" s="39"/>
      <c r="CS64" s="42">
        <v>0</v>
      </c>
      <c r="CT64" s="39"/>
      <c r="CU64" s="40">
        <f>ROUND(SUM(CO64:CS64),5)</f>
        <v>0</v>
      </c>
      <c r="CV64" s="39"/>
      <c r="CW64" s="42">
        <v>0</v>
      </c>
      <c r="CX64" s="39"/>
      <c r="CY64" s="42">
        <v>0</v>
      </c>
      <c r="CZ64" s="39"/>
      <c r="DA64" s="42">
        <v>0</v>
      </c>
      <c r="DB64" s="39"/>
      <c r="DC64" s="42">
        <v>0</v>
      </c>
      <c r="DD64" s="39"/>
      <c r="DE64" s="42">
        <v>0</v>
      </c>
      <c r="DF64" s="39"/>
      <c r="DG64" s="42">
        <v>0</v>
      </c>
      <c r="DH64" s="39"/>
      <c r="DI64" s="42">
        <v>0</v>
      </c>
      <c r="DJ64" s="39"/>
      <c r="DK64" s="42">
        <v>0</v>
      </c>
      <c r="DL64" s="39"/>
      <c r="DM64" s="42">
        <v>0</v>
      </c>
      <c r="DN64" s="39"/>
      <c r="DO64" s="42">
        <v>0</v>
      </c>
      <c r="DP64" s="39"/>
      <c r="DQ64" s="42">
        <v>0</v>
      </c>
      <c r="DR64" s="39"/>
      <c r="DS64" s="42">
        <v>0</v>
      </c>
      <c r="DT64" s="39"/>
      <c r="DU64" s="42">
        <v>0</v>
      </c>
      <c r="DV64" s="39"/>
      <c r="DW64" s="42">
        <v>0</v>
      </c>
      <c r="DX64" s="39"/>
      <c r="DY64" s="42">
        <v>0</v>
      </c>
      <c r="DZ64" s="39"/>
      <c r="EA64" s="42">
        <v>0</v>
      </c>
      <c r="EB64" s="39"/>
      <c r="EC64" s="42">
        <v>0</v>
      </c>
      <c r="ED64" s="39"/>
      <c r="EE64" s="42">
        <v>0</v>
      </c>
      <c r="EF64" s="39"/>
      <c r="EG64" s="42">
        <v>0</v>
      </c>
      <c r="EH64" s="39"/>
      <c r="EI64" s="42">
        <v>0</v>
      </c>
      <c r="EJ64" s="39"/>
      <c r="EK64" s="42">
        <v>0</v>
      </c>
      <c r="EL64" s="39"/>
      <c r="EM64" s="42">
        <v>0</v>
      </c>
      <c r="EN64" s="39"/>
      <c r="EO64" s="42">
        <v>0</v>
      </c>
      <c r="EP64" s="39"/>
      <c r="EQ64" s="42">
        <v>0</v>
      </c>
      <c r="ER64" s="39"/>
      <c r="ES64" s="42">
        <v>0</v>
      </c>
      <c r="ET64" s="39"/>
      <c r="EU64" s="42">
        <v>0</v>
      </c>
      <c r="EV64" s="39"/>
      <c r="EW64" s="42">
        <v>0</v>
      </c>
      <c r="EX64" s="39"/>
      <c r="EY64" s="42">
        <v>0</v>
      </c>
      <c r="EZ64" s="39"/>
      <c r="FA64" s="40">
        <f>ROUND(SUM(EG64:EY64),5)</f>
        <v>0</v>
      </c>
      <c r="FB64" s="39"/>
      <c r="FC64" s="42">
        <v>0</v>
      </c>
      <c r="FD64" s="39"/>
      <c r="FE64" s="42">
        <v>0</v>
      </c>
      <c r="FF64" s="39"/>
      <c r="FG64" s="42">
        <v>0</v>
      </c>
      <c r="FH64" s="39"/>
      <c r="FI64" s="42">
        <v>0</v>
      </c>
      <c r="FJ64" s="39"/>
      <c r="FK64" s="40">
        <f>ROUND(SUM(FG64:FI64),5)</f>
        <v>0</v>
      </c>
      <c r="FL64" s="39"/>
      <c r="FM64" s="42">
        <v>0</v>
      </c>
      <c r="FN64" s="39"/>
      <c r="FO64" s="42">
        <v>0</v>
      </c>
      <c r="FP64" s="39"/>
      <c r="FQ64" s="42">
        <v>0</v>
      </c>
      <c r="FR64" s="39"/>
      <c r="FS64" s="42">
        <v>0</v>
      </c>
      <c r="FT64" s="39"/>
      <c r="FU64" s="42">
        <f>ROUND(SUM(FM64:FS64),5)</f>
        <v>0</v>
      </c>
      <c r="FV64" s="39"/>
      <c r="FW64" s="42">
        <v>0</v>
      </c>
      <c r="FX64" s="39"/>
      <c r="FY64" s="42">
        <v>0</v>
      </c>
      <c r="FZ64" s="39"/>
      <c r="GA64" s="42">
        <v>0</v>
      </c>
      <c r="GB64" s="39"/>
      <c r="GC64" s="42">
        <v>0</v>
      </c>
      <c r="GD64" s="39"/>
      <c r="GE64" s="40">
        <f>ROUND(SUM(FU64:GC64),5)</f>
        <v>0</v>
      </c>
      <c r="GF64" s="39"/>
      <c r="GG64" s="42">
        <v>0</v>
      </c>
      <c r="GH64" s="39"/>
      <c r="GI64" s="42">
        <v>0</v>
      </c>
      <c r="GJ64" s="39"/>
      <c r="GK64" s="42">
        <v>0</v>
      </c>
      <c r="GL64" s="39"/>
      <c r="GM64" s="42">
        <v>0</v>
      </c>
      <c r="GN64" s="39"/>
      <c r="GO64" s="42">
        <v>0</v>
      </c>
      <c r="GP64" s="39"/>
      <c r="GQ64" s="42">
        <v>0</v>
      </c>
      <c r="GR64" s="39"/>
      <c r="GS64" s="42">
        <v>0</v>
      </c>
      <c r="GT64" s="39"/>
      <c r="GU64" s="40">
        <f>ROUND(SUM(GG64:GS64),5)</f>
        <v>0</v>
      </c>
      <c r="GV64" s="39"/>
      <c r="GW64" s="42">
        <v>0</v>
      </c>
      <c r="GX64" s="39"/>
      <c r="GY64" s="42">
        <v>0</v>
      </c>
      <c r="GZ64" s="39"/>
      <c r="HA64" s="105">
        <v>0</v>
      </c>
      <c r="HB64" s="39"/>
      <c r="HC64" s="42">
        <v>0</v>
      </c>
      <c r="HD64" s="39"/>
      <c r="HE64" s="42">
        <v>0</v>
      </c>
      <c r="HF64" s="39"/>
      <c r="HG64" s="42">
        <v>0</v>
      </c>
      <c r="HH64" s="39"/>
      <c r="HI64" s="42">
        <v>0</v>
      </c>
      <c r="HJ64" s="39"/>
      <c r="HK64" s="42">
        <v>0</v>
      </c>
      <c r="HL64" s="39"/>
      <c r="HM64" s="42">
        <v>0</v>
      </c>
      <c r="HN64" s="39"/>
      <c r="HO64" s="42">
        <v>0</v>
      </c>
      <c r="HP64" s="39"/>
      <c r="HQ64" s="42">
        <v>0</v>
      </c>
      <c r="HR64" s="39"/>
      <c r="HS64" s="40">
        <f>ROUND(SUM(HI64:HQ64),5)</f>
        <v>0</v>
      </c>
      <c r="HT64" s="39"/>
      <c r="HU64" s="42">
        <v>0</v>
      </c>
      <c r="HV64" s="39"/>
      <c r="HW64" s="42">
        <v>0</v>
      </c>
      <c r="HX64" s="39"/>
      <c r="HY64" s="42">
        <v>0</v>
      </c>
      <c r="HZ64" s="39"/>
      <c r="IA64" s="42">
        <v>0</v>
      </c>
      <c r="IB64" s="39"/>
      <c r="IC64" s="42">
        <v>0</v>
      </c>
      <c r="ID64" s="39"/>
      <c r="IE64" s="42">
        <v>0</v>
      </c>
      <c r="IF64" s="39"/>
      <c r="IG64" s="40">
        <f>ROUND(SUM(HY64:IE64),5)</f>
        <v>0</v>
      </c>
      <c r="IH64" s="39"/>
      <c r="II64" s="42">
        <v>0</v>
      </c>
      <c r="IJ64" s="39"/>
      <c r="IK64" s="42">
        <v>0</v>
      </c>
      <c r="IL64" s="39"/>
      <c r="IM64" s="40">
        <f>ROUND(SUM(II64:IK64),5)</f>
        <v>0</v>
      </c>
      <c r="IN64" s="39"/>
      <c r="IO64" s="42">
        <v>0</v>
      </c>
      <c r="IP64" s="39"/>
      <c r="IQ64" s="42">
        <v>0</v>
      </c>
      <c r="IR64" s="39"/>
      <c r="IS64" s="42">
        <v>0</v>
      </c>
      <c r="IT64" s="39"/>
      <c r="IU64" s="42">
        <v>0</v>
      </c>
      <c r="IV64" s="39"/>
      <c r="IW64" s="42">
        <f>ROUND(SUM(IO64:IU64),5)</f>
        <v>0</v>
      </c>
      <c r="IX64" s="39"/>
      <c r="IY64" s="42">
        <v>-45365.2</v>
      </c>
      <c r="IZ64" s="39"/>
      <c r="JA64" s="42">
        <v>0</v>
      </c>
      <c r="JB64" s="39"/>
      <c r="JC64" s="42">
        <v>0</v>
      </c>
      <c r="JD64" s="39"/>
      <c r="JE64" s="42">
        <v>0</v>
      </c>
      <c r="JF64" s="39"/>
      <c r="JG64" s="42">
        <f>ROUND(SUM(JA64:JE64),5)</f>
        <v>0</v>
      </c>
      <c r="JH64" s="39"/>
      <c r="JI64" s="42">
        <v>0</v>
      </c>
      <c r="JJ64" s="39"/>
      <c r="JK64" s="42">
        <f>ROUND(SUM(G64:K64)+SUM(AW64:BA64)+SUM(BM64:BO64)+SUM(BU64:CE64)+CM64+SUM(CU64:EE64)+SUM(FA64:FE64)+FK64+GE64+SUM(GU64:HG64)+SUM(HS64:HW64)+IG64+IM64+SUM(IW64:IY64)+SUM(JG64:JI64),5)</f>
        <v>-45365.2</v>
      </c>
    </row>
    <row r="65" spans="1:276" ht="16" hidden="1" thickBot="1" x14ac:dyDescent="0.25">
      <c r="A65" s="36"/>
      <c r="B65" s="36"/>
      <c r="C65" s="36"/>
      <c r="D65" s="36" t="s">
        <v>499</v>
      </c>
      <c r="E65" s="36"/>
      <c r="F65" s="36"/>
      <c r="G65" s="42">
        <v>0</v>
      </c>
      <c r="H65" s="39"/>
      <c r="I65" s="42">
        <v>0</v>
      </c>
      <c r="J65" s="39"/>
      <c r="K65" s="42">
        <v>0</v>
      </c>
      <c r="L65" s="39"/>
      <c r="M65" s="42">
        <v>0</v>
      </c>
      <c r="N65" s="39"/>
      <c r="O65" s="42">
        <v>0</v>
      </c>
      <c r="P65" s="39"/>
      <c r="Q65" s="42">
        <v>0</v>
      </c>
      <c r="R65" s="39"/>
      <c r="S65" s="42">
        <f>ROUND(SUM(M65:Q65),5)</f>
        <v>0</v>
      </c>
      <c r="T65" s="39"/>
      <c r="U65" s="42">
        <v>0</v>
      </c>
      <c r="V65" s="39"/>
      <c r="W65" s="42">
        <v>0</v>
      </c>
      <c r="X65" s="39"/>
      <c r="Y65" s="42">
        <v>0</v>
      </c>
      <c r="Z65" s="39"/>
      <c r="AA65" s="42">
        <f>ROUND(SUM(U65:Y65),5)</f>
        <v>0</v>
      </c>
      <c r="AB65" s="39"/>
      <c r="AC65" s="42">
        <v>0</v>
      </c>
      <c r="AD65" s="39"/>
      <c r="AE65" s="42">
        <v>0</v>
      </c>
      <c r="AF65" s="39"/>
      <c r="AG65" s="42">
        <v>0</v>
      </c>
      <c r="AH65" s="39"/>
      <c r="AI65" s="42">
        <v>0</v>
      </c>
      <c r="AJ65" s="39"/>
      <c r="AK65" s="42">
        <f>ROUND(SUM(AC65:AI65),5)</f>
        <v>0</v>
      </c>
      <c r="AL65" s="39"/>
      <c r="AM65" s="42">
        <v>0</v>
      </c>
      <c r="AN65" s="39"/>
      <c r="AO65" s="42">
        <v>0</v>
      </c>
      <c r="AP65" s="39"/>
      <c r="AQ65" s="42">
        <v>0</v>
      </c>
      <c r="AR65" s="39"/>
      <c r="AS65" s="42">
        <f>ROUND(SUM(AM65:AQ65),5)</f>
        <v>0</v>
      </c>
      <c r="AT65" s="39"/>
      <c r="AU65" s="42">
        <v>0</v>
      </c>
      <c r="AV65" s="39"/>
      <c r="AW65" s="40">
        <f>ROUND(S65+AA65+AK65+SUM(AS65:AU65),5)</f>
        <v>0</v>
      </c>
      <c r="AX65" s="39"/>
      <c r="AY65" s="42">
        <v>0</v>
      </c>
      <c r="AZ65" s="39"/>
      <c r="BA65" s="42">
        <v>0</v>
      </c>
      <c r="BB65" s="39"/>
      <c r="BC65" s="42">
        <v>0</v>
      </c>
      <c r="BD65" s="39"/>
      <c r="BE65" s="42">
        <v>0</v>
      </c>
      <c r="BF65" s="39"/>
      <c r="BG65" s="42">
        <v>0</v>
      </c>
      <c r="BH65" s="39"/>
      <c r="BI65" s="42">
        <v>0</v>
      </c>
      <c r="BJ65" s="39"/>
      <c r="BK65" s="42">
        <v>0</v>
      </c>
      <c r="BL65" s="39"/>
      <c r="BM65" s="40">
        <f>ROUND(SUM(BC65:BK65),5)</f>
        <v>0</v>
      </c>
      <c r="BN65" s="39"/>
      <c r="BO65" s="42">
        <v>0</v>
      </c>
      <c r="BP65" s="39"/>
      <c r="BQ65" s="42">
        <v>0</v>
      </c>
      <c r="BR65" s="39"/>
      <c r="BS65" s="42">
        <v>0</v>
      </c>
      <c r="BT65" s="39"/>
      <c r="BU65" s="40">
        <f>ROUND(SUM(BQ65:BS65),5)</f>
        <v>0</v>
      </c>
      <c r="BV65" s="39"/>
      <c r="BW65" s="42">
        <v>0</v>
      </c>
      <c r="BX65" s="39"/>
      <c r="BY65" s="42">
        <v>0</v>
      </c>
      <c r="BZ65" s="39"/>
      <c r="CA65" s="42">
        <v>0</v>
      </c>
      <c r="CB65" s="39"/>
      <c r="CC65" s="42">
        <v>0</v>
      </c>
      <c r="CD65" s="39"/>
      <c r="CE65" s="42">
        <v>0</v>
      </c>
      <c r="CF65" s="39"/>
      <c r="CG65" s="42">
        <v>0</v>
      </c>
      <c r="CH65" s="39"/>
      <c r="CI65" s="42">
        <v>0</v>
      </c>
      <c r="CJ65" s="39"/>
      <c r="CK65" s="42">
        <v>0</v>
      </c>
      <c r="CL65" s="39"/>
      <c r="CM65" s="40">
        <f>ROUND(SUM(CG65:CK65),5)</f>
        <v>0</v>
      </c>
      <c r="CN65" s="39"/>
      <c r="CO65" s="42">
        <v>0</v>
      </c>
      <c r="CP65" s="39"/>
      <c r="CQ65" s="42">
        <v>0</v>
      </c>
      <c r="CR65" s="39"/>
      <c r="CS65" s="42">
        <v>0</v>
      </c>
      <c r="CT65" s="39"/>
      <c r="CU65" s="40">
        <f>ROUND(SUM(CO65:CS65),5)</f>
        <v>0</v>
      </c>
      <c r="CV65" s="39"/>
      <c r="CW65" s="42">
        <v>0</v>
      </c>
      <c r="CX65" s="39"/>
      <c r="CY65" s="42">
        <v>0</v>
      </c>
      <c r="CZ65" s="39"/>
      <c r="DA65" s="42">
        <v>0</v>
      </c>
      <c r="DB65" s="39"/>
      <c r="DC65" s="42">
        <v>0</v>
      </c>
      <c r="DD65" s="39"/>
      <c r="DE65" s="42">
        <v>0</v>
      </c>
      <c r="DF65" s="39"/>
      <c r="DG65" s="42">
        <v>0</v>
      </c>
      <c r="DH65" s="39"/>
      <c r="DI65" s="42">
        <v>0</v>
      </c>
      <c r="DJ65" s="39"/>
      <c r="DK65" s="42">
        <v>0</v>
      </c>
      <c r="DL65" s="39"/>
      <c r="DM65" s="42">
        <v>0</v>
      </c>
      <c r="DN65" s="39"/>
      <c r="DO65" s="42">
        <v>0</v>
      </c>
      <c r="DP65" s="39"/>
      <c r="DQ65" s="42">
        <v>0</v>
      </c>
      <c r="DR65" s="39"/>
      <c r="DS65" s="42">
        <v>0</v>
      </c>
      <c r="DT65" s="39"/>
      <c r="DU65" s="42">
        <v>0</v>
      </c>
      <c r="DV65" s="39"/>
      <c r="DW65" s="42">
        <v>0</v>
      </c>
      <c r="DX65" s="39"/>
      <c r="DY65" s="42">
        <v>0</v>
      </c>
      <c r="DZ65" s="39"/>
      <c r="EA65" s="42">
        <v>0</v>
      </c>
      <c r="EB65" s="39"/>
      <c r="EC65" s="42">
        <v>0</v>
      </c>
      <c r="ED65" s="39"/>
      <c r="EE65" s="42">
        <v>0</v>
      </c>
      <c r="EF65" s="39"/>
      <c r="EG65" s="42">
        <v>0</v>
      </c>
      <c r="EH65" s="39"/>
      <c r="EI65" s="42">
        <v>0</v>
      </c>
      <c r="EJ65" s="39"/>
      <c r="EK65" s="42">
        <v>0</v>
      </c>
      <c r="EL65" s="39"/>
      <c r="EM65" s="42">
        <v>0</v>
      </c>
      <c r="EN65" s="39"/>
      <c r="EO65" s="42">
        <v>0</v>
      </c>
      <c r="EP65" s="39"/>
      <c r="EQ65" s="42">
        <v>0</v>
      </c>
      <c r="ER65" s="39"/>
      <c r="ES65" s="42">
        <v>0</v>
      </c>
      <c r="ET65" s="39"/>
      <c r="EU65" s="42">
        <v>0</v>
      </c>
      <c r="EV65" s="39"/>
      <c r="EW65" s="42">
        <v>0</v>
      </c>
      <c r="EX65" s="39"/>
      <c r="EY65" s="42">
        <v>0</v>
      </c>
      <c r="EZ65" s="39"/>
      <c r="FA65" s="40">
        <f>ROUND(SUM(EG65:EY65),5)</f>
        <v>0</v>
      </c>
      <c r="FB65" s="39"/>
      <c r="FC65" s="42">
        <v>0</v>
      </c>
      <c r="FD65" s="39"/>
      <c r="FE65" s="42">
        <v>0</v>
      </c>
      <c r="FF65" s="39"/>
      <c r="FG65" s="42">
        <v>0</v>
      </c>
      <c r="FH65" s="39"/>
      <c r="FI65" s="42">
        <v>0</v>
      </c>
      <c r="FJ65" s="39"/>
      <c r="FK65" s="40">
        <f>ROUND(SUM(FG65:FI65),5)</f>
        <v>0</v>
      </c>
      <c r="FL65" s="39"/>
      <c r="FM65" s="42">
        <v>0</v>
      </c>
      <c r="FN65" s="39"/>
      <c r="FO65" s="42">
        <v>0</v>
      </c>
      <c r="FP65" s="39"/>
      <c r="FQ65" s="42">
        <v>0</v>
      </c>
      <c r="FR65" s="39"/>
      <c r="FS65" s="42">
        <v>0</v>
      </c>
      <c r="FT65" s="39"/>
      <c r="FU65" s="42">
        <f>ROUND(SUM(FM65:FS65),5)</f>
        <v>0</v>
      </c>
      <c r="FV65" s="39"/>
      <c r="FW65" s="42">
        <v>0</v>
      </c>
      <c r="FX65" s="39"/>
      <c r="FY65" s="42">
        <v>0</v>
      </c>
      <c r="FZ65" s="39"/>
      <c r="GA65" s="42">
        <v>0</v>
      </c>
      <c r="GB65" s="39"/>
      <c r="GC65" s="42">
        <v>0</v>
      </c>
      <c r="GD65" s="39"/>
      <c r="GE65" s="40">
        <f>ROUND(SUM(FU65:GC65),5)</f>
        <v>0</v>
      </c>
      <c r="GF65" s="39"/>
      <c r="GG65" s="42">
        <v>0</v>
      </c>
      <c r="GH65" s="39"/>
      <c r="GI65" s="42">
        <v>0</v>
      </c>
      <c r="GJ65" s="39"/>
      <c r="GK65" s="42">
        <v>0</v>
      </c>
      <c r="GL65" s="39"/>
      <c r="GM65" s="42">
        <v>0</v>
      </c>
      <c r="GN65" s="39"/>
      <c r="GO65" s="42">
        <v>0</v>
      </c>
      <c r="GP65" s="39"/>
      <c r="GQ65" s="42">
        <v>0</v>
      </c>
      <c r="GR65" s="39"/>
      <c r="GS65" s="42">
        <v>0</v>
      </c>
      <c r="GT65" s="39"/>
      <c r="GU65" s="40">
        <f>ROUND(SUM(GG65:GS65),5)</f>
        <v>0</v>
      </c>
      <c r="GV65" s="39"/>
      <c r="GW65" s="42">
        <v>0</v>
      </c>
      <c r="GX65" s="39"/>
      <c r="GY65" s="42">
        <v>0</v>
      </c>
      <c r="GZ65" s="39"/>
      <c r="HA65" s="105">
        <v>0</v>
      </c>
      <c r="HB65" s="39"/>
      <c r="HC65" s="42">
        <v>0</v>
      </c>
      <c r="HD65" s="39"/>
      <c r="HE65" s="42">
        <v>0</v>
      </c>
      <c r="HF65" s="39"/>
      <c r="HG65" s="42">
        <v>0</v>
      </c>
      <c r="HH65" s="39"/>
      <c r="HI65" s="42">
        <v>0</v>
      </c>
      <c r="HJ65" s="39"/>
      <c r="HK65" s="42">
        <v>0</v>
      </c>
      <c r="HL65" s="39"/>
      <c r="HM65" s="42">
        <v>0</v>
      </c>
      <c r="HN65" s="39"/>
      <c r="HO65" s="42">
        <v>0</v>
      </c>
      <c r="HP65" s="39"/>
      <c r="HQ65" s="42">
        <v>0</v>
      </c>
      <c r="HR65" s="39"/>
      <c r="HS65" s="40">
        <f>ROUND(SUM(HI65:HQ65),5)</f>
        <v>0</v>
      </c>
      <c r="HT65" s="39"/>
      <c r="HU65" s="42">
        <v>0</v>
      </c>
      <c r="HV65" s="39"/>
      <c r="HW65" s="42">
        <v>0</v>
      </c>
      <c r="HX65" s="39"/>
      <c r="HY65" s="42">
        <v>0</v>
      </c>
      <c r="HZ65" s="39"/>
      <c r="IA65" s="42">
        <v>0</v>
      </c>
      <c r="IB65" s="39"/>
      <c r="IC65" s="42">
        <v>0</v>
      </c>
      <c r="ID65" s="39"/>
      <c r="IE65" s="42">
        <v>0</v>
      </c>
      <c r="IF65" s="39"/>
      <c r="IG65" s="40">
        <f>ROUND(SUM(HY65:IE65),5)</f>
        <v>0</v>
      </c>
      <c r="IH65" s="39"/>
      <c r="II65" s="42">
        <v>0</v>
      </c>
      <c r="IJ65" s="39"/>
      <c r="IK65" s="42">
        <v>0</v>
      </c>
      <c r="IL65" s="39"/>
      <c r="IM65" s="40">
        <f>ROUND(SUM(II65:IK65),5)</f>
        <v>0</v>
      </c>
      <c r="IN65" s="39"/>
      <c r="IO65" s="42">
        <v>0</v>
      </c>
      <c r="IP65" s="39"/>
      <c r="IQ65" s="42">
        <v>0</v>
      </c>
      <c r="IR65" s="39"/>
      <c r="IS65" s="42">
        <v>0</v>
      </c>
      <c r="IT65" s="39"/>
      <c r="IU65" s="42">
        <v>0</v>
      </c>
      <c r="IV65" s="39"/>
      <c r="IW65" s="42">
        <f>ROUND(SUM(IO65:IU65),5)</f>
        <v>0</v>
      </c>
      <c r="IX65" s="39"/>
      <c r="IY65" s="42">
        <v>0</v>
      </c>
      <c r="IZ65" s="39"/>
      <c r="JA65" s="42">
        <v>0</v>
      </c>
      <c r="JB65" s="39"/>
      <c r="JC65" s="42">
        <v>0</v>
      </c>
      <c r="JD65" s="39"/>
      <c r="JE65" s="42">
        <v>0</v>
      </c>
      <c r="JF65" s="39"/>
      <c r="JG65" s="42">
        <f>ROUND(SUM(JA65:JE65),5)</f>
        <v>0</v>
      </c>
      <c r="JH65" s="39"/>
      <c r="JI65" s="42">
        <v>0</v>
      </c>
      <c r="JJ65" s="39"/>
      <c r="JK65" s="42">
        <f>ROUND(SUM(G65:K65)+SUM(AW65:BA65)+SUM(BM65:BO65)+SUM(BU65:CE65)+CM65+SUM(CU65:EE65)+SUM(FA65:FE65)+FK65+GE65+SUM(GU65:HG65)+SUM(HS65:HW65)+IG65+IM65+SUM(IW65:IY65)+SUM(JG65:JI65),5)</f>
        <v>0</v>
      </c>
    </row>
    <row r="66" spans="1:276" ht="16" hidden="1" thickBot="1" x14ac:dyDescent="0.25">
      <c r="A66" s="36"/>
      <c r="B66" s="36"/>
      <c r="C66" s="36" t="s">
        <v>500</v>
      </c>
      <c r="D66" s="36"/>
      <c r="E66" s="36"/>
      <c r="F66" s="36"/>
      <c r="G66" s="57">
        <f>ROUND(SUM(G63:G65),5)</f>
        <v>0</v>
      </c>
      <c r="H66" s="39"/>
      <c r="I66" s="57">
        <f>ROUND(SUM(I63:I65),5)</f>
        <v>0</v>
      </c>
      <c r="J66" s="39"/>
      <c r="K66" s="57">
        <f>ROUND(SUM(K63:K65),5)</f>
        <v>0</v>
      </c>
      <c r="L66" s="39"/>
      <c r="M66" s="57">
        <f>ROUND(SUM(M63:M65),5)</f>
        <v>0</v>
      </c>
      <c r="N66" s="39"/>
      <c r="O66" s="57">
        <f>ROUND(SUM(O63:O65),5)</f>
        <v>0</v>
      </c>
      <c r="P66" s="39"/>
      <c r="Q66" s="57">
        <f>ROUND(SUM(Q63:Q65),5)</f>
        <v>0</v>
      </c>
      <c r="R66" s="39"/>
      <c r="S66" s="57">
        <f>ROUND(SUM(M66:Q66),5)</f>
        <v>0</v>
      </c>
      <c r="T66" s="39"/>
      <c r="U66" s="57">
        <f>ROUND(SUM(U63:U65),5)</f>
        <v>0</v>
      </c>
      <c r="V66" s="39"/>
      <c r="W66" s="57">
        <f>ROUND(SUM(W63:W65),5)</f>
        <v>0</v>
      </c>
      <c r="X66" s="39"/>
      <c r="Y66" s="57">
        <f>ROUND(SUM(Y63:Y65),5)</f>
        <v>0</v>
      </c>
      <c r="Z66" s="39"/>
      <c r="AA66" s="57">
        <f>ROUND(SUM(U66:Y66),5)</f>
        <v>0</v>
      </c>
      <c r="AB66" s="39"/>
      <c r="AC66" s="57">
        <f>ROUND(SUM(AC63:AC65),5)</f>
        <v>0</v>
      </c>
      <c r="AD66" s="39"/>
      <c r="AE66" s="57">
        <f>ROUND(SUM(AE63:AE65),5)</f>
        <v>0</v>
      </c>
      <c r="AF66" s="39"/>
      <c r="AG66" s="57">
        <f>ROUND(SUM(AG63:AG65),5)</f>
        <v>0</v>
      </c>
      <c r="AH66" s="39"/>
      <c r="AI66" s="57">
        <f>ROUND(SUM(AI63:AI65),5)</f>
        <v>0</v>
      </c>
      <c r="AJ66" s="39"/>
      <c r="AK66" s="57">
        <f>ROUND(SUM(AC66:AI66),5)</f>
        <v>0</v>
      </c>
      <c r="AL66" s="39"/>
      <c r="AM66" s="57">
        <f>ROUND(SUM(AM63:AM65),5)</f>
        <v>0</v>
      </c>
      <c r="AN66" s="39"/>
      <c r="AO66" s="57">
        <f>ROUND(SUM(AO63:AO65),5)</f>
        <v>0</v>
      </c>
      <c r="AP66" s="39"/>
      <c r="AQ66" s="57">
        <f>ROUND(SUM(AQ63:AQ65),5)</f>
        <v>0</v>
      </c>
      <c r="AR66" s="39"/>
      <c r="AS66" s="57">
        <f>ROUND(SUM(AM66:AQ66),5)</f>
        <v>0</v>
      </c>
      <c r="AT66" s="39"/>
      <c r="AU66" s="57">
        <f>ROUND(SUM(AU63:AU65),5)</f>
        <v>0</v>
      </c>
      <c r="AV66" s="39"/>
      <c r="AW66" s="97">
        <f>ROUND(S66+AA66+AK66+SUM(AS66:AU66),5)</f>
        <v>0</v>
      </c>
      <c r="AX66" s="39"/>
      <c r="AY66" s="57">
        <f>ROUND(SUM(AY63:AY65),5)</f>
        <v>0</v>
      </c>
      <c r="AZ66" s="39"/>
      <c r="BA66" s="57">
        <f>ROUND(SUM(BA63:BA65),5)</f>
        <v>0</v>
      </c>
      <c r="BB66" s="39"/>
      <c r="BC66" s="57">
        <f>ROUND(SUM(BC63:BC65),5)</f>
        <v>0</v>
      </c>
      <c r="BD66" s="39"/>
      <c r="BE66" s="57">
        <f>ROUND(SUM(BE63:BE65),5)</f>
        <v>0</v>
      </c>
      <c r="BF66" s="39"/>
      <c r="BG66" s="57">
        <f>ROUND(SUM(BG63:BG65),5)</f>
        <v>0</v>
      </c>
      <c r="BH66" s="39"/>
      <c r="BI66" s="57">
        <f>ROUND(SUM(BI63:BI65),5)</f>
        <v>0</v>
      </c>
      <c r="BJ66" s="39"/>
      <c r="BK66" s="57">
        <f>ROUND(SUM(BK63:BK65),5)</f>
        <v>0</v>
      </c>
      <c r="BL66" s="39"/>
      <c r="BM66" s="97">
        <f>ROUND(SUM(BC66:BK66),5)</f>
        <v>0</v>
      </c>
      <c r="BN66" s="39"/>
      <c r="BO66" s="57">
        <f>ROUND(SUM(BO63:BO65),5)</f>
        <v>0</v>
      </c>
      <c r="BP66" s="39"/>
      <c r="BQ66" s="57">
        <f>ROUND(SUM(BQ63:BQ65),5)</f>
        <v>0</v>
      </c>
      <c r="BR66" s="39"/>
      <c r="BS66" s="57">
        <f>ROUND(SUM(BS63:BS65),5)</f>
        <v>0</v>
      </c>
      <c r="BT66" s="39"/>
      <c r="BU66" s="97">
        <f>ROUND(SUM(BQ66:BS66),5)</f>
        <v>0</v>
      </c>
      <c r="BV66" s="39"/>
      <c r="BW66" s="57">
        <f>ROUND(SUM(BW63:BW65),5)</f>
        <v>0</v>
      </c>
      <c r="BX66" s="39"/>
      <c r="BY66" s="57">
        <f>ROUND(SUM(BY63:BY65),5)</f>
        <v>0</v>
      </c>
      <c r="BZ66" s="39"/>
      <c r="CA66" s="57">
        <f>ROUND(SUM(CA63:CA65),5)</f>
        <v>0</v>
      </c>
      <c r="CB66" s="39"/>
      <c r="CC66" s="57">
        <f>ROUND(SUM(CC63:CC65),5)</f>
        <v>0</v>
      </c>
      <c r="CD66" s="39"/>
      <c r="CE66" s="57">
        <f>ROUND(SUM(CE63:CE65),5)</f>
        <v>0</v>
      </c>
      <c r="CF66" s="39"/>
      <c r="CG66" s="57">
        <f>ROUND(SUM(CG63:CG65),5)</f>
        <v>0</v>
      </c>
      <c r="CH66" s="39"/>
      <c r="CI66" s="57">
        <f>ROUND(SUM(CI63:CI65),5)</f>
        <v>0</v>
      </c>
      <c r="CJ66" s="39"/>
      <c r="CK66" s="57">
        <f>ROUND(SUM(CK63:CK65),5)</f>
        <v>0</v>
      </c>
      <c r="CL66" s="39"/>
      <c r="CM66" s="97">
        <f>ROUND(SUM(CG66:CK66),5)</f>
        <v>0</v>
      </c>
      <c r="CN66" s="39"/>
      <c r="CO66" s="57">
        <f>ROUND(SUM(CO63:CO65),5)</f>
        <v>0</v>
      </c>
      <c r="CP66" s="39"/>
      <c r="CQ66" s="57">
        <f>ROUND(SUM(CQ63:CQ65),5)</f>
        <v>0</v>
      </c>
      <c r="CR66" s="39"/>
      <c r="CS66" s="57">
        <f>ROUND(SUM(CS63:CS65),5)</f>
        <v>0</v>
      </c>
      <c r="CT66" s="39"/>
      <c r="CU66" s="97">
        <f>ROUND(SUM(CO66:CS66),5)</f>
        <v>0</v>
      </c>
      <c r="CV66" s="39"/>
      <c r="CW66" s="57">
        <f>ROUND(SUM(CW63:CW65),5)</f>
        <v>0</v>
      </c>
      <c r="CX66" s="39"/>
      <c r="CY66" s="57">
        <f>ROUND(SUM(CY63:CY65),5)</f>
        <v>0</v>
      </c>
      <c r="CZ66" s="39"/>
      <c r="DA66" s="57">
        <f>ROUND(SUM(DA63:DA65),5)</f>
        <v>0</v>
      </c>
      <c r="DB66" s="39"/>
      <c r="DC66" s="57">
        <f>ROUND(SUM(DC63:DC65),5)</f>
        <v>0</v>
      </c>
      <c r="DD66" s="39"/>
      <c r="DE66" s="57">
        <f>ROUND(SUM(DE63:DE65),5)</f>
        <v>0</v>
      </c>
      <c r="DF66" s="39"/>
      <c r="DG66" s="57">
        <f>ROUND(SUM(DG63:DG65),5)</f>
        <v>0</v>
      </c>
      <c r="DH66" s="39"/>
      <c r="DI66" s="57">
        <f>ROUND(SUM(DI63:DI65),5)</f>
        <v>0</v>
      </c>
      <c r="DJ66" s="39"/>
      <c r="DK66" s="57">
        <f>ROUND(SUM(DK63:DK65),5)</f>
        <v>0</v>
      </c>
      <c r="DL66" s="39"/>
      <c r="DM66" s="57">
        <f>ROUND(SUM(DM63:DM65),5)</f>
        <v>0</v>
      </c>
      <c r="DN66" s="39"/>
      <c r="DO66" s="57">
        <f>ROUND(SUM(DO63:DO65),5)</f>
        <v>0</v>
      </c>
      <c r="DP66" s="39"/>
      <c r="DQ66" s="57">
        <f>ROUND(SUM(DQ63:DQ65),5)</f>
        <v>0</v>
      </c>
      <c r="DR66" s="39"/>
      <c r="DS66" s="57">
        <f>ROUND(SUM(DS63:DS65),5)</f>
        <v>0</v>
      </c>
      <c r="DT66" s="39"/>
      <c r="DU66" s="57">
        <f>ROUND(SUM(DU63:DU65),5)</f>
        <v>0</v>
      </c>
      <c r="DV66" s="39"/>
      <c r="DW66" s="57">
        <f>ROUND(SUM(DW63:DW65),5)</f>
        <v>0</v>
      </c>
      <c r="DX66" s="39"/>
      <c r="DY66" s="57">
        <f>ROUND(SUM(DY63:DY65),5)</f>
        <v>0</v>
      </c>
      <c r="DZ66" s="39"/>
      <c r="EA66" s="57">
        <f>ROUND(SUM(EA63:EA65),5)</f>
        <v>0</v>
      </c>
      <c r="EB66" s="39"/>
      <c r="EC66" s="57">
        <f>ROUND(SUM(EC63:EC65),5)</f>
        <v>0</v>
      </c>
      <c r="ED66" s="39"/>
      <c r="EE66" s="57">
        <f>ROUND(SUM(EE63:EE65),5)</f>
        <v>0</v>
      </c>
      <c r="EF66" s="39"/>
      <c r="EG66" s="57">
        <f>ROUND(SUM(EG63:EG65),5)</f>
        <v>0</v>
      </c>
      <c r="EH66" s="39"/>
      <c r="EI66" s="57">
        <f>ROUND(SUM(EI63:EI65),5)</f>
        <v>0</v>
      </c>
      <c r="EJ66" s="39"/>
      <c r="EK66" s="57">
        <f>ROUND(SUM(EK63:EK65),5)</f>
        <v>0</v>
      </c>
      <c r="EL66" s="39"/>
      <c r="EM66" s="57">
        <f>ROUND(SUM(EM63:EM65),5)</f>
        <v>0</v>
      </c>
      <c r="EN66" s="39"/>
      <c r="EO66" s="57">
        <f>ROUND(SUM(EO63:EO65),5)</f>
        <v>0</v>
      </c>
      <c r="EP66" s="39"/>
      <c r="EQ66" s="57">
        <f>ROUND(SUM(EQ63:EQ65),5)</f>
        <v>0</v>
      </c>
      <c r="ER66" s="39"/>
      <c r="ES66" s="57">
        <f>ROUND(SUM(ES63:ES65),5)</f>
        <v>0</v>
      </c>
      <c r="ET66" s="39"/>
      <c r="EU66" s="57">
        <f>ROUND(SUM(EU63:EU65),5)</f>
        <v>0</v>
      </c>
      <c r="EV66" s="39"/>
      <c r="EW66" s="57">
        <f>ROUND(SUM(EW63:EW65),5)</f>
        <v>0</v>
      </c>
      <c r="EX66" s="39"/>
      <c r="EY66" s="57">
        <f>ROUND(SUM(EY63:EY65),5)</f>
        <v>0</v>
      </c>
      <c r="EZ66" s="39"/>
      <c r="FA66" s="97">
        <f>ROUND(SUM(EG66:EY66),5)</f>
        <v>0</v>
      </c>
      <c r="FB66" s="39"/>
      <c r="FC66" s="57">
        <f>ROUND(SUM(FC63:FC65),5)</f>
        <v>0</v>
      </c>
      <c r="FD66" s="39"/>
      <c r="FE66" s="57">
        <f>ROUND(SUM(FE63:FE65),5)</f>
        <v>0</v>
      </c>
      <c r="FF66" s="39"/>
      <c r="FG66" s="57">
        <f>ROUND(SUM(FG63:FG65),5)</f>
        <v>0</v>
      </c>
      <c r="FH66" s="39"/>
      <c r="FI66" s="57">
        <f>ROUND(SUM(FI63:FI65),5)</f>
        <v>0</v>
      </c>
      <c r="FJ66" s="39"/>
      <c r="FK66" s="97">
        <f>ROUND(SUM(FG66:FI66),5)</f>
        <v>0</v>
      </c>
      <c r="FL66" s="39"/>
      <c r="FM66" s="57">
        <f>ROUND(SUM(FM63:FM65),5)</f>
        <v>0</v>
      </c>
      <c r="FN66" s="39"/>
      <c r="FO66" s="57">
        <f>ROUND(SUM(FO63:FO65),5)</f>
        <v>0</v>
      </c>
      <c r="FP66" s="39"/>
      <c r="FQ66" s="57">
        <f>ROUND(SUM(FQ63:FQ65),5)</f>
        <v>0</v>
      </c>
      <c r="FR66" s="39"/>
      <c r="FS66" s="57">
        <f>ROUND(SUM(FS63:FS65),5)</f>
        <v>0</v>
      </c>
      <c r="FT66" s="39"/>
      <c r="FU66" s="57">
        <f>ROUND(SUM(FM66:FS66),5)</f>
        <v>0</v>
      </c>
      <c r="FV66" s="39"/>
      <c r="FW66" s="57">
        <f>ROUND(SUM(FW63:FW65),5)</f>
        <v>0</v>
      </c>
      <c r="FX66" s="39"/>
      <c r="FY66" s="57">
        <f>ROUND(SUM(FY63:FY65),5)</f>
        <v>0</v>
      </c>
      <c r="FZ66" s="39"/>
      <c r="GA66" s="57">
        <f>ROUND(SUM(GA63:GA65),5)</f>
        <v>0</v>
      </c>
      <c r="GB66" s="39"/>
      <c r="GC66" s="57">
        <f>ROUND(SUM(GC63:GC65),5)</f>
        <v>0</v>
      </c>
      <c r="GD66" s="39"/>
      <c r="GE66" s="97">
        <f>ROUND(SUM(FU66:GC66),5)</f>
        <v>0</v>
      </c>
      <c r="GF66" s="39"/>
      <c r="GG66" s="57">
        <f>ROUND(SUM(GG63:GG65),5)</f>
        <v>0</v>
      </c>
      <c r="GH66" s="39"/>
      <c r="GI66" s="57">
        <f>ROUND(SUM(GI63:GI65),5)</f>
        <v>0</v>
      </c>
      <c r="GJ66" s="39"/>
      <c r="GK66" s="57">
        <f>ROUND(SUM(GK63:GK65),5)</f>
        <v>0</v>
      </c>
      <c r="GL66" s="39"/>
      <c r="GM66" s="57">
        <f>ROUND(SUM(GM63:GM65),5)</f>
        <v>0</v>
      </c>
      <c r="GN66" s="39"/>
      <c r="GO66" s="57">
        <f>ROUND(SUM(GO63:GO65),5)</f>
        <v>0</v>
      </c>
      <c r="GP66" s="39"/>
      <c r="GQ66" s="57">
        <f>ROUND(SUM(GQ63:GQ65),5)</f>
        <v>0</v>
      </c>
      <c r="GR66" s="39"/>
      <c r="GS66" s="57">
        <f>ROUND(SUM(GS63:GS65),5)</f>
        <v>0</v>
      </c>
      <c r="GT66" s="39"/>
      <c r="GU66" s="97">
        <f>ROUND(SUM(GG66:GS66),5)</f>
        <v>0</v>
      </c>
      <c r="GV66" s="39"/>
      <c r="GW66" s="57">
        <f>ROUND(SUM(GW63:GW65),5)</f>
        <v>0</v>
      </c>
      <c r="GX66" s="39"/>
      <c r="GY66" s="57">
        <f>ROUND(SUM(GY63:GY65),5)</f>
        <v>0</v>
      </c>
      <c r="GZ66" s="39"/>
      <c r="HA66" s="107">
        <f>ROUND(SUM(HA63:HA65),5)</f>
        <v>0</v>
      </c>
      <c r="HB66" s="39"/>
      <c r="HC66" s="57">
        <f>ROUND(SUM(HC63:HC65),5)</f>
        <v>0</v>
      </c>
      <c r="HD66" s="39"/>
      <c r="HE66" s="57">
        <f>ROUND(SUM(HE63:HE65),5)</f>
        <v>0</v>
      </c>
      <c r="HF66" s="39"/>
      <c r="HG66" s="57">
        <f>ROUND(SUM(HG63:HG65),5)</f>
        <v>0</v>
      </c>
      <c r="HH66" s="39"/>
      <c r="HI66" s="57">
        <f>ROUND(SUM(HI63:HI65),5)</f>
        <v>0</v>
      </c>
      <c r="HJ66" s="39"/>
      <c r="HK66" s="57">
        <f>ROUND(SUM(HK63:HK65),5)</f>
        <v>0</v>
      </c>
      <c r="HL66" s="39"/>
      <c r="HM66" s="57">
        <f>ROUND(SUM(HM63:HM65),5)</f>
        <v>0</v>
      </c>
      <c r="HN66" s="39"/>
      <c r="HO66" s="57">
        <f>ROUND(SUM(HO63:HO65),5)</f>
        <v>0</v>
      </c>
      <c r="HP66" s="39"/>
      <c r="HQ66" s="57">
        <f>ROUND(SUM(HQ63:HQ65),5)</f>
        <v>0</v>
      </c>
      <c r="HR66" s="39"/>
      <c r="HS66" s="97">
        <f>ROUND(SUM(HI66:HQ66),5)</f>
        <v>0</v>
      </c>
      <c r="HT66" s="39"/>
      <c r="HU66" s="57">
        <f>ROUND(SUM(HU63:HU65),5)</f>
        <v>0</v>
      </c>
      <c r="HV66" s="39"/>
      <c r="HW66" s="57">
        <f>ROUND(SUM(HW63:HW65),5)</f>
        <v>0</v>
      </c>
      <c r="HX66" s="39"/>
      <c r="HY66" s="57">
        <f>ROUND(SUM(HY63:HY65),5)</f>
        <v>0</v>
      </c>
      <c r="HZ66" s="39"/>
      <c r="IA66" s="57">
        <f>ROUND(SUM(IA63:IA65),5)</f>
        <v>0</v>
      </c>
      <c r="IB66" s="39"/>
      <c r="IC66" s="57">
        <f>ROUND(SUM(IC63:IC65),5)</f>
        <v>0</v>
      </c>
      <c r="ID66" s="39"/>
      <c r="IE66" s="57">
        <f>ROUND(SUM(IE63:IE65),5)</f>
        <v>0</v>
      </c>
      <c r="IF66" s="39"/>
      <c r="IG66" s="97">
        <f>ROUND(SUM(HY66:IE66),5)</f>
        <v>0</v>
      </c>
      <c r="IH66" s="39"/>
      <c r="II66" s="57">
        <f>ROUND(SUM(II63:II65),5)</f>
        <v>0</v>
      </c>
      <c r="IJ66" s="39"/>
      <c r="IK66" s="57">
        <f>ROUND(SUM(IK63:IK65),5)</f>
        <v>0</v>
      </c>
      <c r="IL66" s="39"/>
      <c r="IM66" s="97">
        <f>ROUND(SUM(II66:IK66),5)</f>
        <v>0</v>
      </c>
      <c r="IN66" s="39"/>
      <c r="IO66" s="57">
        <f>ROUND(SUM(IO63:IO65),5)</f>
        <v>0</v>
      </c>
      <c r="IP66" s="39"/>
      <c r="IQ66" s="57">
        <f>ROUND(SUM(IQ63:IQ65),5)</f>
        <v>0</v>
      </c>
      <c r="IR66" s="39"/>
      <c r="IS66" s="57">
        <f>ROUND(SUM(IS63:IS65),5)</f>
        <v>0</v>
      </c>
      <c r="IT66" s="39"/>
      <c r="IU66" s="57">
        <f>ROUND(SUM(IU63:IU65),5)</f>
        <v>0</v>
      </c>
      <c r="IV66" s="39"/>
      <c r="IW66" s="57">
        <f>ROUND(SUM(IO66:IU66),5)</f>
        <v>0</v>
      </c>
      <c r="IX66" s="39"/>
      <c r="IY66" s="57">
        <f>ROUND(SUM(IY63:IY65),5)</f>
        <v>-45365.2</v>
      </c>
      <c r="IZ66" s="39"/>
      <c r="JA66" s="57">
        <f>ROUND(SUM(JA63:JA65),5)</f>
        <v>0</v>
      </c>
      <c r="JB66" s="39"/>
      <c r="JC66" s="57">
        <f>ROUND(SUM(JC63:JC65),5)</f>
        <v>0</v>
      </c>
      <c r="JD66" s="39"/>
      <c r="JE66" s="57">
        <f>ROUND(SUM(JE63:JE65),5)</f>
        <v>0</v>
      </c>
      <c r="JF66" s="39"/>
      <c r="JG66" s="57">
        <f>ROUND(SUM(JA66:JE66),5)</f>
        <v>0</v>
      </c>
      <c r="JH66" s="39"/>
      <c r="JI66" s="57">
        <f>ROUND(SUM(JI63:JI65),5)</f>
        <v>0</v>
      </c>
      <c r="JJ66" s="39"/>
      <c r="JK66" s="57">
        <f>ROUND(SUM(G66:K66)+SUM(AW66:BA66)+SUM(BM66:BO66)+SUM(BU66:CE66)+CM66+SUM(CU66:EE66)+SUM(FA66:FE66)+FK66+GE66+SUM(GU66:HG66)+SUM(HS66:HW66)+IG66+IM66+SUM(IW66:IY66)+SUM(JG66:JI66),5)</f>
        <v>-45365.2</v>
      </c>
    </row>
    <row r="67" spans="1:276" ht="16" hidden="1" thickBot="1" x14ac:dyDescent="0.25">
      <c r="A67" s="36"/>
      <c r="B67" s="36" t="s">
        <v>501</v>
      </c>
      <c r="C67" s="36"/>
      <c r="D67" s="36"/>
      <c r="E67" s="36"/>
      <c r="F67" s="36"/>
      <c r="G67" s="57">
        <f>ROUND(G62+G66,5)</f>
        <v>0</v>
      </c>
      <c r="H67" s="39"/>
      <c r="I67" s="57">
        <f>ROUND(I62+I66,5)</f>
        <v>0</v>
      </c>
      <c r="J67" s="39"/>
      <c r="K67" s="57">
        <f>ROUND(K62+K66,5)</f>
        <v>0</v>
      </c>
      <c r="L67" s="39"/>
      <c r="M67" s="57">
        <f>ROUND(M62+M66,5)</f>
        <v>0</v>
      </c>
      <c r="N67" s="39"/>
      <c r="O67" s="57">
        <f>ROUND(O62+O66,5)</f>
        <v>0</v>
      </c>
      <c r="P67" s="39"/>
      <c r="Q67" s="57">
        <f>ROUND(Q62+Q66,5)</f>
        <v>0</v>
      </c>
      <c r="R67" s="39"/>
      <c r="S67" s="57">
        <f>ROUND(SUM(M67:Q67),5)</f>
        <v>0</v>
      </c>
      <c r="T67" s="39"/>
      <c r="U67" s="57">
        <f>ROUND(U62+U66,5)</f>
        <v>0</v>
      </c>
      <c r="V67" s="39"/>
      <c r="W67" s="57">
        <f>ROUND(W62+W66,5)</f>
        <v>0</v>
      </c>
      <c r="X67" s="39"/>
      <c r="Y67" s="57">
        <f>ROUND(Y62+Y66,5)</f>
        <v>0</v>
      </c>
      <c r="Z67" s="39"/>
      <c r="AA67" s="57">
        <f>ROUND(SUM(U67:Y67),5)</f>
        <v>0</v>
      </c>
      <c r="AB67" s="39"/>
      <c r="AC67" s="57">
        <f>ROUND(AC62+AC66,5)</f>
        <v>0</v>
      </c>
      <c r="AD67" s="39"/>
      <c r="AE67" s="57">
        <f>ROUND(AE62+AE66,5)</f>
        <v>0</v>
      </c>
      <c r="AF67" s="39"/>
      <c r="AG67" s="57">
        <f>ROUND(AG62+AG66,5)</f>
        <v>0</v>
      </c>
      <c r="AH67" s="39"/>
      <c r="AI67" s="57">
        <f>ROUND(AI62+AI66,5)</f>
        <v>0</v>
      </c>
      <c r="AJ67" s="39"/>
      <c r="AK67" s="57">
        <f>ROUND(SUM(AC67:AI67),5)</f>
        <v>0</v>
      </c>
      <c r="AL67" s="39"/>
      <c r="AM67" s="57">
        <f>ROUND(AM62+AM66,5)</f>
        <v>0</v>
      </c>
      <c r="AN67" s="39"/>
      <c r="AO67" s="57">
        <f>ROUND(AO62+AO66,5)</f>
        <v>0</v>
      </c>
      <c r="AP67" s="39"/>
      <c r="AQ67" s="57">
        <f>ROUND(AQ62+AQ66,5)</f>
        <v>0</v>
      </c>
      <c r="AR67" s="39"/>
      <c r="AS67" s="57">
        <f>ROUND(SUM(AM67:AQ67),5)</f>
        <v>0</v>
      </c>
      <c r="AT67" s="39"/>
      <c r="AU67" s="57">
        <f>ROUND(AU62+AU66,5)</f>
        <v>0</v>
      </c>
      <c r="AV67" s="39"/>
      <c r="AW67" s="97">
        <f>ROUND(S67+AA67+AK67+SUM(AS67:AU67),5)</f>
        <v>0</v>
      </c>
      <c r="AX67" s="39"/>
      <c r="AY67" s="57">
        <f>ROUND(AY62+AY66,5)</f>
        <v>0</v>
      </c>
      <c r="AZ67" s="39"/>
      <c r="BA67" s="57">
        <f>ROUND(BA62+BA66,5)</f>
        <v>0</v>
      </c>
      <c r="BB67" s="39"/>
      <c r="BC67" s="57">
        <f>ROUND(BC62+BC66,5)</f>
        <v>0</v>
      </c>
      <c r="BD67" s="39"/>
      <c r="BE67" s="57">
        <f>ROUND(BE62+BE66,5)</f>
        <v>0</v>
      </c>
      <c r="BF67" s="39"/>
      <c r="BG67" s="57">
        <f>ROUND(BG62+BG66,5)</f>
        <v>0</v>
      </c>
      <c r="BH67" s="39"/>
      <c r="BI67" s="57">
        <f>ROUND(BI62+BI66,5)</f>
        <v>0</v>
      </c>
      <c r="BJ67" s="39"/>
      <c r="BK67" s="57">
        <f>ROUND(BK62+BK66,5)</f>
        <v>0</v>
      </c>
      <c r="BL67" s="39"/>
      <c r="BM67" s="97">
        <f>ROUND(SUM(BC67:BK67),5)</f>
        <v>0</v>
      </c>
      <c r="BN67" s="39"/>
      <c r="BO67" s="57">
        <f>ROUND(BO62+BO66,5)</f>
        <v>0</v>
      </c>
      <c r="BP67" s="39"/>
      <c r="BQ67" s="57">
        <f>ROUND(BQ62+BQ66,5)</f>
        <v>0</v>
      </c>
      <c r="BR67" s="39"/>
      <c r="BS67" s="57">
        <f>ROUND(BS62+BS66,5)</f>
        <v>0</v>
      </c>
      <c r="BT67" s="39"/>
      <c r="BU67" s="97">
        <f>ROUND(SUM(BQ67:BS67),5)</f>
        <v>0</v>
      </c>
      <c r="BV67" s="39"/>
      <c r="BW67" s="57">
        <f>ROUND(BW62+BW66,5)</f>
        <v>0</v>
      </c>
      <c r="BX67" s="39"/>
      <c r="BY67" s="57">
        <f>ROUND(BY62+BY66,5)</f>
        <v>0</v>
      </c>
      <c r="BZ67" s="39"/>
      <c r="CA67" s="57">
        <f>ROUND(CA62+CA66,5)</f>
        <v>0</v>
      </c>
      <c r="CB67" s="39"/>
      <c r="CC67" s="57">
        <f>ROUND(CC62+CC66,5)</f>
        <v>0</v>
      </c>
      <c r="CD67" s="39"/>
      <c r="CE67" s="57">
        <f>ROUND(CE62+CE66,5)</f>
        <v>0</v>
      </c>
      <c r="CF67" s="39"/>
      <c r="CG67" s="57">
        <f>ROUND(CG62+CG66,5)</f>
        <v>0</v>
      </c>
      <c r="CH67" s="39"/>
      <c r="CI67" s="57">
        <f>ROUND(CI62+CI66,5)</f>
        <v>0</v>
      </c>
      <c r="CJ67" s="39"/>
      <c r="CK67" s="57">
        <f>ROUND(CK62+CK66,5)</f>
        <v>0</v>
      </c>
      <c r="CL67" s="39"/>
      <c r="CM67" s="97">
        <f>ROUND(SUM(CG67:CK67),5)</f>
        <v>0</v>
      </c>
      <c r="CN67" s="39"/>
      <c r="CO67" s="57">
        <f>ROUND(CO62+CO66,5)</f>
        <v>0</v>
      </c>
      <c r="CP67" s="39"/>
      <c r="CQ67" s="57">
        <f>ROUND(CQ62+CQ66,5)</f>
        <v>0</v>
      </c>
      <c r="CR67" s="39"/>
      <c r="CS67" s="57">
        <f>ROUND(CS62+CS66,5)</f>
        <v>0</v>
      </c>
      <c r="CT67" s="39"/>
      <c r="CU67" s="97">
        <f>ROUND(SUM(CO67:CS67),5)</f>
        <v>0</v>
      </c>
      <c r="CV67" s="39"/>
      <c r="CW67" s="57">
        <f>ROUND(CW62+CW66,5)</f>
        <v>0</v>
      </c>
      <c r="CX67" s="39"/>
      <c r="CY67" s="57">
        <f>ROUND(CY62+CY66,5)</f>
        <v>0</v>
      </c>
      <c r="CZ67" s="39"/>
      <c r="DA67" s="57">
        <f>ROUND(DA62+DA66,5)</f>
        <v>0</v>
      </c>
      <c r="DB67" s="39"/>
      <c r="DC67" s="57">
        <f>ROUND(DC62+DC66,5)</f>
        <v>0</v>
      </c>
      <c r="DD67" s="39"/>
      <c r="DE67" s="57">
        <f>ROUND(DE62+DE66,5)</f>
        <v>0</v>
      </c>
      <c r="DF67" s="39"/>
      <c r="DG67" s="57">
        <f>ROUND(DG62+DG66,5)</f>
        <v>0</v>
      </c>
      <c r="DH67" s="39"/>
      <c r="DI67" s="57">
        <f>ROUND(DI62+DI66,5)</f>
        <v>0</v>
      </c>
      <c r="DJ67" s="39"/>
      <c r="DK67" s="57">
        <f>ROUND(DK62+DK66,5)</f>
        <v>0</v>
      </c>
      <c r="DL67" s="39"/>
      <c r="DM67" s="57">
        <f>ROUND(DM62+DM66,5)</f>
        <v>0</v>
      </c>
      <c r="DN67" s="39"/>
      <c r="DO67" s="57">
        <f>ROUND(DO62+DO66,5)</f>
        <v>0</v>
      </c>
      <c r="DP67" s="39"/>
      <c r="DQ67" s="57">
        <f>ROUND(DQ62+DQ66,5)</f>
        <v>0</v>
      </c>
      <c r="DR67" s="39"/>
      <c r="DS67" s="57">
        <f>ROUND(DS62+DS66,5)</f>
        <v>0</v>
      </c>
      <c r="DT67" s="39"/>
      <c r="DU67" s="57">
        <f>ROUND(DU62+DU66,5)</f>
        <v>0</v>
      </c>
      <c r="DV67" s="39"/>
      <c r="DW67" s="57">
        <f>ROUND(DW62+DW66,5)</f>
        <v>0</v>
      </c>
      <c r="DX67" s="39"/>
      <c r="DY67" s="57">
        <f>ROUND(DY62+DY66,5)</f>
        <v>0</v>
      </c>
      <c r="DZ67" s="39"/>
      <c r="EA67" s="57">
        <f>ROUND(EA62+EA66,5)</f>
        <v>0</v>
      </c>
      <c r="EB67" s="39"/>
      <c r="EC67" s="57">
        <f>ROUND(EC62+EC66,5)</f>
        <v>0</v>
      </c>
      <c r="ED67" s="39"/>
      <c r="EE67" s="57">
        <f>ROUND(EE62+EE66,5)</f>
        <v>0</v>
      </c>
      <c r="EF67" s="39"/>
      <c r="EG67" s="57">
        <f>ROUND(EG62+EG66,5)</f>
        <v>0</v>
      </c>
      <c r="EH67" s="39"/>
      <c r="EI67" s="57">
        <f>ROUND(EI62+EI66,5)</f>
        <v>0</v>
      </c>
      <c r="EJ67" s="39"/>
      <c r="EK67" s="57">
        <f>ROUND(EK62+EK66,5)</f>
        <v>0</v>
      </c>
      <c r="EL67" s="39"/>
      <c r="EM67" s="57">
        <f>ROUND(EM62+EM66,5)</f>
        <v>0</v>
      </c>
      <c r="EN67" s="39"/>
      <c r="EO67" s="57">
        <f>ROUND(EO62+EO66,5)</f>
        <v>0</v>
      </c>
      <c r="EP67" s="39"/>
      <c r="EQ67" s="57">
        <f>ROUND(EQ62+EQ66,5)</f>
        <v>0</v>
      </c>
      <c r="ER67" s="39"/>
      <c r="ES67" s="57">
        <f>ROUND(ES62+ES66,5)</f>
        <v>0</v>
      </c>
      <c r="ET67" s="39"/>
      <c r="EU67" s="57">
        <f>ROUND(EU62+EU66,5)</f>
        <v>0</v>
      </c>
      <c r="EV67" s="39"/>
      <c r="EW67" s="57">
        <f>ROUND(EW62+EW66,5)</f>
        <v>0</v>
      </c>
      <c r="EX67" s="39"/>
      <c r="EY67" s="57">
        <f>ROUND(EY62+EY66,5)</f>
        <v>0</v>
      </c>
      <c r="EZ67" s="39"/>
      <c r="FA67" s="97">
        <f>ROUND(SUM(EG67:EY67),5)</f>
        <v>0</v>
      </c>
      <c r="FB67" s="39"/>
      <c r="FC67" s="57">
        <f>ROUND(FC62+FC66,5)</f>
        <v>0</v>
      </c>
      <c r="FD67" s="39"/>
      <c r="FE67" s="57">
        <f>ROUND(FE62+FE66,5)</f>
        <v>0</v>
      </c>
      <c r="FF67" s="39"/>
      <c r="FG67" s="57">
        <f>ROUND(FG62+FG66,5)</f>
        <v>0</v>
      </c>
      <c r="FH67" s="39"/>
      <c r="FI67" s="57">
        <f>ROUND(FI62+FI66,5)</f>
        <v>0</v>
      </c>
      <c r="FJ67" s="39"/>
      <c r="FK67" s="97">
        <f>ROUND(SUM(FG67:FI67),5)</f>
        <v>0</v>
      </c>
      <c r="FL67" s="39"/>
      <c r="FM67" s="57">
        <f>ROUND(FM62+FM66,5)</f>
        <v>0</v>
      </c>
      <c r="FN67" s="39"/>
      <c r="FO67" s="57">
        <f>ROUND(FO62+FO66,5)</f>
        <v>0</v>
      </c>
      <c r="FP67" s="39"/>
      <c r="FQ67" s="57">
        <f>ROUND(FQ62+FQ66,5)</f>
        <v>0</v>
      </c>
      <c r="FR67" s="39"/>
      <c r="FS67" s="57">
        <f>ROUND(FS62+FS66,5)</f>
        <v>0</v>
      </c>
      <c r="FT67" s="39"/>
      <c r="FU67" s="57">
        <f>ROUND(SUM(FM67:FS67),5)</f>
        <v>0</v>
      </c>
      <c r="FV67" s="39"/>
      <c r="FW67" s="57">
        <f>ROUND(FW62+FW66,5)</f>
        <v>0</v>
      </c>
      <c r="FX67" s="39"/>
      <c r="FY67" s="57">
        <f>ROUND(FY62+FY66,5)</f>
        <v>0</v>
      </c>
      <c r="FZ67" s="39"/>
      <c r="GA67" s="57">
        <f>ROUND(GA62+GA66,5)</f>
        <v>0</v>
      </c>
      <c r="GB67" s="39"/>
      <c r="GC67" s="57">
        <f>ROUND(GC62+GC66,5)</f>
        <v>0</v>
      </c>
      <c r="GD67" s="39"/>
      <c r="GE67" s="97">
        <f>ROUND(SUM(FU67:GC67),5)</f>
        <v>0</v>
      </c>
      <c r="GF67" s="39"/>
      <c r="GG67" s="57">
        <f>ROUND(GG62+GG66,5)</f>
        <v>0</v>
      </c>
      <c r="GH67" s="39"/>
      <c r="GI67" s="57">
        <f>ROUND(GI62+GI66,5)</f>
        <v>0</v>
      </c>
      <c r="GJ67" s="39"/>
      <c r="GK67" s="57">
        <f>ROUND(GK62+GK66,5)</f>
        <v>0</v>
      </c>
      <c r="GL67" s="39"/>
      <c r="GM67" s="57">
        <f>ROUND(GM62+GM66,5)</f>
        <v>0</v>
      </c>
      <c r="GN67" s="39"/>
      <c r="GO67" s="57">
        <f>ROUND(GO62+GO66,5)</f>
        <v>0</v>
      </c>
      <c r="GP67" s="39"/>
      <c r="GQ67" s="57">
        <f>ROUND(GQ62+GQ66,5)</f>
        <v>0</v>
      </c>
      <c r="GR67" s="39"/>
      <c r="GS67" s="57">
        <f>ROUND(GS62+GS66,5)</f>
        <v>0</v>
      </c>
      <c r="GT67" s="39"/>
      <c r="GU67" s="97">
        <f>ROUND(SUM(GG67:GS67),5)</f>
        <v>0</v>
      </c>
      <c r="GV67" s="39"/>
      <c r="GW67" s="57">
        <f>ROUND(GW62+GW66,5)</f>
        <v>0</v>
      </c>
      <c r="GX67" s="39"/>
      <c r="GY67" s="57">
        <f>ROUND(GY62+GY66,5)</f>
        <v>0</v>
      </c>
      <c r="GZ67" s="39"/>
      <c r="HA67" s="107">
        <f>ROUND(HA62+HA66,5)</f>
        <v>0</v>
      </c>
      <c r="HB67" s="39"/>
      <c r="HC67" s="57">
        <f>ROUND(HC62+HC66,5)</f>
        <v>0</v>
      </c>
      <c r="HD67" s="39"/>
      <c r="HE67" s="57">
        <f>ROUND(HE62+HE66,5)</f>
        <v>0</v>
      </c>
      <c r="HF67" s="39"/>
      <c r="HG67" s="57">
        <f>ROUND(HG62+HG66,5)</f>
        <v>0</v>
      </c>
      <c r="HH67" s="39"/>
      <c r="HI67" s="57">
        <f>ROUND(HI62+HI66,5)</f>
        <v>0</v>
      </c>
      <c r="HJ67" s="39"/>
      <c r="HK67" s="57">
        <f>ROUND(HK62+HK66,5)</f>
        <v>0</v>
      </c>
      <c r="HL67" s="39"/>
      <c r="HM67" s="57">
        <f>ROUND(HM62+HM66,5)</f>
        <v>0</v>
      </c>
      <c r="HN67" s="39"/>
      <c r="HO67" s="57">
        <f>ROUND(HO62+HO66,5)</f>
        <v>0</v>
      </c>
      <c r="HP67" s="39"/>
      <c r="HQ67" s="57">
        <f>ROUND(HQ62+HQ66,5)</f>
        <v>0</v>
      </c>
      <c r="HR67" s="39"/>
      <c r="HS67" s="97">
        <f>ROUND(SUM(HI67:HQ67),5)</f>
        <v>0</v>
      </c>
      <c r="HT67" s="39"/>
      <c r="HU67" s="57">
        <f>ROUND(HU62+HU66,5)</f>
        <v>0</v>
      </c>
      <c r="HV67" s="39"/>
      <c r="HW67" s="57">
        <f>ROUND(HW62+HW66,5)</f>
        <v>0</v>
      </c>
      <c r="HX67" s="39"/>
      <c r="HY67" s="57">
        <f>ROUND(HY62+HY66,5)</f>
        <v>0</v>
      </c>
      <c r="HZ67" s="39"/>
      <c r="IA67" s="57">
        <f>ROUND(IA62+IA66,5)</f>
        <v>0</v>
      </c>
      <c r="IB67" s="39"/>
      <c r="IC67" s="57">
        <f>ROUND(IC62+IC66,5)</f>
        <v>0</v>
      </c>
      <c r="ID67" s="39"/>
      <c r="IE67" s="57">
        <f>ROUND(IE62+IE66,5)</f>
        <v>0</v>
      </c>
      <c r="IF67" s="39"/>
      <c r="IG67" s="97">
        <f>ROUND(SUM(HY67:IE67),5)</f>
        <v>0</v>
      </c>
      <c r="IH67" s="39"/>
      <c r="II67" s="57">
        <f>ROUND(II62+II66,5)</f>
        <v>0</v>
      </c>
      <c r="IJ67" s="39"/>
      <c r="IK67" s="57">
        <f>ROUND(IK62+IK66,5)</f>
        <v>0</v>
      </c>
      <c r="IL67" s="39"/>
      <c r="IM67" s="97">
        <f>ROUND(SUM(II67:IK67),5)</f>
        <v>0</v>
      </c>
      <c r="IN67" s="39"/>
      <c r="IO67" s="57">
        <f>ROUND(IO62+IO66,5)</f>
        <v>0</v>
      </c>
      <c r="IP67" s="39"/>
      <c r="IQ67" s="57">
        <f>ROUND(IQ62+IQ66,5)</f>
        <v>0</v>
      </c>
      <c r="IR67" s="39"/>
      <c r="IS67" s="57">
        <f>ROUND(IS62+IS66,5)</f>
        <v>0</v>
      </c>
      <c r="IT67" s="39"/>
      <c r="IU67" s="57">
        <f>ROUND(IU62+IU66,5)</f>
        <v>0</v>
      </c>
      <c r="IV67" s="39"/>
      <c r="IW67" s="57">
        <f>ROUND(SUM(IO67:IU67),5)</f>
        <v>0</v>
      </c>
      <c r="IX67" s="39"/>
      <c r="IY67" s="57">
        <f>ROUND(IY62+IY66,5)</f>
        <v>-45365.2</v>
      </c>
      <c r="IZ67" s="39"/>
      <c r="JA67" s="57">
        <f>ROUND(JA62+JA66,5)</f>
        <v>0</v>
      </c>
      <c r="JB67" s="39"/>
      <c r="JC67" s="57">
        <f>ROUND(JC62+JC66,5)</f>
        <v>0</v>
      </c>
      <c r="JD67" s="39"/>
      <c r="JE67" s="57">
        <f>ROUND(JE62+JE66,5)</f>
        <v>0</v>
      </c>
      <c r="JF67" s="39"/>
      <c r="JG67" s="57">
        <f>ROUND(SUM(JA67:JE67),5)</f>
        <v>0</v>
      </c>
      <c r="JH67" s="39"/>
      <c r="JI67" s="57">
        <f>ROUND(JI62+JI66,5)</f>
        <v>0</v>
      </c>
      <c r="JJ67" s="39"/>
      <c r="JK67" s="57">
        <f>ROUND(SUM(G67:K67)+SUM(AW67:BA67)+SUM(BM67:BO67)+SUM(BU67:CE67)+CM67+SUM(CU67:EE67)+SUM(FA67:FE67)+FK67+GE67+SUM(GU67:HG67)+SUM(HS67:HW67)+IG67+IM67+SUM(IW67:IY67)+SUM(JG67:JI67),5)</f>
        <v>-45365.2</v>
      </c>
    </row>
    <row r="68" spans="1:276" ht="16" hidden="1" thickBot="1" x14ac:dyDescent="0.25">
      <c r="A68" s="58" t="s">
        <v>502</v>
      </c>
      <c r="B68" s="58"/>
      <c r="C68" s="58"/>
      <c r="D68" s="58"/>
      <c r="E68" s="58"/>
      <c r="F68" s="58"/>
      <c r="G68" s="59">
        <f>ROUND(G60+G67,5)</f>
        <v>6539.14</v>
      </c>
      <c r="H68" s="58"/>
      <c r="I68" s="59">
        <f>ROUND(I60+I67,5)</f>
        <v>7969.71</v>
      </c>
      <c r="J68" s="58"/>
      <c r="K68" s="59">
        <f>ROUND(K60+K67,5)</f>
        <v>2605.8200000000002</v>
      </c>
      <c r="L68" s="58"/>
      <c r="M68" s="60">
        <f>ROUND(M60+M67,5)</f>
        <v>3000</v>
      </c>
      <c r="N68" s="60"/>
      <c r="O68" s="60">
        <f>ROUND(O60+O67,5)</f>
        <v>2479</v>
      </c>
      <c r="P68" s="60"/>
      <c r="Q68" s="60">
        <f>ROUND(Q60+Q67,5)</f>
        <v>4118</v>
      </c>
      <c r="R68" s="60"/>
      <c r="S68" s="61">
        <f>ROUND(SUM(M68:Q68),5)</f>
        <v>9597</v>
      </c>
      <c r="T68" s="62"/>
      <c r="U68" s="60">
        <f>ROUND(U60+U67,5)</f>
        <v>1550</v>
      </c>
      <c r="V68" s="60"/>
      <c r="W68" s="60">
        <f>ROUND(W60+W67,5)</f>
        <v>1000</v>
      </c>
      <c r="X68" s="60"/>
      <c r="Y68" s="60">
        <f>ROUND(Y60+Y67,5)</f>
        <v>2245</v>
      </c>
      <c r="Z68" s="60"/>
      <c r="AA68" s="61">
        <f>ROUND(SUM(U68:Y68),5)</f>
        <v>4795</v>
      </c>
      <c r="AB68" s="62"/>
      <c r="AC68" s="60">
        <f>ROUND(AC60+AC67,5)</f>
        <v>2870</v>
      </c>
      <c r="AD68" s="60"/>
      <c r="AE68" s="60">
        <f>ROUND(AE60+AE67,5)</f>
        <v>2860</v>
      </c>
      <c r="AF68" s="60"/>
      <c r="AG68" s="60">
        <f>ROUND(AG60+AG67,5)</f>
        <v>1850</v>
      </c>
      <c r="AH68" s="60"/>
      <c r="AI68" s="60">
        <f>ROUND(AI60+AI67,5)</f>
        <v>-100</v>
      </c>
      <c r="AJ68" s="60"/>
      <c r="AK68" s="61">
        <f>ROUND(SUM(AC68:AI68),5)</f>
        <v>7480</v>
      </c>
      <c r="AL68" s="62"/>
      <c r="AM68" s="60">
        <f>ROUND(AM60+AM67,5)</f>
        <v>6220</v>
      </c>
      <c r="AN68" s="60"/>
      <c r="AO68" s="60">
        <f>ROUND(AO60+AO67,5)</f>
        <v>3300</v>
      </c>
      <c r="AP68" s="60"/>
      <c r="AQ68" s="60">
        <f>ROUND(AQ60+AQ67,5)</f>
        <v>4155</v>
      </c>
      <c r="AR68" s="60"/>
      <c r="AS68" s="61">
        <f>ROUND(SUM(AM68:AQ68),5)</f>
        <v>13675</v>
      </c>
      <c r="AT68" s="62"/>
      <c r="AU68" s="61">
        <f>ROUND(AU60+AU67,5)</f>
        <v>-16163.1</v>
      </c>
      <c r="AV68" s="62"/>
      <c r="AW68" s="63">
        <f>ROUND(S68+AA68+AK68+SUM(AS68:AU68),5)</f>
        <v>19383.900000000001</v>
      </c>
      <c r="AX68" s="62"/>
      <c r="AY68" s="63">
        <f>ROUND(AY60+AY67,5)</f>
        <v>6118.42</v>
      </c>
      <c r="AZ68" s="62"/>
      <c r="BA68" s="63">
        <f>ROUND(BA60+BA67,5)</f>
        <v>8970.43</v>
      </c>
      <c r="BB68" s="62"/>
      <c r="BC68" s="64">
        <f>ROUND(BC60+BC67,5)</f>
        <v>7358</v>
      </c>
      <c r="BD68" s="64"/>
      <c r="BE68" s="64">
        <f>ROUND(BE60+BE67,5)</f>
        <v>1958</v>
      </c>
      <c r="BF68" s="64"/>
      <c r="BG68" s="64">
        <f>ROUND(BG60+BG67,5)</f>
        <v>4643.37</v>
      </c>
      <c r="BH68" s="64"/>
      <c r="BI68" s="64">
        <f>ROUND(BI60+BI67,5)</f>
        <v>6320</v>
      </c>
      <c r="BJ68" s="64"/>
      <c r="BK68" s="64">
        <f>ROUND(BK60+BK67,5)</f>
        <v>-3427.09</v>
      </c>
      <c r="BL68" s="62"/>
      <c r="BM68" s="63">
        <f>ROUND(SUM(BC68:BK68),5)</f>
        <v>16852.28</v>
      </c>
      <c r="BN68" s="62"/>
      <c r="BO68" s="63">
        <f>ROUND(BO60+BO67,5)</f>
        <v>4265.2299999999996</v>
      </c>
      <c r="BP68" s="62"/>
      <c r="BQ68" s="64">
        <f>ROUND(BQ60+BQ67,5)</f>
        <v>7800</v>
      </c>
      <c r="BR68" s="64"/>
      <c r="BS68" s="64">
        <f>ROUND(BS60+BS67,5)</f>
        <v>2665.98</v>
      </c>
      <c r="BT68" s="62"/>
      <c r="BU68" s="63">
        <f>ROUND(SUM(BQ68:BS68),5)</f>
        <v>10465.98</v>
      </c>
      <c r="BV68" s="62"/>
      <c r="BW68" s="63">
        <f>ROUND(BW60+BW67,5)</f>
        <v>4530.5</v>
      </c>
      <c r="BX68" s="62"/>
      <c r="BY68" s="63">
        <f>ROUND(BY60+BY67,5)</f>
        <v>5216.45</v>
      </c>
      <c r="BZ68" s="62"/>
      <c r="CA68" s="63">
        <f>ROUND(CA60+CA67,5)</f>
        <v>8248.19</v>
      </c>
      <c r="CB68" s="62"/>
      <c r="CC68" s="63">
        <f>ROUND(CC60+CC67,5)</f>
        <v>4454.5200000000004</v>
      </c>
      <c r="CD68" s="62"/>
      <c r="CE68" s="63">
        <f>ROUND(CE60+CE67,5)</f>
        <v>7480.77</v>
      </c>
      <c r="CF68" s="62"/>
      <c r="CG68" s="64">
        <f>ROUND(CG60+CG67,5)</f>
        <v>7380</v>
      </c>
      <c r="CH68" s="64"/>
      <c r="CI68" s="64">
        <f>ROUND(CI60+CI67,5)</f>
        <v>6170</v>
      </c>
      <c r="CJ68" s="64"/>
      <c r="CK68" s="64">
        <f>ROUND(CK60+CK67,5)</f>
        <v>-2014.23</v>
      </c>
      <c r="CL68" s="62"/>
      <c r="CM68" s="63">
        <f>ROUND(SUM(CG68:CK68),5)</f>
        <v>11535.77</v>
      </c>
      <c r="CN68" s="62"/>
      <c r="CO68" s="64">
        <f>ROUND(CO60+CO67,5)</f>
        <v>7645</v>
      </c>
      <c r="CP68" s="64"/>
      <c r="CQ68" s="64">
        <f>ROUND(CQ60+CQ67,5)</f>
        <v>6575</v>
      </c>
      <c r="CR68" s="64"/>
      <c r="CS68" s="64">
        <f>ROUND(CS60+CS67,5)</f>
        <v>3111.47</v>
      </c>
      <c r="CT68" s="62"/>
      <c r="CU68" s="63">
        <f>ROUND(SUM(CO68:CS68),5)</f>
        <v>17331.47</v>
      </c>
      <c r="CV68" s="62"/>
      <c r="CW68" s="63">
        <f>ROUND(CW60+CW67,5)</f>
        <v>5086.42</v>
      </c>
      <c r="CX68" s="62"/>
      <c r="CY68" s="63">
        <f>ROUND(CY60+CY67,5)</f>
        <v>4689.32</v>
      </c>
      <c r="CZ68" s="62"/>
      <c r="DA68" s="63">
        <f>ROUND(DA60+DA67,5)</f>
        <v>8428.59</v>
      </c>
      <c r="DB68" s="62"/>
      <c r="DC68" s="63">
        <f>ROUND(DC60+DC67,5)</f>
        <v>2969.72</v>
      </c>
      <c r="DD68" s="62"/>
      <c r="DE68" s="63">
        <f>ROUND(DE60+DE67,5)</f>
        <v>7706.28</v>
      </c>
      <c r="DF68" s="62"/>
      <c r="DG68" s="63">
        <f>ROUND(DG60+DG67,5)</f>
        <v>6102.48</v>
      </c>
      <c r="DH68" s="62"/>
      <c r="DI68" s="63">
        <f>ROUND(DI60+DI67,5)</f>
        <v>7103.23</v>
      </c>
      <c r="DJ68" s="62"/>
      <c r="DK68" s="101">
        <f>ROUND(DK60+DK67,5)</f>
        <v>7888.92</v>
      </c>
      <c r="DL68" s="62"/>
      <c r="DM68" s="63">
        <f>ROUND(DM60+DM67,5)</f>
        <v>3284.7</v>
      </c>
      <c r="DN68" s="62"/>
      <c r="DO68" s="63">
        <f>ROUND(DO60+DO67,5)</f>
        <v>7889</v>
      </c>
      <c r="DP68" s="62"/>
      <c r="DQ68" s="63">
        <f>ROUND(DQ60+DQ67,5)</f>
        <v>7276.85</v>
      </c>
      <c r="DR68" s="62"/>
      <c r="DS68" s="63">
        <f>ROUND(DS60+DS67,5)</f>
        <v>640.54</v>
      </c>
      <c r="DT68" s="62"/>
      <c r="DU68" s="63">
        <f>ROUND(DU60+DU67,5)</f>
        <v>1575.44</v>
      </c>
      <c r="DV68" s="62"/>
      <c r="DW68" s="63">
        <f>ROUND(DW60+DW67,5)</f>
        <v>2600.13</v>
      </c>
      <c r="DX68" s="62"/>
      <c r="DY68" s="63">
        <f>ROUND(DY60+DY67,5)</f>
        <v>7682.82</v>
      </c>
      <c r="DZ68" s="62"/>
      <c r="EA68" s="63">
        <f>ROUND(EA60+EA67,5)</f>
        <v>8152.29</v>
      </c>
      <c r="EB68" s="62"/>
      <c r="EC68" s="63">
        <f>ROUND(EC60+EC67,5)</f>
        <v>4332.16</v>
      </c>
      <c r="ED68" s="62"/>
      <c r="EE68" s="63">
        <f>ROUND(EE60+EE67,5)</f>
        <v>3455.17</v>
      </c>
      <c r="EF68" s="62"/>
      <c r="EG68" s="64">
        <f>ROUND(EG60+EG67,5)</f>
        <v>4000</v>
      </c>
      <c r="EH68" s="64"/>
      <c r="EI68" s="64">
        <f>ROUND(EI60+EI67,5)</f>
        <v>2000</v>
      </c>
      <c r="EJ68" s="64"/>
      <c r="EK68" s="64">
        <f>ROUND(EK60+EK67,5)</f>
        <v>4450</v>
      </c>
      <c r="EL68" s="64"/>
      <c r="EM68" s="64">
        <f>ROUND(EM60+EM67,5)</f>
        <v>4575</v>
      </c>
      <c r="EN68" s="64"/>
      <c r="EO68" s="64">
        <f>ROUND(EO60+EO67,5)</f>
        <v>5150</v>
      </c>
      <c r="EP68" s="64"/>
      <c r="EQ68" s="64">
        <f>ROUND(EQ60+EQ67,5)</f>
        <v>3515</v>
      </c>
      <c r="ER68" s="64"/>
      <c r="ES68" s="64">
        <f>ROUND(ES60+ES67,5)</f>
        <v>3950</v>
      </c>
      <c r="ET68" s="64"/>
      <c r="EU68" s="64">
        <f>ROUND(EU60+EU67,5)</f>
        <v>5040</v>
      </c>
      <c r="EV68" s="64"/>
      <c r="EW68" s="64">
        <f>ROUND(EW60+EW67,5)</f>
        <v>2515</v>
      </c>
      <c r="EX68" s="64"/>
      <c r="EY68" s="64">
        <f>ROUND(EY60+EY67,5)</f>
        <v>-19353.490000000002</v>
      </c>
      <c r="EZ68" s="62"/>
      <c r="FA68" s="63">
        <f>ROUND(SUM(EG68:EY68),5)</f>
        <v>15841.51</v>
      </c>
      <c r="FB68" s="62"/>
      <c r="FC68" s="63">
        <f>ROUND(FC60+FC67,5)</f>
        <v>6061.3</v>
      </c>
      <c r="FD68" s="62"/>
      <c r="FE68" s="63">
        <f>ROUND(FE60+FE67,5)</f>
        <v>6362.95</v>
      </c>
      <c r="FF68" s="62"/>
      <c r="FG68" s="65">
        <f>ROUND(FG60+FG67,5)</f>
        <v>13259.53</v>
      </c>
      <c r="FH68" s="65"/>
      <c r="FI68" s="65">
        <f>ROUND(FI60+FI67,5)</f>
        <v>-2298.12</v>
      </c>
      <c r="FJ68" s="62"/>
      <c r="FK68" s="63">
        <f>ROUND(SUM(FG68:FI68),5)</f>
        <v>10961.41</v>
      </c>
      <c r="FL68" s="62"/>
      <c r="FM68" s="64">
        <f>ROUND(FM60+FM67,5)</f>
        <v>2500</v>
      </c>
      <c r="FN68" s="64"/>
      <c r="FO68" s="64">
        <f>ROUND(FO60+FO67,5)</f>
        <v>3733</v>
      </c>
      <c r="FP68" s="64"/>
      <c r="FQ68" s="64">
        <f>ROUND(FQ60+FQ67,5)</f>
        <v>2910</v>
      </c>
      <c r="FR68" s="64"/>
      <c r="FS68" s="64">
        <f>ROUND(FS60+FS67,5)</f>
        <v>-1714.55</v>
      </c>
      <c r="FT68" s="62"/>
      <c r="FU68" s="61">
        <f>ROUND(SUM(FM68:FS68),5)</f>
        <v>7428.45</v>
      </c>
      <c r="FV68" s="62"/>
      <c r="FW68" s="61">
        <f>ROUND(FW60+FW67,5)</f>
        <v>7340</v>
      </c>
      <c r="FX68" s="61"/>
      <c r="FY68" s="61">
        <f>ROUND(FY60+FY67,5)</f>
        <v>1345</v>
      </c>
      <c r="FZ68" s="61"/>
      <c r="GA68" s="61">
        <f>ROUND(GA60+GA67,5)</f>
        <v>2520</v>
      </c>
      <c r="GB68" s="61"/>
      <c r="GC68" s="61">
        <f>ROUND(GC60+GC67,5)</f>
        <v>-8144.96</v>
      </c>
      <c r="GD68" s="62"/>
      <c r="GE68" s="63">
        <f>ROUND(SUM(FU68:GC68),5)</f>
        <v>10488.49</v>
      </c>
      <c r="GF68" s="62"/>
      <c r="GG68" s="64">
        <f>ROUND(GG60+GG67,5)</f>
        <v>1958</v>
      </c>
      <c r="GH68" s="64"/>
      <c r="GI68" s="64">
        <f>ROUND(GI60+GI67,5)</f>
        <v>2375</v>
      </c>
      <c r="GJ68" s="64"/>
      <c r="GK68" s="64">
        <f>ROUND(GK60+GK67,5)</f>
        <v>3850</v>
      </c>
      <c r="GL68" s="64"/>
      <c r="GM68" s="64">
        <f>ROUND(GM60+GM67,5)</f>
        <v>2196</v>
      </c>
      <c r="GN68" s="64"/>
      <c r="GO68" s="64">
        <f>ROUND(GO60+GO67,5)</f>
        <v>1150.8399999999999</v>
      </c>
      <c r="GP68" s="64"/>
      <c r="GQ68" s="64">
        <f>ROUND(GQ60+GQ67,5)</f>
        <v>4350</v>
      </c>
      <c r="GR68" s="64"/>
      <c r="GS68" s="64">
        <f>ROUND(GS60+GS67,5)</f>
        <v>-4704.62</v>
      </c>
      <c r="GT68" s="62"/>
      <c r="GU68" s="63">
        <f>ROUND(SUM(GG68:GS68),5)</f>
        <v>11175.22</v>
      </c>
      <c r="GV68" s="62"/>
      <c r="GW68" s="63">
        <f>ROUND(GW60+GW67,5)</f>
        <v>4435.4799999999996</v>
      </c>
      <c r="GX68" s="62"/>
      <c r="GY68" s="63">
        <f>ROUND(GY60+GY67,5)</f>
        <v>7627.42</v>
      </c>
      <c r="GZ68" s="62"/>
      <c r="HA68" s="112">
        <f>ROUND(HA60+HA67,5)</f>
        <v>3279.67</v>
      </c>
      <c r="HB68" s="62"/>
      <c r="HC68" s="63">
        <f>ROUND(HC60+HC67,5)</f>
        <v>8288.59</v>
      </c>
      <c r="HD68" s="62"/>
      <c r="HE68" s="63">
        <f>ROUND(HE60+HE67,5)</f>
        <v>7150</v>
      </c>
      <c r="HF68" s="62"/>
      <c r="HG68" s="63">
        <f>ROUND(HG60+HG67,5)</f>
        <v>6558.83</v>
      </c>
      <c r="HH68" s="62"/>
      <c r="HI68" s="64">
        <f>ROUND(HI60+HI67,5)</f>
        <v>4175</v>
      </c>
      <c r="HJ68" s="64"/>
      <c r="HK68" s="64">
        <f>ROUND(HK60+HK67,5)</f>
        <v>2500.29</v>
      </c>
      <c r="HL68" s="64"/>
      <c r="HM68" s="64">
        <f>ROUND(HM60+HM67,5)</f>
        <v>3110</v>
      </c>
      <c r="HN68" s="64"/>
      <c r="HO68" s="64">
        <f>ROUND(HO60+HO67,5)</f>
        <v>2550</v>
      </c>
      <c r="HP68" s="64"/>
      <c r="HQ68" s="64">
        <f>ROUND(HQ60+HQ67,5)</f>
        <v>-4672.55</v>
      </c>
      <c r="HR68" s="64"/>
      <c r="HS68" s="63">
        <f>ROUND(SUM(HI68:HQ68),5)</f>
        <v>7662.74</v>
      </c>
      <c r="HT68" s="62"/>
      <c r="HU68" s="62">
        <f>ROUND(HU60+HU67,5)</f>
        <v>0</v>
      </c>
      <c r="HV68" s="62"/>
      <c r="HW68" s="62">
        <f>ROUND(HW60+HW67,5)</f>
        <v>0</v>
      </c>
      <c r="HX68" s="62"/>
      <c r="HY68" s="64">
        <f>ROUND(HY60+HY67,5)</f>
        <v>9472.7999999999993</v>
      </c>
      <c r="HZ68" s="64"/>
      <c r="IA68" s="64">
        <f>ROUND(IA60+IA67,5)</f>
        <v>2750.41</v>
      </c>
      <c r="IB68" s="64"/>
      <c r="IC68" s="64">
        <f>ROUND(IC60+IC67,5)</f>
        <v>8680.7999999999993</v>
      </c>
      <c r="ID68" s="64"/>
      <c r="IE68" s="64">
        <f>ROUND(IE60+IE67,5)</f>
        <v>6862.8</v>
      </c>
      <c r="IF68" s="62"/>
      <c r="IG68" s="63">
        <f>ROUND(SUM(HY68:IE68),5)</f>
        <v>27766.81</v>
      </c>
      <c r="IH68" s="62"/>
      <c r="II68" s="63">
        <f>ROUND(II60+II67,5)</f>
        <v>4397.3100000000004</v>
      </c>
      <c r="IJ68" s="64"/>
      <c r="IK68" s="63">
        <f>ROUND(IK60+IK67,5)</f>
        <v>4910.8900000000003</v>
      </c>
      <c r="IL68" s="64"/>
      <c r="IM68" s="63">
        <f>ROUND(SUM(II68:IK68),5)</f>
        <v>9308.2000000000007</v>
      </c>
      <c r="IN68" s="62"/>
      <c r="IO68" s="64">
        <f>ROUND(IO60+IO67,5)</f>
        <v>-3664.29</v>
      </c>
      <c r="IP68" s="64"/>
      <c r="IQ68" s="64">
        <f>ROUND(IQ60+IQ67,5)</f>
        <v>8268.24</v>
      </c>
      <c r="IR68" s="64"/>
      <c r="IS68" s="64">
        <f>ROUND(IS60+IS67,5)</f>
        <v>3477.69</v>
      </c>
      <c r="IT68" s="64"/>
      <c r="IU68" s="64">
        <f>ROUND(IU60+IU67,5)</f>
        <v>4857.32</v>
      </c>
      <c r="IV68" s="64"/>
      <c r="IW68" s="63">
        <f>ROUND(SUM(IO68:IU68),5)</f>
        <v>12938.96</v>
      </c>
      <c r="IX68" s="58"/>
      <c r="IY68" s="66">
        <f>ROUND(IY60+IY67,5)</f>
        <v>-164355.47</v>
      </c>
      <c r="IZ68" s="58"/>
      <c r="JA68" s="67">
        <f>ROUND(JA60+JA67,5)</f>
        <v>-251.46</v>
      </c>
      <c r="JB68" s="58"/>
      <c r="JC68" s="67">
        <f>ROUND(JC60+JC67,5)</f>
        <v>-14.64</v>
      </c>
      <c r="JD68" s="58"/>
      <c r="JE68" s="67">
        <f>ROUND(JE60+JE67,5)</f>
        <v>266.10000000000002</v>
      </c>
      <c r="JF68" s="58"/>
      <c r="JG68" s="67">
        <f>ROUND(SUM(JA68:JE68),5)</f>
        <v>0</v>
      </c>
      <c r="JH68" s="58"/>
      <c r="JI68" s="67">
        <f>ROUND(JI60+JI67,5)</f>
        <v>0</v>
      </c>
      <c r="JJ68" s="58"/>
      <c r="JK68" s="68">
        <f>ROUND(SUM(G68:K68)+SUM(AW68:BA68)+SUM(BM68:BO68)+SUM(BU68:CE68)+CM68+SUM(CU68:EE68)+SUM(FA68:FE68)+FK68+GE68+SUM(GU68:HG68)+SUM(HS68:HW68)+IG68+IM68+SUM(IW68:IY68)+SUM(JG68:JI68),5)</f>
        <v>230384.75</v>
      </c>
      <c r="JL68" s="58"/>
      <c r="JM68" s="58"/>
      <c r="JN68" s="58"/>
      <c r="JO68" s="58"/>
      <c r="JP68" s="58"/>
    </row>
    <row r="69" spans="1:276" ht="16" hidden="1" thickTop="1" x14ac:dyDescent="0.2">
      <c r="A69" s="69"/>
      <c r="B69" s="69"/>
      <c r="C69" s="69"/>
      <c r="D69" s="69"/>
      <c r="E69" s="69"/>
      <c r="F69" s="69"/>
      <c r="G69" t="s">
        <v>503</v>
      </c>
      <c r="I69" t="s">
        <v>503</v>
      </c>
      <c r="K69" t="s">
        <v>503</v>
      </c>
      <c r="AW69" s="92" t="s">
        <v>503</v>
      </c>
      <c r="AY69" t="s">
        <v>504</v>
      </c>
      <c r="BA69" t="s">
        <v>504</v>
      </c>
      <c r="BM69" s="92" t="s">
        <v>503</v>
      </c>
      <c r="BO69" t="s">
        <v>503</v>
      </c>
      <c r="BU69" s="92" t="s">
        <v>503</v>
      </c>
      <c r="BW69" t="s">
        <v>505</v>
      </c>
      <c r="BY69" t="s">
        <v>503</v>
      </c>
      <c r="CA69" t="s">
        <v>505</v>
      </c>
      <c r="CC69" t="s">
        <v>506</v>
      </c>
      <c r="CE69" t="s">
        <v>506</v>
      </c>
      <c r="CM69" s="92" t="s">
        <v>507</v>
      </c>
      <c r="CU69" s="92" t="s">
        <v>507</v>
      </c>
      <c r="CW69" t="s">
        <v>503</v>
      </c>
      <c r="CY69" t="s">
        <v>503</v>
      </c>
      <c r="DA69" t="s">
        <v>503</v>
      </c>
      <c r="DC69" t="s">
        <v>503</v>
      </c>
      <c r="DE69" t="s">
        <v>503</v>
      </c>
      <c r="DG69" t="s">
        <v>503</v>
      </c>
      <c r="DI69" t="s">
        <v>503</v>
      </c>
      <c r="DK69" t="s">
        <v>508</v>
      </c>
      <c r="DM69" t="s">
        <v>503</v>
      </c>
      <c r="DO69" t="s">
        <v>503</v>
      </c>
      <c r="DQ69" t="s">
        <v>508</v>
      </c>
      <c r="DS69" t="s">
        <v>503</v>
      </c>
      <c r="DU69" t="s">
        <v>503</v>
      </c>
      <c r="DW69" t="s">
        <v>503</v>
      </c>
      <c r="DY69" t="s">
        <v>503</v>
      </c>
      <c r="EA69" t="s">
        <v>503</v>
      </c>
      <c r="EC69" t="s">
        <v>503</v>
      </c>
      <c r="EE69" t="s">
        <v>503</v>
      </c>
      <c r="FA69" s="92" t="s">
        <v>503</v>
      </c>
      <c r="FC69" t="s">
        <v>509</v>
      </c>
      <c r="FE69" t="s">
        <v>509</v>
      </c>
      <c r="FK69" s="92" t="s">
        <v>503</v>
      </c>
      <c r="GE69" s="92" t="s">
        <v>503</v>
      </c>
      <c r="GU69" s="92" t="s">
        <v>503</v>
      </c>
      <c r="GW69" t="s">
        <v>503</v>
      </c>
      <c r="GY69" t="s">
        <v>503</v>
      </c>
      <c r="HA69" s="110" t="s">
        <v>503</v>
      </c>
      <c r="HC69" t="s">
        <v>503</v>
      </c>
      <c r="HE69" t="s">
        <v>503</v>
      </c>
      <c r="HG69" t="s">
        <v>503</v>
      </c>
      <c r="HS69" s="92" t="s">
        <v>503</v>
      </c>
      <c r="IG69" s="92" t="s">
        <v>503</v>
      </c>
      <c r="II69" t="s">
        <v>503</v>
      </c>
      <c r="IK69" t="s">
        <v>503</v>
      </c>
      <c r="IM69" s="92" t="s">
        <v>510</v>
      </c>
      <c r="IW69" t="s">
        <v>503</v>
      </c>
    </row>
    <row r="70" spans="1:276" hidden="1" x14ac:dyDescent="0.2">
      <c r="A70" s="69"/>
      <c r="B70" s="69"/>
      <c r="C70" s="69"/>
      <c r="D70" s="69"/>
      <c r="E70" s="69"/>
      <c r="F70" s="69" t="s">
        <v>511</v>
      </c>
      <c r="I70">
        <v>322</v>
      </c>
      <c r="K70">
        <v>397</v>
      </c>
      <c r="BM70" s="92">
        <v>663</v>
      </c>
      <c r="BO70">
        <v>729</v>
      </c>
      <c r="BU70" s="92">
        <v>1664</v>
      </c>
      <c r="BY70">
        <v>729</v>
      </c>
      <c r="CA70">
        <v>663</v>
      </c>
      <c r="CC70">
        <v>1536</v>
      </c>
      <c r="CW70">
        <v>459</v>
      </c>
      <c r="DA70">
        <v>502</v>
      </c>
      <c r="DC70">
        <v>468</v>
      </c>
      <c r="DE70">
        <v>1905</v>
      </c>
      <c r="DG70">
        <v>728</v>
      </c>
      <c r="DI70">
        <v>794</v>
      </c>
      <c r="DK70">
        <v>747</v>
      </c>
      <c r="DM70">
        <v>1366</v>
      </c>
      <c r="DO70">
        <v>514</v>
      </c>
      <c r="DW70">
        <v>1364</v>
      </c>
      <c r="EA70">
        <v>1773</v>
      </c>
      <c r="EC70">
        <v>1332</v>
      </c>
      <c r="EE70">
        <v>1549</v>
      </c>
      <c r="FC70">
        <v>728</v>
      </c>
      <c r="FK70" s="92">
        <v>1356</v>
      </c>
      <c r="GE70" s="92">
        <v>2630</v>
      </c>
      <c r="GU70" s="92">
        <v>336</v>
      </c>
      <c r="GY70">
        <v>699</v>
      </c>
      <c r="HA70" s="110">
        <v>1319</v>
      </c>
      <c r="HC70">
        <v>2027</v>
      </c>
      <c r="HE70">
        <v>2146</v>
      </c>
      <c r="HG70">
        <v>935</v>
      </c>
      <c r="HS70" s="92">
        <v>1567</v>
      </c>
      <c r="II70">
        <v>4661</v>
      </c>
      <c r="IK70">
        <v>4661</v>
      </c>
      <c r="IW70">
        <v>2095</v>
      </c>
      <c r="JK70" s="42">
        <f>SUM(G70:JI70)</f>
        <v>45364</v>
      </c>
      <c r="JL70" s="70" t="s">
        <v>512</v>
      </c>
    </row>
    <row r="71" spans="1:276" x14ac:dyDescent="0.2">
      <c r="A71" s="69"/>
      <c r="B71" s="69"/>
      <c r="C71" s="69"/>
      <c r="D71" s="69"/>
      <c r="E71" s="69"/>
      <c r="F71" s="69"/>
      <c r="CS71" t="s">
        <v>513</v>
      </c>
      <c r="CU71" s="71">
        <f>+CM68+CU68</f>
        <v>28867.24</v>
      </c>
      <c r="DK71" t="s">
        <v>514</v>
      </c>
      <c r="DM71" s="9">
        <f>+DK68+DQ68</f>
        <v>15165.77</v>
      </c>
      <c r="FC71" t="s">
        <v>515</v>
      </c>
      <c r="FE71" s="9">
        <f>+FC68+FE68</f>
        <v>12424.25</v>
      </c>
    </row>
    <row r="72" spans="1:276" x14ac:dyDescent="0.2">
      <c r="A72" s="69"/>
      <c r="B72" s="69"/>
      <c r="C72" s="69"/>
      <c r="D72" s="69"/>
      <c r="E72" s="69"/>
      <c r="F72" s="69"/>
      <c r="AY72" t="s">
        <v>516</v>
      </c>
      <c r="BA72" s="9">
        <f>+AY68+BA68</f>
        <v>15088.85</v>
      </c>
      <c r="BW72" t="s">
        <v>517</v>
      </c>
      <c r="BY72" s="9">
        <f>+BW68+CA68</f>
        <v>12778.69</v>
      </c>
      <c r="CC72" t="s">
        <v>518</v>
      </c>
      <c r="CE72" s="9">
        <f>+CC68+CE68</f>
        <v>11935.29</v>
      </c>
      <c r="CS72" t="s">
        <v>519</v>
      </c>
      <c r="DK72" t="s">
        <v>520</v>
      </c>
      <c r="FC72" t="s">
        <v>519</v>
      </c>
      <c r="II72" t="s">
        <v>521</v>
      </c>
    </row>
    <row r="73" spans="1:276" x14ac:dyDescent="0.2">
      <c r="A73" s="69"/>
      <c r="B73" s="69"/>
      <c r="C73" s="69"/>
      <c r="D73" s="69"/>
      <c r="E73" s="69"/>
      <c r="F73" s="69"/>
      <c r="AY73" t="s">
        <v>519</v>
      </c>
      <c r="BW73" t="s">
        <v>520</v>
      </c>
      <c r="CC73" t="s">
        <v>520</v>
      </c>
      <c r="HA73" s="110" t="s">
        <v>707</v>
      </c>
      <c r="IE73" t="s">
        <v>522</v>
      </c>
      <c r="II73" s="10">
        <f>+IU77</f>
        <v>-118333.27</v>
      </c>
      <c r="IO73" t="s">
        <v>523</v>
      </c>
      <c r="IU73" s="9">
        <f>+IY68</f>
        <v>-164355.47</v>
      </c>
      <c r="JA73" t="s">
        <v>524</v>
      </c>
      <c r="JE73" s="71">
        <f>+G68+I68+K68+AW68+AY68+BA68+BM68+BO68+BU68+BW68+BY68+CA68+CC68+CE68+CM68+CU68+CW68+CY68+DA68+DC68+DE68+DG68+DI68+DK68+DM68+DO68+DQ68+DS68+DU68+DW68+DY68+EA68+EC68+EE68+FA68+FC68+FE68+FK68+GE68+GU68+GW68+GY68+HA68+HC68+HE68+HG68+HS68+IG68+II68+IK68+IW68</f>
        <v>394740.22000000009</v>
      </c>
    </row>
    <row r="74" spans="1:276" x14ac:dyDescent="0.2">
      <c r="A74" s="69"/>
      <c r="B74" s="69"/>
      <c r="C74" s="69"/>
      <c r="D74" s="69"/>
      <c r="E74" s="69"/>
      <c r="F74" s="69"/>
      <c r="IE74" t="s">
        <v>525</v>
      </c>
      <c r="II74" s="10">
        <f>+IU78</f>
        <v>394741</v>
      </c>
      <c r="IO74" t="s">
        <v>526</v>
      </c>
      <c r="IU74" s="72">
        <f>-IY64</f>
        <v>45365.2</v>
      </c>
      <c r="JA74" t="s">
        <v>527</v>
      </c>
      <c r="JE74" s="15">
        <f>+IY68</f>
        <v>-164355.47</v>
      </c>
    </row>
    <row r="75" spans="1:276" x14ac:dyDescent="0.2">
      <c r="A75" s="69"/>
      <c r="B75" s="69"/>
      <c r="C75" s="69"/>
      <c r="D75" s="69"/>
      <c r="E75" s="69"/>
      <c r="F75" s="69"/>
      <c r="IE75" t="s">
        <v>528</v>
      </c>
      <c r="II75" s="10">
        <f>+IU79</f>
        <v>-45365.2</v>
      </c>
      <c r="IO75" t="s">
        <v>529</v>
      </c>
      <c r="IU75" s="73">
        <f>5986-5329</f>
        <v>657</v>
      </c>
      <c r="JA75" t="s">
        <v>530</v>
      </c>
      <c r="JE75" s="74">
        <f>+JA68+JC68+JE68+JG68+JI68</f>
        <v>0</v>
      </c>
    </row>
    <row r="76" spans="1:276" x14ac:dyDescent="0.2">
      <c r="A76" s="69"/>
      <c r="B76" s="69"/>
      <c r="C76" s="69"/>
      <c r="D76" s="69"/>
      <c r="E76" s="69"/>
      <c r="F76" s="69"/>
      <c r="IE76" t="s">
        <v>531</v>
      </c>
      <c r="II76" s="10">
        <v>23667</v>
      </c>
    </row>
    <row r="77" spans="1:276" ht="18" x14ac:dyDescent="0.35">
      <c r="A77" s="69"/>
      <c r="B77" s="69"/>
      <c r="C77" s="69"/>
      <c r="D77" s="69"/>
      <c r="E77" s="69"/>
      <c r="F77" s="69"/>
      <c r="II77" s="10"/>
      <c r="IO77" t="s">
        <v>522</v>
      </c>
      <c r="IU77" s="75">
        <f>SUM(IU73:IU76)</f>
        <v>-118333.27</v>
      </c>
      <c r="IW77" t="s">
        <v>532</v>
      </c>
      <c r="JA77" t="s">
        <v>533</v>
      </c>
      <c r="JE77" s="76">
        <f>SUM(JE73:JE76)</f>
        <v>230384.75000000009</v>
      </c>
    </row>
    <row r="78" spans="1:276" x14ac:dyDescent="0.2">
      <c r="A78" s="69"/>
      <c r="B78" s="69"/>
      <c r="C78" s="69"/>
      <c r="D78" s="69"/>
      <c r="E78" s="69"/>
      <c r="F78" s="69"/>
      <c r="DM78" s="86">
        <f>DK61+DQ61</f>
        <v>16891.330000000002</v>
      </c>
      <c r="IE78" t="s">
        <v>534</v>
      </c>
      <c r="II78" s="10">
        <f>SUM(II73:II77)</f>
        <v>254709.52999999997</v>
      </c>
      <c r="IK78" t="s">
        <v>535</v>
      </c>
      <c r="IO78" t="s">
        <v>525</v>
      </c>
      <c r="IU78" s="75">
        <v>394741</v>
      </c>
      <c r="IW78" t="s">
        <v>532</v>
      </c>
      <c r="JE78" s="9">
        <f>+JK68-JE77</f>
        <v>0</v>
      </c>
    </row>
    <row r="79" spans="1:276" x14ac:dyDescent="0.2">
      <c r="A79" s="69"/>
      <c r="B79" s="69"/>
      <c r="C79" s="69"/>
      <c r="D79" s="69"/>
      <c r="E79" s="69"/>
      <c r="F79" s="69"/>
      <c r="IE79" t="s">
        <v>536</v>
      </c>
      <c r="II79" s="10">
        <v>29945</v>
      </c>
      <c r="IO79" t="s">
        <v>528</v>
      </c>
      <c r="IU79" s="77">
        <f>-IU74</f>
        <v>-45365.2</v>
      </c>
      <c r="IW79" t="s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BE5D-AB7A-44E5-B411-A7422A31B1DD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>
        <v>1</v>
      </c>
    </row>
    <row r="2" spans="1:2" x14ac:dyDescent="0.2">
      <c r="A2" t="s">
        <v>717</v>
      </c>
    </row>
    <row r="3" spans="1:2" x14ac:dyDescent="0.2">
      <c r="A3">
        <v>1</v>
      </c>
    </row>
    <row r="4" spans="1:2" x14ac:dyDescent="0.2">
      <c r="A4">
        <v>0.01</v>
      </c>
    </row>
    <row r="5" spans="1:2" x14ac:dyDescent="0.2">
      <c r="A5">
        <v>0.25</v>
      </c>
    </row>
    <row r="6" spans="1:2" x14ac:dyDescent="0.2">
      <c r="A6">
        <v>0.01</v>
      </c>
    </row>
    <row r="8" spans="1:2" x14ac:dyDescent="0.2">
      <c r="A8" s="91"/>
      <c r="B8" s="91"/>
    </row>
    <row r="9" spans="1:2" x14ac:dyDescent="0.2">
      <c r="A9" t="s">
        <v>712</v>
      </c>
    </row>
    <row r="10" spans="1:2" x14ac:dyDescent="0.2">
      <c r="A10" t="s">
        <v>708</v>
      </c>
    </row>
    <row r="15" spans="1:2" x14ac:dyDescent="0.2">
      <c r="B15" s="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15</vt:i4>
      </vt:variant>
    </vt:vector>
  </HeadingPairs>
  <TitlesOfParts>
    <vt:vector size="26" baseType="lpstr">
      <vt:lpstr>Optimization Model</vt:lpstr>
      <vt:lpstr>Inflation Rate STS</vt:lpstr>
      <vt:lpstr>RE Appr STS</vt:lpstr>
      <vt:lpstr>Disct STS</vt:lpstr>
      <vt:lpstr>P&amp;L</vt:lpstr>
      <vt:lpstr>Rentals - Simple</vt:lpstr>
      <vt:lpstr>Triad - Simple</vt:lpstr>
      <vt:lpstr>Carolinas - Simple</vt:lpstr>
      <vt:lpstr>Rentals</vt:lpstr>
      <vt:lpstr>Triad</vt:lpstr>
      <vt:lpstr>Carolinas</vt:lpstr>
      <vt:lpstr>'Disct STS'!ChartData</vt:lpstr>
      <vt:lpstr>'Inflation Rate STS'!ChartData</vt:lpstr>
      <vt:lpstr>'RE Appr STS'!ChartData</vt:lpstr>
      <vt:lpstr>DisctRate</vt:lpstr>
      <vt:lpstr>InflationRate</vt:lpstr>
      <vt:lpstr>'Disct STS'!InputValues</vt:lpstr>
      <vt:lpstr>'Inflation Rate STS'!InputValues</vt:lpstr>
      <vt:lpstr>'RE Appr STS'!InputValues</vt:lpstr>
      <vt:lpstr>'Disct STS'!OutputAddresses</vt:lpstr>
      <vt:lpstr>'Inflation Rate STS'!OutputAddresses</vt:lpstr>
      <vt:lpstr>'RE Appr STS'!OutputAddresses</vt:lpstr>
      <vt:lpstr>'Disct STS'!OutputValues</vt:lpstr>
      <vt:lpstr>'Inflation Rate STS'!OutputValues</vt:lpstr>
      <vt:lpstr>'RE Appr STS'!OutputValues</vt:lpstr>
      <vt:lpstr>RealEstAppr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Rouse</dc:creator>
  <cp:lastModifiedBy>Om Sagar Rasal</cp:lastModifiedBy>
  <cp:lastPrinted>2022-09-13T16:28:55Z</cp:lastPrinted>
  <dcterms:created xsi:type="dcterms:W3CDTF">2022-08-19T16:54:40Z</dcterms:created>
  <dcterms:modified xsi:type="dcterms:W3CDTF">2024-02-06T23:47:42Z</dcterms:modified>
</cp:coreProperties>
</file>