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80BE9359-B86E-41DE-9314-5132906934A7}" xr6:coauthVersionLast="37" xr6:coauthVersionMax="37" xr10:uidLastSave="{00000000-0000-0000-0000-000000000000}"/>
  <bookViews>
    <workbookView xWindow="0" yWindow="0" windowWidth="20490" windowHeight="7545" firstSheet="4" activeTab="4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sensibilidad 2" sheetId="5" r:id="rId4"/>
    <sheet name="EJER 9" sheetId="1" r:id="rId5"/>
    <sheet name="Recurso 1" sheetId="9" r:id="rId6"/>
    <sheet name="variable no basica" sheetId="8" r:id="rId7"/>
    <sheet name="variable basica X2" sheetId="6" r:id="rId8"/>
    <sheet name="variable basica X1" sheetId="7" r:id="rId9"/>
  </sheets>
  <definedNames>
    <definedName name="solver_adj" localSheetId="4" hidden="1">'EJER 9'!$A$11:$B$11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'EJER 9'!$I$3:$I$4</definedName>
    <definedName name="solver_lhs2" localSheetId="4" hidden="1">'EJER 9'!$I$5</definedName>
    <definedName name="solver_lhs3" localSheetId="4" hidden="1">'EJER 9'!$I$6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'EJER 9'!$F$6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1</definedName>
    <definedName name="solver_rel3" localSheetId="4" hidden="1">1</definedName>
    <definedName name="solver_rhs1" localSheetId="4" hidden="1">'EJER 9'!$K$3:$K$4</definedName>
    <definedName name="solver_rhs2" localSheetId="4" hidden="1">'EJER 9'!$K$5</definedName>
    <definedName name="solver_rhs3" localSheetId="4" hidden="1">'EJER 9'!$K$6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H15" i="9" l="1"/>
  <c r="H14" i="9"/>
  <c r="H13" i="9"/>
  <c r="F10" i="7"/>
  <c r="E10" i="7"/>
  <c r="D7" i="7"/>
  <c r="C7" i="7"/>
  <c r="O6" i="1"/>
  <c r="O5" i="1"/>
  <c r="O4" i="1"/>
  <c r="P12" i="1"/>
  <c r="Q12" i="1"/>
  <c r="R12" i="1"/>
  <c r="S12" i="1"/>
  <c r="T12" i="1"/>
  <c r="U12" i="1"/>
  <c r="O12" i="1"/>
  <c r="P11" i="1"/>
  <c r="Q11" i="1"/>
  <c r="R11" i="1"/>
  <c r="S11" i="1"/>
  <c r="T11" i="1"/>
  <c r="U11" i="1"/>
  <c r="O11" i="1"/>
  <c r="P13" i="1"/>
  <c r="Q13" i="1"/>
  <c r="R13" i="1"/>
  <c r="S13" i="1"/>
  <c r="T13" i="1"/>
  <c r="U13" i="1"/>
  <c r="O13" i="1"/>
  <c r="L9" i="5" l="1"/>
  <c r="L8" i="5"/>
  <c r="K9" i="5"/>
  <c r="K8" i="5"/>
  <c r="F6" i="1" l="1"/>
  <c r="I5" i="1"/>
  <c r="I4" i="1"/>
  <c r="I3" i="1"/>
  <c r="L9" i="3" l="1"/>
  <c r="K9" i="3"/>
  <c r="K8" i="3"/>
  <c r="L8" i="3"/>
</calcChain>
</file>

<file path=xl/sharedStrings.xml><?xml version="1.0" encoding="utf-8"?>
<sst xmlns="http://schemas.openxmlformats.org/spreadsheetml/2006/main" count="348" uniqueCount="146">
  <si>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</si>
  <si>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</si>
  <si>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</si>
  <si>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</si>
  <si>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</si>
  <si>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</si>
  <si>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</si>
  <si>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</si>
  <si>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</si>
  <si>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</si>
  <si>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</si>
  <si>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</si>
  <si>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</si>
  <si>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</si>
  <si>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</si>
  <si>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</si>
  <si>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</si>
  <si>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</si>
  <si>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</si>
  <si>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</si>
  <si>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</si>
  <si>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</si>
  <si>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</si>
  <si>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</si>
  <si>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</si>
  <si>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</si>
  <si>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</si>
  <si>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</si>
  <si>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</si>
  <si>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</si>
  <si>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</si>
  <si>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</si>
  <si>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</si>
  <si>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</si>
  <si>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</si>
  <si>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</si>
  <si>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</si>
  <si>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</si>
  <si>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</si>
  <si>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</si>
  <si>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</si>
  <si>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</si>
  <si>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</si>
  <si>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</si>
  <si>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</si>
  <si>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</si>
  <si>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</si>
  <si>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</si>
  <si>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</si>
  <si>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</si>
  <si>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</si>
  <si>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</si>
  <si>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</si>
  <si>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</si>
  <si>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</si>
  <si>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</si>
  <si>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</si>
  <si>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</si>
  <si>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</si>
  <si>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</si>
  <si>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</si>
  <si>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</si>
  <si>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</si>
  <si>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</si>
  <si>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</si>
  <si>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</si>
  <si>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</si>
  <si>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</si>
  <si>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</si>
  <si>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</si>
  <si>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</si>
  <si>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</si>
  <si>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</si>
  <si>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</si>
  <si>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</si>
  <si>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t>&gt;=</t>
  </si>
  <si>
    <t>Min (Z)</t>
  </si>
  <si>
    <t>PRODUCTO</t>
  </si>
  <si>
    <t>Gasolina</t>
  </si>
  <si>
    <t>ACPM</t>
  </si>
  <si>
    <t xml:space="preserve">Min(Z) =  2000*x1 + 4000*x2 </t>
  </si>
  <si>
    <t>Hoja de cálculo: [Taller 2 Ej 9.xlsx]EJER 9</t>
  </si>
  <si>
    <t>Informe creado: 22/11/2021 2:44:41 p. m.</t>
  </si>
  <si>
    <t>$A$11</t>
  </si>
  <si>
    <t>$B$11</t>
  </si>
  <si>
    <t>$I$3</t>
  </si>
  <si>
    <t>ACPM RESTRICCIONES</t>
  </si>
  <si>
    <t>$I$4</t>
  </si>
  <si>
    <t>$I$5</t>
  </si>
  <si>
    <r>
      <rPr>
        <b/>
        <i/>
        <sz val="11"/>
        <color rgb="FF000000"/>
        <rFont val="Times New Roman"/>
        <family val="1"/>
      </rPr>
      <t xml:space="preserve">Min (Z) </t>
    </r>
    <r>
      <rPr>
        <b/>
        <sz val="11"/>
        <color rgb="FF000000"/>
        <rFont val="Times New Roman"/>
        <family val="1"/>
      </rPr>
      <t>= 160000</t>
    </r>
  </si>
  <si>
    <t>X1 = 28,571</t>
  </si>
  <si>
    <t>X2 = 25,714</t>
  </si>
  <si>
    <r>
      <t>C</t>
    </r>
    <r>
      <rPr>
        <i/>
        <sz val="8.8000000000000007"/>
        <color rgb="FF000000"/>
        <rFont val="Times New Roman"/>
        <family val="1"/>
      </rPr>
      <t>j</t>
    </r>
  </si>
  <si>
    <t>B</t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</si>
  <si>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</si>
  <si>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</si>
  <si>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</si>
  <si>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S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</si>
  <si>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3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</si>
  <si>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</si>
  <si>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x</t>
    </r>
    <r>
      <rPr>
        <sz val="8.8000000000000007"/>
        <color rgb="FF000000"/>
        <rFont val="Times New Roman"/>
        <family val="1"/>
      </rPr>
      <t>1</t>
    </r>
  </si>
  <si>
    <r>
      <t>S</t>
    </r>
    <r>
      <rPr>
        <sz val="8.8000000000000007"/>
        <color rgb="FF000000"/>
        <rFont val="Times New Roman"/>
        <family val="1"/>
      </rPr>
      <t>3</t>
    </r>
  </si>
  <si>
    <r>
      <t>Z</t>
    </r>
    <r>
      <rPr>
        <b/>
        <sz val="11"/>
        <color rgb="FF000000"/>
        <rFont val="Times New Roman"/>
        <family val="1"/>
      </rPr>
      <t>=160000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</si>
  <si>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</si>
  <si>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</si>
  <si>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Basicas</t>
  </si>
  <si>
    <t>Bj</t>
  </si>
  <si>
    <t>se pueden producir 28,571 galones de gasolina y 25,714 galones de acpm para obtener un costo m4nimo de $ 160.000 y sobran 314,2857 litros de petroleo</t>
  </si>
  <si>
    <t>S2</t>
  </si>
  <si>
    <t>Cambio en un coeficiente tecnologico de variable basica</t>
  </si>
  <si>
    <t>Cambio en un coeficiente tecnologico de variable no basica</t>
  </si>
  <si>
    <t>Adicion  de una variable</t>
  </si>
  <si>
    <t>Cambio en el parametro de recurso R1</t>
  </si>
  <si>
    <t>Cambio en el parametro de recurso R2</t>
  </si>
  <si>
    <t>Cambio en el parametro de recurso R3</t>
  </si>
  <si>
    <t>25,7143 +D</t>
  </si>
  <si>
    <t>229,59712755 - 0,2143*(25,7143 + D)</t>
  </si>
  <si>
    <t>(25,7143 +D )* 0,1429 +  261,21142449</t>
  </si>
  <si>
    <t>D+3974.2858</t>
  </si>
  <si>
    <t>0.2143D-224.08654…</t>
  </si>
  <si>
    <t>-0.1429D-264.88599...</t>
  </si>
  <si>
    <t>D &gt;= 224.08654/0.2143</t>
  </si>
  <si>
    <t>D &gt;= -3974.2858</t>
  </si>
  <si>
    <t>D &lt;= 264.88599/0.1429</t>
  </si>
  <si>
    <t>D = [(224.08654/0.2143),( 264.88599/0.1429) ]</t>
  </si>
  <si>
    <t>D = [(224.08654/0.2143) +4000,( 264.88599/0.1429) +4000]</t>
  </si>
  <si>
    <r>
      <t>x</t>
    </r>
    <r>
      <rPr>
        <b/>
        <sz val="8.8000000000000007"/>
        <color rgb="FF000000"/>
        <rFont val="Times New Roman"/>
        <family val="1"/>
      </rPr>
      <t>2</t>
    </r>
    <r>
      <rPr>
        <b/>
        <i/>
        <sz val="11"/>
        <color rgb="FF000000"/>
        <rFont val="Times New Roman"/>
        <family val="1"/>
      </rPr>
      <t xml:space="preserve"> </t>
    </r>
  </si>
  <si>
    <t>4000+D</t>
  </si>
  <si>
    <t xml:space="preserve">[ 5045.667 , 5853.64583 ] </t>
  </si>
  <si>
    <t>2000 +D</t>
  </si>
  <si>
    <t xml:space="preserve">28,5714 + D </t>
  </si>
  <si>
    <t>218,98370102 + 0,1786(28,5714 + D )</t>
  </si>
  <si>
    <t>273,04884694 -0,2857(28,5714 + D )</t>
  </si>
  <si>
    <t>-218,98370102 - 0,1786(28,5714 + D )</t>
  </si>
  <si>
    <t>-314,2857</t>
  </si>
  <si>
    <t>-273,04884694  + 0,2857(28,5714 + D )</t>
  </si>
  <si>
    <t>D &lt;= -1254.68394</t>
  </si>
  <si>
    <t>D &gt;= 927.14732</t>
  </si>
  <si>
    <t>0 +D</t>
  </si>
  <si>
    <t>D+500</t>
  </si>
  <si>
    <t>D &gt;= -500</t>
  </si>
  <si>
    <t>Horas hombre</t>
  </si>
  <si>
    <t>320 + D</t>
  </si>
  <si>
    <t>Bj original</t>
  </si>
  <si>
    <t xml:space="preserve">x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</si>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</sst>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b/>
      <sz val="11"/>
      <color indexed="18"/>
      <name val="Arial"/>
      <family val="2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u/>
      <sz val="11"/>
      <color theme="10"/>
      <name val="Arial"/>
      <family val="2"/>
    </font>
    <font>
      <u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1" fillId="5" borderId="6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0" fillId="0" borderId="13" xfId="0" applyFill="1" applyBorder="1" applyAlignment="1"/>
    <xf numFmtId="0" fontId="10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 wrapText="1"/>
    </xf>
    <xf numFmtId="0" fontId="0" fillId="7" borderId="14" xfId="0" applyFill="1" applyBorder="1" applyAlignment="1"/>
    <xf numFmtId="0" fontId="0" fillId="7" borderId="13" xfId="0" applyFill="1" applyBorder="1" applyAlignment="1"/>
    <xf numFmtId="0" fontId="0" fillId="7" borderId="14" xfId="0" applyNumberFormat="1" applyFill="1" applyBorder="1" applyAlignment="1"/>
    <xf numFmtId="0" fontId="0" fillId="7" borderId="0" xfId="0" applyFont="1" applyFill="1" applyAlignment="1"/>
    <xf numFmtId="0" fontId="9" fillId="7" borderId="0" xfId="0" applyFont="1" applyFill="1" applyAlignment="1"/>
    <xf numFmtId="0" fontId="1" fillId="0" borderId="17" xfId="0" applyFont="1" applyBorder="1" applyAlignment="1">
      <alignment wrapText="1"/>
    </xf>
    <xf numFmtId="0" fontId="11" fillId="8" borderId="16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0" xfId="0" applyFont="1" applyFill="1" applyAlignment="1"/>
    <xf numFmtId="0" fontId="5" fillId="4" borderId="19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 wrapText="1"/>
    </xf>
    <xf numFmtId="0" fontId="7" fillId="6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9" borderId="4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/>
    </xf>
    <xf numFmtId="0" fontId="2" fillId="0" borderId="27" xfId="0" applyFont="1" applyBorder="1" applyAlignment="1"/>
    <xf numFmtId="0" fontId="0" fillId="11" borderId="0" xfId="0" applyFont="1" applyFill="1" applyAlignment="1"/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" fillId="5" borderId="8" xfId="0" quotePrefix="1" applyFont="1" applyFill="1" applyBorder="1" applyAlignment="1">
      <alignment horizontal="center" wrapText="1"/>
    </xf>
    <xf numFmtId="0" fontId="0" fillId="0" borderId="52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12" borderId="56" xfId="0" applyFont="1" applyFill="1" applyBorder="1" applyAlignment="1">
      <alignment horizontal="center" vertical="center"/>
    </xf>
    <xf numFmtId="0" fontId="4" fillId="7" borderId="53" xfId="0" applyFont="1" applyFill="1" applyBorder="1" applyAlignment="1">
      <alignment horizontal="center" vertical="center"/>
    </xf>
    <xf numFmtId="0" fontId="4" fillId="7" borderId="54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13" fillId="12" borderId="57" xfId="0" applyFont="1" applyFill="1" applyBorder="1" applyAlignment="1">
      <alignment horizontal="center" vertical="center"/>
    </xf>
    <xf numFmtId="0" fontId="6" fillId="12" borderId="57" xfId="0" applyFont="1" applyFill="1" applyBorder="1" applyAlignment="1">
      <alignment horizontal="center" vertical="center"/>
    </xf>
    <xf numFmtId="0" fontId="15" fillId="12" borderId="57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vertical="center"/>
    </xf>
    <xf numFmtId="0" fontId="0" fillId="14" borderId="18" xfId="0" applyFont="1" applyFill="1" applyBorder="1" applyAlignment="1">
      <alignment vertical="center"/>
    </xf>
    <xf numFmtId="0" fontId="0" fillId="14" borderId="5" xfId="0" applyFont="1" applyFill="1" applyBorder="1" applyAlignment="1">
      <alignment vertical="center"/>
    </xf>
    <xf numFmtId="0" fontId="0" fillId="13" borderId="0" xfId="0" applyFont="1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53" xfId="0" applyFont="1" applyFill="1" applyBorder="1" applyAlignment="1">
      <alignment vertical="center"/>
    </xf>
    <xf numFmtId="0" fontId="0" fillId="14" borderId="52" xfId="0" applyFont="1" applyFill="1" applyBorder="1" applyAlignment="1">
      <alignment vertical="center"/>
    </xf>
    <xf numFmtId="0" fontId="0" fillId="14" borderId="54" xfId="0" applyFont="1" applyFill="1" applyBorder="1" applyAlignment="1">
      <alignment vertical="center"/>
    </xf>
    <xf numFmtId="0" fontId="0" fillId="14" borderId="58" xfId="0" applyFont="1" applyFill="1" applyBorder="1" applyAlignment="1">
      <alignment vertical="center"/>
    </xf>
    <xf numFmtId="0" fontId="0" fillId="14" borderId="55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164" fontId="14" fillId="0" borderId="57" xfId="0" applyNumberFormat="1" applyFont="1" applyBorder="1" applyAlignment="1">
      <alignment horizontal="center" vertical="center"/>
    </xf>
    <xf numFmtId="0" fontId="19" fillId="12" borderId="57" xfId="0" applyFont="1" applyFill="1" applyBorder="1" applyAlignment="1">
      <alignment horizontal="center" vertical="center"/>
    </xf>
    <xf numFmtId="0" fontId="14" fillId="11" borderId="57" xfId="0" applyFont="1" applyFill="1" applyBorder="1" applyAlignment="1">
      <alignment horizontal="center" vertical="center"/>
    </xf>
    <xf numFmtId="164" fontId="14" fillId="11" borderId="57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1" fontId="0" fillId="7" borderId="19" xfId="0" applyNumberFormat="1" applyFont="1" applyFill="1" applyBorder="1" applyAlignment="1">
      <alignment horizontal="center" vertical="center"/>
    </xf>
    <xf numFmtId="1" fontId="0" fillId="7" borderId="59" xfId="0" applyNumberFormat="1" applyFont="1" applyFill="1" applyBorder="1" applyAlignment="1">
      <alignment horizontal="center" vertical="center"/>
    </xf>
    <xf numFmtId="1" fontId="8" fillId="7" borderId="56" xfId="0" applyNumberFormat="1" applyFont="1" applyFill="1" applyBorder="1" applyAlignment="1">
      <alignment horizontal="center" vertical="center"/>
    </xf>
    <xf numFmtId="0" fontId="14" fillId="11" borderId="60" xfId="0" applyFont="1" applyFill="1" applyBorder="1" applyAlignment="1">
      <alignment horizontal="center" vertical="center"/>
    </xf>
    <xf numFmtId="0" fontId="14" fillId="11" borderId="6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164" fontId="14" fillId="0" borderId="57" xfId="0" applyNumberFormat="1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5" fillId="7" borderId="5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64" xfId="0" quotePrefix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8" fillId="0" borderId="62" xfId="0" quotePrefix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1" fillId="0" borderId="0" xfId="0" applyFont="1" applyAlignment="1"/>
    <xf numFmtId="164" fontId="0" fillId="0" borderId="62" xfId="0" applyNumberFormat="1" applyFont="1" applyBorder="1" applyAlignment="1">
      <alignment horizontal="center" vertical="center"/>
    </xf>
    <xf numFmtId="164" fontId="14" fillId="0" borderId="57" xfId="0" quotePrefix="1" applyNumberFormat="1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20" fillId="15" borderId="4" xfId="1" applyFill="1" applyBorder="1" applyAlignment="1">
      <alignment horizontal="center" vertical="center" wrapText="1"/>
    </xf>
    <xf numFmtId="0" fontId="20" fillId="15" borderId="18" xfId="1" applyFill="1" applyBorder="1" applyAlignment="1">
      <alignment horizontal="center" vertical="center" wrapText="1"/>
    </xf>
    <xf numFmtId="0" fontId="20" fillId="15" borderId="5" xfId="1" applyFill="1" applyBorder="1" applyAlignment="1">
      <alignment horizontal="center" vertical="center" wrapText="1"/>
    </xf>
    <xf numFmtId="0" fontId="20" fillId="15" borderId="52" xfId="1" applyFill="1" applyBorder="1" applyAlignment="1">
      <alignment horizontal="center" vertical="center" wrapText="1"/>
    </xf>
    <xf numFmtId="0" fontId="20" fillId="15" borderId="0" xfId="1" applyFill="1" applyBorder="1" applyAlignment="1">
      <alignment horizontal="center" vertical="center" wrapText="1"/>
    </xf>
    <xf numFmtId="0" fontId="20" fillId="15" borderId="53" xfId="1" applyFill="1" applyBorder="1" applyAlignment="1">
      <alignment horizontal="center" vertical="center" wrapText="1"/>
    </xf>
    <xf numFmtId="0" fontId="20" fillId="15" borderId="54" xfId="1" applyFill="1" applyBorder="1" applyAlignment="1">
      <alignment horizontal="center" vertical="center" wrapText="1"/>
    </xf>
    <xf numFmtId="0" fontId="20" fillId="15" borderId="58" xfId="1" applyFill="1" applyBorder="1" applyAlignment="1">
      <alignment horizontal="center" vertical="center" wrapText="1"/>
    </xf>
    <xf numFmtId="0" fontId="20" fillId="15" borderId="55" xfId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8" fillId="15" borderId="18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8" fillId="15" borderId="52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8" fillId="15" borderId="53" xfId="0" applyFont="1" applyFill="1" applyBorder="1" applyAlignment="1">
      <alignment horizontal="center" vertical="center" wrapText="1"/>
    </xf>
    <xf numFmtId="0" fontId="8" fillId="15" borderId="54" xfId="0" applyFont="1" applyFill="1" applyBorder="1" applyAlignment="1">
      <alignment horizontal="center" vertical="center" wrapText="1"/>
    </xf>
    <xf numFmtId="0" fontId="8" fillId="15" borderId="58" xfId="0" applyFont="1" applyFill="1" applyBorder="1" applyAlignment="1">
      <alignment horizontal="center" vertical="center" wrapText="1"/>
    </xf>
    <xf numFmtId="0" fontId="8" fillId="15" borderId="5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4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1" fillId="0" borderId="42" xfId="0" applyFont="1" applyBorder="1" applyAlignment="1">
      <alignment horizontal="center" wrapText="1"/>
    </xf>
    <xf numFmtId="0" fontId="4" fillId="0" borderId="43" xfId="0" applyFont="1" applyBorder="1" applyAlignment="1">
      <alignment wrapText="1"/>
    </xf>
    <xf numFmtId="0" fontId="8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8" fillId="7" borderId="62" xfId="0" applyFont="1" applyFill="1" applyBorder="1" applyAlignment="1">
      <alignment horizontal="center" vertical="center"/>
    </xf>
    <xf numFmtId="0" fontId="0" fillId="7" borderId="62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1395802</xdr:colOff>
      <xdr:row>23</xdr:row>
      <xdr:rowOff>137783</xdr:rowOff>
    </xdr:from>
    <xdr:to>
      <xdr:col>8</xdr:col>
      <xdr:colOff>173726</xdr:colOff>
      <xdr:row>26</xdr:row>
      <xdr:rowOff>53915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972694D-D693-478A-818B-96F4A4AB237B}"/>
            </a:ext>
          </a:extLst>
        </xdr:cNvPr>
        <xdr:cNvSpPr/>
      </xdr:nvSpPr>
      <xdr:spPr>
        <a:xfrm>
          <a:off x="4247311" y="5259717"/>
          <a:ext cx="1545566" cy="491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5</xdr:col>
      <xdr:colOff>41214</xdr:colOff>
      <xdr:row>1</xdr:row>
      <xdr:rowOff>131082</xdr:rowOff>
    </xdr:from>
    <xdr:to>
      <xdr:col>5</xdr:col>
      <xdr:colOff>1700647</xdr:colOff>
      <xdr:row>2</xdr:row>
      <xdr:rowOff>198056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3F7207-5C5F-4930-802D-3E7D405E9C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5949" b="-3237"/>
        <a:stretch/>
      </xdr:blipFill>
      <xdr:spPr>
        <a:xfrm>
          <a:off x="2889555" y="469952"/>
          <a:ext cx="1659433" cy="277623"/>
        </a:xfrm>
        <a:prstGeom prst="rect">
          <a:avLst/>
        </a:prstGeom>
      </xdr:spPr>
    </xdr:pic>
    <xdr:clientData/>
  </xdr:twoCellAnchor>
  <xdr:twoCellAnchor editAs="oneCell">
    <xdr:from>
      <xdr:col>5</xdr:col>
      <xdr:colOff>319980</xdr:colOff>
      <xdr:row>3</xdr:row>
      <xdr:rowOff>96738</xdr:rowOff>
    </xdr:from>
    <xdr:to>
      <xdr:col>5</xdr:col>
      <xdr:colOff>1438607</xdr:colOff>
      <xdr:row>4</xdr:row>
      <xdr:rowOff>178594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D96E98-2691-4ABD-B8F0-FFE375A00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636" b="5134"/>
        <a:stretch/>
      </xdr:blipFill>
      <xdr:spPr>
        <a:xfrm>
          <a:off x="2894707" y="863203"/>
          <a:ext cx="1118627" cy="327422"/>
        </a:xfrm>
        <a:prstGeom prst="rect">
          <a:avLst/>
        </a:prstGeom>
      </xdr:spPr>
    </xdr:pic>
    <xdr:clientData/>
  </xdr:twoCellAnchor>
  <xdr:twoCellAnchor>
    <xdr:from>
      <xdr:col>4</xdr:col>
      <xdr:colOff>137502</xdr:colOff>
      <xdr:row>21</xdr:row>
      <xdr:rowOff>168681</xdr:rowOff>
    </xdr:from>
    <xdr:to>
      <xdr:col>9</xdr:col>
      <xdr:colOff>308952</xdr:colOff>
      <xdr:row>21</xdr:row>
      <xdr:rowOff>168681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90CE857-5004-43B2-B174-2485D24E0CAD}"/>
            </a:ext>
          </a:extLst>
        </xdr:cNvPr>
        <xdr:cNvCxnSpPr/>
      </xdr:nvCxnSpPr>
      <xdr:spPr>
        <a:xfrm>
          <a:off x="1832952" y="5578881"/>
          <a:ext cx="39719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653685</xdr:colOff>
      <xdr:row>22</xdr:row>
      <xdr:rowOff>21782</xdr:rowOff>
    </xdr:from>
    <xdr:to>
      <xdr:col>5</xdr:col>
      <xdr:colOff>825135</xdr:colOff>
      <xdr:row>22</xdr:row>
      <xdr:rowOff>191360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2C9B772-4B81-4BF8-AAAC-FCD9A85C6A68}"/>
            </a:ext>
          </a:extLst>
        </xdr:cNvPr>
        <xdr:cNvSpPr txBox="1"/>
      </xdr:nvSpPr>
      <xdr:spPr>
        <a:xfrm>
          <a:off x="3215910" y="5632007"/>
          <a:ext cx="17145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9</xdr:col>
      <xdr:colOff>126593</xdr:colOff>
      <xdr:row>20</xdr:row>
      <xdr:rowOff>65292</xdr:rowOff>
    </xdr:from>
    <xdr:to>
      <xdr:col>9</xdr:col>
      <xdr:colOff>307568</xdr:colOff>
      <xdr:row>21</xdr:row>
      <xdr:rowOff>84341</xdr:rowOff>
    </xdr:to>
    <xdr:sp macro="" textlink="">
      <xdr:nvSpPr>
        <xdr:cNvPr id="9" name="Flecha: cheurón 8">
          <a:extLst>
            <a:ext uri="{FF2B5EF4-FFF2-40B4-BE49-F238E27FC236}">
              <a16:creationId xmlns:a16="http://schemas.microsoft.com/office/drawing/2014/main" id="{3B0EA3A5-5E37-4723-AD8B-862DD2B7E2B1}"/>
            </a:ext>
          </a:extLst>
        </xdr:cNvPr>
        <xdr:cNvSpPr/>
      </xdr:nvSpPr>
      <xdr:spPr>
        <a:xfrm>
          <a:off x="5622518" y="5275467"/>
          <a:ext cx="180975" cy="219074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461449</xdr:colOff>
      <xdr:row>20</xdr:row>
      <xdr:rowOff>12765</xdr:rowOff>
    </xdr:from>
    <xdr:to>
      <xdr:col>9</xdr:col>
      <xdr:colOff>5990</xdr:colOff>
      <xdr:row>23</xdr:row>
      <xdr:rowOff>113820</xdr:rowOff>
    </xdr:to>
    <xdr:sp macro="" textlink="">
      <xdr:nvSpPr>
        <xdr:cNvPr id="10" name="Abrir corchete 9">
          <a:extLst>
            <a:ext uri="{FF2B5EF4-FFF2-40B4-BE49-F238E27FC236}">
              <a16:creationId xmlns:a16="http://schemas.microsoft.com/office/drawing/2014/main" id="{23471266-2CE2-423E-86F9-AC6F57142F0B}"/>
            </a:ext>
          </a:extLst>
        </xdr:cNvPr>
        <xdr:cNvSpPr/>
      </xdr:nvSpPr>
      <xdr:spPr>
        <a:xfrm rot="10800000">
          <a:off x="6080600" y="4577576"/>
          <a:ext cx="125626" cy="658178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4</xdr:col>
      <xdr:colOff>113079</xdr:colOff>
      <xdr:row>24</xdr:row>
      <xdr:rowOff>127976</xdr:rowOff>
    </xdr:from>
    <xdr:to>
      <xdr:col>9</xdr:col>
      <xdr:colOff>284529</xdr:colOff>
      <xdr:row>24</xdr:row>
      <xdr:rowOff>127976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1C21E157-FCAB-4206-9D5E-DF72575266B0}"/>
            </a:ext>
          </a:extLst>
        </xdr:cNvPr>
        <xdr:cNvCxnSpPr/>
      </xdr:nvCxnSpPr>
      <xdr:spPr>
        <a:xfrm>
          <a:off x="1808529" y="6119201"/>
          <a:ext cx="39719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118452</xdr:colOff>
      <xdr:row>23</xdr:row>
      <xdr:rowOff>32728</xdr:rowOff>
    </xdr:from>
    <xdr:to>
      <xdr:col>9</xdr:col>
      <xdr:colOff>299427</xdr:colOff>
      <xdr:row>24</xdr:row>
      <xdr:rowOff>76200</xdr:rowOff>
    </xdr:to>
    <xdr:sp macro="" textlink="">
      <xdr:nvSpPr>
        <xdr:cNvPr id="13" name="Flecha: cheurón 12">
          <a:extLst>
            <a:ext uri="{FF2B5EF4-FFF2-40B4-BE49-F238E27FC236}">
              <a16:creationId xmlns:a16="http://schemas.microsoft.com/office/drawing/2014/main" id="{8B9E8BB2-ABC4-4FC8-964B-95538EC9E672}"/>
            </a:ext>
          </a:extLst>
        </xdr:cNvPr>
        <xdr:cNvSpPr/>
      </xdr:nvSpPr>
      <xdr:spPr>
        <a:xfrm>
          <a:off x="5614377" y="5842978"/>
          <a:ext cx="180975" cy="224447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175439</xdr:colOff>
      <xdr:row>20</xdr:row>
      <xdr:rowOff>105997</xdr:rowOff>
    </xdr:from>
    <xdr:to>
      <xdr:col>4</xdr:col>
      <xdr:colOff>356414</xdr:colOff>
      <xdr:row>21</xdr:row>
      <xdr:rowOff>125046</xdr:rowOff>
    </xdr:to>
    <xdr:sp macro="" textlink="">
      <xdr:nvSpPr>
        <xdr:cNvPr id="15" name="Flecha: cheurón 14">
          <a:extLst>
            <a:ext uri="{FF2B5EF4-FFF2-40B4-BE49-F238E27FC236}">
              <a16:creationId xmlns:a16="http://schemas.microsoft.com/office/drawing/2014/main" id="{2D70612B-348B-40E2-A578-442224917468}"/>
            </a:ext>
          </a:extLst>
        </xdr:cNvPr>
        <xdr:cNvSpPr/>
      </xdr:nvSpPr>
      <xdr:spPr>
        <a:xfrm rot="10800000">
          <a:off x="1870889" y="5316172"/>
          <a:ext cx="180975" cy="219074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159157</xdr:colOff>
      <xdr:row>23</xdr:row>
      <xdr:rowOff>16446</xdr:rowOff>
    </xdr:from>
    <xdr:to>
      <xdr:col>4</xdr:col>
      <xdr:colOff>340132</xdr:colOff>
      <xdr:row>24</xdr:row>
      <xdr:rowOff>59918</xdr:rowOff>
    </xdr:to>
    <xdr:sp macro="" textlink="">
      <xdr:nvSpPr>
        <xdr:cNvPr id="16" name="Flecha: cheurón 15">
          <a:extLst>
            <a:ext uri="{FF2B5EF4-FFF2-40B4-BE49-F238E27FC236}">
              <a16:creationId xmlns:a16="http://schemas.microsoft.com/office/drawing/2014/main" id="{91BD84F3-B294-40ED-8821-CCE60B822879}"/>
            </a:ext>
          </a:extLst>
        </xdr:cNvPr>
        <xdr:cNvSpPr/>
      </xdr:nvSpPr>
      <xdr:spPr>
        <a:xfrm rot="10800000">
          <a:off x="1854607" y="5826696"/>
          <a:ext cx="180975" cy="224447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653685</xdr:colOff>
      <xdr:row>24</xdr:row>
      <xdr:rowOff>184603</xdr:rowOff>
    </xdr:from>
    <xdr:to>
      <xdr:col>5</xdr:col>
      <xdr:colOff>825135</xdr:colOff>
      <xdr:row>25</xdr:row>
      <xdr:rowOff>150656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CF8E3ED-C0D9-4265-B6FA-D5CBAAA38FB4}"/>
            </a:ext>
          </a:extLst>
        </xdr:cNvPr>
        <xdr:cNvSpPr txBox="1"/>
      </xdr:nvSpPr>
      <xdr:spPr>
        <a:xfrm>
          <a:off x="3215910" y="6175828"/>
          <a:ext cx="171450" cy="166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1723769</xdr:colOff>
      <xdr:row>20</xdr:row>
      <xdr:rowOff>42874</xdr:rowOff>
    </xdr:from>
    <xdr:to>
      <xdr:col>6</xdr:col>
      <xdr:colOff>65898</xdr:colOff>
      <xdr:row>23</xdr:row>
      <xdr:rowOff>113821</xdr:rowOff>
    </xdr:to>
    <xdr:sp macro="" textlink="">
      <xdr:nvSpPr>
        <xdr:cNvPr id="22" name="Abrir corchete 21">
          <a:extLst>
            <a:ext uri="{FF2B5EF4-FFF2-40B4-BE49-F238E27FC236}">
              <a16:creationId xmlns:a16="http://schemas.microsoft.com/office/drawing/2014/main" id="{14F34985-4973-4F97-8414-6494FD97CF66}"/>
            </a:ext>
          </a:extLst>
        </xdr:cNvPr>
        <xdr:cNvSpPr/>
      </xdr:nvSpPr>
      <xdr:spPr>
        <a:xfrm>
          <a:off x="4575278" y="4607685"/>
          <a:ext cx="67412" cy="628070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6</xdr:col>
      <xdr:colOff>653685</xdr:colOff>
      <xdr:row>22</xdr:row>
      <xdr:rowOff>21782</xdr:rowOff>
    </xdr:from>
    <xdr:to>
      <xdr:col>6</xdr:col>
      <xdr:colOff>825135</xdr:colOff>
      <xdr:row>22</xdr:row>
      <xdr:rowOff>191360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44152519-6FFB-4775-A05E-982FE49AA166}"/>
            </a:ext>
          </a:extLst>
        </xdr:cNvPr>
        <xdr:cNvSpPr txBox="1"/>
      </xdr:nvSpPr>
      <xdr:spPr>
        <a:xfrm>
          <a:off x="4787535" y="5632007"/>
          <a:ext cx="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7</xdr:col>
      <xdr:colOff>653685</xdr:colOff>
      <xdr:row>22</xdr:row>
      <xdr:rowOff>21782</xdr:rowOff>
    </xdr:from>
    <xdr:to>
      <xdr:col>7</xdr:col>
      <xdr:colOff>825135</xdr:colOff>
      <xdr:row>22</xdr:row>
      <xdr:rowOff>191360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EE9B55B-2260-4FFB-A8F5-C365E3C9E5EF}"/>
            </a:ext>
          </a:extLst>
        </xdr:cNvPr>
        <xdr:cNvSpPr txBox="1"/>
      </xdr:nvSpPr>
      <xdr:spPr>
        <a:xfrm>
          <a:off x="5187585" y="5632007"/>
          <a:ext cx="0" cy="1695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  <xdr:twoCellAnchor>
    <xdr:from>
      <xdr:col>5</xdr:col>
      <xdr:colOff>1518152</xdr:colOff>
      <xdr:row>22</xdr:row>
      <xdr:rowOff>5780</xdr:rowOff>
    </xdr:from>
    <xdr:to>
      <xdr:col>6</xdr:col>
      <xdr:colOff>281557</xdr:colOff>
      <xdr:row>23</xdr:row>
      <xdr:rowOff>61605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46195511-C5E5-41E6-A96A-E84ABFE913D4}"/>
            </a:ext>
          </a:extLst>
        </xdr:cNvPr>
        <xdr:cNvSpPr txBox="1"/>
      </xdr:nvSpPr>
      <xdr:spPr>
        <a:xfrm>
          <a:off x="4369661" y="4947997"/>
          <a:ext cx="488688" cy="235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2000</a:t>
          </a:r>
        </a:p>
      </xdr:txBody>
    </xdr:sp>
    <xdr:clientData/>
  </xdr:twoCellAnchor>
  <xdr:twoCellAnchor>
    <xdr:from>
      <xdr:col>8</xdr:col>
      <xdr:colOff>248151</xdr:colOff>
      <xdr:row>21</xdr:row>
      <xdr:rowOff>191488</xdr:rowOff>
    </xdr:from>
    <xdr:to>
      <xdr:col>9</xdr:col>
      <xdr:colOff>155754</xdr:colOff>
      <xdr:row>23</xdr:row>
      <xdr:rowOff>49624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6DB81E8A-4830-43ED-ACBC-9A461734B0AD}"/>
            </a:ext>
          </a:extLst>
        </xdr:cNvPr>
        <xdr:cNvSpPr txBox="1"/>
      </xdr:nvSpPr>
      <xdr:spPr>
        <a:xfrm>
          <a:off x="5867302" y="4936016"/>
          <a:ext cx="488688" cy="235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4800</a:t>
          </a:r>
        </a:p>
      </xdr:txBody>
    </xdr:sp>
    <xdr:clientData/>
  </xdr:twoCellAnchor>
  <xdr:twoCellAnchor>
    <xdr:from>
      <xdr:col>8</xdr:col>
      <xdr:colOff>108003</xdr:colOff>
      <xdr:row>23</xdr:row>
      <xdr:rowOff>107831</xdr:rowOff>
    </xdr:from>
    <xdr:to>
      <xdr:col>8</xdr:col>
      <xdr:colOff>185706</xdr:colOff>
      <xdr:row>26</xdr:row>
      <xdr:rowOff>89859</xdr:rowOff>
    </xdr:to>
    <xdr:sp macro="" textlink="">
      <xdr:nvSpPr>
        <xdr:cNvPr id="31" name="Abrir corchete 30">
          <a:extLst>
            <a:ext uri="{FF2B5EF4-FFF2-40B4-BE49-F238E27FC236}">
              <a16:creationId xmlns:a16="http://schemas.microsoft.com/office/drawing/2014/main" id="{6DAE25C4-EBC9-4330-8EC9-C6AD3AE4E4D8}"/>
            </a:ext>
          </a:extLst>
        </xdr:cNvPr>
        <xdr:cNvSpPr/>
      </xdr:nvSpPr>
      <xdr:spPr>
        <a:xfrm rot="10800000">
          <a:off x="5727154" y="5229765"/>
          <a:ext cx="77703" cy="557122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5</xdr:col>
      <xdr:colOff>1394287</xdr:colOff>
      <xdr:row>23</xdr:row>
      <xdr:rowOff>107830</xdr:rowOff>
    </xdr:from>
    <xdr:to>
      <xdr:col>5</xdr:col>
      <xdr:colOff>1449717</xdr:colOff>
      <xdr:row>26</xdr:row>
      <xdr:rowOff>77878</xdr:rowOff>
    </xdr:to>
    <xdr:sp macro="" textlink="">
      <xdr:nvSpPr>
        <xdr:cNvPr id="32" name="Abrir corchete 31">
          <a:extLst>
            <a:ext uri="{FF2B5EF4-FFF2-40B4-BE49-F238E27FC236}">
              <a16:creationId xmlns:a16="http://schemas.microsoft.com/office/drawing/2014/main" id="{562F3BA6-5E35-46AA-8E77-CD11F6F64E30}"/>
            </a:ext>
          </a:extLst>
        </xdr:cNvPr>
        <xdr:cNvSpPr/>
      </xdr:nvSpPr>
      <xdr:spPr>
        <a:xfrm>
          <a:off x="4245796" y="5229764"/>
          <a:ext cx="55430" cy="545142"/>
        </a:xfrm>
        <a:prstGeom prst="leftBracket">
          <a:avLst>
            <a:gd name="adj" fmla="val 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b="1"/>
        </a:p>
      </xdr:txBody>
    </xdr:sp>
    <xdr:clientData/>
  </xdr:twoCellAnchor>
  <xdr:twoCellAnchor>
    <xdr:from>
      <xdr:col>5</xdr:col>
      <xdr:colOff>1182680</xdr:colOff>
      <xdr:row>24</xdr:row>
      <xdr:rowOff>197478</xdr:rowOff>
    </xdr:from>
    <xdr:to>
      <xdr:col>7</xdr:col>
      <xdr:colOff>101839</xdr:colOff>
      <xdr:row>26</xdr:row>
      <xdr:rowOff>37643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20A7E3D1-9859-43B3-A4E9-2961194E75F4}"/>
            </a:ext>
          </a:extLst>
        </xdr:cNvPr>
        <xdr:cNvSpPr txBox="1"/>
      </xdr:nvSpPr>
      <xdr:spPr>
        <a:xfrm>
          <a:off x="4034189" y="5499129"/>
          <a:ext cx="1285433" cy="235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1666,66666666667</a:t>
          </a:r>
        </a:p>
      </xdr:txBody>
    </xdr:sp>
    <xdr:clientData/>
  </xdr:twoCellAnchor>
  <xdr:twoCellAnchor>
    <xdr:from>
      <xdr:col>8</xdr:col>
      <xdr:colOff>2539</xdr:colOff>
      <xdr:row>25</xdr:row>
      <xdr:rowOff>5780</xdr:rowOff>
    </xdr:from>
    <xdr:to>
      <xdr:col>8</xdr:col>
      <xdr:colOff>491227</xdr:colOff>
      <xdr:row>26</xdr:row>
      <xdr:rowOff>43634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82FC6034-6F45-4EAF-8B84-78ED694D5233}"/>
            </a:ext>
          </a:extLst>
        </xdr:cNvPr>
        <xdr:cNvSpPr txBox="1"/>
      </xdr:nvSpPr>
      <xdr:spPr>
        <a:xfrm>
          <a:off x="5621690" y="5505120"/>
          <a:ext cx="488688" cy="2355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4000</a:t>
          </a:r>
        </a:p>
      </xdr:txBody>
    </xdr:sp>
    <xdr:clientData/>
  </xdr:twoCellAnchor>
  <xdr:twoCellAnchor editAs="oneCell">
    <xdr:from>
      <xdr:col>4</xdr:col>
      <xdr:colOff>311394</xdr:colOff>
      <xdr:row>33</xdr:row>
      <xdr:rowOff>64111</xdr:rowOff>
    </xdr:from>
    <xdr:to>
      <xdr:col>11</xdr:col>
      <xdr:colOff>210649</xdr:colOff>
      <xdr:row>40</xdr:row>
      <xdr:rowOff>73270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89004C5-8E00-47FA-A0E5-C16419530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815" b="22004"/>
        <a:stretch/>
      </xdr:blipFill>
      <xdr:spPr>
        <a:xfrm>
          <a:off x="2289663" y="7207861"/>
          <a:ext cx="5257068" cy="1730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8</xdr:row>
      <xdr:rowOff>66675</xdr:rowOff>
    </xdr:from>
    <xdr:to>
      <xdr:col>9</xdr:col>
      <xdr:colOff>333375</xdr:colOff>
      <xdr:row>12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2BCDBE-7E23-4CBA-900E-3E2372B10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1581150"/>
          <a:ext cx="6124575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100184</xdr:colOff>
      <xdr:row>12</xdr:row>
      <xdr:rowOff>183121</xdr:rowOff>
    </xdr:from>
    <xdr:to>
      <xdr:col>11</xdr:col>
      <xdr:colOff>800076</xdr:colOff>
      <xdr:row>17</xdr:row>
      <xdr:rowOff>152068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F7194F-613C-4226-9075-191E7B50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874" y="2624587"/>
          <a:ext cx="7356443" cy="89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2" t="s">
        <v>10</v>
      </c>
    </row>
    <row r="2" spans="1:5" ht="15" x14ac:dyDescent="0.25">
      <c r="A2" s="2" t="s">
        <v>11</v>
      </c>
    </row>
    <row r="3" spans="1:5" ht="15" x14ac:dyDescent="0.25">
      <c r="A3" s="2" t="s">
        <v>12</v>
      </c>
    </row>
    <row r="4" spans="1:5" ht="15" x14ac:dyDescent="0.25">
      <c r="A4" s="2" t="s">
        <v>13</v>
      </c>
    </row>
    <row r="5" spans="1:5" ht="15" x14ac:dyDescent="0.25">
      <c r="A5" s="2" t="s">
        <v>14</v>
      </c>
    </row>
    <row r="6" spans="1:5" ht="15" x14ac:dyDescent="0.25">
      <c r="A6" s="2"/>
      <c r="B6" t="s">
        <v>15</v>
      </c>
    </row>
    <row r="7" spans="1:5" ht="15" x14ac:dyDescent="0.25">
      <c r="A7" s="2"/>
      <c r="B7" t="s">
        <v>16</v>
      </c>
    </row>
    <row r="8" spans="1:5" ht="15" x14ac:dyDescent="0.25">
      <c r="A8" s="2"/>
      <c r="B8" t="s">
        <v>17</v>
      </c>
    </row>
    <row r="9" spans="1:5" ht="15" x14ac:dyDescent="0.25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34</v>
      </c>
      <c r="D16" s="6">
        <v>14</v>
      </c>
      <c r="E16" s="6">
        <v>117.43661971830986</v>
      </c>
    </row>
    <row r="19" spans="1:7" ht="15" thickBot="1" x14ac:dyDescent="0.25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35</v>
      </c>
      <c r="C21" s="5" t="s">
        <v>1</v>
      </c>
      <c r="D21" s="7">
        <v>1</v>
      </c>
      <c r="E21" s="7">
        <v>8.3098591549296028</v>
      </c>
      <c r="F21" s="5" t="s">
        <v>36</v>
      </c>
    </row>
    <row r="22" spans="1:7" x14ac:dyDescent="0.2">
      <c r="A22" s="14"/>
      <c r="B22" s="11" t="s">
        <v>37</v>
      </c>
      <c r="C22" s="11" t="s">
        <v>3</v>
      </c>
      <c r="D22" s="13">
        <v>1</v>
      </c>
      <c r="E22" s="13">
        <v>8.169014084507026</v>
      </c>
      <c r="F22" s="11" t="s">
        <v>36</v>
      </c>
    </row>
    <row r="23" spans="1:7" x14ac:dyDescent="0.2">
      <c r="B23" s="5" t="s">
        <v>38</v>
      </c>
      <c r="C23" s="5" t="s">
        <v>4</v>
      </c>
      <c r="D23" s="7">
        <v>1</v>
      </c>
      <c r="E23" s="7">
        <v>12</v>
      </c>
      <c r="F23" s="5" t="s">
        <v>36</v>
      </c>
    </row>
    <row r="24" spans="1:7" x14ac:dyDescent="0.2">
      <c r="B24" s="11" t="s">
        <v>39</v>
      </c>
      <c r="C24" s="11" t="s">
        <v>5</v>
      </c>
      <c r="D24" s="13">
        <v>1</v>
      </c>
      <c r="E24" s="13">
        <v>13.32394366197178</v>
      </c>
      <c r="F24" s="11" t="s">
        <v>36</v>
      </c>
    </row>
    <row r="25" spans="1:7" ht="15" thickBot="1" x14ac:dyDescent="0.25">
      <c r="B25" s="3" t="s">
        <v>40</v>
      </c>
      <c r="C25" s="3" t="s">
        <v>7</v>
      </c>
      <c r="D25" s="6">
        <v>1</v>
      </c>
      <c r="E25" s="6">
        <v>25.323943661971782</v>
      </c>
      <c r="F25" s="3" t="s">
        <v>36</v>
      </c>
    </row>
    <row r="28" spans="1:7" ht="15" thickBot="1" x14ac:dyDescent="0.25">
      <c r="A28" t="s">
        <v>28</v>
      </c>
    </row>
    <row r="29" spans="1:7" ht="15.75" thickBot="1" x14ac:dyDescent="0.3">
      <c r="B29" s="4" t="s">
        <v>22</v>
      </c>
      <c r="C29" s="4" t="s">
        <v>23</v>
      </c>
      <c r="D29" s="4" t="s">
        <v>29</v>
      </c>
      <c r="E29" s="4" t="s">
        <v>30</v>
      </c>
      <c r="F29" s="4" t="s">
        <v>31</v>
      </c>
      <c r="G29" s="4" t="s">
        <v>32</v>
      </c>
    </row>
    <row r="30" spans="1:7" x14ac:dyDescent="0.2">
      <c r="B30" s="5" t="s">
        <v>41</v>
      </c>
      <c r="C30" s="5" t="s">
        <v>42</v>
      </c>
      <c r="D30" s="7">
        <v>59.999999999999993</v>
      </c>
      <c r="E30" s="5" t="s">
        <v>43</v>
      </c>
      <c r="F30" s="11" t="s">
        <v>44</v>
      </c>
      <c r="G30" s="5">
        <v>0</v>
      </c>
    </row>
    <row r="31" spans="1:7" x14ac:dyDescent="0.2">
      <c r="B31" s="5" t="s">
        <v>45</v>
      </c>
      <c r="C31" s="5" t="s">
        <v>42</v>
      </c>
      <c r="D31" s="13">
        <v>65</v>
      </c>
      <c r="E31" s="5" t="s">
        <v>46</v>
      </c>
      <c r="F31" s="11" t="s">
        <v>44</v>
      </c>
      <c r="G31" s="5">
        <v>0</v>
      </c>
    </row>
    <row r="32" spans="1:7" x14ac:dyDescent="0.2">
      <c r="B32" s="5" t="s">
        <v>47</v>
      </c>
      <c r="C32" s="5" t="s">
        <v>42</v>
      </c>
      <c r="D32" s="7">
        <v>0</v>
      </c>
      <c r="E32" s="5" t="s">
        <v>48</v>
      </c>
      <c r="F32" s="11" t="s">
        <v>44</v>
      </c>
      <c r="G32" s="5">
        <v>0</v>
      </c>
    </row>
    <row r="33" spans="2:7" x14ac:dyDescent="0.2">
      <c r="B33" s="5" t="s">
        <v>49</v>
      </c>
      <c r="C33" s="5" t="s">
        <v>42</v>
      </c>
      <c r="D33" s="13">
        <v>0</v>
      </c>
      <c r="E33" s="5" t="s">
        <v>50</v>
      </c>
      <c r="F33" s="11" t="s">
        <v>44</v>
      </c>
      <c r="G33" s="5">
        <v>0</v>
      </c>
    </row>
    <row r="34" spans="2:7" ht="15" thickBot="1" x14ac:dyDescent="0.25">
      <c r="B34" s="3" t="s">
        <v>51</v>
      </c>
      <c r="C34" s="3" t="s">
        <v>42</v>
      </c>
      <c r="D34" s="6">
        <v>12</v>
      </c>
      <c r="E34" s="3" t="s">
        <v>52</v>
      </c>
      <c r="F34" s="12" t="s">
        <v>44</v>
      </c>
      <c r="G3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5" t="s">
        <v>53</v>
      </c>
    </row>
    <row r="2" spans="1:12" ht="15" x14ac:dyDescent="0.25">
      <c r="A2" s="2" t="s">
        <v>11</v>
      </c>
    </row>
    <row r="3" spans="1:12" ht="15" x14ac:dyDescent="0.25">
      <c r="A3" s="2" t="s">
        <v>12</v>
      </c>
    </row>
    <row r="6" spans="1:12" ht="15" thickBot="1" x14ac:dyDescent="0.25">
      <c r="A6" t="s">
        <v>26</v>
      </c>
    </row>
    <row r="7" spans="1:12" ht="15.75" thickBot="1" x14ac:dyDescent="0.3">
      <c r="B7" s="8"/>
      <c r="C7" s="8"/>
      <c r="D7" s="8" t="s">
        <v>54</v>
      </c>
      <c r="E7" s="8" t="s">
        <v>56</v>
      </c>
      <c r="F7" s="8" t="s">
        <v>58</v>
      </c>
      <c r="G7" s="8" t="s">
        <v>60</v>
      </c>
      <c r="H7" s="8" t="s">
        <v>60</v>
      </c>
      <c r="J7" s="16"/>
      <c r="K7" s="10" t="s">
        <v>73</v>
      </c>
      <c r="L7" s="17" t="s">
        <v>74</v>
      </c>
    </row>
    <row r="8" spans="1:12" ht="15.75" thickBot="1" x14ac:dyDescent="0.3">
      <c r="B8" s="9" t="s">
        <v>22</v>
      </c>
      <c r="C8" s="9" t="s">
        <v>23</v>
      </c>
      <c r="D8" s="9" t="s">
        <v>55</v>
      </c>
      <c r="E8" s="9" t="s">
        <v>57</v>
      </c>
      <c r="F8" s="9" t="s">
        <v>59</v>
      </c>
      <c r="G8" s="9" t="s">
        <v>62</v>
      </c>
      <c r="H8" s="9" t="s">
        <v>61</v>
      </c>
      <c r="J8" s="18" t="s">
        <v>3</v>
      </c>
      <c r="K8" s="19">
        <f>F10-G10</f>
        <v>8.6757575757575776</v>
      </c>
      <c r="L8" s="20">
        <f>F10+H10</f>
        <v>10.330769230769235</v>
      </c>
    </row>
    <row r="9" spans="1:12" ht="15.75" thickBot="1" x14ac:dyDescent="0.3">
      <c r="B9" s="5" t="s">
        <v>35</v>
      </c>
      <c r="C9" s="5" t="s">
        <v>1</v>
      </c>
      <c r="D9" s="5">
        <v>8.3098591549296028</v>
      </c>
      <c r="E9" s="5">
        <v>0</v>
      </c>
      <c r="F9" s="5">
        <v>4</v>
      </c>
      <c r="G9" s="5">
        <v>0.73617021276595918</v>
      </c>
      <c r="H9" s="5">
        <v>0.23260869565217276</v>
      </c>
      <c r="J9" s="18" t="s">
        <v>5</v>
      </c>
      <c r="K9" s="19">
        <f>F12-G12</f>
        <v>-1.1045943304007815</v>
      </c>
      <c r="L9" s="20">
        <f>F12+H12</f>
        <v>-0.57071960297766644</v>
      </c>
    </row>
    <row r="10" spans="1:12" x14ac:dyDescent="0.2">
      <c r="A10" s="14"/>
      <c r="B10" s="11" t="s">
        <v>37</v>
      </c>
      <c r="C10" s="11" t="s">
        <v>3</v>
      </c>
      <c r="D10" s="11">
        <v>8.169014084507026</v>
      </c>
      <c r="E10" s="11">
        <v>0</v>
      </c>
      <c r="F10" s="11">
        <v>9</v>
      </c>
      <c r="G10" s="11">
        <v>0.32424242424242261</v>
      </c>
      <c r="H10" s="11">
        <v>1.3307692307692343</v>
      </c>
    </row>
    <row r="11" spans="1:12" x14ac:dyDescent="0.2">
      <c r="B11" s="5" t="s">
        <v>38</v>
      </c>
      <c r="C11" s="5" t="s">
        <v>4</v>
      </c>
      <c r="D11" s="5">
        <v>12</v>
      </c>
      <c r="E11" s="5">
        <v>0</v>
      </c>
      <c r="F11" s="5">
        <v>2</v>
      </c>
      <c r="G11" s="5">
        <v>3</v>
      </c>
      <c r="H11" s="5">
        <v>1E+30</v>
      </c>
    </row>
    <row r="12" spans="1:12" x14ac:dyDescent="0.2">
      <c r="B12" s="11" t="s">
        <v>39</v>
      </c>
      <c r="C12" s="11" t="s">
        <v>5</v>
      </c>
      <c r="D12" s="11">
        <v>13.32394366197178</v>
      </c>
      <c r="E12" s="11">
        <v>0</v>
      </c>
      <c r="F12" s="11">
        <v>-1</v>
      </c>
      <c r="G12" s="11">
        <v>0.10459433040078148</v>
      </c>
      <c r="H12" s="11">
        <v>0.42928039702233356</v>
      </c>
    </row>
    <row r="13" spans="1:12" ht="15" thickBot="1" x14ac:dyDescent="0.25">
      <c r="B13" s="3" t="s">
        <v>40</v>
      </c>
      <c r="C13" s="3" t="s">
        <v>7</v>
      </c>
      <c r="D13" s="3">
        <v>25.323943661971782</v>
      </c>
      <c r="E13" s="3">
        <v>0</v>
      </c>
      <c r="F13" s="3">
        <v>0</v>
      </c>
      <c r="G13" s="3">
        <v>0.10459433040078148</v>
      </c>
      <c r="H13" s="3">
        <v>0.42928039702233356</v>
      </c>
    </row>
    <row r="15" spans="1:12" ht="15" thickBot="1" x14ac:dyDescent="0.25">
      <c r="A15" t="s">
        <v>28</v>
      </c>
    </row>
    <row r="16" spans="1:12" ht="15" x14ac:dyDescent="0.25">
      <c r="B16" s="8"/>
      <c r="C16" s="8"/>
      <c r="D16" s="8" t="s">
        <v>54</v>
      </c>
      <c r="E16" s="8" t="s">
        <v>63</v>
      </c>
      <c r="F16" s="8" t="s">
        <v>65</v>
      </c>
      <c r="G16" s="8" t="s">
        <v>60</v>
      </c>
      <c r="H16" s="8" t="s">
        <v>60</v>
      </c>
    </row>
    <row r="17" spans="2:8" ht="15.75" thickBot="1" x14ac:dyDescent="0.3">
      <c r="B17" s="9" t="s">
        <v>22</v>
      </c>
      <c r="C17" s="9" t="s">
        <v>23</v>
      </c>
      <c r="D17" s="9" t="s">
        <v>55</v>
      </c>
      <c r="E17" s="9" t="s">
        <v>64</v>
      </c>
      <c r="F17" s="9" t="s">
        <v>66</v>
      </c>
      <c r="G17" s="9" t="s">
        <v>62</v>
      </c>
      <c r="H17" s="9" t="s">
        <v>61</v>
      </c>
    </row>
    <row r="18" spans="2:8" x14ac:dyDescent="0.2">
      <c r="B18" s="5" t="s">
        <v>41</v>
      </c>
      <c r="C18" s="5" t="s">
        <v>42</v>
      </c>
      <c r="D18" s="5">
        <v>59.999999999999993</v>
      </c>
      <c r="E18" s="5">
        <v>0.30140845070422351</v>
      </c>
      <c r="F18" s="5">
        <v>60</v>
      </c>
      <c r="G18" s="5">
        <v>4.6236559139784816</v>
      </c>
      <c r="H18" s="5">
        <v>6.4130434782608967</v>
      </c>
    </row>
    <row r="19" spans="2:8" x14ac:dyDescent="0.2">
      <c r="B19" s="5" t="s">
        <v>45</v>
      </c>
      <c r="C19" s="5" t="s">
        <v>42</v>
      </c>
      <c r="D19" s="5">
        <v>65</v>
      </c>
      <c r="E19" s="5">
        <v>0.97464788732394514</v>
      </c>
      <c r="F19" s="5">
        <v>65</v>
      </c>
      <c r="G19" s="5">
        <v>6.2765957446808756</v>
      </c>
      <c r="H19" s="5">
        <v>5.8684863523573032</v>
      </c>
    </row>
    <row r="20" spans="2:8" x14ac:dyDescent="0.2">
      <c r="B20" s="5" t="s">
        <v>47</v>
      </c>
      <c r="C20" s="5" t="s">
        <v>42</v>
      </c>
      <c r="D20" s="5">
        <v>0</v>
      </c>
      <c r="E20" s="5">
        <v>-1</v>
      </c>
      <c r="F20" s="5">
        <v>0</v>
      </c>
      <c r="G20" s="5">
        <v>13.32394366197178</v>
      </c>
      <c r="H20" s="5">
        <v>1E+30</v>
      </c>
    </row>
    <row r="21" spans="2:8" x14ac:dyDescent="0.2">
      <c r="B21" s="5" t="s">
        <v>49</v>
      </c>
      <c r="C21" s="5" t="s">
        <v>42</v>
      </c>
      <c r="D21" s="5">
        <v>0</v>
      </c>
      <c r="E21" s="5">
        <v>-1</v>
      </c>
      <c r="F21" s="5">
        <v>0</v>
      </c>
      <c r="G21" s="5">
        <v>13.32394366197178</v>
      </c>
      <c r="H21" s="5">
        <v>1E+30</v>
      </c>
    </row>
    <row r="22" spans="2:8" ht="15" thickBot="1" x14ac:dyDescent="0.25">
      <c r="B22" s="3" t="s">
        <v>51</v>
      </c>
      <c r="C22" s="3" t="s">
        <v>42</v>
      </c>
      <c r="D22" s="3">
        <v>12</v>
      </c>
      <c r="E22" s="3">
        <v>3</v>
      </c>
      <c r="F22" s="3">
        <v>12</v>
      </c>
      <c r="G22" s="3">
        <v>12</v>
      </c>
      <c r="H22" s="3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2" t="s">
        <v>67</v>
      </c>
    </row>
    <row r="2" spans="1:10" ht="15" x14ac:dyDescent="0.25">
      <c r="A2" s="2" t="s">
        <v>11</v>
      </c>
    </row>
    <row r="3" spans="1:10" ht="15" x14ac:dyDescent="0.25">
      <c r="A3" s="2" t="s">
        <v>12</v>
      </c>
    </row>
    <row r="5" spans="1:10" ht="15" thickBot="1" x14ac:dyDescent="0.25"/>
    <row r="6" spans="1:10" ht="15" x14ac:dyDescent="0.25">
      <c r="B6" s="8"/>
      <c r="C6" s="8" t="s">
        <v>58</v>
      </c>
      <c r="D6" s="8"/>
    </row>
    <row r="7" spans="1:10" ht="15.75" thickBot="1" x14ac:dyDescent="0.3">
      <c r="B7" s="9" t="s">
        <v>22</v>
      </c>
      <c r="C7" s="9" t="s">
        <v>23</v>
      </c>
      <c r="D7" s="9" t="s">
        <v>55</v>
      </c>
    </row>
    <row r="8" spans="1:10" ht="15" thickBot="1" x14ac:dyDescent="0.25">
      <c r="B8" s="3" t="s">
        <v>33</v>
      </c>
      <c r="C8" s="3" t="s">
        <v>34</v>
      </c>
      <c r="D8" s="6">
        <v>117.43661971830986</v>
      </c>
    </row>
    <row r="10" spans="1:10" ht="15" thickBot="1" x14ac:dyDescent="0.25"/>
    <row r="11" spans="1:10" ht="15" x14ac:dyDescent="0.25">
      <c r="B11" s="8"/>
      <c r="C11" s="8" t="s">
        <v>68</v>
      </c>
      <c r="D11" s="8"/>
      <c r="F11" s="8" t="s">
        <v>69</v>
      </c>
      <c r="G11" s="8" t="s">
        <v>58</v>
      </c>
      <c r="I11" s="8" t="s">
        <v>72</v>
      </c>
      <c r="J11" s="8" t="s">
        <v>58</v>
      </c>
    </row>
    <row r="12" spans="1:10" ht="15.75" thickBot="1" x14ac:dyDescent="0.3">
      <c r="B12" s="9" t="s">
        <v>22</v>
      </c>
      <c r="C12" s="9" t="s">
        <v>23</v>
      </c>
      <c r="D12" s="9" t="s">
        <v>55</v>
      </c>
      <c r="F12" s="9" t="s">
        <v>70</v>
      </c>
      <c r="G12" s="9" t="s">
        <v>71</v>
      </c>
      <c r="I12" s="9" t="s">
        <v>70</v>
      </c>
      <c r="J12" s="9" t="s">
        <v>71</v>
      </c>
    </row>
    <row r="13" spans="1:10" x14ac:dyDescent="0.2">
      <c r="B13" s="5" t="s">
        <v>35</v>
      </c>
      <c r="C13" s="5" t="s">
        <v>1</v>
      </c>
      <c r="D13" s="7">
        <v>8.3098591549296028</v>
      </c>
      <c r="F13" s="7">
        <v>0</v>
      </c>
      <c r="G13" s="7">
        <v>84.197183098591452</v>
      </c>
      <c r="I13" s="7">
        <v>8.309859154929601</v>
      </c>
      <c r="J13" s="7">
        <v>117.43661971830986</v>
      </c>
    </row>
    <row r="14" spans="1:10" x14ac:dyDescent="0.2">
      <c r="B14" s="5" t="s">
        <v>37</v>
      </c>
      <c r="C14" s="5" t="s">
        <v>3</v>
      </c>
      <c r="D14" s="7">
        <v>8.169014084507026</v>
      </c>
      <c r="F14" s="7">
        <v>8.1690140845070225</v>
      </c>
      <c r="G14" s="7">
        <v>117.43661971830983</v>
      </c>
      <c r="I14" s="7">
        <v>8.1690140845070225</v>
      </c>
      <c r="J14" s="7">
        <v>117.43661971830983</v>
      </c>
    </row>
    <row r="15" spans="1:10" x14ac:dyDescent="0.2">
      <c r="B15" s="5" t="s">
        <v>38</v>
      </c>
      <c r="C15" s="5" t="s">
        <v>4</v>
      </c>
      <c r="D15" s="7">
        <v>12</v>
      </c>
      <c r="F15" s="7">
        <v>12</v>
      </c>
      <c r="G15" s="7">
        <v>117.43661971830986</v>
      </c>
      <c r="I15" s="7">
        <v>12</v>
      </c>
      <c r="J15" s="7">
        <v>117.43661971830986</v>
      </c>
    </row>
    <row r="16" spans="1:10" x14ac:dyDescent="0.2">
      <c r="B16" s="5" t="s">
        <v>39</v>
      </c>
      <c r="C16" s="5" t="s">
        <v>5</v>
      </c>
      <c r="D16" s="7">
        <v>13.32394366197178</v>
      </c>
      <c r="F16" s="7">
        <v>13.323943661971782</v>
      </c>
      <c r="G16" s="7">
        <v>117.43661971830986</v>
      </c>
      <c r="I16" s="7">
        <v>13.323943661971782</v>
      </c>
      <c r="J16" s="7">
        <v>117.43661971830986</v>
      </c>
    </row>
    <row r="17" spans="2:10" ht="15" thickBot="1" x14ac:dyDescent="0.25">
      <c r="B17" s="3" t="s">
        <v>40</v>
      </c>
      <c r="C17" s="3" t="s">
        <v>7</v>
      </c>
      <c r="D17" s="6">
        <v>25.323943661971782</v>
      </c>
      <c r="F17" s="6">
        <v>25.323943661971782</v>
      </c>
      <c r="G17" s="6">
        <v>117.43661971830986</v>
      </c>
      <c r="I17" s="6">
        <v>25.323943661971782</v>
      </c>
      <c r="J17" s="6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1DC-1D89-49C1-BBF2-E646D2AE8B5F}">
  <dimension ref="A1:L17"/>
  <sheetViews>
    <sheetView showGridLines="0" topLeftCell="C1" workbookViewId="0">
      <selection activeCell="H14" sqref="H14"/>
    </sheetView>
  </sheetViews>
  <sheetFormatPr baseColWidth="10" defaultRowHeight="14.25" x14ac:dyDescent="0.2"/>
  <cols>
    <col min="1" max="1" width="2.125" customWidth="1"/>
    <col min="2" max="2" width="6.125" bestFit="1" customWidth="1"/>
    <col min="3" max="3" width="21.875" bestFit="1" customWidth="1"/>
    <col min="4" max="4" width="11.875" bestFit="1" customWidth="1"/>
    <col min="5" max="5" width="9.375" bestFit="1" customWidth="1"/>
    <col min="6" max="6" width="13.125" bestFit="1" customWidth="1"/>
    <col min="7" max="7" width="10.25" bestFit="1" customWidth="1"/>
    <col min="8" max="8" width="11.875" bestFit="1" customWidth="1"/>
  </cols>
  <sheetData>
    <row r="1" spans="1:12" ht="15" x14ac:dyDescent="0.25">
      <c r="A1" s="2" t="s">
        <v>53</v>
      </c>
    </row>
    <row r="2" spans="1:12" ht="15" x14ac:dyDescent="0.25">
      <c r="A2" s="2" t="s">
        <v>81</v>
      </c>
    </row>
    <row r="3" spans="1:12" ht="15" x14ac:dyDescent="0.25">
      <c r="A3" s="2" t="s">
        <v>82</v>
      </c>
    </row>
    <row r="6" spans="1:12" ht="15" thickBot="1" x14ac:dyDescent="0.25">
      <c r="A6" t="s">
        <v>26</v>
      </c>
    </row>
    <row r="7" spans="1:12" ht="15.75" thickBot="1" x14ac:dyDescent="0.3">
      <c r="B7" s="44"/>
      <c r="C7" s="44"/>
      <c r="D7" s="44" t="s">
        <v>54</v>
      </c>
      <c r="E7" s="44" t="s">
        <v>56</v>
      </c>
      <c r="F7" s="44" t="s">
        <v>58</v>
      </c>
      <c r="G7" s="44" t="s">
        <v>60</v>
      </c>
      <c r="H7" s="44" t="s">
        <v>60</v>
      </c>
      <c r="K7" s="10" t="s">
        <v>73</v>
      </c>
      <c r="L7" s="17" t="s">
        <v>74</v>
      </c>
    </row>
    <row r="8" spans="1:12" ht="15.75" thickBot="1" x14ac:dyDescent="0.3">
      <c r="B8" s="45" t="s">
        <v>22</v>
      </c>
      <c r="C8" s="45" t="s">
        <v>23</v>
      </c>
      <c r="D8" s="45" t="s">
        <v>55</v>
      </c>
      <c r="E8" s="45" t="s">
        <v>57</v>
      </c>
      <c r="F8" s="45" t="s">
        <v>59</v>
      </c>
      <c r="G8" s="45" t="s">
        <v>61</v>
      </c>
      <c r="H8" s="45" t="s">
        <v>62</v>
      </c>
      <c r="J8" s="18" t="s">
        <v>1</v>
      </c>
      <c r="K8" s="46">
        <f>F9-H9</f>
        <v>2000</v>
      </c>
      <c r="L8" s="20">
        <f>F9+G9</f>
        <v>4800</v>
      </c>
    </row>
    <row r="9" spans="1:12" ht="15.75" thickBot="1" x14ac:dyDescent="0.3">
      <c r="B9" s="5" t="s">
        <v>83</v>
      </c>
      <c r="C9" s="5" t="s">
        <v>1</v>
      </c>
      <c r="D9" s="5">
        <v>28.571428571428569</v>
      </c>
      <c r="E9" s="5">
        <v>0</v>
      </c>
      <c r="F9" s="5">
        <v>2000</v>
      </c>
      <c r="G9" s="5">
        <v>2800.0000000000005</v>
      </c>
      <c r="H9" s="5">
        <v>0</v>
      </c>
      <c r="J9" s="18" t="s">
        <v>3</v>
      </c>
      <c r="K9" s="46">
        <f>F10-H10</f>
        <v>1666.666666666667</v>
      </c>
      <c r="L9" s="20">
        <f>F10+G10</f>
        <v>4000</v>
      </c>
    </row>
    <row r="10" spans="1:12" ht="15" thickBot="1" x14ac:dyDescent="0.25">
      <c r="B10" s="3" t="s">
        <v>84</v>
      </c>
      <c r="C10" s="3" t="s">
        <v>3</v>
      </c>
      <c r="D10" s="3">
        <v>25.714285714285708</v>
      </c>
      <c r="E10" s="3">
        <v>0</v>
      </c>
      <c r="F10" s="3">
        <v>4000</v>
      </c>
      <c r="G10" s="3">
        <v>0</v>
      </c>
      <c r="H10" s="3">
        <v>2333.333333333333</v>
      </c>
    </row>
    <row r="12" spans="1:12" ht="15" thickBot="1" x14ac:dyDescent="0.25">
      <c r="A12" t="s">
        <v>28</v>
      </c>
    </row>
    <row r="13" spans="1:12" ht="15" x14ac:dyDescent="0.25">
      <c r="B13" s="44"/>
      <c r="C13" s="44"/>
      <c r="D13" s="44" t="s">
        <v>54</v>
      </c>
      <c r="E13" s="44" t="s">
        <v>63</v>
      </c>
      <c r="F13" s="44" t="s">
        <v>65</v>
      </c>
      <c r="G13" s="44" t="s">
        <v>60</v>
      </c>
      <c r="H13" s="44" t="s">
        <v>60</v>
      </c>
    </row>
    <row r="14" spans="1:12" ht="15.75" thickBot="1" x14ac:dyDescent="0.3">
      <c r="B14" s="45" t="s">
        <v>22</v>
      </c>
      <c r="C14" s="45" t="s">
        <v>23</v>
      </c>
      <c r="D14" s="45" t="s">
        <v>55</v>
      </c>
      <c r="E14" s="45" t="s">
        <v>64</v>
      </c>
      <c r="F14" s="45" t="s">
        <v>66</v>
      </c>
      <c r="G14" s="45" t="s">
        <v>61</v>
      </c>
      <c r="H14" s="45" t="s">
        <v>62</v>
      </c>
    </row>
    <row r="15" spans="1:12" x14ac:dyDescent="0.2">
      <c r="B15" s="5" t="s">
        <v>85</v>
      </c>
      <c r="C15" s="5" t="s">
        <v>86</v>
      </c>
      <c r="D15" s="5">
        <v>319.99999999999994</v>
      </c>
      <c r="E15" s="5">
        <v>500</v>
      </c>
      <c r="F15" s="5">
        <v>320</v>
      </c>
      <c r="G15" s="5">
        <v>160</v>
      </c>
      <c r="H15" s="5">
        <v>119.99999999999996</v>
      </c>
    </row>
    <row r="16" spans="1:12" x14ac:dyDescent="0.2">
      <c r="B16" s="5" t="s">
        <v>87</v>
      </c>
      <c r="C16" s="5" t="s">
        <v>8</v>
      </c>
      <c r="D16" s="5">
        <v>300</v>
      </c>
      <c r="E16" s="5">
        <v>0</v>
      </c>
      <c r="F16" s="5">
        <v>300</v>
      </c>
      <c r="G16" s="5">
        <v>179.99999999999989</v>
      </c>
      <c r="H16" s="5">
        <v>100</v>
      </c>
    </row>
    <row r="17" spans="2:8" ht="15" thickBot="1" x14ac:dyDescent="0.25">
      <c r="B17" s="3" t="s">
        <v>88</v>
      </c>
      <c r="C17" s="3" t="s">
        <v>8</v>
      </c>
      <c r="D17" s="3">
        <v>485.71428571428567</v>
      </c>
      <c r="E17" s="3">
        <v>0</v>
      </c>
      <c r="F17" s="3">
        <v>800</v>
      </c>
      <c r="G17" s="3">
        <v>1E+30</v>
      </c>
      <c r="H17" s="3">
        <v>314.28571428571433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4"/>
  <sheetViews>
    <sheetView tabSelected="1" zoomScale="97" zoomScaleNormal="104" workbookViewId="0">
      <selection activeCell="F13" sqref="F13"/>
    </sheetView>
  </sheetViews>
  <sheetFormatPr baseColWidth="10" defaultColWidth="12.625" defaultRowHeight="15" customHeight="1" x14ac:dyDescent="0.2"/>
  <cols>
    <col min="1" max="1" width="12.625" customWidth="1"/>
    <col min="2" max="2" width="6.875" customWidth="1"/>
    <col min="3" max="3" width="4" customWidth="1"/>
    <col min="4" max="4" width="2.5" customWidth="1"/>
    <col min="5" max="5" width="11.375" customWidth="1"/>
    <col min="6" max="6" width="22.625" customWidth="1"/>
    <col min="7" max="7" width="8.375" customWidth="1"/>
    <col min="8" max="8" width="5.25" customWidth="1"/>
    <col min="9" max="9" width="7.625" customWidth="1"/>
    <col min="10" max="10" width="9.25" customWidth="1"/>
    <col min="11" max="11" width="5.75" customWidth="1"/>
    <col min="12" max="12" width="13.25" customWidth="1"/>
    <col min="13" max="13" width="3.375" customWidth="1"/>
    <col min="14" max="14" width="9.625" bestFit="1" customWidth="1"/>
    <col min="15" max="15" width="10.25" customWidth="1"/>
    <col min="16" max="17" width="4.875" bestFit="1" customWidth="1"/>
    <col min="18" max="18" width="6.125" bestFit="1" customWidth="1"/>
    <col min="19" max="19" width="6.75" bestFit="1" customWidth="1"/>
    <col min="20" max="20" width="6.75" customWidth="1"/>
    <col min="21" max="21" width="8.75" bestFit="1" customWidth="1"/>
    <col min="22" max="25" width="9.375" customWidth="1"/>
  </cols>
  <sheetData>
    <row r="1" spans="1:21" ht="27" customHeight="1" thickBot="1" x14ac:dyDescent="0.25">
      <c r="A1" s="129" t="s">
        <v>77</v>
      </c>
      <c r="B1" s="130"/>
      <c r="C1" s="131"/>
      <c r="D1" s="25"/>
      <c r="E1" s="38" t="s">
        <v>0</v>
      </c>
      <c r="F1" s="39" t="s">
        <v>80</v>
      </c>
      <c r="G1" s="40"/>
      <c r="H1" s="25"/>
    </row>
    <row r="2" spans="1:21" ht="16.5" customHeight="1" thickBot="1" x14ac:dyDescent="0.3">
      <c r="A2" s="26" t="s">
        <v>1</v>
      </c>
      <c r="B2" s="143" t="s">
        <v>78</v>
      </c>
      <c r="C2" s="144"/>
      <c r="E2" s="135" t="s">
        <v>2</v>
      </c>
      <c r="F2" s="138"/>
      <c r="G2" s="140"/>
      <c r="I2" s="132" t="s">
        <v>8</v>
      </c>
      <c r="J2" s="133"/>
      <c r="K2" s="134"/>
    </row>
    <row r="3" spans="1:21" ht="17.25" customHeight="1" thickBot="1" x14ac:dyDescent="0.3">
      <c r="A3" s="27" t="s">
        <v>3</v>
      </c>
      <c r="B3" s="145" t="s">
        <v>79</v>
      </c>
      <c r="C3" s="146"/>
      <c r="E3" s="136"/>
      <c r="F3" s="139"/>
      <c r="G3" s="141"/>
      <c r="I3" s="28">
        <f>4*$A$11 + 8*$B$11</f>
        <v>320</v>
      </c>
      <c r="J3" s="1" t="s">
        <v>75</v>
      </c>
      <c r="K3" s="29">
        <v>320</v>
      </c>
      <c r="L3" s="76" t="s">
        <v>141</v>
      </c>
    </row>
    <row r="4" spans="1:21" ht="19.5" customHeight="1" thickBot="1" x14ac:dyDescent="0.25">
      <c r="E4" s="136"/>
      <c r="F4" s="127"/>
      <c r="G4" s="141"/>
      <c r="I4" s="28">
        <f>6*$A$11 + 5*$B$11</f>
        <v>300.00000000000011</v>
      </c>
      <c r="J4" s="1" t="s">
        <v>75</v>
      </c>
      <c r="K4" s="29">
        <v>300</v>
      </c>
      <c r="O4" s="77">
        <f>4*O12 + 8*O11</f>
        <v>319.85332600630034</v>
      </c>
    </row>
    <row r="5" spans="1:21" ht="22.5" customHeight="1" thickBot="1" x14ac:dyDescent="0.25">
      <c r="E5" s="137"/>
      <c r="F5" s="128"/>
      <c r="G5" s="142"/>
      <c r="I5" s="30">
        <f>8*$A$11 + 10*$B$11</f>
        <v>485.71428571428578</v>
      </c>
      <c r="J5" s="31" t="s">
        <v>9</v>
      </c>
      <c r="K5" s="32">
        <v>800</v>
      </c>
      <c r="O5" s="78">
        <f>6*O12+5*O11</f>
        <v>666.57487875393781</v>
      </c>
    </row>
    <row r="6" spans="1:21" ht="15.75" thickBot="1" x14ac:dyDescent="0.3">
      <c r="E6" s="37" t="s">
        <v>76</v>
      </c>
      <c r="F6" s="41">
        <f>2000*$A$11 + 4000*$B$11</f>
        <v>160000</v>
      </c>
      <c r="G6" s="42"/>
      <c r="O6" s="79">
        <f>8*O12+10*O11</f>
        <v>799.81655750787547</v>
      </c>
    </row>
    <row r="7" spans="1:21" ht="14.25" x14ac:dyDescent="0.2"/>
    <row r="8" spans="1:21" thickBot="1" x14ac:dyDescent="0.25"/>
    <row r="9" spans="1:21" ht="19.5" customHeight="1" x14ac:dyDescent="0.2">
      <c r="A9" s="125" t="s">
        <v>6</v>
      </c>
      <c r="B9" s="126"/>
      <c r="E9" s="58" t="s">
        <v>105</v>
      </c>
      <c r="F9" s="105" t="s">
        <v>92</v>
      </c>
      <c r="G9" s="56">
        <v>2000</v>
      </c>
      <c r="H9" s="56">
        <v>4000</v>
      </c>
      <c r="I9" s="56">
        <v>0</v>
      </c>
      <c r="J9" s="56">
        <v>0</v>
      </c>
      <c r="K9" s="56">
        <v>0</v>
      </c>
      <c r="N9" s="58" t="s">
        <v>105</v>
      </c>
      <c r="O9" s="105" t="s">
        <v>92</v>
      </c>
      <c r="P9" s="56">
        <v>2000</v>
      </c>
      <c r="Q9" s="56">
        <v>4000</v>
      </c>
      <c r="R9" s="56">
        <v>0</v>
      </c>
      <c r="S9" s="56">
        <v>0</v>
      </c>
      <c r="T9" s="56">
        <v>0</v>
      </c>
    </row>
    <row r="10" spans="1:21" ht="19.5" customHeight="1" x14ac:dyDescent="0.2">
      <c r="A10" s="21" t="s">
        <v>1</v>
      </c>
      <c r="B10" s="22" t="s">
        <v>3</v>
      </c>
      <c r="E10" s="59" t="s">
        <v>93</v>
      </c>
      <c r="F10" s="106"/>
      <c r="G10" s="59" t="s">
        <v>94</v>
      </c>
      <c r="H10" s="59" t="s">
        <v>95</v>
      </c>
      <c r="I10" s="59" t="s">
        <v>96</v>
      </c>
      <c r="J10" s="59" t="s">
        <v>97</v>
      </c>
      <c r="K10" s="59" t="s">
        <v>98</v>
      </c>
      <c r="L10" s="58" t="s">
        <v>106</v>
      </c>
      <c r="N10" s="59" t="s">
        <v>93</v>
      </c>
      <c r="O10" s="106"/>
      <c r="P10" s="59" t="s">
        <v>94</v>
      </c>
      <c r="Q10" s="59" t="s">
        <v>95</v>
      </c>
      <c r="R10" s="59" t="s">
        <v>96</v>
      </c>
      <c r="S10" s="59" t="s">
        <v>97</v>
      </c>
      <c r="T10" s="59" t="s">
        <v>98</v>
      </c>
      <c r="U10" s="58" t="s">
        <v>106</v>
      </c>
    </row>
    <row r="11" spans="1:21" ht="15.75" thickBot="1" x14ac:dyDescent="0.25">
      <c r="A11" s="23">
        <v>28.571428571428601</v>
      </c>
      <c r="B11" s="24">
        <v>25.714285714285701</v>
      </c>
      <c r="E11" s="60" t="s">
        <v>99</v>
      </c>
      <c r="F11" s="72">
        <v>25.714300000000001</v>
      </c>
      <c r="G11" s="56">
        <v>0</v>
      </c>
      <c r="H11" s="56">
        <v>1</v>
      </c>
      <c r="I11" s="56">
        <v>-0.21429999999999999</v>
      </c>
      <c r="J11" s="74">
        <v>0.1429</v>
      </c>
      <c r="K11" s="56">
        <v>0</v>
      </c>
      <c r="L11" s="56">
        <v>4000</v>
      </c>
      <c r="N11" s="73" t="s">
        <v>3</v>
      </c>
      <c r="O11" s="72">
        <f>-$J$11*O13+F11</f>
        <v>-26.684984249212462</v>
      </c>
      <c r="P11" s="72">
        <f t="shared" ref="P11:U11" si="0">-$J$11*P13+G11</f>
        <v>0</v>
      </c>
      <c r="Q11" s="72">
        <f t="shared" si="0"/>
        <v>1</v>
      </c>
      <c r="R11" s="72">
        <f t="shared" si="0"/>
        <v>-0.33339166958347916</v>
      </c>
      <c r="S11" s="72">
        <f t="shared" si="0"/>
        <v>0</v>
      </c>
      <c r="T11" s="72">
        <f t="shared" si="0"/>
        <v>-0.16672500291681253</v>
      </c>
      <c r="U11" s="72">
        <f t="shared" si="0"/>
        <v>4000</v>
      </c>
    </row>
    <row r="12" spans="1:21" ht="15.75" thickBot="1" x14ac:dyDescent="0.25">
      <c r="E12" s="60" t="s">
        <v>100</v>
      </c>
      <c r="F12" s="72">
        <v>28.571400000000001</v>
      </c>
      <c r="G12" s="56">
        <v>1</v>
      </c>
      <c r="H12" s="56">
        <v>0</v>
      </c>
      <c r="I12" s="56">
        <v>0.17860000000000001</v>
      </c>
      <c r="J12" s="82">
        <v>-0.28570000000000001</v>
      </c>
      <c r="K12" s="56">
        <v>0</v>
      </c>
      <c r="L12" s="56">
        <v>2000</v>
      </c>
      <c r="N12" s="60" t="s">
        <v>100</v>
      </c>
      <c r="O12" s="72">
        <f>-$J$12*O13+F12</f>
        <v>133.33330000000001</v>
      </c>
      <c r="P12" s="72">
        <f t="shared" ref="P12:U12" si="1">-$J$12*P13+G12</f>
        <v>1</v>
      </c>
      <c r="Q12" s="72">
        <f t="shared" si="1"/>
        <v>0</v>
      </c>
      <c r="R12" s="72">
        <f t="shared" si="1"/>
        <v>0.41670000000000001</v>
      </c>
      <c r="S12" s="72">
        <f t="shared" si="1"/>
        <v>0</v>
      </c>
      <c r="T12" s="72">
        <f t="shared" si="1"/>
        <v>0.33333333333333337</v>
      </c>
      <c r="U12" s="72">
        <f t="shared" si="1"/>
        <v>2000</v>
      </c>
    </row>
    <row r="13" spans="1:21" ht="15.75" thickBot="1" x14ac:dyDescent="0.25">
      <c r="E13" s="60" t="s">
        <v>101</v>
      </c>
      <c r="F13" s="75">
        <v>314.28570000000002</v>
      </c>
      <c r="G13" s="74">
        <v>0</v>
      </c>
      <c r="H13" s="74">
        <v>0</v>
      </c>
      <c r="I13" s="80">
        <v>0.71430000000000005</v>
      </c>
      <c r="J13" s="84">
        <v>0.85709999999999997</v>
      </c>
      <c r="K13" s="81">
        <v>1</v>
      </c>
      <c r="L13" s="74">
        <v>0</v>
      </c>
      <c r="N13" s="60" t="s">
        <v>108</v>
      </c>
      <c r="O13" s="72">
        <f>F13/$J$13</f>
        <v>366.6849842492125</v>
      </c>
      <c r="P13" s="72">
        <f t="shared" ref="P13:U13" si="2">G13/$J$13</f>
        <v>0</v>
      </c>
      <c r="Q13" s="72">
        <f t="shared" si="2"/>
        <v>0</v>
      </c>
      <c r="R13" s="72">
        <f t="shared" si="2"/>
        <v>0.83339166958347921</v>
      </c>
      <c r="S13" s="72">
        <f t="shared" si="2"/>
        <v>1</v>
      </c>
      <c r="T13" s="72">
        <f t="shared" si="2"/>
        <v>1.1667250029168126</v>
      </c>
      <c r="U13" s="72">
        <f t="shared" si="2"/>
        <v>0</v>
      </c>
    </row>
    <row r="14" spans="1:21" ht="15.75" x14ac:dyDescent="0.25">
      <c r="A14" s="34" t="s">
        <v>90</v>
      </c>
      <c r="E14" s="59" t="s">
        <v>102</v>
      </c>
      <c r="F14" s="59" t="s">
        <v>103</v>
      </c>
      <c r="G14" s="57">
        <v>2000</v>
      </c>
      <c r="H14" s="57">
        <v>4000</v>
      </c>
      <c r="I14" s="57">
        <v>-500</v>
      </c>
      <c r="J14" s="83">
        <v>0</v>
      </c>
      <c r="K14" s="57">
        <v>0</v>
      </c>
      <c r="L14" s="55"/>
      <c r="N14" s="59" t="s">
        <v>102</v>
      </c>
      <c r="O14" s="59" t="s">
        <v>103</v>
      </c>
      <c r="P14" s="57">
        <v>2000</v>
      </c>
      <c r="Q14" s="57">
        <v>4000</v>
      </c>
      <c r="R14" s="57">
        <v>-500</v>
      </c>
      <c r="S14" s="57">
        <v>0</v>
      </c>
      <c r="T14" s="57">
        <v>0</v>
      </c>
      <c r="U14" s="55"/>
    </row>
    <row r="15" spans="1:21" ht="16.5" thickBot="1" x14ac:dyDescent="0.3">
      <c r="A15" s="35" t="s">
        <v>91</v>
      </c>
      <c r="F15" s="60" t="s">
        <v>104</v>
      </c>
      <c r="G15" s="56">
        <v>0</v>
      </c>
      <c r="H15" s="56">
        <v>0</v>
      </c>
      <c r="I15" s="56">
        <v>500</v>
      </c>
      <c r="J15" s="56">
        <v>0</v>
      </c>
      <c r="K15" s="56">
        <v>0</v>
      </c>
      <c r="O15" s="60" t="s">
        <v>104</v>
      </c>
      <c r="P15" s="56">
        <v>0</v>
      </c>
      <c r="Q15" s="56">
        <v>0</v>
      </c>
      <c r="R15" s="56">
        <v>500</v>
      </c>
      <c r="S15" s="56">
        <v>0</v>
      </c>
      <c r="T15" s="56">
        <v>0</v>
      </c>
    </row>
    <row r="16" spans="1:21" ht="31.5" customHeight="1" thickBot="1" x14ac:dyDescent="0.25">
      <c r="A16" s="36" t="s">
        <v>89</v>
      </c>
    </row>
    <row r="17" spans="5:10" ht="15" customHeight="1" thickBot="1" x14ac:dyDescent="0.25">
      <c r="E17" s="25"/>
      <c r="F17" s="49" t="s">
        <v>73</v>
      </c>
      <c r="G17" s="50" t="s">
        <v>74</v>
      </c>
    </row>
    <row r="18" spans="5:10" ht="18" customHeight="1" x14ac:dyDescent="0.2">
      <c r="E18" s="51" t="s">
        <v>1</v>
      </c>
      <c r="F18" s="47">
        <v>2000</v>
      </c>
      <c r="G18" s="53">
        <v>4800</v>
      </c>
    </row>
    <row r="19" spans="5:10" ht="21" customHeight="1" thickBot="1" x14ac:dyDescent="0.25">
      <c r="E19" s="52" t="s">
        <v>3</v>
      </c>
      <c r="F19" s="54">
        <v>1666.6666666666699</v>
      </c>
      <c r="G19" s="48">
        <v>4000</v>
      </c>
    </row>
    <row r="20" spans="5:10" thickBot="1" x14ac:dyDescent="0.25"/>
    <row r="21" spans="5:10" ht="14.25" x14ac:dyDescent="0.2">
      <c r="E21" s="71"/>
      <c r="F21" s="62"/>
      <c r="G21" s="61"/>
      <c r="H21" s="61"/>
      <c r="I21" s="61"/>
      <c r="J21" s="63"/>
    </row>
    <row r="22" spans="5:10" ht="15.75" customHeight="1" x14ac:dyDescent="0.2">
      <c r="E22" s="67"/>
      <c r="F22" s="65"/>
      <c r="G22" s="64"/>
      <c r="H22" s="64"/>
      <c r="I22" s="64"/>
      <c r="J22" s="66"/>
    </row>
    <row r="23" spans="5:10" ht="14.25" x14ac:dyDescent="0.2">
      <c r="E23" s="67"/>
      <c r="F23" s="65"/>
      <c r="G23" s="64"/>
      <c r="H23" s="64"/>
      <c r="I23" s="64"/>
      <c r="J23" s="66"/>
    </row>
    <row r="24" spans="5:10" ht="14.25" x14ac:dyDescent="0.2">
      <c r="E24" s="67"/>
      <c r="F24" s="65"/>
      <c r="G24" s="65"/>
      <c r="H24" s="65"/>
      <c r="I24" s="65"/>
      <c r="J24" s="66"/>
    </row>
    <row r="25" spans="5:10" ht="15.75" customHeight="1" x14ac:dyDescent="0.2">
      <c r="E25" s="67"/>
      <c r="F25" s="65"/>
      <c r="G25" s="65"/>
      <c r="H25" s="65"/>
      <c r="I25" s="65"/>
      <c r="J25" s="66"/>
    </row>
    <row r="26" spans="5:10" ht="15.75" customHeight="1" x14ac:dyDescent="0.2">
      <c r="E26" s="67"/>
      <c r="F26" s="65"/>
      <c r="G26" s="65"/>
      <c r="H26" s="65"/>
      <c r="I26" s="65"/>
      <c r="J26" s="66"/>
    </row>
    <row r="27" spans="5:10" thickBot="1" x14ac:dyDescent="0.25">
      <c r="E27" s="68"/>
      <c r="F27" s="69"/>
      <c r="G27" s="69"/>
      <c r="H27" s="69"/>
      <c r="I27" s="69"/>
      <c r="J27" s="70"/>
    </row>
    <row r="28" spans="5:10" ht="15.75" customHeight="1" thickBot="1" x14ac:dyDescent="0.25"/>
    <row r="29" spans="5:10" ht="15.75" customHeight="1" x14ac:dyDescent="0.2">
      <c r="E29" s="116" t="s">
        <v>107</v>
      </c>
      <c r="F29" s="117"/>
      <c r="G29" s="117"/>
      <c r="H29" s="117"/>
      <c r="I29" s="117"/>
      <c r="J29" s="118"/>
    </row>
    <row r="30" spans="5:10" ht="15.75" customHeight="1" x14ac:dyDescent="0.2">
      <c r="E30" s="119"/>
      <c r="F30" s="120"/>
      <c r="G30" s="120"/>
      <c r="H30" s="120"/>
      <c r="I30" s="120"/>
      <c r="J30" s="121"/>
    </row>
    <row r="31" spans="5:10" ht="15.75" customHeight="1" x14ac:dyDescent="0.2">
      <c r="E31" s="119"/>
      <c r="F31" s="120"/>
      <c r="G31" s="120"/>
      <c r="H31" s="120"/>
      <c r="I31" s="120"/>
      <c r="J31" s="121"/>
    </row>
    <row r="32" spans="5:10" ht="15.75" customHeight="1" thickBot="1" x14ac:dyDescent="0.25">
      <c r="E32" s="122"/>
      <c r="F32" s="123"/>
      <c r="G32" s="123"/>
      <c r="H32" s="123"/>
      <c r="I32" s="123"/>
      <c r="J32" s="124"/>
    </row>
    <row r="33" spans="5:12" ht="15.75" customHeight="1" x14ac:dyDescent="0.2"/>
    <row r="34" spans="5:12" ht="28.5" customHeight="1" x14ac:dyDescent="0.2">
      <c r="E34" s="43"/>
      <c r="F34" s="43"/>
      <c r="G34" s="43"/>
      <c r="H34" s="43"/>
      <c r="I34" s="43"/>
      <c r="J34" s="43"/>
      <c r="K34" s="43"/>
      <c r="L34" s="43"/>
    </row>
    <row r="35" spans="5:12" ht="15.75" customHeight="1" x14ac:dyDescent="0.2">
      <c r="E35" s="43"/>
      <c r="F35" s="43"/>
      <c r="G35" s="43"/>
      <c r="H35" s="43"/>
      <c r="I35" s="43"/>
      <c r="J35" s="43"/>
      <c r="K35" s="43"/>
      <c r="L35" s="43"/>
    </row>
    <row r="36" spans="5:12" ht="27.75" customHeight="1" x14ac:dyDescent="0.2">
      <c r="E36" s="43"/>
      <c r="F36" s="43"/>
      <c r="G36" s="43"/>
      <c r="H36" s="43"/>
      <c r="I36" s="43"/>
      <c r="J36" s="43"/>
      <c r="K36" s="43"/>
      <c r="L36" s="43"/>
    </row>
    <row r="37" spans="5:12" ht="15.75" customHeight="1" x14ac:dyDescent="0.2">
      <c r="E37" s="43"/>
      <c r="F37" s="43"/>
      <c r="G37" s="43"/>
      <c r="H37" s="43"/>
      <c r="I37" s="43"/>
      <c r="J37" s="43"/>
      <c r="K37" s="43"/>
      <c r="L37" s="43"/>
    </row>
    <row r="38" spans="5:12" ht="15.75" customHeight="1" x14ac:dyDescent="0.2">
      <c r="E38" s="43"/>
      <c r="F38" s="43"/>
      <c r="G38" s="43"/>
      <c r="H38" s="43"/>
      <c r="I38" s="43"/>
      <c r="J38" s="43"/>
      <c r="K38" s="43"/>
      <c r="L38" s="43"/>
    </row>
    <row r="39" spans="5:12" ht="15.75" customHeight="1" x14ac:dyDescent="0.2">
      <c r="E39" s="43"/>
      <c r="F39" s="43"/>
      <c r="G39" s="43"/>
      <c r="H39" s="43"/>
      <c r="I39" s="43"/>
      <c r="J39" s="43"/>
      <c r="K39" s="43"/>
      <c r="L39" s="43"/>
    </row>
    <row r="40" spans="5:12" ht="15.75" customHeight="1" x14ac:dyDescent="0.2">
      <c r="E40" s="43"/>
      <c r="F40" s="43"/>
      <c r="G40" s="43"/>
      <c r="H40" s="43"/>
      <c r="I40" s="43"/>
      <c r="J40" s="43"/>
      <c r="K40" s="43"/>
      <c r="L40" s="43"/>
    </row>
    <row r="41" spans="5:12" s="33" customFormat="1" ht="14.25" x14ac:dyDescent="0.2">
      <c r="E41" s="43"/>
      <c r="F41" s="43"/>
      <c r="G41" s="43"/>
      <c r="H41" s="43"/>
      <c r="I41" s="43"/>
      <c r="J41" s="43"/>
      <c r="K41" s="43"/>
      <c r="L41" s="43"/>
    </row>
    <row r="42" spans="5:12" ht="15.75" customHeight="1" thickBot="1" x14ac:dyDescent="0.25"/>
    <row r="43" spans="5:12" ht="15.75" customHeight="1" x14ac:dyDescent="0.2">
      <c r="E43" s="107" t="s">
        <v>109</v>
      </c>
      <c r="F43" s="108"/>
      <c r="G43" s="108"/>
      <c r="H43" s="108"/>
      <c r="I43" s="108"/>
      <c r="J43" s="109"/>
    </row>
    <row r="44" spans="5:12" ht="15.75" customHeight="1" x14ac:dyDescent="0.2">
      <c r="E44" s="110"/>
      <c r="F44" s="111"/>
      <c r="G44" s="111"/>
      <c r="H44" s="111"/>
      <c r="I44" s="111"/>
      <c r="J44" s="112"/>
    </row>
    <row r="45" spans="5:12" ht="15.75" customHeight="1" x14ac:dyDescent="0.2">
      <c r="E45" s="110"/>
      <c r="F45" s="111"/>
      <c r="G45" s="111"/>
      <c r="H45" s="111"/>
      <c r="I45" s="111"/>
      <c r="J45" s="112"/>
    </row>
    <row r="46" spans="5:12" ht="15.75" customHeight="1" thickBot="1" x14ac:dyDescent="0.25">
      <c r="E46" s="113"/>
      <c r="F46" s="114"/>
      <c r="G46" s="114"/>
      <c r="H46" s="114"/>
      <c r="I46" s="114"/>
      <c r="J46" s="115"/>
    </row>
    <row r="47" spans="5:12" ht="33.75" customHeight="1" x14ac:dyDescent="0.2">
      <c r="E47" s="107" t="s">
        <v>110</v>
      </c>
      <c r="F47" s="108"/>
      <c r="G47" s="108"/>
      <c r="H47" s="108"/>
      <c r="I47" s="108"/>
      <c r="J47" s="109"/>
    </row>
    <row r="48" spans="5:12" ht="15.75" customHeight="1" x14ac:dyDescent="0.2">
      <c r="E48" s="110"/>
      <c r="F48" s="111"/>
      <c r="G48" s="111"/>
      <c r="H48" s="111"/>
      <c r="I48" s="111"/>
      <c r="J48" s="112"/>
    </row>
    <row r="49" spans="5:10" ht="15.75" customHeight="1" x14ac:dyDescent="0.2">
      <c r="E49" s="110"/>
      <c r="F49" s="111"/>
      <c r="G49" s="111"/>
      <c r="H49" s="111"/>
      <c r="I49" s="111"/>
      <c r="J49" s="112"/>
    </row>
    <row r="50" spans="5:10" ht="15.75" customHeight="1" thickBot="1" x14ac:dyDescent="0.25">
      <c r="E50" s="113"/>
      <c r="F50" s="114"/>
      <c r="G50" s="114"/>
      <c r="H50" s="114"/>
      <c r="I50" s="114"/>
      <c r="J50" s="115"/>
    </row>
    <row r="51" spans="5:10" ht="15.75" customHeight="1" x14ac:dyDescent="0.2"/>
    <row r="52" spans="5:10" ht="15.75" customHeight="1" x14ac:dyDescent="0.2"/>
    <row r="53" spans="5:10" ht="15.75" customHeight="1" x14ac:dyDescent="0.2"/>
    <row r="54" spans="5:10" ht="15.75" customHeight="1" x14ac:dyDescent="0.2"/>
    <row r="55" spans="5:10" ht="38.25" customHeight="1" x14ac:dyDescent="0.2"/>
    <row r="56" spans="5:10" ht="15.75" customHeight="1" x14ac:dyDescent="0.2"/>
    <row r="57" spans="5:10" ht="15.75" customHeight="1" x14ac:dyDescent="0.2"/>
    <row r="58" spans="5:10" ht="15.75" customHeight="1" thickBot="1" x14ac:dyDescent="0.25"/>
    <row r="59" spans="5:10" ht="15.75" customHeight="1" x14ac:dyDescent="0.2">
      <c r="E59" s="107" t="s">
        <v>112</v>
      </c>
      <c r="F59" s="108"/>
      <c r="G59" s="108"/>
      <c r="H59" s="108"/>
      <c r="I59" s="108"/>
      <c r="J59" s="109"/>
    </row>
    <row r="60" spans="5:10" ht="15.75" customHeight="1" x14ac:dyDescent="0.2">
      <c r="E60" s="110"/>
      <c r="F60" s="111"/>
      <c r="G60" s="111"/>
      <c r="H60" s="111"/>
      <c r="I60" s="111"/>
      <c r="J60" s="112"/>
    </row>
    <row r="61" spans="5:10" ht="15.75" customHeight="1" x14ac:dyDescent="0.2">
      <c r="E61" s="110"/>
      <c r="F61" s="111"/>
      <c r="G61" s="111"/>
      <c r="H61" s="111"/>
      <c r="I61" s="111"/>
      <c r="J61" s="112"/>
    </row>
    <row r="62" spans="5:10" ht="15.75" customHeight="1" thickBot="1" x14ac:dyDescent="0.25">
      <c r="E62" s="113"/>
      <c r="F62" s="114"/>
      <c r="G62" s="114"/>
      <c r="H62" s="114"/>
      <c r="I62" s="114"/>
      <c r="J62" s="115"/>
    </row>
    <row r="63" spans="5:10" ht="15.75" customHeight="1" x14ac:dyDescent="0.2">
      <c r="E63" s="116" t="s">
        <v>113</v>
      </c>
      <c r="F63" s="117"/>
      <c r="G63" s="117"/>
      <c r="H63" s="117"/>
      <c r="I63" s="117"/>
      <c r="J63" s="118"/>
    </row>
    <row r="64" spans="5:10" ht="15.75" customHeight="1" x14ac:dyDescent="0.2">
      <c r="E64" s="119"/>
      <c r="F64" s="120"/>
      <c r="G64" s="120"/>
      <c r="H64" s="120"/>
      <c r="I64" s="120"/>
      <c r="J64" s="121"/>
    </row>
    <row r="65" spans="5:10" ht="15.75" customHeight="1" x14ac:dyDescent="0.2">
      <c r="E65" s="119"/>
      <c r="F65" s="120"/>
      <c r="G65" s="120"/>
      <c r="H65" s="120"/>
      <c r="I65" s="120"/>
      <c r="J65" s="121"/>
    </row>
    <row r="66" spans="5:10" ht="15.75" customHeight="1" thickBot="1" x14ac:dyDescent="0.25">
      <c r="E66" s="122"/>
      <c r="F66" s="123"/>
      <c r="G66" s="123"/>
      <c r="H66" s="123"/>
      <c r="I66" s="123"/>
      <c r="J66" s="124"/>
    </row>
    <row r="67" spans="5:10" ht="15.75" customHeight="1" x14ac:dyDescent="0.2">
      <c r="E67" s="116" t="s">
        <v>114</v>
      </c>
      <c r="F67" s="117"/>
      <c r="G67" s="117"/>
      <c r="H67" s="117"/>
      <c r="I67" s="117"/>
      <c r="J67" s="118"/>
    </row>
    <row r="68" spans="5:10" ht="18" customHeight="1" x14ac:dyDescent="0.2">
      <c r="E68" s="119"/>
      <c r="F68" s="120"/>
      <c r="G68" s="120"/>
      <c r="H68" s="120"/>
      <c r="I68" s="120"/>
      <c r="J68" s="121"/>
    </row>
    <row r="69" spans="5:10" ht="15.75" customHeight="1" x14ac:dyDescent="0.2">
      <c r="E69" s="119"/>
      <c r="F69" s="120"/>
      <c r="G69" s="120"/>
      <c r="H69" s="120"/>
      <c r="I69" s="120"/>
      <c r="J69" s="121"/>
    </row>
    <row r="70" spans="5:10" ht="15.75" customHeight="1" thickBot="1" x14ac:dyDescent="0.25">
      <c r="E70" s="122"/>
      <c r="F70" s="123"/>
      <c r="G70" s="123"/>
      <c r="H70" s="123"/>
      <c r="I70" s="123"/>
      <c r="J70" s="124"/>
    </row>
    <row r="71" spans="5:10" ht="15.75" customHeight="1" x14ac:dyDescent="0.2">
      <c r="E71" s="116" t="s">
        <v>111</v>
      </c>
      <c r="F71" s="117"/>
      <c r="G71" s="117"/>
      <c r="H71" s="117"/>
      <c r="I71" s="117"/>
      <c r="J71" s="118"/>
    </row>
    <row r="72" spans="5:10" ht="15.75" customHeight="1" x14ac:dyDescent="0.2">
      <c r="E72" s="119"/>
      <c r="F72" s="120"/>
      <c r="G72" s="120"/>
      <c r="H72" s="120"/>
      <c r="I72" s="120"/>
      <c r="J72" s="121"/>
    </row>
    <row r="73" spans="5:10" ht="15.75" customHeight="1" x14ac:dyDescent="0.2">
      <c r="E73" s="119"/>
      <c r="F73" s="120"/>
      <c r="G73" s="120"/>
      <c r="H73" s="120"/>
      <c r="I73" s="120"/>
      <c r="J73" s="121"/>
    </row>
    <row r="74" spans="5:10" ht="15.75" customHeight="1" thickBot="1" x14ac:dyDescent="0.25">
      <c r="E74" s="122"/>
      <c r="F74" s="123"/>
      <c r="G74" s="123"/>
      <c r="H74" s="123"/>
      <c r="I74" s="123"/>
      <c r="J74" s="124"/>
    </row>
    <row r="75" spans="5:10" ht="15.75" customHeight="1" x14ac:dyDescent="0.2"/>
    <row r="76" spans="5:10" ht="15.75" customHeight="1" x14ac:dyDescent="0.2"/>
    <row r="77" spans="5:10" ht="15.75" customHeight="1" x14ac:dyDescent="0.2"/>
    <row r="78" spans="5:10" ht="15.75" customHeight="1" x14ac:dyDescent="0.2"/>
    <row r="79" spans="5:10" ht="15.75" customHeight="1" x14ac:dyDescent="0.2"/>
    <row r="80" spans="5:1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18">
    <mergeCell ref="A9:B9"/>
    <mergeCell ref="F9:F10"/>
    <mergeCell ref="E29:J32"/>
    <mergeCell ref="F4:F5"/>
    <mergeCell ref="A1:C1"/>
    <mergeCell ref="I2:K2"/>
    <mergeCell ref="E2:E5"/>
    <mergeCell ref="F2:F3"/>
    <mergeCell ref="G2:G5"/>
    <mergeCell ref="B2:C2"/>
    <mergeCell ref="B3:C3"/>
    <mergeCell ref="O9:O10"/>
    <mergeCell ref="E43:J46"/>
    <mergeCell ref="E47:J50"/>
    <mergeCell ref="E71:J74"/>
    <mergeCell ref="E59:J62"/>
    <mergeCell ref="E63:J66"/>
    <mergeCell ref="E67:J70"/>
  </mergeCells>
  <hyperlinks>
    <hyperlink ref="E43:J46" location="'variable basica X2'!A1" display="Cambio en un coeficiente tecnologico de variable basica" xr:uid="{5EC094A2-F3CE-46FC-A46A-1E8A7242995D}"/>
    <hyperlink ref="E47:J50" location="'variable no basica'!A1" display="Cambio en un coeficiente tecnologico de variable no basica" xr:uid="{113DA177-8792-4BE7-B447-98E5045BF52C}"/>
    <hyperlink ref="E59:J62" location="'Recurso 1'!A1" display="Cambio en el parametro de recurso R1" xr:uid="{C3BADA6E-EE8F-41EC-9E6E-E9C143D2D692}"/>
  </hyperlink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D34D-5E24-4C0D-B2F2-C252ABC4B9A5}">
  <dimension ref="A1:H15"/>
  <sheetViews>
    <sheetView workbookViewId="0">
      <selection activeCell="H15" sqref="H15"/>
    </sheetView>
  </sheetViews>
  <sheetFormatPr baseColWidth="10" defaultRowHeight="14.25" x14ac:dyDescent="0.2"/>
  <sheetData>
    <row r="1" spans="1:8" ht="15" x14ac:dyDescent="0.2">
      <c r="A1" s="58" t="s">
        <v>105</v>
      </c>
      <c r="B1" s="105" t="s">
        <v>92</v>
      </c>
      <c r="C1" s="56">
        <v>2000</v>
      </c>
      <c r="D1" s="56">
        <v>4000</v>
      </c>
      <c r="E1" s="56">
        <v>0</v>
      </c>
      <c r="F1" s="56">
        <v>0</v>
      </c>
      <c r="G1" s="56">
        <v>0</v>
      </c>
    </row>
    <row r="2" spans="1:8" ht="15" x14ac:dyDescent="0.2">
      <c r="A2" s="59" t="s">
        <v>93</v>
      </c>
      <c r="B2" s="106"/>
      <c r="C2" s="59" t="s">
        <v>94</v>
      </c>
      <c r="D2" s="59" t="s">
        <v>95</v>
      </c>
      <c r="E2" s="59" t="s">
        <v>96</v>
      </c>
      <c r="F2" s="59" t="s">
        <v>97</v>
      </c>
      <c r="G2" s="59" t="s">
        <v>98</v>
      </c>
      <c r="H2" s="58" t="s">
        <v>106</v>
      </c>
    </row>
    <row r="3" spans="1:8" ht="15" x14ac:dyDescent="0.2">
      <c r="A3" s="60" t="s">
        <v>99</v>
      </c>
      <c r="B3" s="72">
        <v>25.714300000000001</v>
      </c>
      <c r="C3" s="56">
        <v>0</v>
      </c>
      <c r="D3" s="56">
        <v>1</v>
      </c>
      <c r="E3" s="56">
        <v>-0.21429999999999999</v>
      </c>
      <c r="F3" s="86">
        <v>0.1429</v>
      </c>
      <c r="G3" s="56">
        <v>0</v>
      </c>
      <c r="H3" s="56">
        <v>4000</v>
      </c>
    </row>
    <row r="4" spans="1:8" ht="15" x14ac:dyDescent="0.2">
      <c r="A4" s="60" t="s">
        <v>100</v>
      </c>
      <c r="B4" s="72">
        <v>28.571400000000001</v>
      </c>
      <c r="C4" s="56">
        <v>1</v>
      </c>
      <c r="D4" s="56">
        <v>0</v>
      </c>
      <c r="E4" s="56">
        <v>0.17860000000000001</v>
      </c>
      <c r="F4" s="87">
        <v>-0.28570000000000001</v>
      </c>
      <c r="G4" s="56">
        <v>0</v>
      </c>
      <c r="H4" s="56">
        <v>2000</v>
      </c>
    </row>
    <row r="5" spans="1:8" ht="15" x14ac:dyDescent="0.2">
      <c r="A5" s="60" t="s">
        <v>101</v>
      </c>
      <c r="B5" s="85">
        <v>314.28570000000002</v>
      </c>
      <c r="C5" s="86">
        <v>0</v>
      </c>
      <c r="D5" s="86">
        <v>0</v>
      </c>
      <c r="E5" s="88">
        <v>0.71430000000000005</v>
      </c>
      <c r="F5" s="91">
        <v>0.85709999999999997</v>
      </c>
      <c r="G5" s="89">
        <v>1</v>
      </c>
      <c r="H5" s="86">
        <v>0</v>
      </c>
    </row>
    <row r="6" spans="1:8" ht="15" x14ac:dyDescent="0.2">
      <c r="A6" s="59" t="s">
        <v>102</v>
      </c>
      <c r="B6" s="59" t="s">
        <v>103</v>
      </c>
      <c r="C6" s="57">
        <v>2000</v>
      </c>
      <c r="D6" s="57">
        <v>4000</v>
      </c>
      <c r="E6" s="57">
        <v>-500</v>
      </c>
      <c r="F6" s="90">
        <v>0</v>
      </c>
      <c r="G6" s="57">
        <v>0</v>
      </c>
      <c r="H6" s="55"/>
    </row>
    <row r="7" spans="1:8" ht="15" x14ac:dyDescent="0.2">
      <c r="B7" s="60" t="s">
        <v>104</v>
      </c>
      <c r="C7" s="56">
        <v>0</v>
      </c>
      <c r="D7" s="56">
        <v>0</v>
      </c>
      <c r="E7" s="56">
        <v>500</v>
      </c>
      <c r="F7" s="56">
        <v>0</v>
      </c>
      <c r="G7" s="56">
        <v>0</v>
      </c>
    </row>
    <row r="9" spans="1:8" ht="15" thickBot="1" x14ac:dyDescent="0.25"/>
    <row r="10" spans="1:8" ht="15.75" thickBot="1" x14ac:dyDescent="0.25">
      <c r="B10" s="29" t="s">
        <v>142</v>
      </c>
    </row>
    <row r="12" spans="1:8" ht="15.75" thickBot="1" x14ac:dyDescent="0.25">
      <c r="B12" s="59" t="s">
        <v>96</v>
      </c>
      <c r="C12" s="59" t="s">
        <v>97</v>
      </c>
      <c r="D12" s="59" t="s">
        <v>98</v>
      </c>
      <c r="F12" s="58" t="s">
        <v>143</v>
      </c>
    </row>
    <row r="13" spans="1:8" ht="15.75" thickBot="1" x14ac:dyDescent="0.25">
      <c r="B13" s="56">
        <v>-0.21429999999999999</v>
      </c>
      <c r="C13" s="86">
        <v>0.1429</v>
      </c>
      <c r="D13" s="56">
        <v>0</v>
      </c>
      <c r="E13" s="101" t="s">
        <v>144</v>
      </c>
      <c r="F13" s="29">
        <v>320</v>
      </c>
      <c r="G13" s="100" t="s">
        <v>145</v>
      </c>
      <c r="H13">
        <f>B13*$F$13+C13*$F$14+D13*$F$15</f>
        <v>-25.705999999999996</v>
      </c>
    </row>
    <row r="14" spans="1:8" ht="15.75" thickBot="1" x14ac:dyDescent="0.25">
      <c r="B14" s="56">
        <v>0.17860000000000001</v>
      </c>
      <c r="C14" s="87">
        <v>-0.28570000000000001</v>
      </c>
      <c r="D14" s="56">
        <v>0</v>
      </c>
      <c r="F14" s="29">
        <v>300</v>
      </c>
      <c r="H14">
        <f t="shared" ref="H14" si="0">B14*$F$13+C14*$F$14+D14*$F$15</f>
        <v>-28.558000000000007</v>
      </c>
    </row>
    <row r="15" spans="1:8" ht="15.75" thickBot="1" x14ac:dyDescent="0.25">
      <c r="B15" s="88">
        <v>0.71430000000000005</v>
      </c>
      <c r="C15" s="91">
        <v>0.85709999999999997</v>
      </c>
      <c r="D15" s="89">
        <v>1</v>
      </c>
      <c r="F15" s="32">
        <v>800</v>
      </c>
      <c r="H15">
        <f>B15*F13+C15*F14+D15*F15</f>
        <v>1285.7060000000001</v>
      </c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318E-9A2D-4999-BCC7-FA89A870E461}">
  <dimension ref="A1:H9"/>
  <sheetViews>
    <sheetView workbookViewId="0">
      <selection activeCell="B9" sqref="B9"/>
    </sheetView>
  </sheetViews>
  <sheetFormatPr baseColWidth="10" defaultRowHeight="14.25" x14ac:dyDescent="0.2"/>
  <sheetData>
    <row r="1" spans="1:8" ht="15" x14ac:dyDescent="0.2">
      <c r="A1" s="58" t="s">
        <v>105</v>
      </c>
      <c r="B1" s="105" t="s">
        <v>92</v>
      </c>
      <c r="C1" s="56">
        <v>2000</v>
      </c>
      <c r="D1" s="56">
        <v>4000</v>
      </c>
      <c r="E1" s="74" t="s">
        <v>138</v>
      </c>
      <c r="F1" s="56">
        <v>0</v>
      </c>
      <c r="G1" s="56">
        <v>0</v>
      </c>
    </row>
    <row r="2" spans="1:8" ht="15" x14ac:dyDescent="0.2">
      <c r="A2" s="59" t="s">
        <v>93</v>
      </c>
      <c r="B2" s="106"/>
      <c r="C2" s="59" t="s">
        <v>94</v>
      </c>
      <c r="D2" s="59" t="s">
        <v>126</v>
      </c>
      <c r="E2" s="59" t="s">
        <v>96</v>
      </c>
      <c r="F2" s="59" t="s">
        <v>97</v>
      </c>
      <c r="G2" s="59" t="s">
        <v>98</v>
      </c>
      <c r="H2" s="58" t="s">
        <v>106</v>
      </c>
    </row>
    <row r="3" spans="1:8" ht="15" x14ac:dyDescent="0.2">
      <c r="A3" s="92" t="s">
        <v>99</v>
      </c>
      <c r="B3" s="85">
        <v>25.714300000000001</v>
      </c>
      <c r="C3" s="86">
        <v>0</v>
      </c>
      <c r="D3" s="86">
        <v>1</v>
      </c>
      <c r="E3" s="86">
        <v>-0.21429999999999999</v>
      </c>
      <c r="F3" s="86">
        <v>0.1429</v>
      </c>
      <c r="G3" s="86">
        <v>0</v>
      </c>
      <c r="H3" s="86">
        <v>4000</v>
      </c>
    </row>
    <row r="4" spans="1:8" ht="15" x14ac:dyDescent="0.2">
      <c r="A4" s="92" t="s">
        <v>100</v>
      </c>
      <c r="B4" s="85">
        <v>28.571400000000001</v>
      </c>
      <c r="C4" s="86">
        <v>1</v>
      </c>
      <c r="D4" s="86">
        <v>0</v>
      </c>
      <c r="E4" s="86">
        <v>0.17860000000000001</v>
      </c>
      <c r="F4" s="87">
        <v>-0.28570000000000001</v>
      </c>
      <c r="G4" s="86">
        <v>0</v>
      </c>
      <c r="H4" s="86">
        <v>2000</v>
      </c>
    </row>
    <row r="5" spans="1:8" ht="15" x14ac:dyDescent="0.2">
      <c r="A5" s="92" t="s">
        <v>101</v>
      </c>
      <c r="B5" s="85">
        <v>314.28570000000002</v>
      </c>
      <c r="C5" s="86">
        <v>0</v>
      </c>
      <c r="D5" s="86">
        <v>0</v>
      </c>
      <c r="E5" s="88">
        <v>0.71430000000000005</v>
      </c>
      <c r="F5" s="91">
        <v>0.85709999999999997</v>
      </c>
      <c r="G5" s="89">
        <v>1</v>
      </c>
      <c r="H5" s="86">
        <v>0</v>
      </c>
    </row>
    <row r="6" spans="1:8" ht="15" x14ac:dyDescent="0.2">
      <c r="A6" s="59" t="s">
        <v>102</v>
      </c>
      <c r="B6" s="59" t="s">
        <v>103</v>
      </c>
      <c r="C6" s="57">
        <v>2000</v>
      </c>
      <c r="D6" s="57">
        <v>4000</v>
      </c>
      <c r="E6" s="57">
        <v>-500</v>
      </c>
      <c r="F6" s="90">
        <v>0</v>
      </c>
      <c r="G6" s="57">
        <v>0</v>
      </c>
      <c r="H6" s="55"/>
    </row>
    <row r="7" spans="1:8" ht="15" x14ac:dyDescent="0.2">
      <c r="B7" s="60" t="s">
        <v>104</v>
      </c>
      <c r="C7" s="95">
        <v>0</v>
      </c>
      <c r="D7" s="98"/>
      <c r="E7" s="97" t="s">
        <v>139</v>
      </c>
      <c r="F7" s="99"/>
      <c r="G7" s="56">
        <v>0</v>
      </c>
      <c r="H7" s="25"/>
    </row>
    <row r="9" spans="1:8" x14ac:dyDescent="0.2">
      <c r="B9" s="76" t="s">
        <v>140</v>
      </c>
    </row>
  </sheetData>
  <mergeCells count="1">
    <mergeCell ref="B1:B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8291-A3E1-4053-BC09-DDB5ADF6BEAC}">
  <dimension ref="A1:L24"/>
  <sheetViews>
    <sheetView zoomScale="62" workbookViewId="0">
      <selection activeCell="H7" sqref="A1:H7"/>
    </sheetView>
  </sheetViews>
  <sheetFormatPr baseColWidth="10" defaultRowHeight="14.25" x14ac:dyDescent="0.2"/>
  <cols>
    <col min="3" max="3" width="18.375" customWidth="1"/>
    <col min="4" max="4" width="15.625" customWidth="1"/>
    <col min="5" max="5" width="36.375" customWidth="1"/>
    <col min="6" max="6" width="32" customWidth="1"/>
  </cols>
  <sheetData>
    <row r="1" spans="1:12" ht="15" x14ac:dyDescent="0.2">
      <c r="A1" s="58" t="s">
        <v>105</v>
      </c>
      <c r="B1" s="105" t="s">
        <v>92</v>
      </c>
      <c r="C1" s="56">
        <v>2000</v>
      </c>
      <c r="D1" s="56" t="s">
        <v>127</v>
      </c>
      <c r="E1" s="56">
        <v>0</v>
      </c>
      <c r="F1" s="56">
        <v>0</v>
      </c>
      <c r="G1" s="56">
        <v>0</v>
      </c>
    </row>
    <row r="2" spans="1:12" ht="15" x14ac:dyDescent="0.2">
      <c r="A2" s="59" t="s">
        <v>93</v>
      </c>
      <c r="B2" s="106"/>
      <c r="C2" s="59" t="s">
        <v>94</v>
      </c>
      <c r="D2" s="59" t="s">
        <v>126</v>
      </c>
      <c r="E2" s="59" t="s">
        <v>96</v>
      </c>
      <c r="F2" s="59" t="s">
        <v>97</v>
      </c>
      <c r="G2" s="59" t="s">
        <v>98</v>
      </c>
      <c r="H2" s="58" t="s">
        <v>106</v>
      </c>
    </row>
    <row r="3" spans="1:12" ht="15" x14ac:dyDescent="0.2">
      <c r="A3" s="92" t="s">
        <v>99</v>
      </c>
      <c r="B3" s="85" t="s">
        <v>115</v>
      </c>
      <c r="C3" s="86">
        <v>0</v>
      </c>
      <c r="D3" s="86">
        <v>1</v>
      </c>
      <c r="E3" s="86">
        <v>-0.21429999999999999</v>
      </c>
      <c r="F3" s="86">
        <v>0.1429</v>
      </c>
      <c r="G3" s="86">
        <v>0</v>
      </c>
      <c r="H3" s="86">
        <v>4000</v>
      </c>
    </row>
    <row r="4" spans="1:12" ht="15" x14ac:dyDescent="0.2">
      <c r="A4" s="92" t="s">
        <v>100</v>
      </c>
      <c r="B4" s="85">
        <v>28.571400000000001</v>
      </c>
      <c r="C4" s="86">
        <v>1</v>
      </c>
      <c r="D4" s="86">
        <v>0</v>
      </c>
      <c r="E4" s="86">
        <v>0.17860000000000001</v>
      </c>
      <c r="F4" s="87">
        <v>-0.28570000000000001</v>
      </c>
      <c r="G4" s="86">
        <v>0</v>
      </c>
      <c r="H4" s="86">
        <v>2000</v>
      </c>
    </row>
    <row r="5" spans="1:12" ht="15" x14ac:dyDescent="0.2">
      <c r="A5" s="92" t="s">
        <v>101</v>
      </c>
      <c r="B5" s="85">
        <v>314.28570000000002</v>
      </c>
      <c r="C5" s="86">
        <v>0</v>
      </c>
      <c r="D5" s="86">
        <v>0</v>
      </c>
      <c r="E5" s="88">
        <v>0.71430000000000005</v>
      </c>
      <c r="F5" s="91">
        <v>0.85709999999999997</v>
      </c>
      <c r="G5" s="89">
        <v>1</v>
      </c>
      <c r="H5" s="86">
        <v>0</v>
      </c>
    </row>
    <row r="6" spans="1:12" ht="30.75" customHeight="1" x14ac:dyDescent="0.2">
      <c r="A6" s="59" t="s">
        <v>102</v>
      </c>
      <c r="B6" s="59" t="s">
        <v>103</v>
      </c>
      <c r="C6" s="57">
        <v>2000</v>
      </c>
      <c r="D6" s="96" t="s">
        <v>115</v>
      </c>
      <c r="E6" s="93" t="s">
        <v>116</v>
      </c>
      <c r="F6" s="94" t="s">
        <v>117</v>
      </c>
      <c r="G6" s="57">
        <v>0</v>
      </c>
      <c r="H6" s="55"/>
    </row>
    <row r="7" spans="1:12" ht="15" x14ac:dyDescent="0.2">
      <c r="B7" s="60" t="s">
        <v>104</v>
      </c>
      <c r="C7" s="95">
        <v>0</v>
      </c>
      <c r="D7" s="98" t="s">
        <v>118</v>
      </c>
      <c r="E7" s="97" t="s">
        <v>119</v>
      </c>
      <c r="F7" s="99" t="s">
        <v>120</v>
      </c>
      <c r="G7" s="56">
        <v>0</v>
      </c>
      <c r="H7" s="25"/>
    </row>
    <row r="8" spans="1:12" x14ac:dyDescent="0.2">
      <c r="C8" s="25"/>
      <c r="G8" s="25"/>
      <c r="H8" s="25"/>
    </row>
    <row r="10" spans="1:12" x14ac:dyDescent="0.2">
      <c r="C10" s="147" t="s">
        <v>122</v>
      </c>
      <c r="D10" s="147"/>
    </row>
    <row r="11" spans="1:12" ht="15" customHeight="1" x14ac:dyDescent="0.2">
      <c r="C11" s="147"/>
      <c r="D11" s="147"/>
      <c r="F11" s="148"/>
      <c r="G11" s="148"/>
      <c r="H11" s="148"/>
      <c r="I11" s="148"/>
      <c r="J11" s="148"/>
      <c r="K11" s="148"/>
      <c r="L11" s="148"/>
    </row>
    <row r="12" spans="1:12" x14ac:dyDescent="0.2">
      <c r="B12" s="149" t="s">
        <v>3</v>
      </c>
      <c r="C12" s="147" t="s">
        <v>121</v>
      </c>
      <c r="D12" s="147"/>
      <c r="E12" s="151" t="s">
        <v>124</v>
      </c>
      <c r="F12" s="148"/>
      <c r="G12" s="148"/>
      <c r="H12" s="148"/>
      <c r="I12" s="148"/>
      <c r="J12" s="148"/>
      <c r="K12" s="148"/>
      <c r="L12" s="148"/>
    </row>
    <row r="13" spans="1:12" x14ac:dyDescent="0.2">
      <c r="B13" s="150"/>
      <c r="C13" s="147"/>
      <c r="D13" s="147"/>
      <c r="E13" s="152"/>
      <c r="F13" s="148"/>
      <c r="G13" s="148"/>
      <c r="H13" s="148"/>
      <c r="I13" s="148"/>
      <c r="J13" s="148"/>
      <c r="K13" s="148"/>
      <c r="L13" s="148"/>
    </row>
    <row r="14" spans="1:12" x14ac:dyDescent="0.2">
      <c r="B14" s="150"/>
      <c r="C14" s="147"/>
      <c r="D14" s="147"/>
      <c r="E14" s="152"/>
      <c r="F14" s="148"/>
      <c r="G14" s="148"/>
      <c r="H14" s="148"/>
      <c r="I14" s="148"/>
      <c r="J14" s="148"/>
      <c r="K14" s="148"/>
      <c r="L14" s="148"/>
    </row>
    <row r="15" spans="1:12" x14ac:dyDescent="0.2">
      <c r="C15" s="147" t="s">
        <v>123</v>
      </c>
      <c r="D15" s="147"/>
      <c r="E15" s="151" t="s">
        <v>125</v>
      </c>
      <c r="F15" s="148"/>
      <c r="G15" s="148"/>
      <c r="H15" s="148"/>
      <c r="I15" s="148"/>
      <c r="J15" s="148"/>
      <c r="K15" s="148"/>
      <c r="L15" s="148"/>
    </row>
    <row r="16" spans="1:12" x14ac:dyDescent="0.2">
      <c r="C16" s="147"/>
      <c r="D16" s="147"/>
      <c r="E16" s="152"/>
      <c r="F16" s="148"/>
      <c r="G16" s="148"/>
      <c r="H16" s="148"/>
      <c r="I16" s="148"/>
      <c r="J16" s="148"/>
      <c r="K16" s="148"/>
      <c r="L16" s="148"/>
    </row>
    <row r="17" spans="5:12" x14ac:dyDescent="0.2">
      <c r="E17" s="152"/>
      <c r="F17" s="148"/>
      <c r="G17" s="148"/>
      <c r="H17" s="148"/>
      <c r="I17" s="148"/>
      <c r="J17" s="148"/>
      <c r="K17" s="148"/>
      <c r="L17" s="148"/>
    </row>
    <row r="18" spans="5:12" x14ac:dyDescent="0.2">
      <c r="E18" s="147" t="s">
        <v>128</v>
      </c>
      <c r="F18" s="148"/>
      <c r="G18" s="148"/>
      <c r="H18" s="148"/>
      <c r="I18" s="148"/>
      <c r="J18" s="148"/>
      <c r="K18" s="148"/>
      <c r="L18" s="148"/>
    </row>
    <row r="19" spans="5:12" x14ac:dyDescent="0.2">
      <c r="E19" s="147"/>
      <c r="F19" s="148"/>
      <c r="G19" s="148"/>
      <c r="H19" s="148"/>
      <c r="I19" s="148"/>
      <c r="J19" s="148"/>
      <c r="K19" s="148"/>
      <c r="L19" s="148"/>
    </row>
    <row r="20" spans="5:12" x14ac:dyDescent="0.2">
      <c r="E20" s="147"/>
      <c r="F20" s="148"/>
      <c r="G20" s="148"/>
      <c r="H20" s="148"/>
      <c r="I20" s="148"/>
      <c r="J20" s="148"/>
      <c r="K20" s="148"/>
      <c r="L20" s="148"/>
    </row>
    <row r="21" spans="5:12" x14ac:dyDescent="0.2">
      <c r="F21" s="148"/>
      <c r="G21" s="148"/>
      <c r="H21" s="148"/>
      <c r="I21" s="148"/>
      <c r="J21" s="148"/>
      <c r="K21" s="148"/>
      <c r="L21" s="148"/>
    </row>
    <row r="24" spans="5:12" x14ac:dyDescent="0.2">
      <c r="E24" s="102"/>
    </row>
  </sheetData>
  <mergeCells count="9">
    <mergeCell ref="B1:B2"/>
    <mergeCell ref="E18:E20"/>
    <mergeCell ref="F11:L21"/>
    <mergeCell ref="B12:B14"/>
    <mergeCell ref="C10:D11"/>
    <mergeCell ref="C12:D14"/>
    <mergeCell ref="C15:D16"/>
    <mergeCell ref="E12:E14"/>
    <mergeCell ref="E15:E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1DA4-329C-4EA9-9F25-9CC60E909FDA}">
  <dimension ref="A1:H10"/>
  <sheetViews>
    <sheetView zoomScale="130" workbookViewId="0">
      <selection activeCell="E8" sqref="E8"/>
    </sheetView>
  </sheetViews>
  <sheetFormatPr baseColWidth="10" defaultRowHeight="14.25" x14ac:dyDescent="0.2"/>
  <cols>
    <col min="3" max="3" width="16.375" bestFit="1" customWidth="1"/>
    <col min="5" max="5" width="28.875" bestFit="1" customWidth="1"/>
    <col min="6" max="6" width="34.125" bestFit="1" customWidth="1"/>
  </cols>
  <sheetData>
    <row r="1" spans="1:8" ht="15" x14ac:dyDescent="0.2">
      <c r="A1" s="58" t="s">
        <v>105</v>
      </c>
      <c r="B1" s="105" t="s">
        <v>92</v>
      </c>
      <c r="C1" s="56" t="s">
        <v>129</v>
      </c>
      <c r="D1" s="56">
        <v>4000</v>
      </c>
      <c r="E1" s="56">
        <v>0</v>
      </c>
      <c r="F1" s="56">
        <v>0</v>
      </c>
      <c r="G1" s="56">
        <v>0</v>
      </c>
    </row>
    <row r="2" spans="1:8" ht="15" x14ac:dyDescent="0.2">
      <c r="A2" s="59" t="s">
        <v>93</v>
      </c>
      <c r="B2" s="106"/>
      <c r="C2" s="59" t="s">
        <v>94</v>
      </c>
      <c r="D2" s="59" t="s">
        <v>126</v>
      </c>
      <c r="E2" s="59" t="s">
        <v>96</v>
      </c>
      <c r="F2" s="59" t="s">
        <v>97</v>
      </c>
      <c r="G2" s="59" t="s">
        <v>98</v>
      </c>
      <c r="H2" s="58" t="s">
        <v>106</v>
      </c>
    </row>
    <row r="3" spans="1:8" ht="15" x14ac:dyDescent="0.2">
      <c r="A3" s="92" t="s">
        <v>99</v>
      </c>
      <c r="B3" s="85">
        <v>25.714300000000001</v>
      </c>
      <c r="C3" s="86">
        <v>0</v>
      </c>
      <c r="D3" s="86">
        <v>1</v>
      </c>
      <c r="E3" s="86">
        <v>-0.21429999999999999</v>
      </c>
      <c r="F3" s="86">
        <v>0.1429</v>
      </c>
      <c r="G3" s="86">
        <v>0</v>
      </c>
      <c r="H3" s="86">
        <v>4000</v>
      </c>
    </row>
    <row r="4" spans="1:8" ht="15" x14ac:dyDescent="0.2">
      <c r="A4" s="92" t="s">
        <v>100</v>
      </c>
      <c r="B4" s="85" t="s">
        <v>130</v>
      </c>
      <c r="C4" s="86">
        <v>1</v>
      </c>
      <c r="D4" s="86">
        <v>0</v>
      </c>
      <c r="E4" s="86">
        <v>0.17860000000000001</v>
      </c>
      <c r="F4" s="87">
        <v>-0.28570000000000001</v>
      </c>
      <c r="G4" s="86">
        <v>0</v>
      </c>
      <c r="H4" s="86">
        <v>2000</v>
      </c>
    </row>
    <row r="5" spans="1:8" ht="15" x14ac:dyDescent="0.2">
      <c r="A5" s="92" t="s">
        <v>101</v>
      </c>
      <c r="B5" s="85">
        <v>314.28570000000002</v>
      </c>
      <c r="C5" s="86">
        <v>0</v>
      </c>
      <c r="D5" s="86">
        <v>0</v>
      </c>
      <c r="E5" s="88">
        <v>0.71430000000000005</v>
      </c>
      <c r="F5" s="91">
        <v>0.85709999999999997</v>
      </c>
      <c r="G5" s="89">
        <v>1</v>
      </c>
      <c r="H5" s="86">
        <v>0</v>
      </c>
    </row>
    <row r="6" spans="1:8" ht="15" x14ac:dyDescent="0.2">
      <c r="A6" s="59" t="s">
        <v>102</v>
      </c>
      <c r="B6" s="59" t="s">
        <v>103</v>
      </c>
      <c r="D6" s="85">
        <v>25.714300000000001</v>
      </c>
      <c r="E6" s="97" t="s">
        <v>131</v>
      </c>
      <c r="F6" s="99" t="s">
        <v>132</v>
      </c>
      <c r="G6" s="85">
        <v>314.28570000000002</v>
      </c>
      <c r="H6" s="55"/>
    </row>
    <row r="7" spans="1:8" ht="15" x14ac:dyDescent="0.2">
      <c r="B7" s="60" t="s">
        <v>104</v>
      </c>
      <c r="C7" s="85">
        <f>2000-28.5714</f>
        <v>1971.4286</v>
      </c>
      <c r="D7" s="103">
        <f>D1-D6</f>
        <v>3974.2856999999999</v>
      </c>
      <c r="E7" s="97" t="s">
        <v>133</v>
      </c>
      <c r="F7" s="99" t="s">
        <v>135</v>
      </c>
      <c r="G7" s="104" t="s">
        <v>134</v>
      </c>
      <c r="H7" s="25"/>
    </row>
    <row r="8" spans="1:8" x14ac:dyDescent="0.2">
      <c r="E8" s="100" t="s">
        <v>136</v>
      </c>
      <c r="F8" s="100" t="s">
        <v>137</v>
      </c>
    </row>
    <row r="10" spans="1:8" x14ac:dyDescent="0.2">
      <c r="E10">
        <f>2000-1254.68394</f>
        <v>745.31606000000011</v>
      </c>
      <c r="F10">
        <f xml:space="preserve"> 927.14732 +2000</f>
        <v>2927.14732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Informe de respuestas 1</vt:lpstr>
      <vt:lpstr>Informe de sensibilidad 1</vt:lpstr>
      <vt:lpstr>Informe de límites 1</vt:lpstr>
      <vt:lpstr>Informe de sensibilidad 2</vt:lpstr>
      <vt:lpstr>EJER 9</vt:lpstr>
      <vt:lpstr>Recurso 1</vt:lpstr>
      <vt:lpstr>variable no basica</vt:lpstr>
      <vt:lpstr>variable basica X2</vt:lpstr>
      <vt:lpstr>variable basica 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2021-11-23T18:34:50Z</dcterms:modified>
</cp:coreProperties>
</file>