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E8F110B-5CCF-4598-AF5A-8FB2BD991CC8}" xr6:coauthVersionLast="37" xr6:coauthVersionMax="37" xr10:uidLastSave="{00000000-0000-0000-0000-000000000000}"/>
  <bookViews>
    <workbookView xWindow="0" yWindow="0" windowWidth="20490" windowHeight="7545" activeTab="4" xr2:uid="{00000000-000D-0000-FFFF-FFFF00000000}"/>
  </bookViews>
  <sheets>
    <sheet name="Informe de respuestas 1" sheetId="5" r:id="rId1"/>
    <sheet name="Informe de sensibilidad 1" sheetId="6" r:id="rId2"/>
    <sheet name="Informe de límites 1" sheetId="7" r:id="rId3"/>
    <sheet name="Hoja 1" sheetId="1" r:id="rId4"/>
    <sheet name="Hoja 2" sheetId="2" r:id="rId5"/>
    <sheet name="__Solver__" sheetId="3" state="hidden" r:id="rId6"/>
    <sheet name="__Solver___conflict62255536" sheetId="4" state="hidden" r:id="rId7"/>
  </sheets>
  <definedNames>
    <definedName name="solver_adj" localSheetId="3" hidden="1">'Hoja 1'!$B$25:$D$25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'Hoja 1'!$B$26</definedName>
    <definedName name="solver_lhs2" localSheetId="3" hidden="1">'Hoja 1'!$B$27</definedName>
    <definedName name="solver_lhs3" localSheetId="3" hidden="1">'Hoja 1'!$B$28</definedName>
    <definedName name="solver_lhs4" localSheetId="3" hidden="1">'Hoja 1'!$B$29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'Hoja 1'!$B$30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3" hidden="1">'Hoja 1'!$D$26</definedName>
    <definedName name="solver_rhs2" localSheetId="3" hidden="1">'Hoja 1'!$D$27</definedName>
    <definedName name="solver_rhs3" localSheetId="3" hidden="1">'Hoja 1'!$D$28</definedName>
    <definedName name="solver_rhs4" localSheetId="3" hidden="1">'Hoja 1'!$D$29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21"/>
</workbook>
</file>

<file path=xl/calcChain.xml><?xml version="1.0" encoding="utf-8"?>
<calcChain xmlns="http://schemas.openxmlformats.org/spreadsheetml/2006/main">
  <c r="K6" i="2" l="1"/>
  <c r="K13" i="2"/>
  <c r="K12" i="2"/>
  <c r="K11" i="2"/>
  <c r="B30" i="1"/>
  <c r="A2" i="3" s="1"/>
  <c r="B29" i="1"/>
  <c r="A11" i="3" s="1"/>
  <c r="B28" i="1"/>
  <c r="A10" i="3" s="1"/>
  <c r="B26" i="1"/>
  <c r="A7" i="3" s="1"/>
  <c r="B27" i="1"/>
  <c r="A8" i="3" s="1"/>
  <c r="I27" i="1"/>
  <c r="L8" i="1"/>
  <c r="A3" i="3"/>
  <c r="K22" i="1"/>
  <c r="K21" i="1"/>
  <c r="K20" i="1"/>
  <c r="K23" i="1" s="1"/>
  <c r="M9" i="1"/>
  <c r="L9" i="1"/>
  <c r="I9" i="1"/>
  <c r="H9" i="1"/>
  <c r="N8" i="1"/>
  <c r="M8" i="1"/>
  <c r="K8" i="1"/>
  <c r="K9" i="1" s="1"/>
  <c r="J8" i="1"/>
  <c r="J9" i="1" s="1"/>
  <c r="I8" i="1"/>
  <c r="H8" i="1"/>
  <c r="A9" i="3" l="1"/>
</calcChain>
</file>

<file path=xl/sharedStrings.xml><?xml version="1.0" encoding="utf-8"?>
<sst xmlns="http://schemas.openxmlformats.org/spreadsheetml/2006/main" count="268" uniqueCount="161">
  <si>
    <t>Analisis de sensibilidad</t>
  </si>
  <si>
    <t>Coef. funcion objetivo (CJ)</t>
  </si>
  <si>
    <t>Cj</t>
  </si>
  <si>
    <t>Basicas</t>
  </si>
  <si>
    <t>Xb</t>
  </si>
  <si>
    <t>x1</t>
  </si>
  <si>
    <t>x2</t>
  </si>
  <si>
    <t>x3</t>
  </si>
  <si>
    <t>s1</t>
  </si>
  <si>
    <t>s2</t>
  </si>
  <si>
    <t>s3</t>
  </si>
  <si>
    <t>BJ</t>
  </si>
  <si>
    <t>Horas hombre</t>
  </si>
  <si>
    <t>Materia prima</t>
  </si>
  <si>
    <t>Maquinas</t>
  </si>
  <si>
    <t>otros insumos</t>
  </si>
  <si>
    <t>Z=30</t>
  </si>
  <si>
    <t>solver</t>
  </si>
  <si>
    <t>Cj-Zj</t>
  </si>
  <si>
    <t>R1</t>
  </si>
  <si>
    <t>=</t>
  </si>
  <si>
    <t>4+D</t>
  </si>
  <si>
    <t>R2</t>
  </si>
  <si>
    <t>&lt;=</t>
  </si>
  <si>
    <t>R3</t>
  </si>
  <si>
    <t>R4</t>
  </si>
  <si>
    <t>MAX(z)</t>
  </si>
  <si>
    <t>(4+D)*1+9*0+4*0+0*0=4+D</t>
  </si>
  <si>
    <t>(4+D)*0,0922 + (9*0,1521)+ (4*-0,4343)+0 = 0,0001(5+922D) = 0,0005 + 0,0922D</t>
  </si>
  <si>
    <t>Optimalidad</t>
  </si>
  <si>
    <t>(4+D)- (4+D) =0</t>
  </si>
  <si>
    <t>-0,0005-0,0922D</t>
  </si>
  <si>
    <t>Como es MAX(Z) Cj-Zj &lt;=0</t>
  </si>
  <si>
    <t>-0,0005-0,0922D &lt;= 0</t>
  </si>
  <si>
    <t>-0,0922D &lt;= 0,0005</t>
  </si>
  <si>
    <t>Rango cambio</t>
  </si>
  <si>
    <t>--&gt; Infinito</t>
  </si>
  <si>
    <t>C&gt;=</t>
  </si>
  <si>
    <t>Me traigo el signo del despeje</t>
  </si>
  <si>
    <t>--&gt;</t>
  </si>
  <si>
    <t>20211091636484857749</t>
  </si>
  <si>
    <t>Evpa0vqvqa0auHFA</t>
  </si>
  <si>
    <t>ECbF4vqvqa0auHFA</t>
  </si>
  <si>
    <t>AhEl</t>
  </si>
  <si>
    <t>d3JTdwU=</t>
  </si>
  <si>
    <t>20211091636484610018</t>
  </si>
  <si>
    <t>3AFFuaqvqa0auHFA</t>
  </si>
  <si>
    <t>dBMB</t>
  </si>
  <si>
    <t/>
  </si>
  <si>
    <t>Caso 1</t>
  </si>
  <si>
    <t>OPTIMALIDAD</t>
  </si>
  <si>
    <t>Cualquier numero por encima hace que el ejercicio sea OPTIMO</t>
  </si>
  <si>
    <t>D &gt;= '-0,005422993492</t>
  </si>
  <si>
    <t>MAX Cj-Zj &lt;=0</t>
  </si>
  <si>
    <t>MIN Cj-Zj &gt;=0</t>
  </si>
  <si>
    <t>Microsoft Excel 16.0 Informe de respuestas</t>
  </si>
  <si>
    <t>Hoja de cálculo: [Analisis de sensibilidad - IO.xlsx]Hoja 1</t>
  </si>
  <si>
    <t>Informe creado: 16/11/2021 10:28:26 a. m.</t>
  </si>
  <si>
    <t>Resultado: Solver encontró una solución. Se cumplen todas las restricciones y condiciones óptimas.</t>
  </si>
  <si>
    <t>Motor de Solver</t>
  </si>
  <si>
    <t>Motor: Simplex LP</t>
  </si>
  <si>
    <t>Tiempo de la solución: 0,016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</si>
  <si>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</si>
  <si>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</si>
  <si>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</si>
  <si>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</si>
  <si>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</si>
  <si>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</si>
  <si>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</si>
  <si>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</si>
  <si>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</si>
  <si>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</si>
  <si>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</si>
  <si>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</si>
  <si>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</si>
  <si>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</si>
  <si>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</si>
  <si>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</si>
  <si>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$B$30</t>
  </si>
  <si>
    <t>MAX(z) x1</t>
  </si>
  <si>
    <t>$B$25</t>
  </si>
  <si>
    <t>Continuar</t>
  </si>
  <si>
    <t>$C$25</t>
  </si>
  <si>
    <t>$D$25</t>
  </si>
  <si>
    <t>$B$26</t>
  </si>
  <si>
    <t>R1 x1</t>
  </si>
  <si>
    <t>$B$26=$D$26</t>
  </si>
  <si>
    <t>Vinculante</t>
  </si>
  <si>
    <t>$B$27</t>
  </si>
  <si>
    <t>R2 x1</t>
  </si>
  <si>
    <t>$B$27&lt;=$D$27</t>
  </si>
  <si>
    <t>$B$28</t>
  </si>
  <si>
    <t>R3 x1</t>
  </si>
  <si>
    <t>$B$28&lt;=$D$28</t>
  </si>
  <si>
    <t>$B$29</t>
  </si>
  <si>
    <t>R4 x1</t>
  </si>
  <si>
    <t>$B$29&lt;=$D$29</t>
  </si>
  <si>
    <t>No vinculante</t>
  </si>
  <si>
    <t>Microsoft Excel 16.0 Informe de sensibilidad</t>
  </si>
  <si>
    <t>Informe creado: 16/11/2021 10:28:27 a. 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</si>
  <si>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</si>
  <si>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</si>
  <si>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</si>
  <si>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</si>
  <si>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</si>
  <si>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</si>
  <si>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</si>
  <si>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</si>
  <si>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</si>
  <si>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</si>
  <si>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</si>
  <si>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</si>
  <si>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</si>
  <si>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</si>
  <si>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</si>
  <si>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</si>
  <si>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</si>
  <si>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</si>
  <si>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</si>
  <si>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Max Z = 2X1 + 5X2 + 8X3</t>
  </si>
  <si>
    <t>S.A.</t>
  </si>
  <si>
    <t>6x1 + 8X2 + 4X3 &lt;= 96</t>
  </si>
  <si>
    <t>2X1 + X2 + 2X3 &lt;= 40</t>
  </si>
  <si>
    <t>5X1 +3X2 + 2X3 &lt;= 60</t>
  </si>
  <si>
    <t>Vb</t>
  </si>
  <si>
    <t>Cb</t>
  </si>
  <si>
    <t>X1</t>
  </si>
  <si>
    <t>X2</t>
  </si>
  <si>
    <t>X3</t>
  </si>
  <si>
    <t>S1</t>
  </si>
  <si>
    <t>S2</t>
  </si>
  <si>
    <t>S3</t>
  </si>
  <si>
    <t>Bj</t>
  </si>
  <si>
    <t>Zj</t>
  </si>
  <si>
    <t>25/3</t>
  </si>
  <si>
    <t>7/3</t>
  </si>
  <si>
    <t>11/3</t>
  </si>
  <si>
    <t>Cj - Zj</t>
  </si>
  <si>
    <t>-19/3</t>
  </si>
  <si>
    <t>-11/3</t>
  </si>
  <si>
    <t>cambios en Bj - disponibilidad de recursos</t>
  </si>
  <si>
    <t>Multiplicamos la matriz por los recursos de las restricciones iniciales</t>
  </si>
  <si>
    <t>X</t>
  </si>
  <si>
    <t>8/3</t>
  </si>
  <si>
    <t>56/3</t>
  </si>
  <si>
    <t>44/3</t>
  </si>
  <si>
    <t>Para saber que tanto puedo cambiar los recursos utilizamos la matriz inversa</t>
  </si>
  <si>
    <t>96 +D</t>
  </si>
  <si>
    <t>(1/6 )* (96 +D) - (1/3)*40 + 0</t>
  </si>
  <si>
    <t>(-1/12)*(96+ D) + (2/3)*40 + 0</t>
  </si>
  <si>
    <t>(-1/3)*(96 + D) -(1/3)*40 + 60</t>
  </si>
  <si>
    <t>&gt;=0</t>
  </si>
  <si>
    <t>(1/6)D + 8/3 &gt;=0</t>
  </si>
  <si>
    <t>D&gt;= -16</t>
  </si>
  <si>
    <t>(-1/12)D &gt;= -56/3</t>
  </si>
  <si>
    <t>D&lt;= 224</t>
  </si>
  <si>
    <t>(-1/3)D &gt;=44/3</t>
  </si>
  <si>
    <t>D&lt;= 44</t>
  </si>
  <si>
    <t>D =[-16, 44]</t>
  </si>
  <si>
    <t xml:space="preserve">Como cambia </t>
  </si>
  <si>
    <t>afecta a los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</si>
</sst>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8" formatCode="#\ ???/???"/>
    <numFmt numFmtId="169" formatCode="0.0000000000"/>
  </numFmts>
  <fonts count="21">
    <font>
      <sz val="10"/>
      <color rgb="FF000000"/>
      <name val="Arial"/>
    </font>
    <font>
      <sz val="14"/>
      <color rgb="FF7F6000"/>
      <name val="Arial"/>
      <family val="2"/>
    </font>
    <font>
      <sz val="10"/>
      <color theme="1"/>
      <name val="Arial"/>
      <family val="2"/>
    </font>
    <font>
      <i/>
      <sz val="11"/>
      <color rgb="FF000000"/>
      <name val="&quot;Times New Roman&quot;"/>
    </font>
    <font>
      <sz val="11"/>
      <color rgb="FF000000"/>
      <name val="&quot;Times New Roman&quot;"/>
    </font>
    <font>
      <b/>
      <i/>
      <sz val="11"/>
      <color rgb="FF000000"/>
      <name val="&quot;Times New Roman&quot;"/>
    </font>
    <font>
      <b/>
      <sz val="11"/>
      <color rgb="FF000000"/>
      <name val="&quot;Times New Roman&quot;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6" tint="-0.499984740745262"/>
      <name val="Arial"/>
      <family val="2"/>
    </font>
    <font>
      <sz val="12"/>
      <color theme="6" tint="-0.499984740745262"/>
      <name val="Arial"/>
      <family val="2"/>
    </font>
    <font>
      <sz val="8"/>
      <color theme="6" tint="-0.499984740745262"/>
      <name val="Arial"/>
      <family val="2"/>
    </font>
    <font>
      <i/>
      <sz val="11"/>
      <color theme="6" tint="-0.499984740745262"/>
      <name val="&quot;Times New Roman&quot;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18"/>
      <name val="Arial"/>
      <family val="2"/>
    </font>
    <font>
      <sz val="12"/>
      <color theme="7" tint="-0.499984740745262"/>
      <name val="Arial"/>
      <family val="2"/>
    </font>
    <font>
      <sz val="14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9D9D9"/>
      </patternFill>
    </fill>
    <fill>
      <patternFill patternType="solid">
        <fgColor rgb="FF92D050"/>
        <bgColor rgb="FF00FF00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1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2" fillId="5" borderId="1" xfId="0" quotePrefix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0" borderId="0" xfId="0" applyFont="1" applyAlignment="1"/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/>
    <xf numFmtId="0" fontId="2" fillId="0" borderId="0" xfId="0" quotePrefix="1" applyFont="1" applyAlignment="1"/>
    <xf numFmtId="0" fontId="2" fillId="0" borderId="0" xfId="0" applyFont="1" applyAlignment="1"/>
    <xf numFmtId="0" fontId="11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2" fillId="0" borderId="13" xfId="0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8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2" fillId="11" borderId="0" xfId="0" applyFont="1" applyFill="1" applyAlignment="1"/>
    <xf numFmtId="0" fontId="2" fillId="11" borderId="0" xfId="0" applyFont="1" applyFill="1" applyAlignment="1">
      <alignment vertical="center"/>
    </xf>
    <xf numFmtId="0" fontId="2" fillId="12" borderId="0" xfId="0" applyFont="1" applyFill="1" applyAlignment="1"/>
    <xf numFmtId="0" fontId="2" fillId="11" borderId="17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165" fontId="4" fillId="13" borderId="11" xfId="0" applyNumberFormat="1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9" fillId="8" borderId="16" xfId="0" applyFont="1" applyFill="1" applyBorder="1" applyAlignment="1"/>
    <xf numFmtId="0" fontId="9" fillId="8" borderId="17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 applyAlignment="1"/>
    <xf numFmtId="0" fontId="0" fillId="0" borderId="11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3" fontId="2" fillId="0" borderId="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7" xfId="0" applyFont="1" applyBorder="1" applyAlignment="1"/>
    <xf numFmtId="0" fontId="0" fillId="0" borderId="18" xfId="0" applyFont="1" applyBorder="1" applyAlignment="1"/>
    <xf numFmtId="0" fontId="9" fillId="7" borderId="12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3" borderId="11" xfId="0" applyFont="1" applyFill="1" applyBorder="1"/>
    <xf numFmtId="0" fontId="10" fillId="7" borderId="12" xfId="0" applyFont="1" applyFill="1" applyBorder="1" applyAlignment="1">
      <alignment horizontal="center" vertic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17" fillId="0" borderId="0" xfId="0" applyFont="1" applyAlignment="1"/>
    <xf numFmtId="0" fontId="0" fillId="0" borderId="27" xfId="0" applyFill="1" applyBorder="1" applyAlignment="1"/>
    <xf numFmtId="0" fontId="18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0" fontId="0" fillId="0" borderId="27" xfId="0" applyNumberFormat="1" applyFill="1" applyBorder="1" applyAlignment="1"/>
    <xf numFmtId="3" fontId="0" fillId="0" borderId="28" xfId="0" applyNumberFormat="1" applyFill="1" applyBorder="1" applyAlignment="1"/>
    <xf numFmtId="3" fontId="0" fillId="0" borderId="27" xfId="0" applyNumberFormat="1" applyFill="1" applyBorder="1" applyAlignment="1"/>
    <xf numFmtId="0" fontId="0" fillId="0" borderId="28" xfId="0" applyNumberFormat="1" applyFill="1" applyBorder="1" applyAlignment="1"/>
    <xf numFmtId="0" fontId="18" fillId="0" borderId="24" xfId="0" applyFont="1" applyFill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8" xfId="0" applyFont="1" applyBorder="1" applyAlignment="1"/>
    <xf numFmtId="12" fontId="16" fillId="0" borderId="0" xfId="0" applyNumberFormat="1" applyFont="1" applyBorder="1" applyAlignment="1">
      <alignment horizontal="center" vertical="center"/>
    </xf>
    <xf numFmtId="13" fontId="16" fillId="0" borderId="0" xfId="0" applyNumberFormat="1" applyFont="1" applyBorder="1" applyAlignment="1">
      <alignment horizontal="center" vertical="center"/>
    </xf>
    <xf numFmtId="13" fontId="8" fillId="0" borderId="0" xfId="0" quotePrefix="1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3" fontId="16" fillId="0" borderId="0" xfId="0" quotePrefix="1" applyNumberFormat="1" applyFont="1" applyBorder="1" applyAlignment="1">
      <alignment horizontal="center" vertical="center"/>
    </xf>
    <xf numFmtId="168" fontId="16" fillId="0" borderId="0" xfId="0" quotePrefix="1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8" fillId="0" borderId="20" xfId="0" quotePrefix="1" applyFont="1" applyBorder="1" applyAlignment="1"/>
    <xf numFmtId="13" fontId="16" fillId="0" borderId="20" xfId="0" applyNumberFormat="1" applyFont="1" applyBorder="1" applyAlignment="1">
      <alignment horizontal="center" vertical="center"/>
    </xf>
    <xf numFmtId="13" fontId="16" fillId="0" borderId="20" xfId="0" quotePrefix="1" applyNumberFormat="1" applyFont="1" applyBorder="1" applyAlignment="1">
      <alignment horizontal="center" vertical="center"/>
    </xf>
    <xf numFmtId="0" fontId="19" fillId="14" borderId="29" xfId="0" applyFont="1" applyFill="1" applyBorder="1" applyAlignment="1">
      <alignment horizontal="center" vertical="center"/>
    </xf>
    <xf numFmtId="0" fontId="16" fillId="15" borderId="29" xfId="0" applyFont="1" applyFill="1" applyBorder="1" applyAlignment="1">
      <alignment horizontal="center" vertical="center"/>
    </xf>
    <xf numFmtId="0" fontId="0" fillId="16" borderId="16" xfId="0" applyFont="1" applyFill="1" applyBorder="1" applyAlignment="1"/>
    <xf numFmtId="0" fontId="16" fillId="16" borderId="17" xfId="0" applyFont="1" applyFill="1" applyBorder="1" applyAlignment="1">
      <alignment horizontal="center" vertical="center"/>
    </xf>
    <xf numFmtId="0" fontId="16" fillId="16" borderId="18" xfId="0" applyFont="1" applyFill="1" applyBorder="1" applyAlignment="1">
      <alignment horizontal="center" vertical="center"/>
    </xf>
    <xf numFmtId="0" fontId="0" fillId="16" borderId="19" xfId="0" applyFont="1" applyFill="1" applyBorder="1" applyAlignment="1"/>
    <xf numFmtId="0" fontId="16" fillId="16" borderId="20" xfId="0" applyFont="1" applyFill="1" applyBorder="1" applyAlignment="1">
      <alignment horizontal="center" vertical="center"/>
    </xf>
    <xf numFmtId="0" fontId="16" fillId="16" borderId="21" xfId="0" applyFont="1" applyFill="1" applyBorder="1" applyAlignment="1">
      <alignment horizontal="center" vertical="center"/>
    </xf>
    <xf numFmtId="12" fontId="16" fillId="16" borderId="0" xfId="0" applyNumberFormat="1" applyFont="1" applyFill="1" applyBorder="1" applyAlignment="1">
      <alignment horizontal="center" vertical="center"/>
    </xf>
    <xf numFmtId="0" fontId="19" fillId="14" borderId="30" xfId="0" applyFont="1" applyFill="1" applyBorder="1" applyAlignment="1">
      <alignment horizontal="center" vertical="center"/>
    </xf>
    <xf numFmtId="12" fontId="16" fillId="16" borderId="16" xfId="0" applyNumberFormat="1" applyFont="1" applyFill="1" applyBorder="1" applyAlignment="1">
      <alignment horizontal="center" vertical="center"/>
    </xf>
    <xf numFmtId="12" fontId="16" fillId="16" borderId="17" xfId="0" applyNumberFormat="1" applyFont="1" applyFill="1" applyBorder="1" applyAlignment="1">
      <alignment horizontal="center" vertical="center"/>
    </xf>
    <xf numFmtId="12" fontId="16" fillId="16" borderId="18" xfId="0" applyNumberFormat="1" applyFont="1" applyFill="1" applyBorder="1" applyAlignment="1">
      <alignment horizontal="center" vertical="center"/>
    </xf>
    <xf numFmtId="13" fontId="16" fillId="16" borderId="12" xfId="0" applyNumberFormat="1" applyFont="1" applyFill="1" applyBorder="1" applyAlignment="1">
      <alignment horizontal="center" vertical="center"/>
    </xf>
    <xf numFmtId="12" fontId="16" fillId="16" borderId="11" xfId="0" applyNumberFormat="1" applyFont="1" applyFill="1" applyBorder="1" applyAlignment="1">
      <alignment horizontal="center" vertical="center"/>
    </xf>
    <xf numFmtId="12" fontId="16" fillId="16" borderId="19" xfId="0" applyNumberFormat="1" applyFont="1" applyFill="1" applyBorder="1" applyAlignment="1">
      <alignment horizontal="center" vertical="center"/>
    </xf>
    <xf numFmtId="12" fontId="16" fillId="16" borderId="20" xfId="0" applyNumberFormat="1" applyFont="1" applyFill="1" applyBorder="1" applyAlignment="1">
      <alignment horizontal="center" vertical="center"/>
    </xf>
    <xf numFmtId="12" fontId="16" fillId="16" borderId="21" xfId="0" applyNumberFormat="1" applyFont="1" applyFill="1" applyBorder="1" applyAlignment="1">
      <alignment horizontal="center" vertical="center"/>
    </xf>
    <xf numFmtId="0" fontId="16" fillId="16" borderId="22" xfId="0" applyFont="1" applyFill="1" applyBorder="1" applyAlignment="1">
      <alignment horizontal="center" vertical="center"/>
    </xf>
    <xf numFmtId="0" fontId="16" fillId="16" borderId="31" xfId="0" applyFont="1" applyFill="1" applyBorder="1" applyAlignment="1">
      <alignment horizontal="center" vertical="center"/>
    </xf>
    <xf numFmtId="0" fontId="16" fillId="16" borderId="2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9" fillId="14" borderId="32" xfId="0" applyFont="1" applyFill="1" applyBorder="1" applyAlignment="1">
      <alignment horizontal="center" vertical="center"/>
    </xf>
    <xf numFmtId="0" fontId="19" fillId="14" borderId="33" xfId="0" applyFont="1" applyFill="1" applyBorder="1" applyAlignment="1">
      <alignment horizontal="center" vertical="center"/>
    </xf>
    <xf numFmtId="0" fontId="19" fillId="14" borderId="34" xfId="0" applyFont="1" applyFill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13" fontId="19" fillId="14" borderId="35" xfId="0" applyNumberFormat="1" applyFont="1" applyFill="1" applyBorder="1" applyAlignment="1">
      <alignment horizontal="center" vertical="center"/>
    </xf>
    <xf numFmtId="169" fontId="0" fillId="0" borderId="22" xfId="0" applyNumberFormat="1" applyFont="1" applyBorder="1" applyAlignment="1">
      <alignment horizontal="center" vertical="center"/>
    </xf>
    <xf numFmtId="169" fontId="0" fillId="0" borderId="31" xfId="0" applyNumberFormat="1" applyFont="1" applyBorder="1" applyAlignment="1">
      <alignment horizontal="center" vertical="center"/>
    </xf>
    <xf numFmtId="169" fontId="0" fillId="0" borderId="2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2" xfId="0" applyFont="1" applyBorder="1" applyAlignment="1"/>
    <xf numFmtId="0" fontId="8" fillId="0" borderId="31" xfId="0" applyFont="1" applyBorder="1" applyAlignment="1"/>
    <xf numFmtId="0" fontId="8" fillId="0" borderId="23" xfId="0" applyFont="1" applyBorder="1" applyAlignment="1"/>
    <xf numFmtId="0" fontId="16" fillId="0" borderId="0" xfId="0" quotePrefix="1" applyFont="1" applyAlignment="1">
      <alignment horizontal="center" vertical="center"/>
    </xf>
    <xf numFmtId="0" fontId="8" fillId="0" borderId="0" xfId="0" applyFont="1" applyFill="1" applyBorder="1" applyAlignment="1"/>
    <xf numFmtId="0" fontId="13" fillId="14" borderId="22" xfId="0" applyFont="1" applyFill="1" applyBorder="1" applyAlignment="1">
      <alignment horizontal="center" vertical="center"/>
    </xf>
    <xf numFmtId="0" fontId="13" fillId="14" borderId="31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1</xdr:row>
      <xdr:rowOff>57150</xdr:rowOff>
    </xdr:from>
    <xdr:ext cx="1771650" cy="1190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00" y="285750"/>
          <a:ext cx="1771650" cy="11906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736023</xdr:colOff>
      <xdr:row>6</xdr:row>
      <xdr:rowOff>54120</xdr:rowOff>
    </xdr:from>
    <xdr:to>
      <xdr:col>14</xdr:col>
      <xdr:colOff>692727</xdr:colOff>
      <xdr:row>20</xdr:row>
      <xdr:rowOff>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6D6D58B-DAD8-4D15-9DCA-35B49A392007}"/>
            </a:ext>
          </a:extLst>
        </xdr:cNvPr>
        <xdr:cNvCxnSpPr/>
      </xdr:nvCxnSpPr>
      <xdr:spPr>
        <a:xfrm flipH="1" flipV="1">
          <a:off x="17794432" y="1223097"/>
          <a:ext cx="920028" cy="25219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573666</xdr:colOff>
      <xdr:row>16</xdr:row>
      <xdr:rowOff>184006</xdr:rowOff>
    </xdr:from>
    <xdr:to>
      <xdr:col>14</xdr:col>
      <xdr:colOff>671079</xdr:colOff>
      <xdr:row>19</xdr:row>
      <xdr:rowOff>119062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C955AE4-FA54-477E-8C0F-A96E34E541F5}"/>
            </a:ext>
          </a:extLst>
        </xdr:cNvPr>
        <xdr:cNvCxnSpPr/>
      </xdr:nvCxnSpPr>
      <xdr:spPr>
        <a:xfrm flipH="1" flipV="1">
          <a:off x="17632075" y="3106449"/>
          <a:ext cx="1060737" cy="595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7</xdr:row>
      <xdr:rowOff>47625</xdr:rowOff>
    </xdr:from>
    <xdr:to>
      <xdr:col>10</xdr:col>
      <xdr:colOff>476250</xdr:colOff>
      <xdr:row>9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3E754628-CBA6-47F6-8FC9-DE5EC33FFE01}"/>
            </a:ext>
          </a:extLst>
        </xdr:cNvPr>
        <xdr:cNvCxnSpPr/>
      </xdr:nvCxnSpPr>
      <xdr:spPr>
        <a:xfrm flipV="1">
          <a:off x="10877550" y="13525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2BB4-2781-4AC0-A0F9-62E2F231BF8C}">
  <dimension ref="A1:G31"/>
  <sheetViews>
    <sheetView showGridLines="0" topLeftCell="A11" workbookViewId="0">
      <selection activeCell="F35" sqref="F35"/>
    </sheetView>
  </sheetViews>
  <sheetFormatPr baseColWidth="10" defaultRowHeight="12.75"/>
  <cols>
    <col min="1" max="1" width="2.28515625" customWidth="1"/>
    <col min="2" max="2" width="6.28515625" bestFit="1" customWidth="1"/>
    <col min="3" max="3" width="9.5703125" bestFit="1" customWidth="1"/>
    <col min="4" max="4" width="16.7109375" bestFit="1" customWidth="1"/>
    <col min="5" max="5" width="13.85546875" bestFit="1" customWidth="1"/>
    <col min="6" max="6" width="12" bestFit="1" customWidth="1"/>
    <col min="7" max="7" width="11" bestFit="1" customWidth="1"/>
  </cols>
  <sheetData>
    <row r="1" spans="1:5">
      <c r="A1" s="95" t="s">
        <v>55</v>
      </c>
    </row>
    <row r="2" spans="1:5">
      <c r="A2" s="95" t="s">
        <v>56</v>
      </c>
    </row>
    <row r="3" spans="1:5">
      <c r="A3" s="95" t="s">
        <v>57</v>
      </c>
    </row>
    <row r="4" spans="1:5">
      <c r="A4" s="95" t="s">
        <v>58</v>
      </c>
    </row>
    <row r="5" spans="1:5">
      <c r="A5" s="95" t="s">
        <v>59</v>
      </c>
    </row>
    <row r="6" spans="1:5">
      <c r="A6" s="95"/>
      <c r="B6" t="s">
        <v>60</v>
      </c>
    </row>
    <row r="7" spans="1:5">
      <c r="A7" s="95"/>
      <c r="B7" t="s">
        <v>61</v>
      </c>
    </row>
    <row r="8" spans="1:5">
      <c r="A8" s="95"/>
      <c r="B8" t="s">
        <v>62</v>
      </c>
    </row>
    <row r="9" spans="1:5">
      <c r="A9" s="95" t="s">
        <v>63</v>
      </c>
    </row>
    <row r="10" spans="1:5">
      <c r="B10" t="s">
        <v>64</v>
      </c>
    </row>
    <row r="11" spans="1:5">
      <c r="B11" t="s">
        <v>65</v>
      </c>
    </row>
    <row r="14" spans="1:5" ht="13.5" thickBot="1">
      <c r="A14" t="s">
        <v>66</v>
      </c>
    </row>
    <row r="15" spans="1:5" ht="13.5" thickBot="1">
      <c r="B15" s="97" t="s">
        <v>67</v>
      </c>
      <c r="C15" s="97" t="s">
        <v>68</v>
      </c>
      <c r="D15" s="97" t="s">
        <v>69</v>
      </c>
      <c r="E15" s="97" t="s">
        <v>70</v>
      </c>
    </row>
    <row r="16" spans="1:5" ht="13.5" thickBot="1">
      <c r="B16" s="96" t="s">
        <v>78</v>
      </c>
      <c r="C16" s="96" t="s">
        <v>79</v>
      </c>
      <c r="D16" s="99">
        <v>30</v>
      </c>
      <c r="E16" s="99">
        <v>30</v>
      </c>
    </row>
    <row r="19" spans="1:7" ht="13.5" thickBot="1">
      <c r="A19" t="s">
        <v>71</v>
      </c>
    </row>
    <row r="20" spans="1:7" ht="13.5" thickBot="1">
      <c r="B20" s="97" t="s">
        <v>67</v>
      </c>
      <c r="C20" s="97" t="s">
        <v>68</v>
      </c>
      <c r="D20" s="97" t="s">
        <v>69</v>
      </c>
      <c r="E20" s="97" t="s">
        <v>70</v>
      </c>
      <c r="F20" s="97" t="s">
        <v>72</v>
      </c>
    </row>
    <row r="21" spans="1:7">
      <c r="B21" s="98" t="s">
        <v>80</v>
      </c>
      <c r="C21" s="98" t="s">
        <v>5</v>
      </c>
      <c r="D21" s="100">
        <v>1.3824884792626726</v>
      </c>
      <c r="E21" s="100">
        <v>1.3824884792626726</v>
      </c>
      <c r="F21" s="98" t="s">
        <v>81</v>
      </c>
    </row>
    <row r="22" spans="1:7">
      <c r="B22" s="98" t="s">
        <v>82</v>
      </c>
      <c r="C22" s="98" t="s">
        <v>6</v>
      </c>
      <c r="D22" s="100">
        <v>2.2811059907834097</v>
      </c>
      <c r="E22" s="100">
        <v>2.2811059907834097</v>
      </c>
      <c r="F22" s="98" t="s">
        <v>81</v>
      </c>
    </row>
    <row r="23" spans="1:7" ht="13.5" thickBot="1">
      <c r="B23" s="96" t="s">
        <v>83</v>
      </c>
      <c r="C23" s="96" t="s">
        <v>7</v>
      </c>
      <c r="D23" s="101">
        <v>0.98502304147465569</v>
      </c>
      <c r="E23" s="101">
        <v>0.98502304147465569</v>
      </c>
      <c r="F23" s="96" t="s">
        <v>81</v>
      </c>
    </row>
    <row r="26" spans="1:7" ht="13.5" thickBot="1">
      <c r="A26" t="s">
        <v>73</v>
      </c>
    </row>
    <row r="27" spans="1:7" ht="13.5" thickBot="1">
      <c r="B27" s="97" t="s">
        <v>67</v>
      </c>
      <c r="C27" s="97" t="s">
        <v>68</v>
      </c>
      <c r="D27" s="97" t="s">
        <v>74</v>
      </c>
      <c r="E27" s="97" t="s">
        <v>75</v>
      </c>
      <c r="F27" s="97" t="s">
        <v>76</v>
      </c>
      <c r="G27" s="97" t="s">
        <v>77</v>
      </c>
    </row>
    <row r="28" spans="1:7">
      <c r="B28" s="98" t="s">
        <v>84</v>
      </c>
      <c r="C28" s="98" t="s">
        <v>85</v>
      </c>
      <c r="D28" s="102">
        <v>0</v>
      </c>
      <c r="E28" s="98" t="s">
        <v>86</v>
      </c>
      <c r="F28" s="98" t="s">
        <v>87</v>
      </c>
      <c r="G28" s="98">
        <v>0</v>
      </c>
    </row>
    <row r="29" spans="1:7">
      <c r="B29" s="98" t="s">
        <v>88</v>
      </c>
      <c r="C29" s="98" t="s">
        <v>89</v>
      </c>
      <c r="D29" s="102">
        <v>14.999999999999996</v>
      </c>
      <c r="E29" s="98" t="s">
        <v>90</v>
      </c>
      <c r="F29" s="98" t="s">
        <v>87</v>
      </c>
      <c r="G29" s="98">
        <v>0</v>
      </c>
    </row>
    <row r="30" spans="1:7">
      <c r="B30" s="98" t="s">
        <v>91</v>
      </c>
      <c r="C30" s="98" t="s">
        <v>92</v>
      </c>
      <c r="D30" s="102">
        <v>30</v>
      </c>
      <c r="E30" s="98" t="s">
        <v>93</v>
      </c>
      <c r="F30" s="98" t="s">
        <v>87</v>
      </c>
      <c r="G30" s="98">
        <v>0</v>
      </c>
    </row>
    <row r="31" spans="1:7" ht="13.5" thickBot="1">
      <c r="B31" s="96" t="s">
        <v>94</v>
      </c>
      <c r="C31" s="96" t="s">
        <v>95</v>
      </c>
      <c r="D31" s="101">
        <v>8.6405529953918592E-2</v>
      </c>
      <c r="E31" s="96" t="s">
        <v>96</v>
      </c>
      <c r="F31" s="96" t="s">
        <v>97</v>
      </c>
      <c r="G31" s="96">
        <v>4.9135944700460819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AD45-28D4-4E83-A9E5-2D50EA86C49B}">
  <dimension ref="A1:H19"/>
  <sheetViews>
    <sheetView showGridLines="0" workbookViewId="0"/>
  </sheetViews>
  <sheetFormatPr baseColWidth="10" defaultRowHeight="12.75"/>
  <cols>
    <col min="1" max="1" width="2.28515625" customWidth="1"/>
    <col min="2" max="2" width="6.28515625" bestFit="1" customWidth="1"/>
    <col min="3" max="3" width="8.140625" bestFit="1" customWidth="1"/>
    <col min="4" max="4" width="12" bestFit="1" customWidth="1"/>
    <col min="5" max="5" width="9.5703125" bestFit="1" customWidth="1"/>
    <col min="6" max="6" width="13.5703125" bestFit="1" customWidth="1"/>
    <col min="7" max="8" width="12" bestFit="1" customWidth="1"/>
  </cols>
  <sheetData>
    <row r="1" spans="1:8">
      <c r="A1" s="95" t="s">
        <v>98</v>
      </c>
    </row>
    <row r="2" spans="1:8">
      <c r="A2" s="95" t="s">
        <v>56</v>
      </c>
    </row>
    <row r="3" spans="1:8">
      <c r="A3" s="95" t="s">
        <v>99</v>
      </c>
    </row>
    <row r="6" spans="1:8" ht="13.5" thickBot="1">
      <c r="A6" t="s">
        <v>71</v>
      </c>
    </row>
    <row r="7" spans="1:8">
      <c r="B7" s="103"/>
      <c r="C7" s="103"/>
      <c r="D7" s="103" t="s">
        <v>100</v>
      </c>
      <c r="E7" s="103" t="s">
        <v>102</v>
      </c>
      <c r="F7" s="103" t="s">
        <v>104</v>
      </c>
      <c r="G7" s="103" t="s">
        <v>106</v>
      </c>
      <c r="H7" s="103" t="s">
        <v>106</v>
      </c>
    </row>
    <row r="8" spans="1:8" ht="13.5" thickBot="1">
      <c r="B8" s="104" t="s">
        <v>67</v>
      </c>
      <c r="C8" s="104" t="s">
        <v>68</v>
      </c>
      <c r="D8" s="104" t="s">
        <v>101</v>
      </c>
      <c r="E8" s="104" t="s">
        <v>103</v>
      </c>
      <c r="F8" s="104" t="s">
        <v>105</v>
      </c>
      <c r="G8" s="104" t="s">
        <v>107</v>
      </c>
      <c r="H8" s="104" t="s">
        <v>108</v>
      </c>
    </row>
    <row r="9" spans="1:8">
      <c r="B9" s="98" t="s">
        <v>80</v>
      </c>
      <c r="C9" s="98" t="s">
        <v>5</v>
      </c>
      <c r="D9" s="98">
        <v>1.3824884792626726</v>
      </c>
      <c r="E9" s="98">
        <v>0</v>
      </c>
      <c r="F9" s="98">
        <v>4</v>
      </c>
      <c r="G9" s="98">
        <v>1E+30</v>
      </c>
      <c r="H9" s="98">
        <v>0</v>
      </c>
    </row>
    <row r="10" spans="1:8">
      <c r="B10" s="98" t="s">
        <v>82</v>
      </c>
      <c r="C10" s="98" t="s">
        <v>6</v>
      </c>
      <c r="D10" s="98">
        <v>2.2811059907834097</v>
      </c>
      <c r="E10" s="98">
        <v>0</v>
      </c>
      <c r="F10" s="98">
        <v>9</v>
      </c>
      <c r="G10" s="98">
        <v>1E+30</v>
      </c>
      <c r="H10" s="98">
        <v>0</v>
      </c>
    </row>
    <row r="11" spans="1:8" ht="13.5" thickBot="1">
      <c r="B11" s="96" t="s">
        <v>83</v>
      </c>
      <c r="C11" s="96" t="s">
        <v>7</v>
      </c>
      <c r="D11" s="96">
        <v>0.98502304147465569</v>
      </c>
      <c r="E11" s="96">
        <v>0</v>
      </c>
      <c r="F11" s="96">
        <v>4</v>
      </c>
      <c r="G11" s="96">
        <v>0</v>
      </c>
      <c r="H11" s="96">
        <v>4</v>
      </c>
    </row>
    <row r="13" spans="1:8" ht="13.5" thickBot="1">
      <c r="A13" t="s">
        <v>73</v>
      </c>
    </row>
    <row r="14" spans="1:8">
      <c r="B14" s="103"/>
      <c r="C14" s="103"/>
      <c r="D14" s="103" t="s">
        <v>100</v>
      </c>
      <c r="E14" s="103" t="s">
        <v>109</v>
      </c>
      <c r="F14" s="103" t="s">
        <v>111</v>
      </c>
      <c r="G14" s="103" t="s">
        <v>106</v>
      </c>
      <c r="H14" s="103" t="s">
        <v>106</v>
      </c>
    </row>
    <row r="15" spans="1:8" ht="13.5" thickBot="1">
      <c r="B15" s="104" t="s">
        <v>67</v>
      </c>
      <c r="C15" s="104" t="s">
        <v>68</v>
      </c>
      <c r="D15" s="104" t="s">
        <v>101</v>
      </c>
      <c r="E15" s="104" t="s">
        <v>110</v>
      </c>
      <c r="F15" s="104" t="s">
        <v>112</v>
      </c>
      <c r="G15" s="104" t="s">
        <v>107</v>
      </c>
      <c r="H15" s="104" t="s">
        <v>108</v>
      </c>
    </row>
    <row r="16" spans="1:8">
      <c r="B16" s="98" t="s">
        <v>84</v>
      </c>
      <c r="C16" s="98" t="s">
        <v>85</v>
      </c>
      <c r="D16" s="98">
        <v>0</v>
      </c>
      <c r="E16" s="98">
        <v>0</v>
      </c>
      <c r="F16" s="98">
        <v>0</v>
      </c>
      <c r="G16" s="98">
        <v>12.61834319526627</v>
      </c>
      <c r="H16" s="98">
        <v>5.9999999999999991</v>
      </c>
    </row>
    <row r="17" spans="2:8">
      <c r="B17" s="98" t="s">
        <v>88</v>
      </c>
      <c r="C17" s="98" t="s">
        <v>89</v>
      </c>
      <c r="D17" s="98">
        <v>14.999999999999996</v>
      </c>
      <c r="E17" s="98">
        <v>0</v>
      </c>
      <c r="F17" s="98">
        <v>15</v>
      </c>
      <c r="G17" s="98">
        <v>2.2679045092838233</v>
      </c>
      <c r="H17" s="98">
        <v>9.9417249417249387</v>
      </c>
    </row>
    <row r="18" spans="2:8">
      <c r="B18" s="98" t="s">
        <v>91</v>
      </c>
      <c r="C18" s="98" t="s">
        <v>92</v>
      </c>
      <c r="D18" s="98">
        <v>30</v>
      </c>
      <c r="E18" s="98">
        <v>1</v>
      </c>
      <c r="F18" s="98">
        <v>30</v>
      </c>
      <c r="G18" s="98">
        <v>19.654377880184324</v>
      </c>
      <c r="H18" s="98">
        <v>3.9400921658986228</v>
      </c>
    </row>
    <row r="19" spans="2:8" ht="13.5" thickBot="1">
      <c r="B19" s="96" t="s">
        <v>94</v>
      </c>
      <c r="C19" s="96" t="s">
        <v>95</v>
      </c>
      <c r="D19" s="96">
        <v>8.6405529953918592E-2</v>
      </c>
      <c r="E19" s="96">
        <v>0</v>
      </c>
      <c r="F19" s="96">
        <v>5</v>
      </c>
      <c r="G19" s="96">
        <v>1E+30</v>
      </c>
      <c r="H19" s="96">
        <v>4.913594470046081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A356-2281-44FF-9CF5-8B3DB54A272B}">
  <dimension ref="A1:J15"/>
  <sheetViews>
    <sheetView showGridLines="0" workbookViewId="0">
      <selection sqref="A1:A3"/>
    </sheetView>
  </sheetViews>
  <sheetFormatPr baseColWidth="10" defaultRowHeight="12.75"/>
  <cols>
    <col min="1" max="1" width="2.28515625" customWidth="1"/>
    <col min="2" max="2" width="6.28515625" bestFit="1" customWidth="1"/>
    <col min="3" max="3" width="8.7109375" bestFit="1" customWidth="1"/>
    <col min="4" max="4" width="5.85546875" bestFit="1" customWidth="1"/>
    <col min="5" max="5" width="2.28515625" customWidth="1"/>
    <col min="6" max="6" width="7.5703125" bestFit="1" customWidth="1"/>
    <col min="7" max="7" width="10" bestFit="1" customWidth="1"/>
    <col min="8" max="8" width="2.28515625" customWidth="1"/>
    <col min="9" max="9" width="8.85546875" bestFit="1" customWidth="1"/>
    <col min="10" max="10" width="10" bestFit="1" customWidth="1"/>
  </cols>
  <sheetData>
    <row r="1" spans="1:10">
      <c r="A1" s="95" t="s">
        <v>113</v>
      </c>
    </row>
    <row r="2" spans="1:10">
      <c r="A2" s="95" t="s">
        <v>56</v>
      </c>
    </row>
    <row r="3" spans="1:10">
      <c r="A3" s="95" t="s">
        <v>99</v>
      </c>
    </row>
    <row r="5" spans="1:10" ht="13.5" thickBot="1"/>
    <row r="6" spans="1:10">
      <c r="B6" s="103"/>
      <c r="C6" s="103" t="s">
        <v>104</v>
      </c>
      <c r="D6" s="103"/>
    </row>
    <row r="7" spans="1:10" ht="13.5" thickBot="1">
      <c r="B7" s="104" t="s">
        <v>67</v>
      </c>
      <c r="C7" s="104" t="s">
        <v>68</v>
      </c>
      <c r="D7" s="104" t="s">
        <v>101</v>
      </c>
    </row>
    <row r="8" spans="1:10" ht="13.5" thickBot="1">
      <c r="B8" s="96" t="s">
        <v>78</v>
      </c>
      <c r="C8" s="96" t="s">
        <v>79</v>
      </c>
      <c r="D8" s="99">
        <v>30</v>
      </c>
    </row>
    <row r="10" spans="1:10" ht="13.5" thickBot="1"/>
    <row r="11" spans="1:10">
      <c r="B11" s="103"/>
      <c r="C11" s="103" t="s">
        <v>114</v>
      </c>
      <c r="D11" s="103"/>
      <c r="F11" s="103" t="s">
        <v>115</v>
      </c>
      <c r="G11" s="103" t="s">
        <v>104</v>
      </c>
      <c r="I11" s="103" t="s">
        <v>118</v>
      </c>
      <c r="J11" s="103" t="s">
        <v>104</v>
      </c>
    </row>
    <row r="12" spans="1:10" ht="13.5" thickBot="1">
      <c r="B12" s="104" t="s">
        <v>67</v>
      </c>
      <c r="C12" s="104" t="s">
        <v>68</v>
      </c>
      <c r="D12" s="104" t="s">
        <v>101</v>
      </c>
      <c r="F12" s="104" t="s">
        <v>116</v>
      </c>
      <c r="G12" s="104" t="s">
        <v>117</v>
      </c>
      <c r="I12" s="104" t="s">
        <v>116</v>
      </c>
      <c r="J12" s="104" t="s">
        <v>117</v>
      </c>
    </row>
    <row r="13" spans="1:10">
      <c r="B13" s="98" t="s">
        <v>80</v>
      </c>
      <c r="C13" s="98" t="s">
        <v>5</v>
      </c>
      <c r="D13" s="100">
        <v>1.3824884792626726</v>
      </c>
      <c r="F13" s="100">
        <v>1.3824884792626726</v>
      </c>
      <c r="G13" s="100">
        <v>30</v>
      </c>
      <c r="I13" s="100">
        <v>1.3824884792626726</v>
      </c>
      <c r="J13" s="100">
        <v>30</v>
      </c>
    </row>
    <row r="14" spans="1:10">
      <c r="B14" s="98" t="s">
        <v>82</v>
      </c>
      <c r="C14" s="98" t="s">
        <v>6</v>
      </c>
      <c r="D14" s="100">
        <v>2.2811059907834097</v>
      </c>
      <c r="F14" s="100">
        <v>2.2811059907834097</v>
      </c>
      <c r="G14" s="100">
        <v>30</v>
      </c>
      <c r="I14" s="100">
        <v>2.2811059907834097</v>
      </c>
      <c r="J14" s="100">
        <v>30</v>
      </c>
    </row>
    <row r="15" spans="1:10" ht="13.5" thickBot="1">
      <c r="B15" s="96" t="s">
        <v>83</v>
      </c>
      <c r="C15" s="96" t="s">
        <v>7</v>
      </c>
      <c r="D15" s="101">
        <v>0.98502304147465569</v>
      </c>
      <c r="F15" s="101">
        <v>0</v>
      </c>
      <c r="G15" s="101">
        <v>26.059907834101377</v>
      </c>
      <c r="I15" s="101">
        <v>0.98502304147465569</v>
      </c>
      <c r="J15" s="10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1"/>
  <sheetViews>
    <sheetView zoomScale="88" workbookViewId="0">
      <selection activeCell="H28" sqref="H28"/>
    </sheetView>
  </sheetViews>
  <sheetFormatPr baseColWidth="10" defaultColWidth="14.42578125" defaultRowHeight="15.75" customHeight="1"/>
  <cols>
    <col min="1" max="1" width="24.85546875" customWidth="1"/>
    <col min="2" max="3" width="3.42578125" bestFit="1" customWidth="1"/>
    <col min="4" max="4" width="26.42578125" customWidth="1"/>
    <col min="5" max="5" width="13.140625" customWidth="1"/>
    <col min="6" max="6" width="8.42578125" bestFit="1" customWidth="1"/>
    <col min="7" max="7" width="28.5703125" bestFit="1" customWidth="1"/>
    <col min="8" max="8" width="24.85546875" customWidth="1"/>
    <col min="9" max="9" width="13.5703125" bestFit="1" customWidth="1"/>
    <col min="10" max="10" width="3" bestFit="1" customWidth="1"/>
    <col min="11" max="11" width="49.5703125" customWidth="1"/>
    <col min="12" max="12" width="12.42578125" customWidth="1"/>
    <col min="13" max="13" width="11.5703125" customWidth="1"/>
  </cols>
  <sheetData>
    <row r="1" spans="1:14" ht="18.75" thickBot="1">
      <c r="A1" s="85" t="s">
        <v>0</v>
      </c>
      <c r="B1" s="86"/>
      <c r="C1" s="86"/>
      <c r="D1" s="87"/>
      <c r="G1" s="54" t="s">
        <v>1</v>
      </c>
    </row>
    <row r="2" spans="1:14" ht="14.25">
      <c r="A2" s="88"/>
      <c r="B2" s="89"/>
      <c r="C2" s="89"/>
      <c r="D2" s="90"/>
      <c r="F2" s="25"/>
      <c r="G2" s="26" t="s">
        <v>2</v>
      </c>
      <c r="H2" s="27">
        <v>4</v>
      </c>
      <c r="I2" s="27">
        <v>9</v>
      </c>
      <c r="J2" s="27">
        <v>4</v>
      </c>
      <c r="K2" s="27">
        <v>0</v>
      </c>
      <c r="L2" s="27">
        <v>0</v>
      </c>
      <c r="M2" s="27">
        <v>0</v>
      </c>
      <c r="N2" s="28"/>
    </row>
    <row r="3" spans="1:14" ht="12.75">
      <c r="A3" s="88"/>
      <c r="B3" s="89"/>
      <c r="C3" s="89"/>
      <c r="D3" s="90"/>
      <c r="F3" s="29" t="s">
        <v>3</v>
      </c>
      <c r="G3" s="20" t="s">
        <v>4</v>
      </c>
      <c r="H3" s="21" t="s">
        <v>5</v>
      </c>
      <c r="I3" s="21" t="s">
        <v>6</v>
      </c>
      <c r="J3" s="21" t="s">
        <v>7</v>
      </c>
      <c r="K3" s="21" t="s">
        <v>8</v>
      </c>
      <c r="L3" s="21" t="s">
        <v>9</v>
      </c>
      <c r="M3" s="21" t="s">
        <v>10</v>
      </c>
      <c r="N3" s="30" t="s">
        <v>11</v>
      </c>
    </row>
    <row r="4" spans="1:14" ht="15">
      <c r="A4" s="91" t="s">
        <v>12</v>
      </c>
      <c r="B4" s="89"/>
      <c r="C4" s="89"/>
      <c r="D4" s="90"/>
      <c r="F4" s="29" t="s">
        <v>5</v>
      </c>
      <c r="G4" s="22">
        <v>4</v>
      </c>
      <c r="H4" s="1">
        <v>1</v>
      </c>
      <c r="I4" s="1">
        <v>0</v>
      </c>
      <c r="J4" s="1">
        <v>0</v>
      </c>
      <c r="K4" s="2">
        <v>9.2200000000000004E-2</v>
      </c>
      <c r="L4" s="1">
        <v>0</v>
      </c>
      <c r="M4" s="1">
        <v>0</v>
      </c>
      <c r="N4" s="60">
        <v>1.3825000000000001</v>
      </c>
    </row>
    <row r="5" spans="1:14" ht="15">
      <c r="A5" s="91" t="s">
        <v>13</v>
      </c>
      <c r="B5" s="89"/>
      <c r="C5" s="89"/>
      <c r="D5" s="90"/>
      <c r="F5" s="29" t="s">
        <v>6</v>
      </c>
      <c r="G5" s="22">
        <v>9</v>
      </c>
      <c r="H5" s="1">
        <v>0</v>
      </c>
      <c r="I5" s="1">
        <v>1</v>
      </c>
      <c r="J5" s="1">
        <v>0</v>
      </c>
      <c r="K5" s="3">
        <v>0.15210000000000001</v>
      </c>
      <c r="L5" s="1">
        <v>0</v>
      </c>
      <c r="M5" s="1">
        <v>0</v>
      </c>
      <c r="N5" s="60">
        <v>1.2810999999999999</v>
      </c>
    </row>
    <row r="6" spans="1:14" ht="15">
      <c r="A6" s="91" t="s">
        <v>14</v>
      </c>
      <c r="B6" s="89"/>
      <c r="C6" s="89"/>
      <c r="D6" s="90"/>
      <c r="F6" s="29" t="s">
        <v>7</v>
      </c>
      <c r="G6" s="23">
        <v>4</v>
      </c>
      <c r="H6" s="4">
        <v>0</v>
      </c>
      <c r="I6" s="4">
        <v>0</v>
      </c>
      <c r="J6" s="4">
        <v>1</v>
      </c>
      <c r="K6" s="2">
        <v>-0.43430000000000002</v>
      </c>
      <c r="L6" s="5">
        <v>0.25</v>
      </c>
      <c r="M6" s="4">
        <v>0</v>
      </c>
      <c r="N6" s="61">
        <v>0.98499999999999999</v>
      </c>
    </row>
    <row r="7" spans="1:14" ht="15">
      <c r="A7" s="91" t="s">
        <v>15</v>
      </c>
      <c r="B7" s="89"/>
      <c r="C7" s="89"/>
      <c r="D7" s="90"/>
      <c r="F7" s="29" t="s">
        <v>10</v>
      </c>
      <c r="G7" s="22">
        <v>0</v>
      </c>
      <c r="H7" s="1">
        <v>0</v>
      </c>
      <c r="I7" s="1">
        <v>0</v>
      </c>
      <c r="J7" s="1">
        <v>0</v>
      </c>
      <c r="K7" s="6">
        <v>0.49419999999999997</v>
      </c>
      <c r="L7" s="7">
        <v>-0.25</v>
      </c>
      <c r="M7" s="1">
        <v>1</v>
      </c>
      <c r="N7" s="60">
        <v>4.9135999999999997</v>
      </c>
    </row>
    <row r="8" spans="1:14" thickBot="1">
      <c r="A8" s="92"/>
      <c r="B8" s="93"/>
      <c r="C8" s="93"/>
      <c r="D8" s="94"/>
      <c r="F8" s="31"/>
      <c r="G8" s="24" t="s">
        <v>16</v>
      </c>
      <c r="H8" s="8">
        <f t="shared" ref="H8:K8" si="0">$G$4*H4+$G$5*H5+$G$6*H6+$G$7*H7</f>
        <v>4</v>
      </c>
      <c r="I8" s="8">
        <f t="shared" si="0"/>
        <v>9</v>
      </c>
      <c r="J8" s="8">
        <f t="shared" si="0"/>
        <v>4</v>
      </c>
      <c r="K8" s="8">
        <f t="shared" si="0"/>
        <v>4.9999999999994493E-4</v>
      </c>
      <c r="L8" s="9">
        <f>$G$4*L4+$G$5*L5+$G$6*L6+$G$7*L7</f>
        <v>1</v>
      </c>
      <c r="M8" s="8">
        <f t="shared" ref="M8:N8" si="1">$G$4*M4+$G$5*M5+$G$6*M6+$G$7*M7</f>
        <v>0</v>
      </c>
      <c r="N8" s="62">
        <f t="shared" si="1"/>
        <v>20.9999</v>
      </c>
    </row>
    <row r="9" spans="1:14" ht="15" thickBot="1">
      <c r="F9" s="32"/>
      <c r="G9" s="33" t="s">
        <v>18</v>
      </c>
      <c r="H9" s="34">
        <f t="shared" ref="H9:M9" si="2">H2-H8</f>
        <v>0</v>
      </c>
      <c r="I9" s="34">
        <f t="shared" si="2"/>
        <v>0</v>
      </c>
      <c r="J9" s="34">
        <f t="shared" si="2"/>
        <v>0</v>
      </c>
      <c r="K9" s="34">
        <f t="shared" si="2"/>
        <v>-4.9999999999994493E-4</v>
      </c>
      <c r="L9" s="35">
        <f t="shared" si="2"/>
        <v>-1</v>
      </c>
      <c r="M9" s="34">
        <f t="shared" si="2"/>
        <v>0</v>
      </c>
      <c r="N9" s="63"/>
    </row>
    <row r="10" spans="1:14" thickBot="1">
      <c r="G10" s="53" t="s">
        <v>49</v>
      </c>
    </row>
    <row r="11" spans="1:14" ht="12.75">
      <c r="F11" s="36"/>
      <c r="G11" s="37" t="s">
        <v>2</v>
      </c>
      <c r="H11" s="58" t="s">
        <v>21</v>
      </c>
      <c r="I11" s="37">
        <v>9</v>
      </c>
      <c r="J11" s="37">
        <v>4</v>
      </c>
      <c r="K11" s="37">
        <v>0</v>
      </c>
      <c r="L11" s="37">
        <v>0</v>
      </c>
      <c r="M11" s="37">
        <v>0</v>
      </c>
      <c r="N11" s="38"/>
    </row>
    <row r="12" spans="1:14" ht="12.75">
      <c r="F12" s="47" t="s">
        <v>3</v>
      </c>
      <c r="G12" s="48" t="s">
        <v>4</v>
      </c>
      <c r="H12" s="48" t="s">
        <v>5</v>
      </c>
      <c r="I12" s="48" t="s">
        <v>6</v>
      </c>
      <c r="J12" s="48" t="s">
        <v>7</v>
      </c>
      <c r="K12" s="48" t="s">
        <v>8</v>
      </c>
      <c r="L12" s="48" t="s">
        <v>9</v>
      </c>
      <c r="M12" s="48" t="s">
        <v>10</v>
      </c>
      <c r="N12" s="49" t="s">
        <v>11</v>
      </c>
    </row>
    <row r="13" spans="1:14" ht="12.75">
      <c r="F13" s="47" t="s">
        <v>5</v>
      </c>
      <c r="G13" s="59" t="s">
        <v>21</v>
      </c>
      <c r="H13" s="50">
        <v>1</v>
      </c>
      <c r="I13" s="50">
        <v>0</v>
      </c>
      <c r="J13" s="50">
        <v>0</v>
      </c>
      <c r="K13" s="50">
        <v>9.2200000000000004E-2</v>
      </c>
      <c r="L13" s="50">
        <v>0</v>
      </c>
      <c r="M13" s="50">
        <v>0</v>
      </c>
      <c r="N13" s="64">
        <v>1.3825000000000001</v>
      </c>
    </row>
    <row r="14" spans="1:14" ht="12.75">
      <c r="F14" s="47" t="s">
        <v>6</v>
      </c>
      <c r="G14" s="50">
        <v>9</v>
      </c>
      <c r="H14" s="39">
        <v>0</v>
      </c>
      <c r="I14" s="39">
        <v>1</v>
      </c>
      <c r="J14" s="39">
        <v>0</v>
      </c>
      <c r="K14" s="39">
        <v>0.15210000000000001</v>
      </c>
      <c r="L14" s="39">
        <v>0</v>
      </c>
      <c r="M14" s="39">
        <v>0</v>
      </c>
      <c r="N14" s="64">
        <v>1.2810999999999999</v>
      </c>
    </row>
    <row r="15" spans="1:14" ht="12.75">
      <c r="F15" s="47" t="s">
        <v>7</v>
      </c>
      <c r="G15" s="50">
        <v>4</v>
      </c>
      <c r="H15" s="39">
        <v>0</v>
      </c>
      <c r="I15" s="39">
        <v>0</v>
      </c>
      <c r="J15" s="39">
        <v>1</v>
      </c>
      <c r="K15" s="39">
        <v>-0.43430000000000002</v>
      </c>
      <c r="L15" s="39">
        <v>0.25</v>
      </c>
      <c r="M15" s="39">
        <v>0</v>
      </c>
      <c r="N15" s="64">
        <v>0.98499999999999999</v>
      </c>
    </row>
    <row r="16" spans="1:14" ht="12.75">
      <c r="F16" s="47" t="s">
        <v>10</v>
      </c>
      <c r="G16" s="50">
        <v>0</v>
      </c>
      <c r="H16" s="39">
        <v>0</v>
      </c>
      <c r="I16" s="39">
        <v>0</v>
      </c>
      <c r="J16" s="39">
        <v>0</v>
      </c>
      <c r="K16" s="39">
        <v>0.49419999999999997</v>
      </c>
      <c r="L16" s="39">
        <v>-0.25</v>
      </c>
      <c r="M16" s="39">
        <v>1</v>
      </c>
      <c r="N16" s="64">
        <v>4.9135999999999997</v>
      </c>
    </row>
    <row r="17" spans="1:15" ht="25.5" customHeight="1">
      <c r="F17" s="41"/>
      <c r="G17" s="50" t="s">
        <v>16</v>
      </c>
      <c r="H17" s="42" t="s">
        <v>27</v>
      </c>
      <c r="I17" s="39">
        <v>9</v>
      </c>
      <c r="J17" s="39">
        <v>4</v>
      </c>
      <c r="K17" s="43" t="s">
        <v>28</v>
      </c>
      <c r="L17" s="39">
        <v>1</v>
      </c>
      <c r="M17" s="39">
        <v>0</v>
      </c>
      <c r="N17" s="64"/>
    </row>
    <row r="18" spans="1:15" ht="13.5" thickBot="1">
      <c r="E18" s="55" t="s">
        <v>29</v>
      </c>
      <c r="F18" s="44"/>
      <c r="G18" s="51" t="s">
        <v>18</v>
      </c>
      <c r="H18" s="46" t="s">
        <v>30</v>
      </c>
      <c r="I18" s="45">
        <v>0</v>
      </c>
      <c r="J18" s="45">
        <v>0</v>
      </c>
      <c r="K18" s="46" t="s">
        <v>31</v>
      </c>
      <c r="L18" s="45">
        <v>-1</v>
      </c>
      <c r="M18" s="45">
        <v>0</v>
      </c>
      <c r="N18" s="65"/>
    </row>
    <row r="19" spans="1:15" ht="15">
      <c r="D19" s="83" t="s">
        <v>53</v>
      </c>
      <c r="H19" s="10" t="s">
        <v>32</v>
      </c>
    </row>
    <row r="20" spans="1:15" thickBot="1">
      <c r="D20" s="84" t="s">
        <v>54</v>
      </c>
      <c r="K20" s="11">
        <f>4*K13</f>
        <v>0.36880000000000002</v>
      </c>
    </row>
    <row r="21" spans="1:15" ht="12.75">
      <c r="K21" s="11">
        <f>9*K14</f>
        <v>1.3689</v>
      </c>
      <c r="O21" s="52" t="s">
        <v>50</v>
      </c>
    </row>
    <row r="22" spans="1:15" ht="12.75">
      <c r="H22" s="12" t="s">
        <v>33</v>
      </c>
      <c r="K22" s="10">
        <f>4*K15</f>
        <v>-1.7372000000000001</v>
      </c>
    </row>
    <row r="23" spans="1:15" ht="13.5" thickBot="1">
      <c r="H23" s="13" t="s">
        <v>34</v>
      </c>
      <c r="K23" s="11">
        <f>K20+K21+K22</f>
        <v>4.9999999999994493E-4</v>
      </c>
    </row>
    <row r="24" spans="1:15" ht="12.75">
      <c r="A24" s="66" t="s">
        <v>17</v>
      </c>
      <c r="B24" s="67" t="s">
        <v>5</v>
      </c>
      <c r="C24" s="67" t="s">
        <v>6</v>
      </c>
      <c r="D24" s="68" t="s">
        <v>7</v>
      </c>
      <c r="G24" s="55" t="s">
        <v>35</v>
      </c>
      <c r="H24" s="14" t="s">
        <v>52</v>
      </c>
      <c r="I24" s="56" t="s">
        <v>51</v>
      </c>
      <c r="J24" s="57"/>
      <c r="K24" s="57"/>
    </row>
    <row r="25" spans="1:15" ht="15">
      <c r="A25" s="69"/>
      <c r="B25" s="76">
        <v>1.3824884792626726</v>
      </c>
      <c r="C25" s="76">
        <v>2.2811059907834097</v>
      </c>
      <c r="D25" s="77">
        <v>0.98502304147465569</v>
      </c>
      <c r="H25" s="15" t="s">
        <v>36</v>
      </c>
    </row>
    <row r="26" spans="1:15" ht="12.75">
      <c r="A26" s="70" t="s">
        <v>19</v>
      </c>
      <c r="B26" s="39">
        <f>3.3*$B$25-2*$C$25</f>
        <v>0</v>
      </c>
      <c r="C26" s="42" t="s">
        <v>20</v>
      </c>
      <c r="D26" s="40">
        <v>0</v>
      </c>
      <c r="H26" s="16" t="s">
        <v>37</v>
      </c>
      <c r="I26" s="17" t="s">
        <v>21</v>
      </c>
      <c r="J26" s="56" t="s">
        <v>38</v>
      </c>
      <c r="K26" s="57"/>
      <c r="L26" s="57"/>
    </row>
    <row r="27" spans="1:15" ht="12.75">
      <c r="A27" s="70" t="s">
        <v>22</v>
      </c>
      <c r="B27" s="39">
        <f>2.6*$B$25+5*$C$25</f>
        <v>14.999999999999996</v>
      </c>
      <c r="C27" s="42" t="s">
        <v>23</v>
      </c>
      <c r="D27" s="40">
        <v>15</v>
      </c>
      <c r="H27" s="16" t="s">
        <v>37</v>
      </c>
      <c r="I27" s="17">
        <f>4-0.005422993492</f>
        <v>3.994577006508</v>
      </c>
    </row>
    <row r="28" spans="1:15" ht="15">
      <c r="A28" s="70" t="s">
        <v>24</v>
      </c>
      <c r="B28" s="39">
        <f>4*$B$25+9*$C$25+4*$D$25</f>
        <v>30</v>
      </c>
      <c r="C28" s="42" t="s">
        <v>23</v>
      </c>
      <c r="D28" s="40">
        <v>30</v>
      </c>
      <c r="I28" s="15" t="s">
        <v>36</v>
      </c>
    </row>
    <row r="29" spans="1:15" ht="12.75">
      <c r="A29" s="70" t="s">
        <v>25</v>
      </c>
      <c r="B29" s="76">
        <f>$B$25-$C$25+$D$25</f>
        <v>8.6405529953918592E-2</v>
      </c>
      <c r="C29" s="42" t="s">
        <v>23</v>
      </c>
      <c r="D29" s="40">
        <v>5</v>
      </c>
    </row>
    <row r="30" spans="1:15" ht="15.75" customHeight="1">
      <c r="A30" s="71" t="s">
        <v>26</v>
      </c>
      <c r="B30" s="39">
        <f>4*$B$25+9*$C$25+4*$D$25</f>
        <v>30</v>
      </c>
      <c r="C30" s="78"/>
      <c r="D30" s="79"/>
    </row>
    <row r="31" spans="1:15" ht="15.75" customHeight="1" thickBot="1">
      <c r="A31" s="73"/>
      <c r="B31" s="74"/>
      <c r="C31" s="74"/>
      <c r="D31" s="75"/>
    </row>
  </sheetData>
  <mergeCells count="3">
    <mergeCell ref="A1:D1"/>
    <mergeCell ref="I24:K24"/>
    <mergeCell ref="J26:L26"/>
  </mergeCells>
  <conditionalFormatting sqref="K4">
    <cfRule type="notContainsBlanks" dxfId="0" priority="1">
      <formula>LEN(TRIM(K4))&gt;0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9"/>
  <sheetViews>
    <sheetView tabSelected="1" topLeftCell="F1" workbookViewId="0">
      <selection activeCell="O12" sqref="O12"/>
    </sheetView>
  </sheetViews>
  <sheetFormatPr baseColWidth="10" defaultColWidth="14.42578125" defaultRowHeight="15.75" customHeight="1"/>
  <cols>
    <col min="1" max="1" width="26.140625" customWidth="1"/>
    <col min="12" max="12" width="3" customWidth="1"/>
    <col min="14" max="14" width="7.5703125" customWidth="1"/>
    <col min="15" max="15" width="24.42578125" customWidth="1"/>
    <col min="16" max="16" width="7.28515625" customWidth="1"/>
    <col min="17" max="17" width="6" customWidth="1"/>
    <col min="18" max="18" width="4.85546875" customWidth="1"/>
    <col min="19" max="19" width="9.140625" customWidth="1"/>
    <col min="20" max="20" width="5.140625" customWidth="1"/>
    <col min="21" max="21" width="25" customWidth="1"/>
    <col min="22" max="22" width="6.7109375" customWidth="1"/>
    <col min="23" max="23" width="4.42578125" customWidth="1"/>
    <col min="24" max="24" width="18" customWidth="1"/>
    <col min="25" max="25" width="12.85546875" customWidth="1"/>
  </cols>
  <sheetData>
    <row r="1" spans="1:25" ht="12.75"/>
    <row r="2" spans="1:25" ht="48.75" customHeight="1" thickBot="1">
      <c r="A2" s="52" t="s">
        <v>119</v>
      </c>
      <c r="O2" s="151" t="s">
        <v>146</v>
      </c>
    </row>
    <row r="3" spans="1:25" ht="15">
      <c r="A3" s="52" t="s">
        <v>120</v>
      </c>
      <c r="B3" s="105"/>
      <c r="C3" s="143" t="s">
        <v>2</v>
      </c>
      <c r="D3" s="106">
        <v>2</v>
      </c>
      <c r="E3" s="106">
        <v>5</v>
      </c>
      <c r="F3" s="106">
        <v>8</v>
      </c>
      <c r="G3" s="106">
        <v>0</v>
      </c>
      <c r="H3" s="106">
        <v>0</v>
      </c>
      <c r="I3" s="106">
        <v>0</v>
      </c>
      <c r="J3" s="107"/>
      <c r="M3" s="52" t="s">
        <v>121</v>
      </c>
      <c r="O3" s="128">
        <v>0.16666666666666666</v>
      </c>
      <c r="P3" s="129">
        <v>-0.33333333333333331</v>
      </c>
      <c r="Q3" s="130">
        <v>0</v>
      </c>
      <c r="R3" s="82"/>
      <c r="S3" s="136" t="s">
        <v>147</v>
      </c>
      <c r="U3" s="152" t="s">
        <v>148</v>
      </c>
      <c r="V3" s="81" t="s">
        <v>151</v>
      </c>
      <c r="W3" s="155" t="s">
        <v>39</v>
      </c>
      <c r="X3" s="80" t="s">
        <v>152</v>
      </c>
      <c r="Y3" s="157" t="s">
        <v>153</v>
      </c>
    </row>
    <row r="4" spans="1:25" thickBot="1">
      <c r="A4" s="52" t="s">
        <v>121</v>
      </c>
      <c r="B4" s="144" t="s">
        <v>124</v>
      </c>
      <c r="C4" s="118" t="s">
        <v>125</v>
      </c>
      <c r="D4" s="118" t="s">
        <v>126</v>
      </c>
      <c r="E4" s="118" t="s">
        <v>127</v>
      </c>
      <c r="F4" s="118" t="s">
        <v>128</v>
      </c>
      <c r="G4" s="127" t="s">
        <v>129</v>
      </c>
      <c r="H4" s="127" t="s">
        <v>130</v>
      </c>
      <c r="I4" s="127" t="s">
        <v>131</v>
      </c>
      <c r="J4" s="145" t="s">
        <v>132</v>
      </c>
      <c r="M4" s="52" t="s">
        <v>122</v>
      </c>
      <c r="O4" s="131">
        <v>-8.3333333333333329E-2</v>
      </c>
      <c r="P4" s="126">
        <v>0.66666666666666663</v>
      </c>
      <c r="Q4" s="132">
        <v>0</v>
      </c>
      <c r="R4" s="82" t="s">
        <v>142</v>
      </c>
      <c r="S4" s="137">
        <v>40</v>
      </c>
      <c r="T4" s="80" t="s">
        <v>20</v>
      </c>
      <c r="U4" s="153" t="s">
        <v>149</v>
      </c>
      <c r="V4" s="81" t="s">
        <v>151</v>
      </c>
      <c r="W4" s="155" t="s">
        <v>39</v>
      </c>
      <c r="X4" s="80" t="s">
        <v>154</v>
      </c>
      <c r="Y4" s="158" t="s">
        <v>155</v>
      </c>
    </row>
    <row r="5" spans="1:25" thickBot="1">
      <c r="A5" s="52" t="s">
        <v>122</v>
      </c>
      <c r="B5" s="144" t="s">
        <v>127</v>
      </c>
      <c r="C5" s="119">
        <v>5</v>
      </c>
      <c r="D5" s="108">
        <v>0.33333333333333331</v>
      </c>
      <c r="E5" s="108">
        <v>1</v>
      </c>
      <c r="F5" s="108">
        <v>0</v>
      </c>
      <c r="G5" s="128">
        <v>0.16666666666666666</v>
      </c>
      <c r="H5" s="129">
        <v>-0.33333333333333331</v>
      </c>
      <c r="I5" s="130">
        <v>0</v>
      </c>
      <c r="J5" s="146" t="s">
        <v>143</v>
      </c>
      <c r="K5" s="148">
        <v>2.6666666666666665</v>
      </c>
      <c r="M5" s="52" t="s">
        <v>123</v>
      </c>
      <c r="O5" s="133">
        <v>-0.33333333333333331</v>
      </c>
      <c r="P5" s="134">
        <v>-0.33333333333333331</v>
      </c>
      <c r="Q5" s="135">
        <v>1</v>
      </c>
      <c r="R5" s="82"/>
      <c r="S5" s="138">
        <v>60</v>
      </c>
      <c r="U5" s="154" t="s">
        <v>150</v>
      </c>
      <c r="V5" s="81" t="s">
        <v>151</v>
      </c>
      <c r="W5" s="155" t="s">
        <v>39</v>
      </c>
      <c r="X5" s="80" t="s">
        <v>156</v>
      </c>
      <c r="Y5" s="159" t="s">
        <v>157</v>
      </c>
    </row>
    <row r="6" spans="1:25" ht="15">
      <c r="A6" s="52" t="s">
        <v>123</v>
      </c>
      <c r="B6" s="144" t="s">
        <v>128</v>
      </c>
      <c r="C6" s="119">
        <v>8</v>
      </c>
      <c r="D6" s="108">
        <v>0.83333333333333337</v>
      </c>
      <c r="E6" s="108">
        <v>0</v>
      </c>
      <c r="F6" s="108">
        <v>1</v>
      </c>
      <c r="G6" s="131">
        <v>-8.3333333333333329E-2</v>
      </c>
      <c r="H6" s="126">
        <v>0.66666666666666663</v>
      </c>
      <c r="I6" s="132">
        <v>0</v>
      </c>
      <c r="J6" s="146" t="s">
        <v>144</v>
      </c>
      <c r="K6" s="149">
        <f>56/3</f>
        <v>18.666666666666668</v>
      </c>
    </row>
    <row r="7" spans="1:25" thickBot="1">
      <c r="B7" s="144" t="s">
        <v>131</v>
      </c>
      <c r="C7" s="119">
        <v>0</v>
      </c>
      <c r="D7" s="110" t="s">
        <v>135</v>
      </c>
      <c r="E7" s="108">
        <v>0</v>
      </c>
      <c r="F7" s="108">
        <v>0</v>
      </c>
      <c r="G7" s="133">
        <v>-0.33333333333333331</v>
      </c>
      <c r="H7" s="134">
        <v>-0.33333333333333331</v>
      </c>
      <c r="I7" s="135">
        <v>1</v>
      </c>
      <c r="J7" s="146" t="s">
        <v>145</v>
      </c>
      <c r="K7" s="150">
        <v>14.666666666666666</v>
      </c>
    </row>
    <row r="8" spans="1:25" ht="17.25" customHeight="1">
      <c r="B8" s="111"/>
      <c r="C8" s="118" t="s">
        <v>133</v>
      </c>
      <c r="D8" s="112" t="s">
        <v>134</v>
      </c>
      <c r="E8" s="109">
        <v>5</v>
      </c>
      <c r="F8" s="109">
        <v>8</v>
      </c>
      <c r="G8" s="109">
        <v>0.16666666666666666</v>
      </c>
      <c r="H8" s="113" t="s">
        <v>136</v>
      </c>
      <c r="I8" s="109">
        <v>0</v>
      </c>
      <c r="J8" s="72"/>
      <c r="O8" s="52" t="s">
        <v>158</v>
      </c>
    </row>
    <row r="9" spans="1:25" thickBot="1">
      <c r="B9" s="114"/>
      <c r="C9" s="147" t="s">
        <v>137</v>
      </c>
      <c r="D9" s="115" t="s">
        <v>138</v>
      </c>
      <c r="E9" s="116">
        <v>0</v>
      </c>
      <c r="F9" s="116">
        <v>0</v>
      </c>
      <c r="G9" s="116">
        <v>-0.16666666666666666</v>
      </c>
      <c r="H9" s="117" t="s">
        <v>139</v>
      </c>
      <c r="I9" s="116">
        <v>0</v>
      </c>
      <c r="J9" s="75"/>
      <c r="O9" s="52" t="s">
        <v>159</v>
      </c>
    </row>
    <row r="10" spans="1:25" thickBot="1">
      <c r="B10" s="82"/>
      <c r="C10" s="82"/>
      <c r="D10" s="82"/>
      <c r="E10" s="82"/>
      <c r="F10" s="82"/>
      <c r="G10" s="82"/>
      <c r="H10" s="82"/>
      <c r="I10" s="82"/>
      <c r="O10" s="136" t="s">
        <v>147</v>
      </c>
    </row>
    <row r="11" spans="1:25" ht="15">
      <c r="A11" s="120"/>
      <c r="B11" s="121" t="s">
        <v>0</v>
      </c>
      <c r="C11" s="122"/>
      <c r="D11" s="82"/>
      <c r="E11" s="128">
        <v>0.16666666666666666</v>
      </c>
      <c r="F11" s="129">
        <v>-0.33333333333333331</v>
      </c>
      <c r="G11" s="130">
        <v>0</v>
      </c>
      <c r="H11" s="82"/>
      <c r="I11" s="136">
        <v>96</v>
      </c>
      <c r="K11" s="140">
        <f>(1/6)*96 + (-1/3)*40 + 0</f>
        <v>2.6666666666666679</v>
      </c>
      <c r="O11" s="156" t="s">
        <v>160</v>
      </c>
    </row>
    <row r="12" spans="1:25" ht="18.75" thickBot="1">
      <c r="A12" s="123"/>
      <c r="B12" s="124" t="s">
        <v>140</v>
      </c>
      <c r="C12" s="125"/>
      <c r="D12" s="82"/>
      <c r="E12" s="131">
        <v>-8.3333333333333329E-2</v>
      </c>
      <c r="F12" s="126">
        <v>0.66666666666666663</v>
      </c>
      <c r="G12" s="132">
        <v>0</v>
      </c>
      <c r="H12" s="82" t="s">
        <v>142</v>
      </c>
      <c r="I12" s="137">
        <v>40</v>
      </c>
      <c r="J12" s="139" t="s">
        <v>20</v>
      </c>
      <c r="K12" s="141">
        <f>(-1/12)*96 + (2/3)*40 + 0</f>
        <v>18.666666666666664</v>
      </c>
    </row>
    <row r="13" spans="1:25" ht="15.75" customHeight="1" thickBot="1">
      <c r="B13" s="82"/>
      <c r="C13" s="82"/>
      <c r="D13" s="82"/>
      <c r="E13" s="133">
        <v>-0.33333333333333331</v>
      </c>
      <c r="F13" s="134">
        <v>-0.33333333333333331</v>
      </c>
      <c r="G13" s="135">
        <v>1</v>
      </c>
      <c r="H13" s="82"/>
      <c r="I13" s="138">
        <v>60</v>
      </c>
      <c r="K13" s="142">
        <f>(-1/3)*96 + (-1/3)*40 + 60</f>
        <v>14.666666666666671</v>
      </c>
    </row>
    <row r="14" spans="1:25" ht="15.75" customHeight="1">
      <c r="B14" s="82" t="s">
        <v>141</v>
      </c>
      <c r="C14" s="82"/>
      <c r="D14" s="82"/>
      <c r="E14" s="82"/>
      <c r="F14" s="82"/>
      <c r="G14" s="82"/>
      <c r="H14" s="82"/>
      <c r="I14" s="82"/>
    </row>
    <row r="15" spans="1:25" ht="15.75" customHeight="1">
      <c r="B15" s="82"/>
      <c r="C15" s="82"/>
      <c r="D15" s="82"/>
      <c r="E15" s="82"/>
      <c r="G15" s="82"/>
      <c r="H15" s="82"/>
      <c r="I15" s="82"/>
    </row>
    <row r="16" spans="1:25" ht="15.75" customHeight="1">
      <c r="B16" s="82"/>
      <c r="C16" s="82"/>
      <c r="D16" s="82"/>
      <c r="E16" s="82"/>
      <c r="G16" s="82"/>
      <c r="H16" s="82"/>
      <c r="I16" s="82"/>
    </row>
    <row r="17" spans="2:9" ht="15.75" customHeight="1">
      <c r="B17" s="82"/>
      <c r="C17" s="82"/>
      <c r="D17" s="82"/>
      <c r="E17" s="82"/>
      <c r="G17" s="82"/>
      <c r="H17" s="82"/>
      <c r="I17" s="82"/>
    </row>
    <row r="18" spans="2:9" ht="15.75" customHeight="1">
      <c r="B18" s="82"/>
      <c r="C18" s="82"/>
      <c r="D18" s="82"/>
      <c r="E18" s="82"/>
      <c r="F18" s="82"/>
      <c r="G18" s="82"/>
      <c r="H18" s="82"/>
      <c r="I18" s="82"/>
    </row>
    <row r="19" spans="2:9" ht="15.75" customHeight="1">
      <c r="B19" s="82"/>
      <c r="C19" s="82"/>
      <c r="D19" s="82"/>
      <c r="E19" s="82"/>
      <c r="F19" s="82"/>
      <c r="G19" s="82"/>
      <c r="H19" s="82"/>
      <c r="I19" s="8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/>
  </sheetViews>
  <sheetFormatPr baseColWidth="10" defaultColWidth="14.42578125" defaultRowHeight="15.75" customHeight="1"/>
  <sheetData>
    <row r="1" spans="1:8">
      <c r="A1" s="18" t="s">
        <v>40</v>
      </c>
      <c r="B1" s="10"/>
      <c r="C1" s="18" t="s">
        <v>41</v>
      </c>
      <c r="D1" s="18" t="s">
        <v>42</v>
      </c>
      <c r="H1" s="19">
        <v>1</v>
      </c>
    </row>
    <row r="2" spans="1:8">
      <c r="A2" s="11">
        <f>MAX('Hoja 1'!B30)</f>
        <v>30</v>
      </c>
    </row>
    <row r="3" spans="1:8">
      <c r="A3" s="11" t="e">
        <f>'Hoja 1'!B25,C10,D10</f>
        <v>#VALUE!</v>
      </c>
    </row>
    <row r="4" spans="1:8">
      <c r="A4" s="18" t="s">
        <v>43</v>
      </c>
    </row>
    <row r="6" spans="1:8">
      <c r="A6" s="18" t="s">
        <v>44</v>
      </c>
    </row>
    <row r="7" spans="1:8">
      <c r="A7" s="11" t="b">
        <f>'Hoja 1'!B26 &lt;= 'Hoja 1'!D26</f>
        <v>1</v>
      </c>
    </row>
    <row r="8" spans="1:8">
      <c r="A8" s="11" t="b">
        <f>'Hoja 1'!B27 &lt;= 'Hoja 1'!D27</f>
        <v>1</v>
      </c>
    </row>
    <row r="9" spans="1:8">
      <c r="A9" s="11" t="b">
        <f>'Hoja 1'!B28 &lt;= 'Hoja 1'!D28</f>
        <v>1</v>
      </c>
    </row>
    <row r="10" spans="1:8">
      <c r="A10" s="11" t="b">
        <f>'Hoja 1'!B28 &lt;= 'Hoja 1'!D28</f>
        <v>1</v>
      </c>
    </row>
    <row r="11" spans="1:8">
      <c r="A11" s="11" t="b">
        <f>'Hoja 1'!B29 &lt;= 'Hoja 1'!D29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"/>
  <sheetViews>
    <sheetView workbookViewId="0"/>
  </sheetViews>
  <sheetFormatPr baseColWidth="10" defaultColWidth="14.42578125" defaultRowHeight="15.75" customHeight="1"/>
  <sheetData>
    <row r="1" spans="1:4">
      <c r="A1" s="18" t="s">
        <v>45</v>
      </c>
      <c r="D1" s="18" t="s">
        <v>46</v>
      </c>
    </row>
    <row r="4" spans="1:4">
      <c r="A4" s="18" t="s">
        <v>47</v>
      </c>
    </row>
    <row r="6" spans="1:4">
      <c r="A6" s="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Informe de límites 1</vt:lpstr>
      <vt:lpstr>Hoja 1</vt:lpstr>
      <vt:lpstr>Hoja 2</vt:lpstr>
      <vt:lpstr>__Solver__</vt:lpstr>
      <vt:lpstr>__Solver___conflict62255536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2021-11-16T17:31:50Z</dcterms:modified>
</cp:coreProperties>
</file>