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dry\Projects\msp\"/>
    </mc:Choice>
  </mc:AlternateContent>
  <xr:revisionPtr revIDLastSave="0" documentId="13_ncr:1_{1DEB0DA0-BE4D-476D-9AFE-02D43053F559}" xr6:coauthVersionLast="47" xr6:coauthVersionMax="47" xr10:uidLastSave="{00000000-0000-0000-0000-000000000000}"/>
  <bookViews>
    <workbookView xWindow="-105" yWindow="-16320" windowWidth="29040" windowHeight="15720" activeTab="3" xr2:uid="{697F8E30-E5AF-4E27-821F-3ACA7EF13B11}"/>
  </bookViews>
  <sheets>
    <sheet name="Data, oček. četn." sheetId="1" r:id="rId1"/>
    <sheet name="a), b), c)" sheetId="2" r:id="rId2"/>
    <sheet name="d), e)" sheetId="3" r:id="rId3"/>
    <sheet name="f)" sheetId="4" r:id="rId4"/>
    <sheet name="test nezávislosti kateg. an.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4" l="1"/>
  <c r="N5" i="4" s="1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" i="4"/>
  <c r="O3" i="4"/>
  <c r="O2" i="4"/>
  <c r="F4" i="4"/>
  <c r="F5" i="4"/>
  <c r="F6" i="4"/>
  <c r="F3" i="4"/>
  <c r="Q7" i="5"/>
  <c r="N7" i="5"/>
  <c r="N4" i="5"/>
  <c r="E59" i="3"/>
  <c r="B59" i="3"/>
  <c r="B44" i="3"/>
  <c r="E44" i="3" s="1"/>
  <c r="C35" i="3"/>
  <c r="B27" i="3"/>
  <c r="E27" i="3" s="1"/>
  <c r="B12" i="3"/>
  <c r="E12" i="3" s="1"/>
  <c r="D42" i="1"/>
  <c r="D43" i="1"/>
  <c r="D44" i="1"/>
  <c r="D50" i="3" s="1"/>
  <c r="D41" i="1"/>
  <c r="D35" i="3" s="1"/>
  <c r="C42" i="1"/>
  <c r="C43" i="1"/>
  <c r="C44" i="1"/>
  <c r="C50" i="3" s="1"/>
  <c r="C41" i="1"/>
  <c r="B42" i="1"/>
  <c r="B43" i="1"/>
  <c r="B44" i="1"/>
  <c r="B50" i="3" s="1"/>
  <c r="B41" i="1"/>
  <c r="B35" i="3" s="1"/>
  <c r="B9" i="2"/>
  <c r="B12" i="2" s="1"/>
  <c r="E12" i="2" s="1"/>
  <c r="I3" i="2"/>
  <c r="H3" i="2"/>
  <c r="G3" i="2"/>
  <c r="F3" i="2"/>
  <c r="E3" i="2"/>
  <c r="D3" i="2"/>
  <c r="C3" i="2"/>
  <c r="B3" i="2"/>
  <c r="B39" i="2"/>
  <c r="B42" i="2" s="1"/>
  <c r="E42" i="2" s="1"/>
  <c r="I33" i="2"/>
  <c r="H33" i="2"/>
  <c r="G33" i="2"/>
  <c r="F33" i="2"/>
  <c r="E33" i="2"/>
  <c r="D33" i="2"/>
  <c r="C33" i="2"/>
  <c r="B33" i="2"/>
  <c r="B27" i="2"/>
  <c r="E27" i="2" s="1"/>
  <c r="B24" i="2"/>
  <c r="I18" i="2"/>
  <c r="H18" i="2"/>
  <c r="G18" i="2"/>
  <c r="F18" i="2"/>
  <c r="E18" i="2"/>
  <c r="D18" i="2"/>
  <c r="C18" i="2"/>
  <c r="B18" i="2"/>
  <c r="D23" i="1"/>
  <c r="D24" i="1"/>
  <c r="D25" i="1"/>
  <c r="D18" i="3" s="1"/>
  <c r="C23" i="1"/>
  <c r="C24" i="1"/>
  <c r="C25" i="1"/>
  <c r="C18" i="3" s="1"/>
  <c r="B23" i="1"/>
  <c r="B24" i="1"/>
  <c r="B25" i="1"/>
  <c r="D22" i="1"/>
  <c r="D3" i="3" s="1"/>
  <c r="C22" i="1"/>
  <c r="C3" i="3" s="1"/>
  <c r="B22" i="1"/>
  <c r="J4" i="1"/>
  <c r="J5" i="1"/>
  <c r="J6" i="1"/>
  <c r="J3" i="1"/>
  <c r="C7" i="1"/>
  <c r="D7" i="1"/>
  <c r="E7" i="1"/>
  <c r="F7" i="1"/>
  <c r="G7" i="1"/>
  <c r="H7" i="1"/>
  <c r="I7" i="1"/>
  <c r="B7" i="1"/>
  <c r="O4" i="4" l="1"/>
  <c r="O5" i="4"/>
  <c r="D45" i="1"/>
  <c r="B18" i="3"/>
  <c r="B3" i="3"/>
  <c r="F50" i="3"/>
  <c r="F3" i="3"/>
  <c r="F18" i="3"/>
  <c r="F35" i="3"/>
  <c r="B45" i="1"/>
  <c r="E43" i="1"/>
  <c r="E42" i="1"/>
  <c r="C45" i="1"/>
  <c r="E44" i="1"/>
  <c r="E41" i="1"/>
  <c r="K3" i="2"/>
  <c r="K33" i="2"/>
  <c r="K18" i="2"/>
  <c r="E23" i="1"/>
  <c r="B26" i="1"/>
  <c r="C26" i="1"/>
  <c r="E24" i="1"/>
  <c r="E25" i="1"/>
  <c r="D26" i="1"/>
  <c r="E22" i="1"/>
  <c r="J7" i="1"/>
  <c r="O6" i="4" l="1"/>
  <c r="F7" i="4"/>
  <c r="E45" i="1"/>
  <c r="F41" i="1" s="1"/>
  <c r="K3" i="1"/>
  <c r="K6" i="1"/>
  <c r="K5" i="1"/>
  <c r="K4" i="1"/>
  <c r="O7" i="4" l="1"/>
  <c r="B5" i="4"/>
  <c r="B13" i="4" s="1"/>
  <c r="B20" i="4" s="1"/>
  <c r="B3" i="4"/>
  <c r="C5" i="4"/>
  <c r="C13" i="4" s="1"/>
  <c r="C20" i="4" s="1"/>
  <c r="D5" i="4"/>
  <c r="D13" i="4" s="1"/>
  <c r="D20" i="4" s="1"/>
  <c r="B6" i="4"/>
  <c r="B14" i="4" s="1"/>
  <c r="B21" i="4" s="1"/>
  <c r="C4" i="4"/>
  <c r="C12" i="4" s="1"/>
  <c r="C19" i="4" s="1"/>
  <c r="D4" i="4"/>
  <c r="D12" i="4" s="1"/>
  <c r="D19" i="4" s="1"/>
  <c r="D3" i="4"/>
  <c r="C6" i="4"/>
  <c r="C14" i="4" s="1"/>
  <c r="C21" i="4" s="1"/>
  <c r="B4" i="4"/>
  <c r="B12" i="4" s="1"/>
  <c r="B19" i="4" s="1"/>
  <c r="D6" i="4"/>
  <c r="D14" i="4" s="1"/>
  <c r="D21" i="4" s="1"/>
  <c r="C3" i="4"/>
  <c r="D50" i="1"/>
  <c r="D36" i="3" s="1"/>
  <c r="C50" i="1"/>
  <c r="C36" i="3" s="1"/>
  <c r="C38" i="3" s="1"/>
  <c r="C39" i="3" s="1"/>
  <c r="F42" i="1"/>
  <c r="F43" i="1"/>
  <c r="F44" i="1"/>
  <c r="B50" i="1"/>
  <c r="B36" i="3" s="1"/>
  <c r="B38" i="3" s="1"/>
  <c r="B39" i="3" s="1"/>
  <c r="I14" i="1"/>
  <c r="F12" i="1"/>
  <c r="D13" i="1"/>
  <c r="B15" i="1"/>
  <c r="B5" i="5" s="1"/>
  <c r="G15" i="1"/>
  <c r="G5" i="5" s="1"/>
  <c r="G13" i="5" s="1"/>
  <c r="E12" i="1"/>
  <c r="G12" i="1"/>
  <c r="H14" i="1"/>
  <c r="I12" i="1"/>
  <c r="B12" i="1"/>
  <c r="D12" i="1"/>
  <c r="C12" i="1"/>
  <c r="H12" i="1"/>
  <c r="F13" i="1"/>
  <c r="B13" i="1"/>
  <c r="H15" i="1"/>
  <c r="H5" i="5" s="1"/>
  <c r="H13" i="5" s="1"/>
  <c r="G13" i="1"/>
  <c r="E15" i="1"/>
  <c r="E5" i="5" s="1"/>
  <c r="E13" i="5" s="1"/>
  <c r="I15" i="1"/>
  <c r="I5" i="5" s="1"/>
  <c r="I13" i="5" s="1"/>
  <c r="H13" i="1"/>
  <c r="C14" i="1"/>
  <c r="C15" i="1"/>
  <c r="C5" i="5" s="1"/>
  <c r="C13" i="5" s="1"/>
  <c r="F15" i="1"/>
  <c r="F5" i="5" s="1"/>
  <c r="F13" i="5" s="1"/>
  <c r="E14" i="1"/>
  <c r="E13" i="1"/>
  <c r="I13" i="1"/>
  <c r="F14" i="1"/>
  <c r="C13" i="1"/>
  <c r="D15" i="1"/>
  <c r="D5" i="5" s="1"/>
  <c r="D13" i="5" s="1"/>
  <c r="B14" i="1"/>
  <c r="D14" i="1"/>
  <c r="G14" i="1"/>
  <c r="O8" i="4" l="1"/>
  <c r="D7" i="4"/>
  <c r="D11" i="4"/>
  <c r="C11" i="4"/>
  <c r="C7" i="4"/>
  <c r="B11" i="4"/>
  <c r="B7" i="4"/>
  <c r="G34" i="2"/>
  <c r="G36" i="2" s="1"/>
  <c r="G37" i="2" s="1"/>
  <c r="G4" i="5"/>
  <c r="G12" i="5" s="1"/>
  <c r="B19" i="2"/>
  <c r="B3" i="5"/>
  <c r="E19" i="2"/>
  <c r="E21" i="2" s="1"/>
  <c r="E22" i="2" s="1"/>
  <c r="E3" i="5"/>
  <c r="E11" i="5" s="1"/>
  <c r="G19" i="2"/>
  <c r="G21" i="2" s="1"/>
  <c r="G22" i="2" s="1"/>
  <c r="G3" i="5"/>
  <c r="I4" i="2"/>
  <c r="I6" i="2" s="1"/>
  <c r="I7" i="2" s="1"/>
  <c r="I2" i="5"/>
  <c r="I34" i="2"/>
  <c r="I36" i="2" s="1"/>
  <c r="I37" i="2" s="1"/>
  <c r="I4" i="5"/>
  <c r="I12" i="5" s="1"/>
  <c r="E34" i="2"/>
  <c r="E36" i="2" s="1"/>
  <c r="E37" i="2" s="1"/>
  <c r="E4" i="5"/>
  <c r="E12" i="5" s="1"/>
  <c r="H34" i="2"/>
  <c r="H36" i="2" s="1"/>
  <c r="H37" i="2" s="1"/>
  <c r="H4" i="5"/>
  <c r="H12" i="5" s="1"/>
  <c r="D34" i="2"/>
  <c r="D36" i="2" s="1"/>
  <c r="D37" i="2" s="1"/>
  <c r="D4" i="5"/>
  <c r="D12" i="5" s="1"/>
  <c r="G4" i="2"/>
  <c r="G6" i="2" s="1"/>
  <c r="G7" i="2" s="1"/>
  <c r="G2" i="5"/>
  <c r="G10" i="5" s="1"/>
  <c r="B34" i="2"/>
  <c r="B36" i="2" s="1"/>
  <c r="B37" i="2" s="1"/>
  <c r="B4" i="5"/>
  <c r="F19" i="2"/>
  <c r="F21" i="2" s="1"/>
  <c r="F22" i="2" s="1"/>
  <c r="F3" i="5"/>
  <c r="F11" i="5" s="1"/>
  <c r="E4" i="2"/>
  <c r="E6" i="2" s="1"/>
  <c r="E7" i="2" s="1"/>
  <c r="E2" i="5"/>
  <c r="C34" i="2"/>
  <c r="C36" i="2" s="1"/>
  <c r="C37" i="2" s="1"/>
  <c r="C4" i="5"/>
  <c r="C12" i="5" s="1"/>
  <c r="H4" i="2"/>
  <c r="H6" i="2" s="1"/>
  <c r="H7" i="2" s="1"/>
  <c r="H2" i="5"/>
  <c r="C19" i="2"/>
  <c r="C21" i="2" s="1"/>
  <c r="C22" i="2" s="1"/>
  <c r="C3" i="5"/>
  <c r="C11" i="5" s="1"/>
  <c r="H19" i="2"/>
  <c r="H21" i="2" s="1"/>
  <c r="H22" i="2" s="1"/>
  <c r="H3" i="5"/>
  <c r="H11" i="5" s="1"/>
  <c r="C4" i="2"/>
  <c r="C6" i="2" s="1"/>
  <c r="C7" i="2" s="1"/>
  <c r="C2" i="5"/>
  <c r="B13" i="5"/>
  <c r="J13" i="5" s="1"/>
  <c r="J5" i="5"/>
  <c r="F34" i="2"/>
  <c r="F36" i="2" s="1"/>
  <c r="F37" i="2" s="1"/>
  <c r="F4" i="5"/>
  <c r="F12" i="5" s="1"/>
  <c r="D4" i="2"/>
  <c r="D6" i="2" s="1"/>
  <c r="D7" i="2" s="1"/>
  <c r="D2" i="5"/>
  <c r="D19" i="2"/>
  <c r="D21" i="2" s="1"/>
  <c r="D22" i="2" s="1"/>
  <c r="D3" i="5"/>
  <c r="D11" i="5" s="1"/>
  <c r="I19" i="2"/>
  <c r="I21" i="2" s="1"/>
  <c r="I22" i="2" s="1"/>
  <c r="I3" i="5"/>
  <c r="I11" i="5" s="1"/>
  <c r="B4" i="2"/>
  <c r="B6" i="2" s="1"/>
  <c r="B7" i="2" s="1"/>
  <c r="B2" i="5"/>
  <c r="F4" i="2"/>
  <c r="F6" i="2" s="1"/>
  <c r="F7" i="2" s="1"/>
  <c r="F2" i="5"/>
  <c r="F36" i="3"/>
  <c r="D38" i="3"/>
  <c r="D39" i="3" s="1"/>
  <c r="B45" i="3" s="1"/>
  <c r="C51" i="1"/>
  <c r="D51" i="1"/>
  <c r="B51" i="1"/>
  <c r="D53" i="1"/>
  <c r="D51" i="3" s="1"/>
  <c r="D53" i="3" s="1"/>
  <c r="D54" i="3" s="1"/>
  <c r="C53" i="1"/>
  <c r="C51" i="3" s="1"/>
  <c r="C53" i="3" s="1"/>
  <c r="C54" i="3" s="1"/>
  <c r="B53" i="1"/>
  <c r="B51" i="3" s="1"/>
  <c r="C52" i="1"/>
  <c r="D52" i="1"/>
  <c r="B52" i="1"/>
  <c r="E50" i="1"/>
  <c r="J12" i="1"/>
  <c r="D16" i="1"/>
  <c r="J15" i="1"/>
  <c r="F16" i="1"/>
  <c r="H16" i="1"/>
  <c r="J13" i="1"/>
  <c r="C16" i="1"/>
  <c r="E16" i="1"/>
  <c r="I16" i="1"/>
  <c r="B16" i="1"/>
  <c r="J14" i="1"/>
  <c r="G16" i="1"/>
  <c r="O9" i="4" l="1"/>
  <c r="C18" i="4"/>
  <c r="H19" i="4" s="1"/>
  <c r="I19" i="4" s="1"/>
  <c r="C15" i="4"/>
  <c r="D18" i="4"/>
  <c r="H20" i="4" s="1"/>
  <c r="I20" i="4" s="1"/>
  <c r="D15" i="4"/>
  <c r="B18" i="4"/>
  <c r="H18" i="4" s="1"/>
  <c r="I18" i="4" s="1"/>
  <c r="B15" i="4"/>
  <c r="K4" i="2"/>
  <c r="B13" i="2"/>
  <c r="D13" i="2" s="1"/>
  <c r="K19" i="2"/>
  <c r="H10" i="5"/>
  <c r="H14" i="5" s="1"/>
  <c r="H6" i="5"/>
  <c r="B10" i="5"/>
  <c r="J2" i="5"/>
  <c r="B6" i="5"/>
  <c r="G6" i="5"/>
  <c r="G11" i="5"/>
  <c r="G14" i="5" s="1"/>
  <c r="J4" i="5"/>
  <c r="B12" i="5"/>
  <c r="J12" i="5" s="1"/>
  <c r="B21" i="2"/>
  <c r="B22" i="2" s="1"/>
  <c r="B28" i="2" s="1"/>
  <c r="B29" i="2" s="1"/>
  <c r="C10" i="5"/>
  <c r="C14" i="5" s="1"/>
  <c r="C6" i="5"/>
  <c r="B11" i="5"/>
  <c r="J3" i="5"/>
  <c r="D10" i="5"/>
  <c r="D14" i="5" s="1"/>
  <c r="D6" i="5"/>
  <c r="E10" i="5"/>
  <c r="E14" i="5" s="1"/>
  <c r="E6" i="5"/>
  <c r="I10" i="5"/>
  <c r="I14" i="5" s="1"/>
  <c r="I6" i="5"/>
  <c r="B43" i="2"/>
  <c r="B44" i="2" s="1"/>
  <c r="F10" i="5"/>
  <c r="F14" i="5" s="1"/>
  <c r="F6" i="5"/>
  <c r="K34" i="2"/>
  <c r="F51" i="3"/>
  <c r="B53" i="3"/>
  <c r="B54" i="3" s="1"/>
  <c r="B60" i="3" s="1"/>
  <c r="B46" i="3"/>
  <c r="D45" i="3"/>
  <c r="E52" i="1"/>
  <c r="B54" i="1"/>
  <c r="E51" i="1"/>
  <c r="D54" i="1"/>
  <c r="E53" i="1"/>
  <c r="C54" i="1"/>
  <c r="J16" i="1"/>
  <c r="E26" i="1"/>
  <c r="O10" i="4" l="1"/>
  <c r="D28" i="2"/>
  <c r="B14" i="2"/>
  <c r="D43" i="2"/>
  <c r="J11" i="5"/>
  <c r="J10" i="5"/>
  <c r="B14" i="5"/>
  <c r="J6" i="5"/>
  <c r="B61" i="3"/>
  <c r="D60" i="3"/>
  <c r="E54" i="1"/>
  <c r="F22" i="1"/>
  <c r="F25" i="1"/>
  <c r="F23" i="1"/>
  <c r="F24" i="1"/>
  <c r="O11" i="4" l="1"/>
  <c r="J14" i="5"/>
  <c r="N8" i="5" s="1"/>
  <c r="P8" i="5" s="1"/>
  <c r="D33" i="1"/>
  <c r="C33" i="1"/>
  <c r="B33" i="1"/>
  <c r="E33" i="1" s="1"/>
  <c r="C32" i="1"/>
  <c r="B32" i="1"/>
  <c r="D32" i="1"/>
  <c r="D34" i="1"/>
  <c r="D19" i="3" s="1"/>
  <c r="D21" i="3" s="1"/>
  <c r="D22" i="3" s="1"/>
  <c r="C34" i="1"/>
  <c r="C19" i="3" s="1"/>
  <c r="C21" i="3" s="1"/>
  <c r="C22" i="3" s="1"/>
  <c r="B34" i="1"/>
  <c r="B19" i="3" s="1"/>
  <c r="D31" i="1"/>
  <c r="D4" i="3" s="1"/>
  <c r="D6" i="3" s="1"/>
  <c r="D7" i="3" s="1"/>
  <c r="B31" i="1"/>
  <c r="B4" i="3" s="1"/>
  <c r="C31" i="1"/>
  <c r="C4" i="3" s="1"/>
  <c r="C6" i="3" s="1"/>
  <c r="C7" i="3" s="1"/>
  <c r="O12" i="4" l="1"/>
  <c r="F19" i="3"/>
  <c r="B21" i="3"/>
  <c r="B22" i="3" s="1"/>
  <c r="B28" i="3" s="1"/>
  <c r="F4" i="3"/>
  <c r="B6" i="3"/>
  <c r="B7" i="3" s="1"/>
  <c r="B13" i="3" s="1"/>
  <c r="B35" i="1"/>
  <c r="E32" i="1"/>
  <c r="E31" i="1"/>
  <c r="C35" i="1"/>
  <c r="D35" i="1"/>
  <c r="E34" i="1"/>
  <c r="O13" i="4" l="1"/>
  <c r="B29" i="3"/>
  <c r="D28" i="3"/>
  <c r="D13" i="3"/>
  <c r="B14" i="3"/>
  <c r="E35" i="1"/>
  <c r="O14" i="4" l="1"/>
  <c r="O15" i="4" l="1"/>
  <c r="O16" i="4" l="1"/>
  <c r="O17" i="4" l="1"/>
  <c r="O18" i="4" l="1"/>
  <c r="O19" i="4" l="1"/>
  <c r="O20" i="4" l="1"/>
  <c r="O21" i="4" l="1"/>
  <c r="O22" i="4" l="1"/>
  <c r="O23" i="4" l="1"/>
  <c r="O24" i="4" l="1"/>
  <c r="O25" i="4" l="1"/>
  <c r="O26" i="4" l="1"/>
  <c r="O27" i="4" l="1"/>
  <c r="O28" i="4" l="1"/>
  <c r="O29" i="4" l="1"/>
  <c r="O30" i="4" l="1"/>
  <c r="O31" i="4" l="1"/>
  <c r="O32" i="4" l="1"/>
  <c r="O33" i="4" l="1"/>
  <c r="O34" i="4" l="1"/>
  <c r="O35" i="4" l="1"/>
</calcChain>
</file>

<file path=xl/sharedStrings.xml><?xml version="1.0" encoding="utf-8"?>
<sst xmlns="http://schemas.openxmlformats.org/spreadsheetml/2006/main" count="267" uniqueCount="70">
  <si>
    <t>VM1</t>
  </si>
  <si>
    <t>VM2</t>
  </si>
  <si>
    <t>MM1</t>
  </si>
  <si>
    <t>MM2</t>
  </si>
  <si>
    <t>OB1</t>
  </si>
  <si>
    <t>OB2</t>
  </si>
  <si>
    <t>OB3</t>
  </si>
  <si>
    <t>ST</t>
  </si>
  <si>
    <t>Zimni</t>
  </si>
  <si>
    <t>Letni</t>
  </si>
  <si>
    <t>Stridani</t>
  </si>
  <si>
    <t>NN</t>
  </si>
  <si>
    <t xml:space="preserve">k = </t>
  </si>
  <si>
    <t>celkem</t>
  </si>
  <si>
    <t>Data</t>
  </si>
  <si>
    <t>suma</t>
  </si>
  <si>
    <t>r/c</t>
  </si>
  <si>
    <t>Očekávané četnosti</t>
  </si>
  <si>
    <r>
      <t>teoretické pravděpodobnosti p'_r = (∑n_</t>
    </r>
    <r>
      <rPr>
        <sz val="11"/>
        <color theme="1"/>
        <rFont val="Calibri"/>
        <family val="2"/>
        <scheme val="minor"/>
      </rPr>
      <t xml:space="preserve">{r, .})/(∑∑n_{r, c}) </t>
    </r>
  </si>
  <si>
    <t>n'_{r,c} = (∑n_{., c}) * p'_r</t>
  </si>
  <si>
    <t>(a) Zimní čas:</t>
  </si>
  <si>
    <t>n_{Zim,c} - n'_{Zim,c}</t>
  </si>
  <si>
    <r>
      <t xml:space="preserve">Naměřené </t>
    </r>
    <r>
      <rPr>
        <sz val="11"/>
        <color theme="1"/>
        <rFont val="Calibri"/>
        <family val="2"/>
        <scheme val="minor"/>
      </rPr>
      <t>n_{Zim, c}</t>
    </r>
  </si>
  <si>
    <r>
      <t xml:space="preserve">Očekávané </t>
    </r>
    <r>
      <rPr>
        <sz val="11"/>
        <color theme="1"/>
        <rFont val="Calibri"/>
        <family val="2"/>
        <scheme val="minor"/>
      </rPr>
      <t>n'_{Zim, c}</t>
    </r>
  </si>
  <si>
    <t>(↑)^2/n'_{Zim, c}</t>
  </si>
  <si>
    <t>stupně volnosti: počet tříd - počet odhadnutých parametrů - 1</t>
  </si>
  <si>
    <t xml:space="preserve">α = </t>
  </si>
  <si>
    <t xml:space="preserve">test. krit. = </t>
  </si>
  <si>
    <t xml:space="preserve">W̅ = </t>
  </si>
  <si>
    <t>(b) Letní čas:</t>
  </si>
  <si>
    <t>(c) Střídání času:</t>
  </si>
  <si>
    <r>
      <t xml:space="preserve">Naměřené </t>
    </r>
    <r>
      <rPr>
        <sz val="11"/>
        <color theme="1"/>
        <rFont val="Calibri"/>
        <family val="2"/>
        <scheme val="minor"/>
      </rPr>
      <t>n_{Let, c}</t>
    </r>
  </si>
  <si>
    <r>
      <t xml:space="preserve">Očekávané </t>
    </r>
    <r>
      <rPr>
        <sz val="11"/>
        <color theme="1"/>
        <rFont val="Calibri"/>
        <family val="2"/>
        <scheme val="minor"/>
      </rPr>
      <t>n'_{Let, c}</t>
    </r>
  </si>
  <si>
    <t>n_{Let,c} - n'_{Let,c}</t>
  </si>
  <si>
    <t>(↑)^2/n'_{Let, c}</t>
  </si>
  <si>
    <r>
      <t xml:space="preserve">Naměřené </t>
    </r>
    <r>
      <rPr>
        <sz val="11"/>
        <color theme="1"/>
        <rFont val="Calibri"/>
        <family val="2"/>
        <scheme val="minor"/>
      </rPr>
      <t>n_{Str, c}</t>
    </r>
  </si>
  <si>
    <r>
      <t xml:space="preserve">Očekávané </t>
    </r>
    <r>
      <rPr>
        <sz val="11"/>
        <color theme="1"/>
        <rFont val="Calibri"/>
        <family val="2"/>
        <scheme val="minor"/>
      </rPr>
      <t>n'_{Str, c}</t>
    </r>
  </si>
  <si>
    <t>n_{Str,c} - n'_{Str,c}</t>
  </si>
  <si>
    <t>(↑)^2/n'_{Str, c}</t>
  </si>
  <si>
    <t xml:space="preserve">χ²_{1 - α} (k) = </t>
  </si>
  <si>
    <r>
      <t>Seskupená data</t>
    </r>
    <r>
      <rPr>
        <sz val="11"/>
        <color theme="1"/>
        <rFont val="Calibri"/>
        <family val="2"/>
        <scheme val="minor"/>
      </rPr>
      <t xml:space="preserve"> (varianta bez dat studenta)</t>
    </r>
  </si>
  <si>
    <t>VM</t>
  </si>
  <si>
    <t>MM</t>
  </si>
  <si>
    <t>OB</t>
  </si>
  <si>
    <t>p'_r</t>
  </si>
  <si>
    <t>(d) Zimní čas:</t>
  </si>
  <si>
    <t>(e) Nerozhodnutí:</t>
  </si>
  <si>
    <r>
      <t xml:space="preserve">Naměřené </t>
    </r>
    <r>
      <rPr>
        <sz val="11"/>
        <color theme="1"/>
        <rFont val="Calibri"/>
        <family val="2"/>
        <scheme val="minor"/>
      </rPr>
      <t>n_{NN, c}</t>
    </r>
  </si>
  <si>
    <r>
      <t xml:space="preserve">Očekávané </t>
    </r>
    <r>
      <rPr>
        <sz val="11"/>
        <color theme="1"/>
        <rFont val="Calibri"/>
        <family val="2"/>
        <scheme val="minor"/>
      </rPr>
      <t>n'_{NN, c}</t>
    </r>
  </si>
  <si>
    <t>n_{NN,c} - n'_{NN,c}</t>
  </si>
  <si>
    <t>(↑)^2/n'_{NN, c}</t>
  </si>
  <si>
    <t xml:space="preserve">p-val. = </t>
  </si>
  <si>
    <r>
      <t>Seskupená data</t>
    </r>
    <r>
      <rPr>
        <sz val="11"/>
        <color theme="1"/>
        <rFont val="Calibri"/>
        <family val="2"/>
        <scheme val="minor"/>
      </rPr>
      <t xml:space="preserve"> (varianta s daty studenta)</t>
    </r>
  </si>
  <si>
    <t>(d*) Zimní čas (se zahrnutím dat studenta):</t>
  </si>
  <si>
    <t>(e*) Nerozhodnutí (se zahrnutím dat studenta):</t>
  </si>
  <si>
    <t>test. krit.</t>
  </si>
  <si>
    <t>stupně volnosti: (řádků - 1) * (sloupců - 1)</t>
  </si>
  <si>
    <t>H0: ∀r,c: p_{r,c} = p_{r, .} * p_{., c}</t>
  </si>
  <si>
    <t>Ha: ∃r, c: p_{r,c} ≠ p_{r, .} * p_{., c}</t>
  </si>
  <si>
    <t>Na hladině významnosti 0,05 můžeme tvrdit, že preference času závisí na velikosti obce, ve které obyvatel žije.</t>
  </si>
  <si>
    <t>pro testovací kritérium</t>
  </si>
  <si>
    <r>
      <t>ST</t>
    </r>
    <r>
      <rPr>
        <sz val="11"/>
        <color theme="1"/>
        <rFont val="Segoe UI"/>
        <family val="2"/>
      </rPr>
      <t>~</t>
    </r>
    <r>
      <rPr>
        <sz val="11"/>
        <color theme="1"/>
        <rFont val="Calibri"/>
        <family val="2"/>
        <charset val="238"/>
        <scheme val="minor"/>
      </rPr>
      <t>VM</t>
    </r>
  </si>
  <si>
    <r>
      <t>ST</t>
    </r>
    <r>
      <rPr>
        <sz val="11"/>
        <color theme="1"/>
        <rFont val="Segoe UI"/>
        <family val="2"/>
      </rPr>
      <t>~</t>
    </r>
    <r>
      <rPr>
        <sz val="11"/>
        <color theme="1"/>
        <rFont val="Calibri"/>
        <family val="2"/>
        <charset val="238"/>
        <scheme val="minor"/>
      </rPr>
      <t>MM</t>
    </r>
  </si>
  <si>
    <r>
      <t>ST</t>
    </r>
    <r>
      <rPr>
        <sz val="11"/>
        <color theme="1"/>
        <rFont val="Segoe UI"/>
        <family val="2"/>
      </rPr>
      <t>~</t>
    </r>
    <r>
      <rPr>
        <sz val="11"/>
        <color theme="1"/>
        <rFont val="Calibri"/>
        <family val="2"/>
        <charset val="238"/>
        <scheme val="minor"/>
      </rPr>
      <t>OB</t>
    </r>
  </si>
  <si>
    <t>p-value</t>
  </si>
  <si>
    <t>Skutečné četnosti</t>
  </si>
  <si>
    <t>Rozdíly ST - očekávané</t>
  </si>
  <si>
    <r>
      <t>Očekávané četnosti</t>
    </r>
    <r>
      <rPr>
        <sz val="11"/>
        <color theme="1"/>
        <rFont val="Calibri"/>
        <family val="2"/>
        <scheme val="minor"/>
      </rPr>
      <t xml:space="preserve"> (podle rozdělení dat skupiny)</t>
    </r>
  </si>
  <si>
    <t>x</t>
  </si>
  <si>
    <t>chisq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</si>
</sst>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"/>
      <name val="Calibri"/>
      <family val="2"/>
      <charset val="238"/>
      <scheme val="minor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quotePrefix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5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/>
    </xf>
    <xf numFmtId="0" fontId="0" fillId="0" borderId="9" xfId="0" applyBorder="1"/>
    <xf numFmtId="11" fontId="0" fillId="0" borderId="0" xfId="0" applyNumberFormat="1"/>
    <xf numFmtId="0" fontId="4" fillId="0" borderId="0" xfId="0" applyFont="1"/>
    <xf numFmtId="0" fontId="4" fillId="0" borderId="0" xfId="0" applyFont="1" applyAlignment="1">
      <alignment horizontal="left"/>
    </xf>
    <xf numFmtId="0" fontId="1" fillId="0" borderId="2" xfId="0" applyFont="1" applyBorder="1"/>
    <xf numFmtId="0" fontId="5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7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'f)'!$O$1</c:f>
              <c:strCache>
                <c:ptCount val="1"/>
                <c:pt idx="0">
                  <c:v>chisq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'f)'!$N$2:$N$58</c:f>
              <c:numCache>
                <c:formatCode>General</c:formatCode>
                <c:ptCount val="5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</c:numCache>
            </c:numRef>
          </c:xVal>
          <c:yVal>
            <c:numRef>
              <c:f>'f)'!$O$2:$O$58</c:f>
              <c:numCache>
                <c:formatCode>General</c:formatCode>
                <c:ptCount val="57"/>
                <c:pt idx="0">
                  <c:v>0</c:v>
                </c:pt>
                <c:pt idx="1">
                  <c:v>0.12000389484301358</c:v>
                </c:pt>
                <c:pt idx="2">
                  <c:v>0.16143422587153616</c:v>
                </c:pt>
                <c:pt idx="3">
                  <c:v>0.18807302976825627</c:v>
                </c:pt>
                <c:pt idx="4">
                  <c:v>0.20657661898691138</c:v>
                </c:pt>
                <c:pt idx="5">
                  <c:v>0.21969564473386122</c:v>
                </c:pt>
                <c:pt idx="6">
                  <c:v>0.22892717363045573</c:v>
                </c:pt>
                <c:pt idx="7">
                  <c:v>0.23521012740873914</c:v>
                </c:pt>
                <c:pt idx="8">
                  <c:v>0.23918683193456397</c:v>
                </c:pt>
                <c:pt idx="9">
                  <c:v>0.24132304894687467</c:v>
                </c:pt>
                <c:pt idx="10">
                  <c:v>0.24197072451914334</c:v>
                </c:pt>
                <c:pt idx="11">
                  <c:v>0.24140398965467808</c:v>
                </c:pt>
                <c:pt idx="12">
                  <c:v>0.23984131668207992</c:v>
                </c:pt>
                <c:pt idx="13">
                  <c:v>0.2374599263336418</c:v>
                </c:pt>
                <c:pt idx="14">
                  <c:v>0.23440558028311692</c:v>
                </c:pt>
                <c:pt idx="15">
                  <c:v>0.23079948420818289</c:v>
                </c:pt>
                <c:pt idx="16">
                  <c:v>0.22674330448995825</c:v>
                </c:pt>
                <c:pt idx="17">
                  <c:v>0.22232290927060971</c:v>
                </c:pt>
                <c:pt idx="18">
                  <c:v>0.21761122045176876</c:v>
                </c:pt>
                <c:pt idx="19">
                  <c:v>0.21267042966372288</c:v>
                </c:pt>
                <c:pt idx="20">
                  <c:v>0.20755374871029728</c:v>
                </c:pt>
                <c:pt idx="21">
                  <c:v>0.20230681235851694</c:v>
                </c:pt>
                <c:pt idx="22">
                  <c:v>0.19696881682091444</c:v>
                </c:pt>
                <c:pt idx="23">
                  <c:v>0.1915734540704237</c:v>
                </c:pt>
                <c:pt idx="24">
                  <c:v>0.18614968617662295</c:v>
                </c:pt>
                <c:pt idx="25">
                  <c:v>0.1807223926681813</c:v>
                </c:pt>
                <c:pt idx="26">
                  <c:v>0.17531291594240211</c:v>
                </c:pt>
                <c:pt idx="27">
                  <c:v>0.16993952394897016</c:v>
                </c:pt>
                <c:pt idx="28">
                  <c:v>0.16461780510712454</c:v>
                </c:pt>
                <c:pt idx="29">
                  <c:v>0.15936100722808558</c:v>
                </c:pt>
                <c:pt idx="30">
                  <c:v>0.15418032980376928</c:v>
                </c:pt>
                <c:pt idx="31">
                  <c:v>0.14908517717792771</c:v>
                </c:pt>
                <c:pt idx="32">
                  <c:v>0.14408337868861462</c:v>
                </c:pt>
                <c:pt idx="33">
                  <c:v>0.13918138075553627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13-4809-95DF-2C93D08DE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038288"/>
        <c:axId val="2067041616"/>
      </c:scatterChart>
      <c:valAx>
        <c:axId val="206703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041616"/>
        <c:crosses val="autoZero"/>
        <c:crossBetween val="midCat"/>
      </c:valAx>
      <c:valAx>
        <c:axId val="206704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03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249555</xdr:colOff>
      <xdr:row>0</xdr:row>
      <xdr:rowOff>113347</xdr:rowOff>
    </xdr:from>
    <xdr:to>
      <xdr:col>26</xdr:col>
      <xdr:colOff>554355</xdr:colOff>
      <xdr:row>15</xdr:row>
      <xdr:rowOff>140017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6F364E-6EF9-FF3F-AD73-CEBE079D6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D620A-EE0D-4C1A-92F0-1633561E880A}">
  <dimension ref="A1:S54"/>
  <sheetViews>
    <sheetView topLeftCell="A22" zoomScale="105" workbookViewId="0">
      <selection activeCell="B41" sqref="B41"/>
    </sheetView>
  </sheetViews>
  <sheetFormatPr defaultColWidth="7.33203125" defaultRowHeight="14.4" x14ac:dyDescent="0.3"/>
  <cols>
    <col min="1" max="1" width="17.109375" customWidth="1"/>
  </cols>
  <sheetData>
    <row r="1" spans="1:17" x14ac:dyDescent="0.3">
      <c r="A1" s="13" t="s">
        <v>14</v>
      </c>
      <c r="B1" s="8"/>
      <c r="C1" s="8"/>
      <c r="D1" s="8"/>
      <c r="E1" s="8"/>
      <c r="F1" s="8"/>
      <c r="G1" s="8"/>
      <c r="H1" s="8"/>
      <c r="I1" s="8"/>
      <c r="J1" s="8"/>
    </row>
    <row r="2" spans="1:17" x14ac:dyDescent="0.3">
      <c r="A2" s="22" t="s">
        <v>16</v>
      </c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  <c r="I2" s="20" t="s">
        <v>7</v>
      </c>
      <c r="J2" s="21" t="s">
        <v>15</v>
      </c>
      <c r="K2" t="s">
        <v>18</v>
      </c>
    </row>
    <row r="3" spans="1:17" x14ac:dyDescent="0.3">
      <c r="A3" s="16" t="s">
        <v>8</v>
      </c>
      <c r="B3" s="8">
        <v>510</v>
      </c>
      <c r="C3" s="8">
        <v>324</v>
      </c>
      <c r="D3" s="8">
        <v>302</v>
      </c>
      <c r="E3" s="8">
        <v>257</v>
      </c>
      <c r="F3" s="8">
        <v>147</v>
      </c>
      <c r="G3" s="8">
        <v>66</v>
      </c>
      <c r="H3" s="8">
        <v>87</v>
      </c>
      <c r="I3" s="10">
        <v>13</v>
      </c>
      <c r="J3" s="10">
        <f>SUM(B3:I3)</f>
        <v>1706</v>
      </c>
      <c r="K3" s="7">
        <f>J3/$J$7</f>
        <v>0.40369143398012303</v>
      </c>
      <c r="P3" s="8"/>
      <c r="Q3" s="8"/>
    </row>
    <row r="4" spans="1:17" x14ac:dyDescent="0.3">
      <c r="A4" s="16" t="s">
        <v>9</v>
      </c>
      <c r="B4" s="8">
        <v>352</v>
      </c>
      <c r="C4" s="8">
        <v>284</v>
      </c>
      <c r="D4" s="8">
        <v>185</v>
      </c>
      <c r="E4" s="8">
        <v>178</v>
      </c>
      <c r="F4" s="8">
        <v>87</v>
      </c>
      <c r="G4" s="8">
        <v>58</v>
      </c>
      <c r="H4" s="8">
        <v>65</v>
      </c>
      <c r="I4" s="10">
        <v>16</v>
      </c>
      <c r="J4" s="10">
        <f>SUM(B4:I4)</f>
        <v>1225</v>
      </c>
      <c r="K4">
        <f>J4/$J$7</f>
        <v>0.28987221959299575</v>
      </c>
      <c r="P4" s="8"/>
      <c r="Q4" s="8"/>
    </row>
    <row r="5" spans="1:17" x14ac:dyDescent="0.3">
      <c r="A5" s="16" t="s">
        <v>10</v>
      </c>
      <c r="B5" s="8">
        <v>257</v>
      </c>
      <c r="C5" s="8">
        <v>178</v>
      </c>
      <c r="D5" s="8">
        <v>124</v>
      </c>
      <c r="E5" s="8">
        <v>78</v>
      </c>
      <c r="F5" s="8">
        <v>44</v>
      </c>
      <c r="G5" s="8">
        <v>33</v>
      </c>
      <c r="H5" s="8">
        <v>31</v>
      </c>
      <c r="I5" s="10">
        <v>7</v>
      </c>
      <c r="J5" s="10">
        <f>SUM(B5:I5)</f>
        <v>752</v>
      </c>
      <c r="K5">
        <f>J5/$J$7</f>
        <v>0.17794604827259819</v>
      </c>
      <c r="P5" s="8"/>
      <c r="Q5" s="8"/>
    </row>
    <row r="6" spans="1:17" x14ac:dyDescent="0.3">
      <c r="A6" s="15" t="s">
        <v>11</v>
      </c>
      <c r="B6" s="9">
        <v>208</v>
      </c>
      <c r="C6" s="9">
        <v>129</v>
      </c>
      <c r="D6" s="9">
        <v>70</v>
      </c>
      <c r="E6" s="9">
        <v>74</v>
      </c>
      <c r="F6" s="9">
        <v>6</v>
      </c>
      <c r="G6" s="9">
        <v>19</v>
      </c>
      <c r="H6" s="9">
        <v>32</v>
      </c>
      <c r="I6" s="11">
        <v>5</v>
      </c>
      <c r="J6" s="15">
        <f>SUM(B6:I6)</f>
        <v>543</v>
      </c>
      <c r="K6">
        <f>J6/$J$7</f>
        <v>0.12849029815428301</v>
      </c>
      <c r="P6" s="8"/>
      <c r="Q6" s="8"/>
    </row>
    <row r="7" spans="1:17" x14ac:dyDescent="0.3">
      <c r="A7" s="17" t="s">
        <v>15</v>
      </c>
      <c r="B7" s="9">
        <f>SUM(B3:B6)</f>
        <v>1327</v>
      </c>
      <c r="C7" s="9">
        <f t="shared" ref="C7:H7" si="0">SUM(C3:C6)</f>
        <v>915</v>
      </c>
      <c r="D7" s="9">
        <f t="shared" si="0"/>
        <v>681</v>
      </c>
      <c r="E7" s="9">
        <f t="shared" si="0"/>
        <v>587</v>
      </c>
      <c r="F7" s="9">
        <f t="shared" si="0"/>
        <v>284</v>
      </c>
      <c r="G7" s="9">
        <f t="shared" si="0"/>
        <v>176</v>
      </c>
      <c r="H7" s="9">
        <f t="shared" si="0"/>
        <v>215</v>
      </c>
      <c r="I7" s="14">
        <f>SUM(I3:I6)</f>
        <v>41</v>
      </c>
      <c r="J7" s="11">
        <f>SUM(J3:J6)</f>
        <v>4226</v>
      </c>
      <c r="P7" s="8"/>
      <c r="Q7" s="8"/>
    </row>
    <row r="10" spans="1:17" x14ac:dyDescent="0.3">
      <c r="A10" s="6" t="s">
        <v>17</v>
      </c>
      <c r="B10" t="s">
        <v>19</v>
      </c>
    </row>
    <row r="11" spans="1:17" x14ac:dyDescent="0.3">
      <c r="A11" s="22" t="s">
        <v>16</v>
      </c>
      <c r="B11" s="19" t="s">
        <v>0</v>
      </c>
      <c r="C11" s="19" t="s">
        <v>1</v>
      </c>
      <c r="D11" s="19" t="s">
        <v>2</v>
      </c>
      <c r="E11" s="19" t="s">
        <v>3</v>
      </c>
      <c r="F11" s="19" t="s">
        <v>4</v>
      </c>
      <c r="G11" s="19" t="s">
        <v>5</v>
      </c>
      <c r="H11" s="19" t="s">
        <v>6</v>
      </c>
      <c r="I11" s="20" t="s">
        <v>7</v>
      </c>
      <c r="J11" s="21"/>
    </row>
    <row r="12" spans="1:17" x14ac:dyDescent="0.3">
      <c r="A12" s="16" t="s">
        <v>8</v>
      </c>
      <c r="B12" s="8">
        <f>B$7*$K3</f>
        <v>535.69853289162324</v>
      </c>
      <c r="C12" s="8">
        <f>C$7*$K3</f>
        <v>369.37766209181257</v>
      </c>
      <c r="D12" s="8">
        <f>D$7*$K3</f>
        <v>274.9138665404638</v>
      </c>
      <c r="E12" s="8">
        <f>E$7*$K3</f>
        <v>236.9668717463322</v>
      </c>
      <c r="F12" s="8">
        <f>F$7*$K3</f>
        <v>114.64836725035494</v>
      </c>
      <c r="G12" s="8">
        <f>G$7*$K3</f>
        <v>71.049692380501654</v>
      </c>
      <c r="H12" s="8">
        <f>H$7*$K3</f>
        <v>86.793658305726453</v>
      </c>
      <c r="I12" s="10">
        <f>I$7*$K3</f>
        <v>16.551348793185046</v>
      </c>
      <c r="J12" s="10">
        <f t="shared" ref="J12:J15" si="1">SUM(B12:I12)</f>
        <v>1706</v>
      </c>
    </row>
    <row r="13" spans="1:17" x14ac:dyDescent="0.3">
      <c r="A13" s="16" t="s">
        <v>9</v>
      </c>
      <c r="B13" s="8">
        <f>B$7*$K4</f>
        <v>384.66043539990534</v>
      </c>
      <c r="C13" s="8">
        <f>C$7*$K4</f>
        <v>265.23308092759112</v>
      </c>
      <c r="D13" s="8">
        <f>D$7*$K4</f>
        <v>197.4029815428301</v>
      </c>
      <c r="E13" s="8">
        <f>E$7*$K4</f>
        <v>170.15499290108852</v>
      </c>
      <c r="F13" s="8">
        <f>F$7*$K4</f>
        <v>82.323710364410786</v>
      </c>
      <c r="G13" s="8">
        <f>G$7*$K4</f>
        <v>51.017510648367249</v>
      </c>
      <c r="H13" s="8">
        <f>H$7*$K4</f>
        <v>62.322527212494087</v>
      </c>
      <c r="I13" s="10">
        <f>I$7*$K4</f>
        <v>11.884761003312827</v>
      </c>
      <c r="J13" s="10">
        <f t="shared" si="1"/>
        <v>1225</v>
      </c>
    </row>
    <row r="14" spans="1:17" x14ac:dyDescent="0.3">
      <c r="A14" s="16" t="s">
        <v>10</v>
      </c>
      <c r="B14" s="8">
        <f>B$7*$K5</f>
        <v>236.13440605773781</v>
      </c>
      <c r="C14" s="8">
        <f>C$7*$K5</f>
        <v>162.82063416942734</v>
      </c>
      <c r="D14" s="8">
        <f>D$7*$K5</f>
        <v>121.18125887363936</v>
      </c>
      <c r="E14" s="8">
        <f>E$7*$K5</f>
        <v>104.45433033601513</v>
      </c>
      <c r="F14" s="8">
        <f>F$7*$K5</f>
        <v>50.536677709417887</v>
      </c>
      <c r="G14" s="8">
        <f>G$7*$K5</f>
        <v>31.31850449597728</v>
      </c>
      <c r="H14" s="8">
        <f>H$7*$K5</f>
        <v>38.258400378608613</v>
      </c>
      <c r="I14" s="10">
        <f>I$7*$K5</f>
        <v>7.2957879791765254</v>
      </c>
      <c r="J14" s="10">
        <f t="shared" si="1"/>
        <v>752</v>
      </c>
    </row>
    <row r="15" spans="1:17" x14ac:dyDescent="0.3">
      <c r="A15" s="15" t="s">
        <v>11</v>
      </c>
      <c r="B15" s="9">
        <f>B$7*$K6</f>
        <v>170.50662565073355</v>
      </c>
      <c r="C15" s="9">
        <f>C$7*$K6</f>
        <v>117.56862281116895</v>
      </c>
      <c r="D15" s="9">
        <f>D$7*$K6</f>
        <v>87.50189304306673</v>
      </c>
      <c r="E15" s="9">
        <f>E$7*$K6</f>
        <v>75.423805016564131</v>
      </c>
      <c r="F15" s="9">
        <f>F$7*$K6</f>
        <v>36.491244675816375</v>
      </c>
      <c r="G15" s="9">
        <f>G$7*$K6</f>
        <v>22.61429247515381</v>
      </c>
      <c r="H15" s="9">
        <f>H$7*$K6</f>
        <v>27.625414103170847</v>
      </c>
      <c r="I15" s="11">
        <f>I$7*$K6</f>
        <v>5.2681022243256033</v>
      </c>
      <c r="J15" s="15">
        <f t="shared" si="1"/>
        <v>543</v>
      </c>
    </row>
    <row r="16" spans="1:17" x14ac:dyDescent="0.3">
      <c r="A16" s="17"/>
      <c r="B16" s="9">
        <f t="shared" ref="B16:J16" si="2">SUM(B12:B15)</f>
        <v>1327</v>
      </c>
      <c r="C16" s="9">
        <f t="shared" si="2"/>
        <v>915</v>
      </c>
      <c r="D16" s="9">
        <f t="shared" si="2"/>
        <v>681</v>
      </c>
      <c r="E16" s="9">
        <f t="shared" si="2"/>
        <v>587</v>
      </c>
      <c r="F16" s="9">
        <f t="shared" si="2"/>
        <v>284</v>
      </c>
      <c r="G16" s="9">
        <f t="shared" si="2"/>
        <v>175.99999999999997</v>
      </c>
      <c r="H16" s="9">
        <f t="shared" si="2"/>
        <v>215</v>
      </c>
      <c r="I16" s="14">
        <f t="shared" si="2"/>
        <v>41</v>
      </c>
      <c r="J16" s="11">
        <f t="shared" si="2"/>
        <v>4226</v>
      </c>
    </row>
    <row r="20" spans="1:19" x14ac:dyDescent="0.3">
      <c r="A20" s="6" t="s">
        <v>40</v>
      </c>
    </row>
    <row r="21" spans="1:19" x14ac:dyDescent="0.3">
      <c r="A21" s="22" t="s">
        <v>16</v>
      </c>
      <c r="B21" s="19" t="s">
        <v>41</v>
      </c>
      <c r="C21" s="19" t="s">
        <v>42</v>
      </c>
      <c r="D21" s="20" t="s">
        <v>43</v>
      </c>
      <c r="E21" s="21" t="s">
        <v>15</v>
      </c>
      <c r="F21" s="12" t="s">
        <v>44</v>
      </c>
      <c r="G21" s="12"/>
      <c r="H21" s="8"/>
    </row>
    <row r="22" spans="1:19" x14ac:dyDescent="0.3">
      <c r="A22" s="16" t="s">
        <v>8</v>
      </c>
      <c r="B22" s="8">
        <f>SUM(B3:C3)</f>
        <v>834</v>
      </c>
      <c r="C22" s="8">
        <f>SUM(D3:E3)</f>
        <v>559</v>
      </c>
      <c r="D22" s="10">
        <f>SUM(F3:H3)</f>
        <v>300</v>
      </c>
      <c r="E22" s="10">
        <f>SUM(B22:D22)</f>
        <v>1693</v>
      </c>
      <c r="F22" s="8">
        <f>E22/$E$26</f>
        <v>0.4045400238948626</v>
      </c>
      <c r="G22" s="8"/>
      <c r="H22" s="8"/>
    </row>
    <row r="23" spans="1:19" x14ac:dyDescent="0.3">
      <c r="A23" s="16" t="s">
        <v>9</v>
      </c>
      <c r="B23" s="8">
        <f t="shared" ref="B23:B25" si="3">SUM(B4:C4)</f>
        <v>636</v>
      </c>
      <c r="C23" s="8">
        <f t="shared" ref="C23:C25" si="4">SUM(D4:E4)</f>
        <v>363</v>
      </c>
      <c r="D23" s="10">
        <f t="shared" ref="D23:D25" si="5">SUM(F4:H4)</f>
        <v>210</v>
      </c>
      <c r="E23" s="10">
        <f t="shared" ref="E23:E25" si="6">SUM(B23:D23)</f>
        <v>1209</v>
      </c>
      <c r="F23" s="8">
        <f t="shared" ref="F23:F25" si="7">E23/$E$26</f>
        <v>0.28888888888888886</v>
      </c>
      <c r="G23" s="8"/>
      <c r="H23" s="8"/>
    </row>
    <row r="24" spans="1:19" x14ac:dyDescent="0.3">
      <c r="A24" s="16" t="s">
        <v>10</v>
      </c>
      <c r="B24" s="8">
        <f t="shared" si="3"/>
        <v>435</v>
      </c>
      <c r="C24" s="8">
        <f t="shared" si="4"/>
        <v>202</v>
      </c>
      <c r="D24" s="10">
        <f t="shared" si="5"/>
        <v>108</v>
      </c>
      <c r="E24" s="10">
        <f t="shared" si="6"/>
        <v>745</v>
      </c>
      <c r="F24" s="8">
        <f t="shared" si="7"/>
        <v>0.17801672640382318</v>
      </c>
      <c r="G24" s="8"/>
      <c r="H24" s="8"/>
    </row>
    <row r="25" spans="1:19" x14ac:dyDescent="0.3">
      <c r="A25" s="15" t="s">
        <v>11</v>
      </c>
      <c r="B25" s="27">
        <f t="shared" si="3"/>
        <v>337</v>
      </c>
      <c r="C25" s="9">
        <f t="shared" si="4"/>
        <v>144</v>
      </c>
      <c r="D25" s="11">
        <f t="shared" si="5"/>
        <v>57</v>
      </c>
      <c r="E25" s="11">
        <f t="shared" si="6"/>
        <v>538</v>
      </c>
      <c r="F25" s="8">
        <f t="shared" si="7"/>
        <v>0.12855436081242533</v>
      </c>
      <c r="G25" s="8"/>
      <c r="H25" s="8"/>
      <c r="R25" s="12"/>
      <c r="S25" s="12"/>
    </row>
    <row r="26" spans="1:19" x14ac:dyDescent="0.3">
      <c r="A26" s="17" t="s">
        <v>15</v>
      </c>
      <c r="B26" s="9">
        <f>SUM(B22:B25)</f>
        <v>2242</v>
      </c>
      <c r="C26" s="9">
        <f>SUM(C22:C25)</f>
        <v>1268</v>
      </c>
      <c r="D26" s="11">
        <f>SUM(D22:D25)</f>
        <v>675</v>
      </c>
      <c r="E26" s="11">
        <f>SUM(E22:E25)</f>
        <v>4185</v>
      </c>
      <c r="F26" s="8"/>
      <c r="G26" s="8"/>
      <c r="H26" s="8"/>
    </row>
    <row r="27" spans="1:19" x14ac:dyDescent="0.3">
      <c r="F27" s="8"/>
      <c r="G27" s="8"/>
      <c r="H27" s="8"/>
    </row>
    <row r="29" spans="1:19" x14ac:dyDescent="0.3">
      <c r="A29" s="6" t="s">
        <v>17</v>
      </c>
    </row>
    <row r="30" spans="1:19" x14ac:dyDescent="0.3">
      <c r="A30" s="22" t="s">
        <v>16</v>
      </c>
      <c r="B30" s="19" t="s">
        <v>41</v>
      </c>
      <c r="C30" s="19" t="s">
        <v>42</v>
      </c>
      <c r="D30" s="20" t="s">
        <v>43</v>
      </c>
      <c r="E30" s="21" t="s">
        <v>15</v>
      </c>
    </row>
    <row r="31" spans="1:19" x14ac:dyDescent="0.3">
      <c r="A31" s="16" t="s">
        <v>8</v>
      </c>
      <c r="B31" s="8">
        <f>B$26*$F22</f>
        <v>906.97873357228195</v>
      </c>
      <c r="C31" s="8">
        <f t="shared" ref="C31:D31" si="8">C$26*$F22</f>
        <v>512.95675029868573</v>
      </c>
      <c r="D31" s="10">
        <f t="shared" si="8"/>
        <v>273.06451612903226</v>
      </c>
      <c r="E31" s="10">
        <f>SUM(B31:D31)</f>
        <v>1693</v>
      </c>
    </row>
    <row r="32" spans="1:19" x14ac:dyDescent="0.3">
      <c r="A32" s="16" t="s">
        <v>9</v>
      </c>
      <c r="B32" s="8">
        <f t="shared" ref="B32:D32" si="9">B$26*$F23</f>
        <v>647.68888888888887</v>
      </c>
      <c r="C32" s="8">
        <f t="shared" si="9"/>
        <v>366.31111111111107</v>
      </c>
      <c r="D32" s="10">
        <f t="shared" si="9"/>
        <v>194.99999999999997</v>
      </c>
      <c r="E32" s="10">
        <f t="shared" ref="E32:E34" si="10">SUM(B32:D32)</f>
        <v>1209</v>
      </c>
    </row>
    <row r="33" spans="1:6" x14ac:dyDescent="0.3">
      <c r="A33" s="16" t="s">
        <v>10</v>
      </c>
      <c r="B33" s="8">
        <f t="shared" ref="B33:D33" si="11">B$26*$F24</f>
        <v>399.11350059737157</v>
      </c>
      <c r="C33" s="8">
        <f t="shared" si="11"/>
        <v>225.72520908004779</v>
      </c>
      <c r="D33" s="10">
        <f t="shared" si="11"/>
        <v>120.16129032258065</v>
      </c>
      <c r="E33" s="10">
        <f t="shared" si="10"/>
        <v>745</v>
      </c>
    </row>
    <row r="34" spans="1:6" x14ac:dyDescent="0.3">
      <c r="A34" s="15" t="s">
        <v>11</v>
      </c>
      <c r="B34" s="27">
        <f t="shared" ref="B34:D34" si="12">B$26*$F25</f>
        <v>288.21887694145761</v>
      </c>
      <c r="C34" s="9">
        <f t="shared" si="12"/>
        <v>163.00692951015532</v>
      </c>
      <c r="D34" s="11">
        <f t="shared" si="12"/>
        <v>86.774193548387103</v>
      </c>
      <c r="E34" s="11">
        <f t="shared" si="10"/>
        <v>538</v>
      </c>
    </row>
    <row r="35" spans="1:6" x14ac:dyDescent="0.3">
      <c r="A35" s="17" t="s">
        <v>15</v>
      </c>
      <c r="B35" s="9">
        <f>SUM(B31:B34)</f>
        <v>2242</v>
      </c>
      <c r="C35" s="9">
        <f>SUM(C31:C34)</f>
        <v>1267.9999999999998</v>
      </c>
      <c r="D35" s="11">
        <f>SUM(D31:D34)</f>
        <v>674.99999999999989</v>
      </c>
      <c r="E35" s="11">
        <f>SUM(E31:E34)</f>
        <v>4185</v>
      </c>
    </row>
    <row r="37" spans="1:6" x14ac:dyDescent="0.3">
      <c r="A37" s="9"/>
      <c r="B37" s="9"/>
      <c r="C37" s="9"/>
      <c r="D37" s="9"/>
      <c r="E37" s="9"/>
      <c r="F37" s="9"/>
    </row>
    <row r="39" spans="1:6" x14ac:dyDescent="0.3">
      <c r="A39" s="29" t="s">
        <v>52</v>
      </c>
    </row>
    <row r="40" spans="1:6" x14ac:dyDescent="0.3">
      <c r="A40" s="22" t="s">
        <v>16</v>
      </c>
      <c r="B40" s="19" t="s">
        <v>41</v>
      </c>
      <c r="C40" s="19" t="s">
        <v>42</v>
      </c>
      <c r="D40" s="20" t="s">
        <v>43</v>
      </c>
      <c r="E40" s="21" t="s">
        <v>15</v>
      </c>
      <c r="F40" s="12" t="s">
        <v>44</v>
      </c>
    </row>
    <row r="41" spans="1:6" x14ac:dyDescent="0.3">
      <c r="A41" s="16" t="s">
        <v>8</v>
      </c>
      <c r="B41" s="8">
        <f>B3+C3+I3</f>
        <v>847</v>
      </c>
      <c r="C41" s="8">
        <f>D3+E3</f>
        <v>559</v>
      </c>
      <c r="D41" s="10">
        <f>F3+G3+H3</f>
        <v>300</v>
      </c>
      <c r="E41" s="10">
        <f>SUM(B41:D41)</f>
        <v>1706</v>
      </c>
      <c r="F41" s="8">
        <f>E41/$E$45</f>
        <v>0.40369143398012303</v>
      </c>
    </row>
    <row r="42" spans="1:6" x14ac:dyDescent="0.3">
      <c r="A42" s="16" t="s">
        <v>9</v>
      </c>
      <c r="B42" s="8">
        <f t="shared" ref="B42:B44" si="13">B4+C4+I4</f>
        <v>652</v>
      </c>
      <c r="C42" s="8">
        <f t="shared" ref="C42:C44" si="14">D4+E4</f>
        <v>363</v>
      </c>
      <c r="D42" s="10">
        <f t="shared" ref="D42:D44" si="15">F4+G4+H4</f>
        <v>210</v>
      </c>
      <c r="E42" s="10">
        <f t="shared" ref="E42:E44" si="16">SUM(B42:D42)</f>
        <v>1225</v>
      </c>
      <c r="F42" s="8">
        <f t="shared" ref="F42:F44" si="17">E42/$E$45</f>
        <v>0.28987221959299575</v>
      </c>
    </row>
    <row r="43" spans="1:6" x14ac:dyDescent="0.3">
      <c r="A43" s="16" t="s">
        <v>10</v>
      </c>
      <c r="B43" s="8">
        <f t="shared" si="13"/>
        <v>442</v>
      </c>
      <c r="C43" s="8">
        <f t="shared" si="14"/>
        <v>202</v>
      </c>
      <c r="D43" s="10">
        <f t="shared" si="15"/>
        <v>108</v>
      </c>
      <c r="E43" s="10">
        <f t="shared" si="16"/>
        <v>752</v>
      </c>
      <c r="F43" s="8">
        <f t="shared" si="17"/>
        <v>0.17794604827259819</v>
      </c>
    </row>
    <row r="44" spans="1:6" x14ac:dyDescent="0.3">
      <c r="A44" s="15" t="s">
        <v>11</v>
      </c>
      <c r="B44" s="27">
        <f t="shared" si="13"/>
        <v>342</v>
      </c>
      <c r="C44" s="9">
        <f t="shared" si="14"/>
        <v>144</v>
      </c>
      <c r="D44" s="11">
        <f t="shared" si="15"/>
        <v>57</v>
      </c>
      <c r="E44" s="11">
        <f t="shared" si="16"/>
        <v>543</v>
      </c>
      <c r="F44" s="8">
        <f t="shared" si="17"/>
        <v>0.12849029815428301</v>
      </c>
    </row>
    <row r="45" spans="1:6" x14ac:dyDescent="0.3">
      <c r="A45" s="17" t="s">
        <v>15</v>
      </c>
      <c r="B45" s="9">
        <f>SUM(B41:B44)</f>
        <v>2283</v>
      </c>
      <c r="C45" s="9">
        <f>SUM(C41:C44)</f>
        <v>1268</v>
      </c>
      <c r="D45" s="11">
        <f>SUM(D41:D44)</f>
        <v>675</v>
      </c>
      <c r="E45" s="11">
        <f>SUM(E41:E44)</f>
        <v>4226</v>
      </c>
      <c r="F45" s="8"/>
    </row>
    <row r="46" spans="1:6" x14ac:dyDescent="0.3">
      <c r="F46" s="8"/>
    </row>
    <row r="48" spans="1:6" x14ac:dyDescent="0.3">
      <c r="A48" s="29" t="s">
        <v>17</v>
      </c>
    </row>
    <row r="49" spans="1:5" x14ac:dyDescent="0.3">
      <c r="A49" s="22" t="s">
        <v>16</v>
      </c>
      <c r="B49" s="19" t="s">
        <v>41</v>
      </c>
      <c r="C49" s="19" t="s">
        <v>42</v>
      </c>
      <c r="D49" s="20" t="s">
        <v>43</v>
      </c>
      <c r="E49" s="21" t="s">
        <v>15</v>
      </c>
    </row>
    <row r="50" spans="1:5" x14ac:dyDescent="0.3">
      <c r="A50" s="16" t="s">
        <v>8</v>
      </c>
      <c r="B50" s="8">
        <f>B$45*$F41</f>
        <v>921.62754377662088</v>
      </c>
      <c r="C50" s="8">
        <f t="shared" ref="C50:D50" si="18">C$45*$F41</f>
        <v>511.88073828679597</v>
      </c>
      <c r="D50" s="10">
        <f t="shared" si="18"/>
        <v>272.49171793658303</v>
      </c>
      <c r="E50" s="10">
        <f>SUM(B50:D50)</f>
        <v>1705.9999999999998</v>
      </c>
    </row>
    <row r="51" spans="1:5" x14ac:dyDescent="0.3">
      <c r="A51" s="16" t="s">
        <v>9</v>
      </c>
      <c r="B51" s="8">
        <f t="shared" ref="B51:D51" si="19">B$45*$F42</f>
        <v>661.77827733080926</v>
      </c>
      <c r="C51" s="8">
        <f t="shared" si="19"/>
        <v>367.55797444391862</v>
      </c>
      <c r="D51" s="10">
        <f t="shared" si="19"/>
        <v>195.66374822527214</v>
      </c>
      <c r="E51" s="10">
        <f t="shared" ref="E51:E53" si="20">SUM(B51:D51)</f>
        <v>1225</v>
      </c>
    </row>
    <row r="52" spans="1:5" x14ac:dyDescent="0.3">
      <c r="A52" s="16" t="s">
        <v>10</v>
      </c>
      <c r="B52" s="8">
        <f t="shared" ref="B52:D52" si="21">B$45*$F43</f>
        <v>406.25082820634168</v>
      </c>
      <c r="C52" s="8">
        <f t="shared" si="21"/>
        <v>225.63558920965451</v>
      </c>
      <c r="D52" s="10">
        <f t="shared" si="21"/>
        <v>120.11358258400378</v>
      </c>
      <c r="E52" s="10">
        <f t="shared" si="20"/>
        <v>752</v>
      </c>
    </row>
    <row r="53" spans="1:5" x14ac:dyDescent="0.3">
      <c r="A53" s="15" t="s">
        <v>11</v>
      </c>
      <c r="B53" s="27">
        <f t="shared" ref="B53:D53" si="22">B$45*$F44</f>
        <v>293.34335068622812</v>
      </c>
      <c r="C53" s="9">
        <f t="shared" si="22"/>
        <v>162.92569805963086</v>
      </c>
      <c r="D53" s="11">
        <f t="shared" si="22"/>
        <v>86.730951254141033</v>
      </c>
      <c r="E53" s="11">
        <f t="shared" si="20"/>
        <v>543</v>
      </c>
    </row>
    <row r="54" spans="1:5" x14ac:dyDescent="0.3">
      <c r="A54" s="17" t="s">
        <v>15</v>
      </c>
      <c r="B54" s="9">
        <f>SUM(B50:B53)</f>
        <v>2283</v>
      </c>
      <c r="C54" s="9">
        <f>SUM(C50:C53)</f>
        <v>1267.9999999999998</v>
      </c>
      <c r="D54" s="11">
        <f>SUM(D50:D53)</f>
        <v>675</v>
      </c>
      <c r="E54" s="11">
        <f>SUM(E50:E53)</f>
        <v>4226</v>
      </c>
    </row>
  </sheetData>
  <pageMargins left="0.7" right="0.7" top="0.75" bottom="0.75" header="0.3" footer="0.3"/>
  <pageSetup orientation="portrait" horizontalDpi="0" verticalDpi="0" r:id="rId1"/>
  <ignoredErrors>
    <ignoredError sqref="B22:D2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EBB39-245D-4D76-BC11-661CDF262674}">
  <dimension ref="A1:K44"/>
  <sheetViews>
    <sheetView workbookViewId="0">
      <selection activeCell="E27" sqref="E27"/>
    </sheetView>
  </sheetViews>
  <sheetFormatPr defaultRowHeight="14.4" x14ac:dyDescent="0.3"/>
  <cols>
    <col min="1" max="1" width="21.88671875" customWidth="1"/>
  </cols>
  <sheetData>
    <row r="1" spans="1:11" x14ac:dyDescent="0.3">
      <c r="A1" s="24" t="s">
        <v>20</v>
      </c>
    </row>
    <row r="2" spans="1:11" x14ac:dyDescent="0.3">
      <c r="B2" s="12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s="12" t="s">
        <v>6</v>
      </c>
      <c r="I2" s="12" t="s">
        <v>7</v>
      </c>
      <c r="K2" s="2" t="s">
        <v>13</v>
      </c>
    </row>
    <row r="3" spans="1:11" x14ac:dyDescent="0.3">
      <c r="A3" s="25" t="s">
        <v>22</v>
      </c>
      <c r="B3">
        <f>'Data, oček. četn.'!B3</f>
        <v>510</v>
      </c>
      <c r="C3">
        <f>'Data, oček. četn.'!C3</f>
        <v>324</v>
      </c>
      <c r="D3">
        <f>'Data, oček. četn.'!D3</f>
        <v>302</v>
      </c>
      <c r="E3">
        <f>'Data, oček. četn.'!E3</f>
        <v>257</v>
      </c>
      <c r="F3">
        <f>'Data, oček. četn.'!F3</f>
        <v>147</v>
      </c>
      <c r="G3">
        <f>'Data, oček. četn.'!G3</f>
        <v>66</v>
      </c>
      <c r="H3">
        <f>'Data, oček. četn.'!H3</f>
        <v>87</v>
      </c>
      <c r="I3">
        <f>'Data, oček. četn.'!I3</f>
        <v>13</v>
      </c>
      <c r="K3">
        <f>SUM(B3:I3)</f>
        <v>1706</v>
      </c>
    </row>
    <row r="4" spans="1:11" x14ac:dyDescent="0.3">
      <c r="A4" s="25" t="s">
        <v>23</v>
      </c>
      <c r="B4">
        <f>'Data, oček. četn.'!B12</f>
        <v>535.69853289162324</v>
      </c>
      <c r="C4">
        <f>'Data, oček. četn.'!C12</f>
        <v>369.37766209181257</v>
      </c>
      <c r="D4">
        <f>'Data, oček. četn.'!D12</f>
        <v>274.9138665404638</v>
      </c>
      <c r="E4">
        <f>'Data, oček. četn.'!E12</f>
        <v>236.9668717463322</v>
      </c>
      <c r="F4">
        <f>'Data, oček. četn.'!F12</f>
        <v>114.64836725035494</v>
      </c>
      <c r="G4">
        <f>'Data, oček. četn.'!G12</f>
        <v>71.049692380501654</v>
      </c>
      <c r="H4">
        <f>'Data, oček. četn.'!H12</f>
        <v>86.793658305726453</v>
      </c>
      <c r="I4">
        <f>'Data, oček. četn.'!I12</f>
        <v>16.551348793185046</v>
      </c>
      <c r="K4">
        <f>SUM(B4:I4)</f>
        <v>1706</v>
      </c>
    </row>
    <row r="6" spans="1:11" x14ac:dyDescent="0.3">
      <c r="A6" s="1" t="s">
        <v>21</v>
      </c>
      <c r="B6">
        <f>B3-B4</f>
        <v>-25.698532891623245</v>
      </c>
      <c r="C6">
        <f>C3-C4</f>
        <v>-45.377662091812567</v>
      </c>
      <c r="D6">
        <f>D3-D4</f>
        <v>27.0861334595362</v>
      </c>
      <c r="E6">
        <f>E3-E4</f>
        <v>20.033128253667797</v>
      </c>
      <c r="F6">
        <f>F3-F4</f>
        <v>32.351632749645063</v>
      </c>
      <c r="G6">
        <f>G3-G4</f>
        <v>-5.0496923805016536</v>
      </c>
      <c r="H6">
        <f>H3-H4</f>
        <v>0.2063416942735472</v>
      </c>
      <c r="I6">
        <f>I3-I4</f>
        <v>-3.5513487931850456</v>
      </c>
    </row>
    <row r="7" spans="1:11" x14ac:dyDescent="0.3">
      <c r="A7" s="1" t="s">
        <v>24</v>
      </c>
      <c r="B7">
        <f>(B6*B6)/B4</f>
        <v>1.2328101576403789</v>
      </c>
      <c r="C7">
        <f>(C6*C6)/C4</f>
        <v>5.5745986513036758</v>
      </c>
      <c r="D7">
        <f>(D6*D6)/D4</f>
        <v>2.6686854141634262</v>
      </c>
      <c r="E7">
        <f>(E6*E6)/E4</f>
        <v>1.6935963439544151</v>
      </c>
      <c r="F7">
        <f>(F6*F6)/F4</f>
        <v>9.1290278847356792</v>
      </c>
      <c r="G7">
        <f>(G6*G6)/G4</f>
        <v>0.35889519410071818</v>
      </c>
      <c r="H7">
        <f>(H6*H6)/H4</f>
        <v>4.9055306144261111E-4</v>
      </c>
      <c r="I7">
        <f>(I6*I6)/I4</f>
        <v>0.76199700752181931</v>
      </c>
    </row>
    <row r="9" spans="1:11" x14ac:dyDescent="0.3">
      <c r="A9" s="1" t="s">
        <v>12</v>
      </c>
      <c r="B9">
        <f>8-1-1</f>
        <v>6</v>
      </c>
      <c r="D9" t="s">
        <v>25</v>
      </c>
    </row>
    <row r="10" spans="1:11" x14ac:dyDescent="0.3">
      <c r="A10" s="1" t="s">
        <v>26</v>
      </c>
      <c r="B10">
        <v>0.05</v>
      </c>
    </row>
    <row r="12" spans="1:11" x14ac:dyDescent="0.3">
      <c r="A12" s="1" t="s">
        <v>39</v>
      </c>
      <c r="B12">
        <f>_xlfn.CHISQ.INV(1-B10,B9)</f>
        <v>12.591587243743977</v>
      </c>
      <c r="D12" s="1" t="s">
        <v>28</v>
      </c>
      <c r="E12" t="str">
        <f>_xlfn.CONCAT("&lt;0; ",B12,"&gt;")</f>
        <v>&lt;0; 12,591587243744&gt;</v>
      </c>
    </row>
    <row r="13" spans="1:11" x14ac:dyDescent="0.3">
      <c r="A13" s="1" t="s">
        <v>27</v>
      </c>
      <c r="B13">
        <f>SUM(B7:I7)</f>
        <v>21.420101206481558</v>
      </c>
      <c r="C13" s="4"/>
      <c r="D13" s="26" t="str">
        <f>IF(B13&lt;=B12, "test. krit. ∈ W̅ ⇒ H0 nezamítáme", "test. krit. ∉ W̅ ⇒ H0 zamítáme")</f>
        <v>test. krit. ∉ W̅ ⇒ H0 zamítáme</v>
      </c>
    </row>
    <row r="14" spans="1:11" x14ac:dyDescent="0.3">
      <c r="A14" s="1" t="s">
        <v>51</v>
      </c>
      <c r="B14">
        <f>1-_xlfn.CHISQ.DIST(B13,B9,TRUE)</f>
        <v>1.5414424467057319E-3</v>
      </c>
    </row>
    <row r="16" spans="1:11" x14ac:dyDescent="0.3">
      <c r="A16" s="24" t="s">
        <v>29</v>
      </c>
    </row>
    <row r="17" spans="1:11" x14ac:dyDescent="0.3">
      <c r="B17" s="12" t="s">
        <v>0</v>
      </c>
      <c r="C17" s="12" t="s">
        <v>1</v>
      </c>
      <c r="D17" s="12" t="s">
        <v>2</v>
      </c>
      <c r="E17" s="12" t="s">
        <v>3</v>
      </c>
      <c r="F17" s="12" t="s">
        <v>4</v>
      </c>
      <c r="G17" s="12" t="s">
        <v>5</v>
      </c>
      <c r="H17" s="12" t="s">
        <v>6</v>
      </c>
      <c r="I17" s="12" t="s">
        <v>7</v>
      </c>
      <c r="K17" s="2" t="s">
        <v>13</v>
      </c>
    </row>
    <row r="18" spans="1:11" x14ac:dyDescent="0.3">
      <c r="A18" s="25" t="s">
        <v>31</v>
      </c>
      <c r="B18">
        <f>'Data, oček. četn.'!B4</f>
        <v>352</v>
      </c>
      <c r="C18">
        <f>'Data, oček. četn.'!C4</f>
        <v>284</v>
      </c>
      <c r="D18">
        <f>'Data, oček. četn.'!D4</f>
        <v>185</v>
      </c>
      <c r="E18">
        <f>'Data, oček. četn.'!E4</f>
        <v>178</v>
      </c>
      <c r="F18">
        <f>'Data, oček. četn.'!F4</f>
        <v>87</v>
      </c>
      <c r="G18">
        <f>'Data, oček. četn.'!G4</f>
        <v>58</v>
      </c>
      <c r="H18">
        <f>'Data, oček. četn.'!H4</f>
        <v>65</v>
      </c>
      <c r="I18">
        <f>'Data, oček. četn.'!I4</f>
        <v>16</v>
      </c>
      <c r="K18">
        <f>SUM(B18:I18)</f>
        <v>1225</v>
      </c>
    </row>
    <row r="19" spans="1:11" x14ac:dyDescent="0.3">
      <c r="A19" s="25" t="s">
        <v>32</v>
      </c>
      <c r="B19">
        <f>'Data, oček. četn.'!B13</f>
        <v>384.66043539990534</v>
      </c>
      <c r="C19">
        <f>'Data, oček. četn.'!C13</f>
        <v>265.23308092759112</v>
      </c>
      <c r="D19">
        <f>'Data, oček. četn.'!D13</f>
        <v>197.4029815428301</v>
      </c>
      <c r="E19">
        <f>'Data, oček. četn.'!E13</f>
        <v>170.15499290108852</v>
      </c>
      <c r="F19">
        <f>'Data, oček. četn.'!F13</f>
        <v>82.323710364410786</v>
      </c>
      <c r="G19">
        <f>'Data, oček. četn.'!G13</f>
        <v>51.017510648367249</v>
      </c>
      <c r="H19">
        <f>'Data, oček. četn.'!H13</f>
        <v>62.322527212494087</v>
      </c>
      <c r="I19">
        <f>'Data, oček. četn.'!I13</f>
        <v>11.884761003312827</v>
      </c>
      <c r="K19">
        <f>SUM(B19:I19)</f>
        <v>1225</v>
      </c>
    </row>
    <row r="21" spans="1:11" x14ac:dyDescent="0.3">
      <c r="A21" s="1" t="s">
        <v>33</v>
      </c>
      <c r="B21">
        <f>B18-B19</f>
        <v>-32.660435399905339</v>
      </c>
      <c r="C21">
        <f>C18-C19</f>
        <v>18.766919072408882</v>
      </c>
      <c r="D21">
        <f>D18-D19</f>
        <v>-12.402981542830105</v>
      </c>
      <c r="E21">
        <f>E18-E19</f>
        <v>7.8450070989114806</v>
      </c>
      <c r="F21">
        <f>F18-F19</f>
        <v>4.6762896355892138</v>
      </c>
      <c r="G21">
        <f>G18-G19</f>
        <v>6.9824893516327506</v>
      </c>
      <c r="H21">
        <f>H18-H19</f>
        <v>2.6774727875059128</v>
      </c>
      <c r="I21">
        <f>I18-I19</f>
        <v>4.1152389966871734</v>
      </c>
    </row>
    <row r="22" spans="1:11" x14ac:dyDescent="0.3">
      <c r="A22" s="1" t="s">
        <v>34</v>
      </c>
      <c r="B22">
        <f>(B21*B21)/B19</f>
        <v>2.7731056858041825</v>
      </c>
      <c r="C22">
        <f>(C21*C21)/C19</f>
        <v>1.3278782957186794</v>
      </c>
      <c r="D22">
        <f>(D21*D21)/D19</f>
        <v>0.77928889396438639</v>
      </c>
      <c r="E22">
        <f>(E21*E21)/E19</f>
        <v>0.36169456642243386</v>
      </c>
      <c r="F22">
        <f>(F21*F21)/F19</f>
        <v>0.265630456391245</v>
      </c>
      <c r="G22">
        <f>(G21*G21)/G19</f>
        <v>0.95565536079767743</v>
      </c>
      <c r="H22">
        <f>(H21*H21)/H19</f>
        <v>0.11502839901520406</v>
      </c>
      <c r="I22">
        <f>(I21*I21)/I19</f>
        <v>1.4249501521430883</v>
      </c>
    </row>
    <row r="24" spans="1:11" x14ac:dyDescent="0.3">
      <c r="A24" s="1" t="s">
        <v>12</v>
      </c>
      <c r="B24">
        <f>8-1-1</f>
        <v>6</v>
      </c>
    </row>
    <row r="25" spans="1:11" x14ac:dyDescent="0.3">
      <c r="A25" s="1" t="s">
        <v>26</v>
      </c>
      <c r="B25">
        <v>0.05</v>
      </c>
    </row>
    <row r="27" spans="1:11" x14ac:dyDescent="0.3">
      <c r="A27" s="1" t="s">
        <v>39</v>
      </c>
      <c r="B27">
        <f>_xlfn.CHISQ.INV(1-B25,B24)</f>
        <v>12.591587243743977</v>
      </c>
      <c r="D27" s="1" t="s">
        <v>28</v>
      </c>
      <c r="E27" t="str">
        <f>_xlfn.CONCAT("&lt;0; ",B27,"&gt;")</f>
        <v>&lt;0; 12,591587243744&gt;</v>
      </c>
    </row>
    <row r="28" spans="1:11" x14ac:dyDescent="0.3">
      <c r="A28" s="1" t="s">
        <v>27</v>
      </c>
      <c r="B28">
        <f>SUM(B22:I22)</f>
        <v>8.0032318102568958</v>
      </c>
      <c r="C28" s="4"/>
      <c r="D28" s="26" t="str">
        <f>IF(B28&lt;=B27, "test. krit. ∈ W̅ ⇒ H0 nezamítáme", "test. krit. ∉ W̅ ⇒ H0 zamítáme")</f>
        <v>test. krit. ∈ W̅ ⇒ H0 nezamítáme</v>
      </c>
    </row>
    <row r="29" spans="1:11" x14ac:dyDescent="0.3">
      <c r="A29" s="1" t="s">
        <v>51</v>
      </c>
      <c r="B29">
        <f>1-_xlfn.CHISQ.DIST(B28,B24,TRUE)</f>
        <v>0.23786663051190859</v>
      </c>
    </row>
    <row r="31" spans="1:11" x14ac:dyDescent="0.3">
      <c r="A31" s="24" t="s">
        <v>30</v>
      </c>
    </row>
    <row r="32" spans="1:11" x14ac:dyDescent="0.3">
      <c r="B32" s="12" t="s">
        <v>0</v>
      </c>
      <c r="C32" s="12" t="s">
        <v>1</v>
      </c>
      <c r="D32" s="12" t="s">
        <v>2</v>
      </c>
      <c r="E32" s="12" t="s">
        <v>3</v>
      </c>
      <c r="F32" s="12" t="s">
        <v>4</v>
      </c>
      <c r="G32" s="12" t="s">
        <v>5</v>
      </c>
      <c r="H32" s="12" t="s">
        <v>6</v>
      </c>
      <c r="I32" s="12" t="s">
        <v>7</v>
      </c>
      <c r="K32" s="2" t="s">
        <v>13</v>
      </c>
    </row>
    <row r="33" spans="1:11" x14ac:dyDescent="0.3">
      <c r="A33" s="25" t="s">
        <v>35</v>
      </c>
      <c r="B33">
        <f>'Data, oček. četn.'!B5</f>
        <v>257</v>
      </c>
      <c r="C33">
        <f>'Data, oček. četn.'!C5</f>
        <v>178</v>
      </c>
      <c r="D33">
        <f>'Data, oček. četn.'!D5</f>
        <v>124</v>
      </c>
      <c r="E33">
        <f>'Data, oček. četn.'!E5</f>
        <v>78</v>
      </c>
      <c r="F33">
        <f>'Data, oček. četn.'!F5</f>
        <v>44</v>
      </c>
      <c r="G33">
        <f>'Data, oček. četn.'!G5</f>
        <v>33</v>
      </c>
      <c r="H33">
        <f>'Data, oček. četn.'!H5</f>
        <v>31</v>
      </c>
      <c r="I33">
        <f>'Data, oček. četn.'!I5</f>
        <v>7</v>
      </c>
      <c r="K33">
        <f>SUM(B33:I33)</f>
        <v>752</v>
      </c>
    </row>
    <row r="34" spans="1:11" x14ac:dyDescent="0.3">
      <c r="A34" s="25" t="s">
        <v>36</v>
      </c>
      <c r="B34">
        <f>'Data, oček. četn.'!B14</f>
        <v>236.13440605773781</v>
      </c>
      <c r="C34">
        <f>'Data, oček. četn.'!C14</f>
        <v>162.82063416942734</v>
      </c>
      <c r="D34">
        <f>'Data, oček. četn.'!D14</f>
        <v>121.18125887363936</v>
      </c>
      <c r="E34">
        <f>'Data, oček. četn.'!E14</f>
        <v>104.45433033601513</v>
      </c>
      <c r="F34">
        <f>'Data, oček. četn.'!F14</f>
        <v>50.536677709417887</v>
      </c>
      <c r="G34">
        <f>'Data, oček. četn.'!G14</f>
        <v>31.31850449597728</v>
      </c>
      <c r="H34">
        <f>'Data, oček. četn.'!H14</f>
        <v>38.258400378608613</v>
      </c>
      <c r="I34">
        <f>'Data, oček. četn.'!I14</f>
        <v>7.2957879791765254</v>
      </c>
      <c r="K34">
        <f>SUM(B34:I34)</f>
        <v>752</v>
      </c>
    </row>
    <row r="36" spans="1:11" x14ac:dyDescent="0.3">
      <c r="A36" s="1" t="s">
        <v>37</v>
      </c>
      <c r="B36">
        <f>B33-B34</f>
        <v>20.865593942262194</v>
      </c>
      <c r="C36">
        <f>C33-C34</f>
        <v>15.179365830572664</v>
      </c>
      <c r="D36">
        <f>D33-D34</f>
        <v>2.818741126360635</v>
      </c>
      <c r="E36">
        <f>E33-E34</f>
        <v>-26.454330336015133</v>
      </c>
      <c r="F36">
        <f>F33-F34</f>
        <v>-6.5366777094178872</v>
      </c>
      <c r="G36">
        <f>G33-G34</f>
        <v>1.6814955040227204</v>
      </c>
      <c r="H36">
        <f>H33-H34</f>
        <v>-7.2584003786086129</v>
      </c>
      <c r="I36">
        <f>I33-I34</f>
        <v>-0.29578797917652544</v>
      </c>
    </row>
    <row r="37" spans="1:11" x14ac:dyDescent="0.3">
      <c r="A37" s="1" t="s">
        <v>38</v>
      </c>
      <c r="B37">
        <f>(B36*B36)/B34</f>
        <v>1.8437508444106814</v>
      </c>
      <c r="C37">
        <f>(C36*C36)/C34</f>
        <v>1.4151348088878859</v>
      </c>
      <c r="D37">
        <f>(D36*D36)/D34</f>
        <v>6.5565431579826305E-2</v>
      </c>
      <c r="E37">
        <f>(E36*E36)/E34</f>
        <v>6.699881099000387</v>
      </c>
      <c r="F37">
        <f>(F36*F36)/F34</f>
        <v>0.84548801807836216</v>
      </c>
      <c r="G37">
        <f>(G36*G36)/G34</f>
        <v>9.0279761934730723E-2</v>
      </c>
      <c r="H37">
        <f>(H36*H36)/H34</f>
        <v>1.3770668803404291</v>
      </c>
      <c r="I37">
        <f>(I36*I36)/I34</f>
        <v>1.199192313085936E-2</v>
      </c>
    </row>
    <row r="39" spans="1:11" x14ac:dyDescent="0.3">
      <c r="A39" s="1" t="s">
        <v>12</v>
      </c>
      <c r="B39">
        <f>8-1-1</f>
        <v>6</v>
      </c>
    </row>
    <row r="40" spans="1:11" x14ac:dyDescent="0.3">
      <c r="A40" s="1" t="s">
        <v>26</v>
      </c>
      <c r="B40">
        <v>0.05</v>
      </c>
    </row>
    <row r="42" spans="1:11" x14ac:dyDescent="0.3">
      <c r="A42" s="1" t="s">
        <v>39</v>
      </c>
      <c r="B42">
        <f>_xlfn.CHISQ.INV(1-B40,B39)</f>
        <v>12.591587243743977</v>
      </c>
      <c r="D42" s="1" t="s">
        <v>28</v>
      </c>
      <c r="E42" t="str">
        <f>_xlfn.CONCAT("&lt;0; ",B42,"&gt;")</f>
        <v>&lt;0; 12,591587243744&gt;</v>
      </c>
    </row>
    <row r="43" spans="1:11" x14ac:dyDescent="0.3">
      <c r="A43" s="1" t="s">
        <v>27</v>
      </c>
      <c r="B43">
        <f>SUM(B37:I37)</f>
        <v>12.349158767363161</v>
      </c>
      <c r="C43" s="4"/>
      <c r="D43" s="26" t="str">
        <f>IF(B43&lt;=B42, "test. krit. ∈ W̅ ⇒ H0 nezamítáme", "test. krit. ∉ W̅ ⇒ H0 zamítáme")</f>
        <v>test. krit. ∈ W̅ ⇒ H0 nezamítáme</v>
      </c>
    </row>
    <row r="44" spans="1:11" x14ac:dyDescent="0.3">
      <c r="A44" s="1" t="s">
        <v>51</v>
      </c>
      <c r="B44">
        <f>1-_xlfn.CHISQ.DIST(B43,B39,TRUE)</f>
        <v>5.4617686259022635E-2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3EC99-49F2-4815-8CAE-0A9C4D1DBE8A}">
  <dimension ref="A1:J61"/>
  <sheetViews>
    <sheetView workbookViewId="0">
      <selection activeCell="B14" sqref="B14"/>
    </sheetView>
  </sheetViews>
  <sheetFormatPr defaultRowHeight="14.4" x14ac:dyDescent="0.3"/>
  <cols>
    <col min="1" max="1" width="21.77734375" customWidth="1"/>
  </cols>
  <sheetData>
    <row r="1" spans="1:7" x14ac:dyDescent="0.3">
      <c r="A1" s="24" t="s">
        <v>45</v>
      </c>
    </row>
    <row r="2" spans="1:7" x14ac:dyDescent="0.3">
      <c r="B2" s="12" t="s">
        <v>41</v>
      </c>
      <c r="C2" s="12" t="s">
        <v>42</v>
      </c>
      <c r="D2" s="12" t="s">
        <v>43</v>
      </c>
      <c r="E2" s="12"/>
      <c r="F2" s="2" t="s">
        <v>13</v>
      </c>
    </row>
    <row r="3" spans="1:7" x14ac:dyDescent="0.3">
      <c r="A3" s="25" t="s">
        <v>22</v>
      </c>
      <c r="B3">
        <f>'Data, oček. četn.'!B22</f>
        <v>834</v>
      </c>
      <c r="C3">
        <f>'Data, oček. četn.'!C22</f>
        <v>559</v>
      </c>
      <c r="D3">
        <f>'Data, oček. četn.'!D22</f>
        <v>300</v>
      </c>
      <c r="F3">
        <f>SUM(B3:D3)</f>
        <v>1693</v>
      </c>
    </row>
    <row r="4" spans="1:7" x14ac:dyDescent="0.3">
      <c r="A4" s="25" t="s">
        <v>23</v>
      </c>
      <c r="B4">
        <f>'Data, oček. četn.'!B31</f>
        <v>906.97873357228195</v>
      </c>
      <c r="C4">
        <f>'Data, oček. četn.'!C31</f>
        <v>512.95675029868573</v>
      </c>
      <c r="D4">
        <f>'Data, oček. četn.'!D31</f>
        <v>273.06451612903226</v>
      </c>
      <c r="F4">
        <f>SUM(B4:D4)</f>
        <v>1693</v>
      </c>
    </row>
    <row r="6" spans="1:7" x14ac:dyDescent="0.3">
      <c r="A6" s="1" t="s">
        <v>21</v>
      </c>
      <c r="B6">
        <f>B3-B4</f>
        <v>-72.978733572281953</v>
      </c>
      <c r="C6">
        <f>C3-C4</f>
        <v>46.043249701314267</v>
      </c>
      <c r="D6">
        <f>D3-D4</f>
        <v>26.935483870967744</v>
      </c>
    </row>
    <row r="7" spans="1:7" x14ac:dyDescent="0.3">
      <c r="A7" s="1" t="s">
        <v>24</v>
      </c>
      <c r="B7">
        <f>(B6*B6)/B4</f>
        <v>5.8721283715630399</v>
      </c>
      <c r="C7">
        <f>(C6*C6)/C4</f>
        <v>4.1328646943882665</v>
      </c>
      <c r="D7">
        <f>(D6*D6)/D4</f>
        <v>2.6569555856182006</v>
      </c>
    </row>
    <row r="9" spans="1:7" x14ac:dyDescent="0.3">
      <c r="A9" s="1" t="s">
        <v>12</v>
      </c>
      <c r="B9">
        <v>1</v>
      </c>
      <c r="D9" t="s">
        <v>25</v>
      </c>
      <c r="G9" s="12"/>
    </row>
    <row r="10" spans="1:7" x14ac:dyDescent="0.3">
      <c r="A10" s="1" t="s">
        <v>26</v>
      </c>
      <c r="B10">
        <v>0.05</v>
      </c>
    </row>
    <row r="12" spans="1:7" x14ac:dyDescent="0.3">
      <c r="A12" s="1" t="s">
        <v>39</v>
      </c>
      <c r="B12">
        <f>_xlfn.CHISQ.INV(1-B10,B9)</f>
        <v>3.8414588206941236</v>
      </c>
      <c r="D12" s="1" t="s">
        <v>28</v>
      </c>
      <c r="E12" t="str">
        <f>_xlfn.CONCAT("&lt;0; ",B12,"&gt;")</f>
        <v>&lt;0; 3,84145882069412&gt;</v>
      </c>
    </row>
    <row r="13" spans="1:7" x14ac:dyDescent="0.3">
      <c r="A13" s="1" t="s">
        <v>27</v>
      </c>
      <c r="B13">
        <f>SUM(B7:D7)</f>
        <v>12.661948651569508</v>
      </c>
      <c r="C13" s="4"/>
      <c r="D13" s="26" t="str">
        <f>IF(B13&lt;=B12, "test. krit. ∈ W̅ ⇒ H0 nezamítáme", "test. krit. ∉ W̅ ⇒ H0 zamítáme")</f>
        <v>test. krit. ∉ W̅ ⇒ H0 zamítáme</v>
      </c>
    </row>
    <row r="14" spans="1:7" x14ac:dyDescent="0.3">
      <c r="A14" s="1" t="s">
        <v>51</v>
      </c>
      <c r="B14">
        <f>1-_xlfn.CHISQ.DIST(B13,B9,TRUE)</f>
        <v>3.7317306685769047E-4</v>
      </c>
    </row>
    <row r="16" spans="1:7" x14ac:dyDescent="0.3">
      <c r="A16" s="24" t="s">
        <v>46</v>
      </c>
    </row>
    <row r="17" spans="1:10" x14ac:dyDescent="0.3">
      <c r="B17" s="12" t="s">
        <v>41</v>
      </c>
      <c r="C17" s="12" t="s">
        <v>42</v>
      </c>
      <c r="D17" s="12" t="s">
        <v>43</v>
      </c>
      <c r="E17" s="12"/>
      <c r="F17" s="2" t="s">
        <v>13</v>
      </c>
    </row>
    <row r="18" spans="1:10" x14ac:dyDescent="0.3">
      <c r="A18" s="25" t="s">
        <v>47</v>
      </c>
      <c r="B18">
        <f>'Data, oček. četn.'!B25</f>
        <v>337</v>
      </c>
      <c r="C18">
        <f>'Data, oček. četn.'!C25</f>
        <v>144</v>
      </c>
      <c r="D18">
        <f>'Data, oček. četn.'!D25</f>
        <v>57</v>
      </c>
      <c r="F18">
        <f>SUM(B18:D18)</f>
        <v>538</v>
      </c>
    </row>
    <row r="19" spans="1:10" x14ac:dyDescent="0.3">
      <c r="A19" s="25" t="s">
        <v>48</v>
      </c>
      <c r="B19">
        <f>'Data, oček. četn.'!B34</f>
        <v>288.21887694145761</v>
      </c>
      <c r="C19">
        <f>'Data, oček. četn.'!C34</f>
        <v>163.00692951015532</v>
      </c>
      <c r="D19">
        <f>'Data, oček. četn.'!D34</f>
        <v>86.774193548387103</v>
      </c>
      <c r="F19">
        <f>SUM(B19:D19)</f>
        <v>538</v>
      </c>
    </row>
    <row r="21" spans="1:10" x14ac:dyDescent="0.3">
      <c r="A21" s="1" t="s">
        <v>49</v>
      </c>
      <c r="B21">
        <f>B18-B19</f>
        <v>48.781123058542391</v>
      </c>
      <c r="C21">
        <f>C18-C19</f>
        <v>-19.006929510155317</v>
      </c>
      <c r="D21">
        <f>D18-D19</f>
        <v>-29.774193548387103</v>
      </c>
    </row>
    <row r="22" spans="1:10" x14ac:dyDescent="0.3">
      <c r="A22" s="1" t="s">
        <v>50</v>
      </c>
      <c r="B22">
        <f>(B21*B21)/B19</f>
        <v>8.2562183022314493</v>
      </c>
      <c r="C22">
        <f>(C21*C21)/C19</f>
        <v>2.2162454718313453</v>
      </c>
      <c r="D22">
        <f>(D21*D21)/D19</f>
        <v>10.216200983331339</v>
      </c>
    </row>
    <row r="24" spans="1:10" x14ac:dyDescent="0.3">
      <c r="A24" s="1" t="s">
        <v>12</v>
      </c>
      <c r="B24">
        <v>1</v>
      </c>
      <c r="D24" t="s">
        <v>25</v>
      </c>
    </row>
    <row r="25" spans="1:10" x14ac:dyDescent="0.3">
      <c r="A25" s="1" t="s">
        <v>26</v>
      </c>
      <c r="B25">
        <v>0.05</v>
      </c>
    </row>
    <row r="27" spans="1:10" x14ac:dyDescent="0.3">
      <c r="A27" s="1" t="s">
        <v>39</v>
      </c>
      <c r="B27">
        <f>_xlfn.CHISQ.INV(1-B25,B24)</f>
        <v>3.8414588206941236</v>
      </c>
      <c r="D27" s="1" t="s">
        <v>28</v>
      </c>
      <c r="E27" t="str">
        <f>_xlfn.CONCAT("&lt;0; ",B27,"&gt;")</f>
        <v>&lt;0; 3,84145882069412&gt;</v>
      </c>
    </row>
    <row r="28" spans="1:10" x14ac:dyDescent="0.3">
      <c r="A28" s="1" t="s">
        <v>27</v>
      </c>
      <c r="B28">
        <f>SUM(B22:D22)</f>
        <v>20.688664757394136</v>
      </c>
      <c r="C28" s="4"/>
      <c r="D28" s="26" t="str">
        <f>IF(B28&lt;=B27, "test. krit. ∈ W̅ ⇒ H0 nezamítáme", "test. krit. ∉ W̅ ⇒ H0 zamítáme")</f>
        <v>test. krit. ∉ W̅ ⇒ H0 zamítáme</v>
      </c>
    </row>
    <row r="29" spans="1:10" x14ac:dyDescent="0.3">
      <c r="A29" s="1" t="s">
        <v>51</v>
      </c>
      <c r="B29" s="28">
        <f>1-_xlfn.CHISQ.DIST(B28,B24,TRUE)</f>
        <v>5.4034934188207373E-6</v>
      </c>
    </row>
    <row r="31" spans="1:10" x14ac:dyDescent="0.3">
      <c r="A31" s="9"/>
      <c r="B31" s="9"/>
      <c r="C31" s="9"/>
      <c r="D31" s="9"/>
      <c r="E31" s="9"/>
      <c r="F31" s="9"/>
      <c r="G31" s="9"/>
      <c r="H31" s="9"/>
      <c r="I31" s="9"/>
      <c r="J31" s="9"/>
    </row>
    <row r="33" spans="1:6" x14ac:dyDescent="0.3">
      <c r="A33" s="30" t="s">
        <v>53</v>
      </c>
    </row>
    <row r="34" spans="1:6" x14ac:dyDescent="0.3">
      <c r="B34" s="12" t="s">
        <v>41</v>
      </c>
      <c r="C34" s="12" t="s">
        <v>42</v>
      </c>
      <c r="D34" s="12" t="s">
        <v>43</v>
      </c>
      <c r="E34" s="12"/>
      <c r="F34" s="2" t="s">
        <v>13</v>
      </c>
    </row>
    <row r="35" spans="1:6" x14ac:dyDescent="0.3">
      <c r="A35" s="25" t="s">
        <v>22</v>
      </c>
      <c r="B35">
        <f>'Data, oček. četn.'!B41</f>
        <v>847</v>
      </c>
      <c r="C35">
        <f>'Data, oček. četn.'!C41</f>
        <v>559</v>
      </c>
      <c r="D35">
        <f>'Data, oček. četn.'!D41</f>
        <v>300</v>
      </c>
      <c r="F35">
        <f>SUM(B35:D35)</f>
        <v>1706</v>
      </c>
    </row>
    <row r="36" spans="1:6" x14ac:dyDescent="0.3">
      <c r="A36" s="25" t="s">
        <v>23</v>
      </c>
      <c r="B36">
        <f>'Data, oček. četn.'!B50</f>
        <v>921.62754377662088</v>
      </c>
      <c r="C36">
        <f>'Data, oček. četn.'!C50</f>
        <v>511.88073828679597</v>
      </c>
      <c r="D36">
        <f>'Data, oček. četn.'!D50</f>
        <v>272.49171793658303</v>
      </c>
      <c r="F36">
        <f>SUM(B36:D36)</f>
        <v>1705.9999999999998</v>
      </c>
    </row>
    <row r="38" spans="1:6" x14ac:dyDescent="0.3">
      <c r="A38" s="1" t="s">
        <v>21</v>
      </c>
      <c r="B38">
        <f>B35-B36</f>
        <v>-74.627543776620882</v>
      </c>
      <c r="C38">
        <f>C35-C36</f>
        <v>47.119261713204025</v>
      </c>
      <c r="D38">
        <f>D35-D36</f>
        <v>27.508282063416971</v>
      </c>
    </row>
    <row r="39" spans="1:6" x14ac:dyDescent="0.3">
      <c r="A39" s="1" t="s">
        <v>24</v>
      </c>
      <c r="B39">
        <f>(B38*B38)/B36</f>
        <v>6.0428644171265304</v>
      </c>
      <c r="C39">
        <f>(C38*C38)/C36</f>
        <v>4.3373869308469075</v>
      </c>
      <c r="D39">
        <f>(D38*D38)/D36</f>
        <v>2.7769856192716134</v>
      </c>
    </row>
    <row r="41" spans="1:6" x14ac:dyDescent="0.3">
      <c r="A41" s="1" t="s">
        <v>12</v>
      </c>
      <c r="B41">
        <v>1</v>
      </c>
      <c r="D41" t="s">
        <v>25</v>
      </c>
    </row>
    <row r="42" spans="1:6" x14ac:dyDescent="0.3">
      <c r="A42" s="1" t="s">
        <v>26</v>
      </c>
      <c r="B42">
        <v>0.05</v>
      </c>
    </row>
    <row r="44" spans="1:6" x14ac:dyDescent="0.3">
      <c r="A44" s="1" t="s">
        <v>39</v>
      </c>
      <c r="B44">
        <f>_xlfn.CHISQ.INV(1-B42,B41)</f>
        <v>3.8414588206941236</v>
      </c>
      <c r="D44" s="1" t="s">
        <v>28</v>
      </c>
      <c r="E44" t="str">
        <f>_xlfn.CONCAT("&lt;0; ",B44,"&gt;")</f>
        <v>&lt;0; 3,84145882069412&gt;</v>
      </c>
    </row>
    <row r="45" spans="1:6" x14ac:dyDescent="0.3">
      <c r="A45" s="1" t="s">
        <v>27</v>
      </c>
      <c r="B45">
        <f>SUM(B39:D39)</f>
        <v>13.157236967245051</v>
      </c>
      <c r="C45" s="4"/>
      <c r="D45" s="26" t="str">
        <f>IF(B45&lt;=B44, "test. krit. ∈ W̅ ⇒ H0 nezamítáme", "test. krit. ∉ W̅ ⇒ H0 zamítáme")</f>
        <v>test. krit. ∉ W̅ ⇒ H0 zamítáme</v>
      </c>
    </row>
    <row r="46" spans="1:6" x14ac:dyDescent="0.3">
      <c r="A46" s="1" t="s">
        <v>51</v>
      </c>
      <c r="B46">
        <f>1-_xlfn.CHISQ.DIST(B45,B41,TRUE)</f>
        <v>2.8641090503533917E-4</v>
      </c>
    </row>
    <row r="48" spans="1:6" x14ac:dyDescent="0.3">
      <c r="A48" s="30" t="s">
        <v>54</v>
      </c>
    </row>
    <row r="49" spans="1:6" x14ac:dyDescent="0.3">
      <c r="B49" s="12" t="s">
        <v>41</v>
      </c>
      <c r="C49" s="12" t="s">
        <v>42</v>
      </c>
      <c r="D49" s="12" t="s">
        <v>43</v>
      </c>
      <c r="E49" s="12"/>
      <c r="F49" s="2" t="s">
        <v>13</v>
      </c>
    </row>
    <row r="50" spans="1:6" x14ac:dyDescent="0.3">
      <c r="A50" s="25" t="s">
        <v>47</v>
      </c>
      <c r="B50">
        <f>'Data, oček. četn.'!B44</f>
        <v>342</v>
      </c>
      <c r="C50">
        <f>'Data, oček. četn.'!C44</f>
        <v>144</v>
      </c>
      <c r="D50">
        <f>'Data, oček. četn.'!D44</f>
        <v>57</v>
      </c>
      <c r="F50">
        <f>SUM(B50:D50)</f>
        <v>543</v>
      </c>
    </row>
    <row r="51" spans="1:6" x14ac:dyDescent="0.3">
      <c r="A51" s="25" t="s">
        <v>48</v>
      </c>
      <c r="B51">
        <f>'Data, oček. četn.'!B53</f>
        <v>293.34335068622812</v>
      </c>
      <c r="C51">
        <f>'Data, oček. četn.'!C53</f>
        <v>162.92569805963086</v>
      </c>
      <c r="D51">
        <f>'Data, oček. četn.'!D53</f>
        <v>86.730951254141033</v>
      </c>
      <c r="F51">
        <f>SUM(B51:D51)</f>
        <v>543</v>
      </c>
    </row>
    <row r="53" spans="1:6" x14ac:dyDescent="0.3">
      <c r="A53" s="1" t="s">
        <v>49</v>
      </c>
      <c r="B53">
        <f>B50-B51</f>
        <v>48.656649313771879</v>
      </c>
      <c r="C53">
        <f>C50-C51</f>
        <v>-18.925698059630861</v>
      </c>
      <c r="D53">
        <f>D50-D51</f>
        <v>-29.730951254141033</v>
      </c>
    </row>
    <row r="54" spans="1:6" x14ac:dyDescent="0.3">
      <c r="A54" s="1" t="s">
        <v>50</v>
      </c>
      <c r="B54">
        <f>(B53*B53)/B51</f>
        <v>8.0706432135075676</v>
      </c>
      <c r="C54">
        <f>(C53*C53)/C51</f>
        <v>2.19843800769367</v>
      </c>
      <c r="D54">
        <f>(D53*D53)/D51</f>
        <v>10.191626515037289</v>
      </c>
    </row>
    <row r="56" spans="1:6" x14ac:dyDescent="0.3">
      <c r="A56" s="1" t="s">
        <v>12</v>
      </c>
      <c r="B56">
        <v>1</v>
      </c>
      <c r="D56" t="s">
        <v>25</v>
      </c>
    </row>
    <row r="57" spans="1:6" x14ac:dyDescent="0.3">
      <c r="A57" s="1" t="s">
        <v>26</v>
      </c>
      <c r="B57">
        <v>0.05</v>
      </c>
    </row>
    <row r="59" spans="1:6" x14ac:dyDescent="0.3">
      <c r="A59" s="1" t="s">
        <v>39</v>
      </c>
      <c r="B59">
        <f>_xlfn.CHISQ.INV(1-B57,B56)</f>
        <v>3.8414588206941236</v>
      </c>
      <c r="D59" s="1" t="s">
        <v>28</v>
      </c>
      <c r="E59" t="str">
        <f>_xlfn.CONCAT("&lt;0; ",B59,"&gt;")</f>
        <v>&lt;0; 3,84145882069412&gt;</v>
      </c>
    </row>
    <row r="60" spans="1:6" x14ac:dyDescent="0.3">
      <c r="A60" s="1" t="s">
        <v>27</v>
      </c>
      <c r="B60">
        <f>SUM(B54:D54)</f>
        <v>20.460707736238525</v>
      </c>
      <c r="C60" s="4"/>
      <c r="D60" s="26" t="str">
        <f>IF(B60&lt;=B59, "test. krit. ∈ W̅ ⇒ H0 nezamítáme", "test. krit. ∉ W̅ ⇒ H0 zamítáme")</f>
        <v>test. krit. ∉ W̅ ⇒ H0 zamítáme</v>
      </c>
    </row>
    <row r="61" spans="1:6" x14ac:dyDescent="0.3">
      <c r="A61" s="1" t="s">
        <v>51</v>
      </c>
      <c r="B61" s="28">
        <f>1-_xlfn.CHISQ.DIST(B60,B56,TRUE)</f>
        <v>6.0868063598285005E-6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AB4DB-4EA3-419C-9C40-5703D5B2FE78}">
  <dimension ref="A1:O35"/>
  <sheetViews>
    <sheetView tabSelected="1" workbookViewId="0">
      <selection activeCell="M43" sqref="M43"/>
    </sheetView>
  </sheetViews>
  <sheetFormatPr defaultRowHeight="14.4" customHeight="1" x14ac:dyDescent="0.3"/>
  <sheetData>
    <row r="1" spans="1:15" ht="14.4" customHeight="1" x14ac:dyDescent="0.3">
      <c r="A1" s="32" t="s">
        <v>67</v>
      </c>
      <c r="F1" s="32" t="s">
        <v>65</v>
      </c>
      <c r="N1" t="s">
        <v>68</v>
      </c>
      <c r="O1" t="s">
        <v>69</v>
      </c>
    </row>
    <row r="2" spans="1:15" ht="14.4" customHeight="1" x14ac:dyDescent="0.3">
      <c r="A2" s="22" t="s">
        <v>16</v>
      </c>
      <c r="B2" s="38" t="s">
        <v>41</v>
      </c>
      <c r="C2" s="38" t="s">
        <v>42</v>
      </c>
      <c r="D2" s="39" t="s">
        <v>43</v>
      </c>
      <c r="F2" s="37" t="s">
        <v>7</v>
      </c>
      <c r="N2">
        <v>0</v>
      </c>
      <c r="O2">
        <f>_xlfn.CHISQ.DIST(N2,$H$14,FALSE)</f>
        <v>0</v>
      </c>
    </row>
    <row r="3" spans="1:15" ht="14.4" customHeight="1" x14ac:dyDescent="0.3">
      <c r="A3" s="36" t="s">
        <v>8</v>
      </c>
      <c r="B3" s="33">
        <f>('Data, oček. četn.'!B22/'Data, oček. četn.'!B$26)*$F$7</f>
        <v>15.25156110615522</v>
      </c>
      <c r="C3" s="34">
        <f>('Data, oček. četn.'!C22/'Data, oček. četn.'!C$26)*$F$7</f>
        <v>18.074921135646687</v>
      </c>
      <c r="D3" s="35">
        <f>('Data, oček. četn.'!D22/'Data, oček. četn.'!D$26)*$F$7</f>
        <v>18.222222222222221</v>
      </c>
      <c r="F3" s="16">
        <f>'Data, oček. četn.'!I3</f>
        <v>13</v>
      </c>
      <c r="N3">
        <f>N2+0.1</f>
        <v>0.1</v>
      </c>
      <c r="O3">
        <f t="shared" ref="O3:O58" si="0">_xlfn.CHISQ.DIST(N3,$H$14,FALSE)</f>
        <v>0.12000389484301358</v>
      </c>
    </row>
    <row r="4" spans="1:15" ht="14.4" customHeight="1" x14ac:dyDescent="0.3">
      <c r="A4" s="36" t="s">
        <v>9</v>
      </c>
      <c r="B4" s="36">
        <f>('Data, oček. četn.'!B23/'Data, oček. četn.'!B$26)*$F$7</f>
        <v>11.630686886708295</v>
      </c>
      <c r="C4" s="8">
        <f>('Data, oček. četn.'!C23/'Data, oček. četn.'!C$26)*$F$7</f>
        <v>11.737381703470032</v>
      </c>
      <c r="D4" s="10">
        <f>('Data, oček. četn.'!D23/'Data, oček. četn.'!D$26)*$F$7</f>
        <v>12.755555555555556</v>
      </c>
      <c r="F4" s="16">
        <f>'Data, oček. četn.'!I4</f>
        <v>16</v>
      </c>
      <c r="N4">
        <f t="shared" ref="N4:N58" si="1">N3+0.1</f>
        <v>0.2</v>
      </c>
      <c r="O4">
        <f t="shared" si="0"/>
        <v>0.16143422587153616</v>
      </c>
    </row>
    <row r="5" spans="1:15" ht="14.4" customHeight="1" x14ac:dyDescent="0.3">
      <c r="A5" s="36" t="s">
        <v>10</v>
      </c>
      <c r="B5" s="36">
        <f>('Data, oček. četn.'!B24/'Data, oček. četn.'!B$26)*$F$7</f>
        <v>7.9549509366636926</v>
      </c>
      <c r="C5" s="8">
        <f>('Data, oček. četn.'!C24/'Data, oček. četn.'!C$26)*$F$7</f>
        <v>6.5315457413249218</v>
      </c>
      <c r="D5" s="10">
        <f>('Data, oček. četn.'!D24/'Data, oček. četn.'!D$26)*$F$7</f>
        <v>6.5600000000000005</v>
      </c>
      <c r="F5" s="16">
        <f>'Data, oček. četn.'!I5</f>
        <v>7</v>
      </c>
      <c r="N5">
        <f t="shared" si="1"/>
        <v>0.30000000000000004</v>
      </c>
      <c r="O5">
        <f t="shared" si="0"/>
        <v>0.18807302976825627</v>
      </c>
    </row>
    <row r="6" spans="1:15" ht="14.4" customHeight="1" x14ac:dyDescent="0.3">
      <c r="A6" s="27" t="s">
        <v>11</v>
      </c>
      <c r="B6" s="27">
        <f>('Data, oček. četn.'!B25/'Data, oček. četn.'!B$26)*$F$7</f>
        <v>6.162801070472792</v>
      </c>
      <c r="C6" s="9">
        <f>('Data, oček. četn.'!C25/'Data, oček. četn.'!C$26)*$F$7</f>
        <v>4.65615141955836</v>
      </c>
      <c r="D6" s="11">
        <f>('Data, oček. četn.'!D25/'Data, oček. četn.'!D$26)*$F$7</f>
        <v>3.4622222222222225</v>
      </c>
      <c r="F6" s="16">
        <f>'Data, oček. četn.'!I6</f>
        <v>5</v>
      </c>
      <c r="N6">
        <f t="shared" si="1"/>
        <v>0.4</v>
      </c>
      <c r="O6">
        <f t="shared" si="0"/>
        <v>0.20657661898691138</v>
      </c>
    </row>
    <row r="7" spans="1:15" ht="14.4" customHeight="1" x14ac:dyDescent="0.3">
      <c r="A7" s="41" t="s">
        <v>15</v>
      </c>
      <c r="B7" s="27">
        <f>SUM(B3:B6)</f>
        <v>41</v>
      </c>
      <c r="C7" s="9">
        <f>SUM(C3:C6)</f>
        <v>41</v>
      </c>
      <c r="D7" s="11">
        <f>SUM(D3:D6)</f>
        <v>41</v>
      </c>
      <c r="F7" s="18">
        <f>SUM(F3:F6)</f>
        <v>41</v>
      </c>
      <c r="N7">
        <f t="shared" si="1"/>
        <v>0.5</v>
      </c>
      <c r="O7">
        <f t="shared" si="0"/>
        <v>0.21969564473386122</v>
      </c>
    </row>
    <row r="8" spans="1:15" ht="14.4" customHeight="1" x14ac:dyDescent="0.3">
      <c r="N8">
        <f t="shared" si="1"/>
        <v>0.6</v>
      </c>
      <c r="O8">
        <f t="shared" si="0"/>
        <v>0.22892717363045573</v>
      </c>
    </row>
    <row r="9" spans="1:15" ht="14.4" customHeight="1" x14ac:dyDescent="0.3">
      <c r="A9" s="32" t="s">
        <v>66</v>
      </c>
      <c r="N9">
        <f t="shared" si="1"/>
        <v>0.7</v>
      </c>
      <c r="O9">
        <f t="shared" si="0"/>
        <v>0.23521012740873914</v>
      </c>
    </row>
    <row r="10" spans="1:15" ht="14.4" customHeight="1" x14ac:dyDescent="0.3">
      <c r="A10" s="22" t="s">
        <v>16</v>
      </c>
      <c r="B10" s="38" t="s">
        <v>41</v>
      </c>
      <c r="C10" s="38" t="s">
        <v>42</v>
      </c>
      <c r="D10" s="39" t="s">
        <v>43</v>
      </c>
      <c r="N10">
        <f t="shared" si="1"/>
        <v>0.79999999999999993</v>
      </c>
      <c r="O10">
        <f t="shared" si="0"/>
        <v>0.23918683193456397</v>
      </c>
    </row>
    <row r="11" spans="1:15" ht="14.4" customHeight="1" x14ac:dyDescent="0.3">
      <c r="A11" s="36" t="s">
        <v>8</v>
      </c>
      <c r="B11" s="33">
        <f>$F3-B3</f>
        <v>-2.2515611061552203</v>
      </c>
      <c r="C11" s="34">
        <f t="shared" ref="C11:D11" si="2">$F3-C3</f>
        <v>-5.0749211356466866</v>
      </c>
      <c r="D11" s="35">
        <f t="shared" si="2"/>
        <v>-5.2222222222222214</v>
      </c>
      <c r="N11">
        <f t="shared" si="1"/>
        <v>0.89999999999999991</v>
      </c>
      <c r="O11">
        <f t="shared" si="0"/>
        <v>0.24132304894687467</v>
      </c>
    </row>
    <row r="12" spans="1:15" ht="14.4" customHeight="1" x14ac:dyDescent="0.3">
      <c r="A12" s="36" t="s">
        <v>9</v>
      </c>
      <c r="B12" s="36">
        <f t="shared" ref="B12:D14" si="3">$F4-B4</f>
        <v>4.3693131132917049</v>
      </c>
      <c r="C12" s="8">
        <f t="shared" si="3"/>
        <v>4.2626182965299684</v>
      </c>
      <c r="D12" s="10">
        <f t="shared" si="3"/>
        <v>3.2444444444444436</v>
      </c>
      <c r="N12">
        <f t="shared" si="1"/>
        <v>0.99999999999999989</v>
      </c>
      <c r="O12">
        <f t="shared" si="0"/>
        <v>0.24197072451914334</v>
      </c>
    </row>
    <row r="13" spans="1:15" ht="14.4" customHeight="1" x14ac:dyDescent="0.3">
      <c r="A13" s="36" t="s">
        <v>10</v>
      </c>
      <c r="B13" s="36">
        <f t="shared" si="3"/>
        <v>-0.95495093666369257</v>
      </c>
      <c r="C13" s="8">
        <f t="shared" si="3"/>
        <v>0.46845425867507817</v>
      </c>
      <c r="D13" s="10">
        <f t="shared" si="3"/>
        <v>0.4399999999999995</v>
      </c>
      <c r="N13">
        <f t="shared" si="1"/>
        <v>1.0999999999999999</v>
      </c>
      <c r="O13">
        <f t="shared" si="0"/>
        <v>0.24140398965467808</v>
      </c>
    </row>
    <row r="14" spans="1:15" ht="14.4" customHeight="1" x14ac:dyDescent="0.3">
      <c r="A14" s="27" t="s">
        <v>11</v>
      </c>
      <c r="B14" s="27">
        <f t="shared" si="3"/>
        <v>-1.162801070472792</v>
      </c>
      <c r="C14" s="9">
        <f t="shared" si="3"/>
        <v>0.34384858044164002</v>
      </c>
      <c r="D14" s="11">
        <f t="shared" si="3"/>
        <v>1.5377777777777775</v>
      </c>
      <c r="G14" s="1" t="s">
        <v>12</v>
      </c>
      <c r="H14">
        <v>3</v>
      </c>
      <c r="N14">
        <f t="shared" si="1"/>
        <v>1.2</v>
      </c>
      <c r="O14">
        <f t="shared" si="0"/>
        <v>0.23984131668207992</v>
      </c>
    </row>
    <row r="15" spans="1:15" ht="14.4" customHeight="1" x14ac:dyDescent="0.3">
      <c r="A15" s="17" t="s">
        <v>15</v>
      </c>
      <c r="B15" s="9">
        <f>SUM(B11:B14)</f>
        <v>0</v>
      </c>
      <c r="C15" s="9">
        <f>SUM(C11:C14)</f>
        <v>0</v>
      </c>
      <c r="D15" s="11">
        <f>SUM(D11:D14)</f>
        <v>0</v>
      </c>
      <c r="G15" s="1"/>
      <c r="N15">
        <f t="shared" si="1"/>
        <v>1.3</v>
      </c>
      <c r="O15">
        <f t="shared" si="0"/>
        <v>0.2374599263336418</v>
      </c>
    </row>
    <row r="16" spans="1:15" ht="14.4" customHeight="1" x14ac:dyDescent="0.3">
      <c r="N16">
        <f t="shared" si="1"/>
        <v>1.4000000000000001</v>
      </c>
      <c r="O16">
        <f t="shared" si="0"/>
        <v>0.23440558028311692</v>
      </c>
    </row>
    <row r="17" spans="1:15" ht="14.4" customHeight="1" x14ac:dyDescent="0.3">
      <c r="A17" t="s">
        <v>60</v>
      </c>
      <c r="H17" t="s">
        <v>55</v>
      </c>
      <c r="I17" t="s">
        <v>64</v>
      </c>
      <c r="N17">
        <f t="shared" si="1"/>
        <v>1.5000000000000002</v>
      </c>
      <c r="O17">
        <f t="shared" si="0"/>
        <v>0.23079948420818289</v>
      </c>
    </row>
    <row r="18" spans="1:15" ht="14.4" customHeight="1" x14ac:dyDescent="0.4">
      <c r="B18">
        <f>(B11*B11)/B3</f>
        <v>0.3323940008151009</v>
      </c>
      <c r="C18">
        <f t="shared" ref="C18:D18" si="4">(C11*C11)/C3</f>
        <v>1.4248927748979632</v>
      </c>
      <c r="D18">
        <f t="shared" si="4"/>
        <v>1.4966124661246609</v>
      </c>
      <c r="G18" s="40" t="s">
        <v>61</v>
      </c>
      <c r="H18">
        <f>SUM(B18:B21)</f>
        <v>2.3078536943319987</v>
      </c>
      <c r="I18" s="3">
        <f>1-_xlfn.CHISQ.DIST(H18,$H$14,TRUE)</f>
        <v>0.51101801755063647</v>
      </c>
      <c r="N18">
        <f t="shared" si="1"/>
        <v>1.6000000000000003</v>
      </c>
      <c r="O18">
        <f t="shared" si="0"/>
        <v>0.22674330448995825</v>
      </c>
    </row>
    <row r="19" spans="1:15" ht="14.4" customHeight="1" x14ac:dyDescent="0.4">
      <c r="B19">
        <f t="shared" ref="B19:D19" si="5">(B12*B12)/B4</f>
        <v>1.641424729935786</v>
      </c>
      <c r="C19">
        <f t="shared" si="5"/>
        <v>1.5480381571420061</v>
      </c>
      <c r="D19">
        <f t="shared" si="5"/>
        <v>0.82524196670538075</v>
      </c>
      <c r="G19" s="40" t="s">
        <v>62</v>
      </c>
      <c r="H19">
        <f>SUM(C18:C21)</f>
        <v>3.0319219296239934</v>
      </c>
      <c r="I19">
        <f t="shared" ref="I19:I20" si="6">1-_xlfn.CHISQ.DIST(H19,$H$14,TRUE)</f>
        <v>0.38672958103529465</v>
      </c>
      <c r="N19">
        <f t="shared" si="1"/>
        <v>1.7000000000000004</v>
      </c>
      <c r="O19">
        <f t="shared" si="0"/>
        <v>0.22232290927060971</v>
      </c>
    </row>
    <row r="20" spans="1:15" ht="14.4" customHeight="1" x14ac:dyDescent="0.4">
      <c r="B20">
        <f t="shared" ref="B20:D20" si="7">(B13*B13)/B5</f>
        <v>0.11463694731690298</v>
      </c>
      <c r="C20">
        <f t="shared" si="7"/>
        <v>3.3598385613740157E-2</v>
      </c>
      <c r="D20">
        <f t="shared" si="7"/>
        <v>2.9512195121951149E-2</v>
      </c>
      <c r="G20" s="40" t="s">
        <v>63</v>
      </c>
      <c r="H20">
        <f>SUM(D18:D21)</f>
        <v>3.0343847423436627</v>
      </c>
      <c r="I20">
        <f t="shared" si="6"/>
        <v>0.38635404833095621</v>
      </c>
      <c r="N20">
        <f t="shared" si="1"/>
        <v>1.8000000000000005</v>
      </c>
      <c r="O20">
        <f t="shared" si="0"/>
        <v>0.21761122045176876</v>
      </c>
    </row>
    <row r="21" spans="1:15" ht="14.4" customHeight="1" x14ac:dyDescent="0.3">
      <c r="B21">
        <f t="shared" ref="B21:D21" si="8">(B14*B14)/B6</f>
        <v>0.21939801626420846</v>
      </c>
      <c r="C21">
        <f t="shared" si="8"/>
        <v>2.5392611970283686E-2</v>
      </c>
      <c r="D21">
        <f t="shared" si="8"/>
        <v>0.68301811439166993</v>
      </c>
      <c r="N21">
        <f t="shared" si="1"/>
        <v>1.9000000000000006</v>
      </c>
      <c r="O21">
        <f t="shared" si="0"/>
        <v>0.21267042966372288</v>
      </c>
    </row>
    <row r="22" spans="1:15" ht="14.4" customHeight="1" x14ac:dyDescent="0.3">
      <c r="N22">
        <f t="shared" si="1"/>
        <v>2.0000000000000004</v>
      </c>
      <c r="O22">
        <f t="shared" si="0"/>
        <v>0.20755374871029728</v>
      </c>
    </row>
    <row r="23" spans="1:15" ht="14.4" customHeight="1" x14ac:dyDescent="0.3">
      <c r="N23">
        <f t="shared" si="1"/>
        <v>2.1000000000000005</v>
      </c>
      <c r="O23">
        <f t="shared" si="0"/>
        <v>0.20230681235851694</v>
      </c>
    </row>
    <row r="24" spans="1:15" ht="14.4" customHeight="1" x14ac:dyDescent="0.3">
      <c r="N24">
        <f t="shared" si="1"/>
        <v>2.2000000000000006</v>
      </c>
      <c r="O24">
        <f t="shared" si="0"/>
        <v>0.19696881682091444</v>
      </c>
    </row>
    <row r="25" spans="1:15" ht="14.4" customHeight="1" x14ac:dyDescent="0.3">
      <c r="N25" s="3">
        <f t="shared" si="1"/>
        <v>2.3000000000000007</v>
      </c>
      <c r="O25" s="3">
        <f t="shared" si="0"/>
        <v>0.1915734540704237</v>
      </c>
    </row>
    <row r="26" spans="1:15" ht="14.4" customHeight="1" x14ac:dyDescent="0.3">
      <c r="N26">
        <f t="shared" si="1"/>
        <v>2.4000000000000008</v>
      </c>
      <c r="O26">
        <f t="shared" si="0"/>
        <v>0.18614968617662295</v>
      </c>
    </row>
    <row r="27" spans="1:15" ht="14.4" customHeight="1" x14ac:dyDescent="0.3">
      <c r="N27">
        <f t="shared" si="1"/>
        <v>2.5000000000000009</v>
      </c>
      <c r="O27">
        <f t="shared" si="0"/>
        <v>0.1807223926681813</v>
      </c>
    </row>
    <row r="28" spans="1:15" ht="14.4" customHeight="1" x14ac:dyDescent="0.3">
      <c r="N28">
        <f t="shared" si="1"/>
        <v>2.600000000000001</v>
      </c>
      <c r="O28">
        <f t="shared" si="0"/>
        <v>0.17531291594240211</v>
      </c>
    </row>
    <row r="29" spans="1:15" ht="14.4" customHeight="1" x14ac:dyDescent="0.3">
      <c r="N29">
        <f t="shared" si="1"/>
        <v>2.7000000000000011</v>
      </c>
      <c r="O29">
        <f t="shared" si="0"/>
        <v>0.16993952394897016</v>
      </c>
    </row>
    <row r="30" spans="1:15" ht="14.4" customHeight="1" x14ac:dyDescent="0.3">
      <c r="N30">
        <f t="shared" si="1"/>
        <v>2.8000000000000012</v>
      </c>
      <c r="O30">
        <f t="shared" si="0"/>
        <v>0.16461780510712454</v>
      </c>
    </row>
    <row r="31" spans="1:15" ht="14.4" customHeight="1" x14ac:dyDescent="0.3">
      <c r="N31">
        <f t="shared" si="1"/>
        <v>2.9000000000000012</v>
      </c>
      <c r="O31">
        <f t="shared" si="0"/>
        <v>0.15936100722808558</v>
      </c>
    </row>
    <row r="32" spans="1:15" ht="14.4" customHeight="1" x14ac:dyDescent="0.3">
      <c r="N32" s="3">
        <f t="shared" si="1"/>
        <v>3.0000000000000013</v>
      </c>
      <c r="O32" s="3">
        <f t="shared" si="0"/>
        <v>0.15418032980376928</v>
      </c>
    </row>
    <row r="33" spans="14:15" ht="14.4" customHeight="1" x14ac:dyDescent="0.3">
      <c r="N33">
        <f t="shared" si="1"/>
        <v>3.1000000000000014</v>
      </c>
      <c r="O33">
        <f t="shared" si="0"/>
        <v>0.14908517717792771</v>
      </c>
    </row>
    <row r="34" spans="14:15" ht="14.4" customHeight="1" x14ac:dyDescent="0.3">
      <c r="N34">
        <f t="shared" si="1"/>
        <v>3.2000000000000015</v>
      </c>
      <c r="O34">
        <f t="shared" si="0"/>
        <v>0.14408337868861462</v>
      </c>
    </row>
    <row r="35" spans="14:15" ht="14.4" customHeight="1" x14ac:dyDescent="0.3">
      <c r="N35">
        <f t="shared" si="1"/>
        <v>3.3000000000000016</v>
      </c>
      <c r="O35">
        <f t="shared" si="0"/>
        <v>0.13918138075553627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55FD6-DF47-4638-946C-2BFE80936620}">
  <dimension ref="A1:Q20"/>
  <sheetViews>
    <sheetView workbookViewId="0">
      <selection activeCell="P10" sqref="P10"/>
    </sheetView>
  </sheetViews>
  <sheetFormatPr defaultRowHeight="14.4" x14ac:dyDescent="0.3"/>
  <cols>
    <col min="13" max="13" width="10.5546875" customWidth="1"/>
  </cols>
  <sheetData>
    <row r="1" spans="1:17" s="23" customFormat="1" x14ac:dyDescent="0.3">
      <c r="A1" s="22"/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19" t="s">
        <v>6</v>
      </c>
      <c r="I1" s="20" t="s">
        <v>7</v>
      </c>
      <c r="J1" s="21"/>
    </row>
    <row r="2" spans="1:17" x14ac:dyDescent="0.3">
      <c r="A2" s="16" t="s">
        <v>8</v>
      </c>
      <c r="B2" s="8">
        <f>'Data, oček. četn.'!B3-'Data, oček. četn.'!B12</f>
        <v>-25.698532891623245</v>
      </c>
      <c r="C2" s="8">
        <f>'Data, oček. četn.'!C3-'Data, oček. četn.'!C12</f>
        <v>-45.377662091812567</v>
      </c>
      <c r="D2" s="8">
        <f>'Data, oček. četn.'!D3-'Data, oček. četn.'!D12</f>
        <v>27.0861334595362</v>
      </c>
      <c r="E2" s="8">
        <f>'Data, oček. četn.'!E3-'Data, oček. četn.'!E12</f>
        <v>20.033128253667797</v>
      </c>
      <c r="F2" s="8">
        <f>'Data, oček. četn.'!F3-'Data, oček. četn.'!F12</f>
        <v>32.351632749645063</v>
      </c>
      <c r="G2" s="8">
        <f>'Data, oček. četn.'!G3-'Data, oček. četn.'!G12</f>
        <v>-5.0496923805016536</v>
      </c>
      <c r="H2" s="8">
        <f>'Data, oček. četn.'!H3-'Data, oček. četn.'!H12</f>
        <v>0.2063416942735472</v>
      </c>
      <c r="I2" s="10">
        <f>'Data, oček. četn.'!I3-'Data, oček. četn.'!I12</f>
        <v>-3.5513487931850456</v>
      </c>
      <c r="J2" s="10">
        <f>SUM(B2:I2)</f>
        <v>9.5923269327613525E-14</v>
      </c>
      <c r="M2" t="s">
        <v>57</v>
      </c>
      <c r="Q2" t="s">
        <v>58</v>
      </c>
    </row>
    <row r="3" spans="1:17" x14ac:dyDescent="0.3">
      <c r="A3" s="16" t="s">
        <v>9</v>
      </c>
      <c r="B3" s="8">
        <f>'Data, oček. četn.'!B4-'Data, oček. četn.'!B13</f>
        <v>-32.660435399905339</v>
      </c>
      <c r="C3" s="8">
        <f>'Data, oček. četn.'!C4-'Data, oček. četn.'!C13</f>
        <v>18.766919072408882</v>
      </c>
      <c r="D3" s="8">
        <f>'Data, oček. četn.'!D4-'Data, oček. četn.'!D13</f>
        <v>-12.402981542830105</v>
      </c>
      <c r="E3" s="8">
        <f>'Data, oček. četn.'!E4-'Data, oček. četn.'!E13</f>
        <v>7.8450070989114806</v>
      </c>
      <c r="F3" s="8">
        <f>'Data, oček. četn.'!F4-'Data, oček. četn.'!F13</f>
        <v>4.6762896355892138</v>
      </c>
      <c r="G3" s="8">
        <f>'Data, oček. četn.'!G4-'Data, oček. četn.'!G13</f>
        <v>6.9824893516327506</v>
      </c>
      <c r="H3" s="8">
        <f>'Data, oček. četn.'!H4-'Data, oček. četn.'!H13</f>
        <v>2.6774727875059128</v>
      </c>
      <c r="I3" s="10">
        <f>'Data, oček. četn.'!I4-'Data, oček. četn.'!I13</f>
        <v>4.1152389966871734</v>
      </c>
      <c r="J3" s="10">
        <f>SUM(B3:I3)</f>
        <v>-3.0198066269804258E-14</v>
      </c>
    </row>
    <row r="4" spans="1:17" x14ac:dyDescent="0.3">
      <c r="A4" s="16" t="s">
        <v>10</v>
      </c>
      <c r="B4" s="8">
        <f>'Data, oček. četn.'!B5-'Data, oček. četn.'!B14</f>
        <v>20.865593942262194</v>
      </c>
      <c r="C4" s="8">
        <f>'Data, oček. četn.'!C5-'Data, oček. četn.'!C14</f>
        <v>15.179365830572664</v>
      </c>
      <c r="D4" s="8">
        <f>'Data, oček. četn.'!D5-'Data, oček. četn.'!D14</f>
        <v>2.818741126360635</v>
      </c>
      <c r="E4" s="8">
        <f>'Data, oček. četn.'!E5-'Data, oček. četn.'!E14</f>
        <v>-26.454330336015133</v>
      </c>
      <c r="F4" s="8">
        <f>'Data, oček. četn.'!F5-'Data, oček. četn.'!F14</f>
        <v>-6.5366777094178872</v>
      </c>
      <c r="G4" s="8">
        <f>'Data, oček. četn.'!G5-'Data, oček. četn.'!G14</f>
        <v>1.6814955040227204</v>
      </c>
      <c r="H4" s="8">
        <f>'Data, oček. četn.'!H5-'Data, oček. četn.'!H14</f>
        <v>-7.2584003786086129</v>
      </c>
      <c r="I4" s="10">
        <f>'Data, oček. četn.'!I5-'Data, oček. četn.'!I14</f>
        <v>-0.29578797917652544</v>
      </c>
      <c r="J4" s="10">
        <f>SUM(B4:I4)</f>
        <v>5.5067062021407764E-14</v>
      </c>
      <c r="M4" s="1" t="s">
        <v>12</v>
      </c>
      <c r="N4">
        <f>(8-1)*(4-1)</f>
        <v>21</v>
      </c>
      <c r="P4" t="s">
        <v>56</v>
      </c>
    </row>
    <row r="5" spans="1:17" x14ac:dyDescent="0.3">
      <c r="A5" s="15" t="s">
        <v>11</v>
      </c>
      <c r="B5" s="9">
        <f>'Data, oček. četn.'!B6-'Data, oček. četn.'!B15</f>
        <v>37.493374349266446</v>
      </c>
      <c r="C5" s="9">
        <f>'Data, oček. četn.'!C6-'Data, oček. četn.'!C15</f>
        <v>11.43137718883105</v>
      </c>
      <c r="D5" s="9">
        <f>'Data, oček. četn.'!D6-'Data, oček. četn.'!D15</f>
        <v>-17.50189304306673</v>
      </c>
      <c r="E5" s="9">
        <f>'Data, oček. četn.'!E6-'Data, oček. četn.'!E15</f>
        <v>-1.4238050165641312</v>
      </c>
      <c r="F5" s="9">
        <f>'Data, oček. četn.'!F6-'Data, oček. četn.'!F15</f>
        <v>-30.491244675816375</v>
      </c>
      <c r="G5" s="9">
        <f>'Data, oček. četn.'!G6-'Data, oček. četn.'!G15</f>
        <v>-3.6142924751538104</v>
      </c>
      <c r="H5" s="9">
        <f>'Data, oček. četn.'!H6-'Data, oček. četn.'!H15</f>
        <v>4.3745858968291529</v>
      </c>
      <c r="I5" s="11">
        <f>'Data, oček. četn.'!I6-'Data, oček. četn.'!I15</f>
        <v>-0.26810222432560327</v>
      </c>
      <c r="J5" s="11">
        <f>SUM(B5:I5)</f>
        <v>-8.8817841970012523E-16</v>
      </c>
      <c r="M5" s="1" t="s">
        <v>26</v>
      </c>
      <c r="N5">
        <v>0.05</v>
      </c>
    </row>
    <row r="6" spans="1:17" x14ac:dyDescent="0.3">
      <c r="A6" s="17"/>
      <c r="B6" s="9">
        <f>SUM(B2:B5)</f>
        <v>5.6843418860808015E-14</v>
      </c>
      <c r="C6" s="9">
        <f>SUM(C2:C5)</f>
        <v>2.8421709430404007E-14</v>
      </c>
      <c r="D6" s="9">
        <f>SUM(D2:D5)</f>
        <v>0</v>
      </c>
      <c r="E6" s="9">
        <f>SUM(E2:E5)</f>
        <v>1.4210854715202004E-14</v>
      </c>
      <c r="F6" s="9">
        <f>SUM(F2:F5)</f>
        <v>0</v>
      </c>
      <c r="G6" s="9">
        <f>SUM(G2:G5)</f>
        <v>7.1054273576010019E-15</v>
      </c>
      <c r="H6" s="9">
        <f>SUM(H2:H5)</f>
        <v>0</v>
      </c>
      <c r="I6" s="11">
        <f>SUM(I2:I5)</f>
        <v>-8.8817841970012523E-16</v>
      </c>
      <c r="J6" s="11">
        <f>SUM(J2:J5)</f>
        <v>1.1990408665951691E-13</v>
      </c>
    </row>
    <row r="7" spans="1:17" x14ac:dyDescent="0.3">
      <c r="M7" s="1" t="s">
        <v>39</v>
      </c>
      <c r="N7">
        <f>_xlfn.CHISQ.INV(1-N5,N4)</f>
        <v>32.670573340917301</v>
      </c>
      <c r="P7" s="1" t="s">
        <v>28</v>
      </c>
      <c r="Q7" t="str">
        <f>_xlfn.CONCAT("&lt;0; ",N7,"&gt;")</f>
        <v>&lt;0; 32,6705733409173&gt;</v>
      </c>
    </row>
    <row r="8" spans="1:17" x14ac:dyDescent="0.3">
      <c r="M8" s="1" t="s">
        <v>27</v>
      </c>
      <c r="N8">
        <f>J14</f>
        <v>81.417914306489166</v>
      </c>
      <c r="P8" s="26" t="str">
        <f>IF(N8&lt;=N7, "test. krit. ∈ W̅ ⇒ H0 nezamítáme", "test. krit. ∉ W̅ ⇒ H0 zamítáme")</f>
        <v>test. krit. ∉ W̅ ⇒ H0 zamítáme</v>
      </c>
    </row>
    <row r="9" spans="1:17" s="23" customFormat="1" x14ac:dyDescent="0.3">
      <c r="A9" s="22"/>
      <c r="B9" s="19" t="s">
        <v>0</v>
      </c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1"/>
      <c r="P9" s="5" t="s">
        <v>59</v>
      </c>
    </row>
    <row r="10" spans="1:17" x14ac:dyDescent="0.3">
      <c r="A10" s="16" t="s">
        <v>8</v>
      </c>
      <c r="B10" s="8">
        <f>(B2*B2)/'Data, oček. četn.'!B12</f>
        <v>1.2328101576403789</v>
      </c>
      <c r="C10" s="8">
        <f>(C2*C2)/'Data, oček. četn.'!C12</f>
        <v>5.5745986513036758</v>
      </c>
      <c r="D10" s="8">
        <f>(D2*D2)/'Data, oček. četn.'!D12</f>
        <v>2.6686854141634262</v>
      </c>
      <c r="E10" s="8">
        <f>(E2*E2)/'Data, oček. četn.'!E12</f>
        <v>1.6935963439544151</v>
      </c>
      <c r="F10" s="8">
        <f>(F2*F2)/'Data, oček. četn.'!F12</f>
        <v>9.1290278847356792</v>
      </c>
      <c r="G10" s="8">
        <f>(G2*G2)/'Data, oček. četn.'!G12</f>
        <v>0.35889519410071818</v>
      </c>
      <c r="H10" s="8">
        <f>(H2*H2)/'Data, oček. četn.'!H12</f>
        <v>4.9055306144261111E-4</v>
      </c>
      <c r="I10" s="10">
        <f>(I2*I2)/'Data, oček. četn.'!I12</f>
        <v>0.76199700752181931</v>
      </c>
      <c r="J10" s="10">
        <f>SUM(B10:I10)</f>
        <v>21.420101206481558</v>
      </c>
    </row>
    <row r="11" spans="1:17" x14ac:dyDescent="0.3">
      <c r="A11" s="16" t="s">
        <v>9</v>
      </c>
      <c r="B11" s="8">
        <f>(B3*B3)/'Data, oček. četn.'!B13</f>
        <v>2.7731056858041825</v>
      </c>
      <c r="C11" s="8">
        <f>(C3*C3)/'Data, oček. četn.'!C13</f>
        <v>1.3278782957186794</v>
      </c>
      <c r="D11" s="8">
        <f>(D3*D3)/'Data, oček. četn.'!D13</f>
        <v>0.77928889396438639</v>
      </c>
      <c r="E11" s="8">
        <f>(E3*E3)/'Data, oček. četn.'!E13</f>
        <v>0.36169456642243386</v>
      </c>
      <c r="F11" s="8">
        <f>(F3*F3)/'Data, oček. četn.'!F13</f>
        <v>0.265630456391245</v>
      </c>
      <c r="G11" s="8">
        <f>(G3*G3)/'Data, oček. četn.'!G13</f>
        <v>0.95565536079767743</v>
      </c>
      <c r="H11" s="8">
        <f>(H3*H3)/'Data, oček. četn.'!H13</f>
        <v>0.11502839901520406</v>
      </c>
      <c r="I11" s="10">
        <f>(I3*I3)/'Data, oček. četn.'!I13</f>
        <v>1.4249501521430883</v>
      </c>
      <c r="J11" s="10">
        <f>SUM(B11:I11)</f>
        <v>8.0032318102568958</v>
      </c>
    </row>
    <row r="12" spans="1:17" x14ac:dyDescent="0.3">
      <c r="A12" s="16" t="s">
        <v>10</v>
      </c>
      <c r="B12" s="8">
        <f>(B4*B4)/'Data, oček. četn.'!B14</f>
        <v>1.8437508444106814</v>
      </c>
      <c r="C12" s="8">
        <f>(C4*C4)/'Data, oček. četn.'!C14</f>
        <v>1.4151348088878859</v>
      </c>
      <c r="D12" s="8">
        <f>(D4*D4)/'Data, oček. četn.'!D14</f>
        <v>6.5565431579826305E-2</v>
      </c>
      <c r="E12" s="8">
        <f>(E4*E4)/'Data, oček. četn.'!E14</f>
        <v>6.699881099000387</v>
      </c>
      <c r="F12" s="8">
        <f>(F4*F4)/'Data, oček. četn.'!F14</f>
        <v>0.84548801807836216</v>
      </c>
      <c r="G12" s="8">
        <f>(G4*G4)/'Data, oček. četn.'!G14</f>
        <v>9.0279761934730723E-2</v>
      </c>
      <c r="H12" s="8">
        <f>(H4*H4)/'Data, oček. četn.'!H14</f>
        <v>1.3770668803404291</v>
      </c>
      <c r="I12" s="10">
        <f>(I4*I4)/'Data, oček. četn.'!I14</f>
        <v>1.199192313085936E-2</v>
      </c>
      <c r="J12" s="10">
        <f>SUM(B12:I12)</f>
        <v>12.349158767363161</v>
      </c>
    </row>
    <row r="13" spans="1:17" x14ac:dyDescent="0.3">
      <c r="A13" s="15" t="s">
        <v>11</v>
      </c>
      <c r="B13" s="27">
        <f>(B5*B5)/'Data, oček. četn.'!B15</f>
        <v>8.2445659500281305</v>
      </c>
      <c r="C13" s="9">
        <f>(C5*C5)/'Data, oček. četn.'!C15</f>
        <v>1.1114903050553784</v>
      </c>
      <c r="D13" s="9">
        <f>(D5*D5)/'Data, oček. četn.'!D15</f>
        <v>3.500681521715018</v>
      </c>
      <c r="E13" s="9">
        <f>(E5*E5)/'Data, oček. četn.'!E15</f>
        <v>2.6877730774096845E-2</v>
      </c>
      <c r="F13" s="9">
        <f>(F5*F5)/'Data, oček. četn.'!F15</f>
        <v>25.477782688422398</v>
      </c>
      <c r="G13" s="9">
        <f>(G5*G5)/'Data, oček. četn.'!G15</f>
        <v>0.57764841019482782</v>
      </c>
      <c r="H13" s="9">
        <f>(H5*H5)/'Data, oček. četn.'!H15</f>
        <v>0.69273176131466485</v>
      </c>
      <c r="I13" s="11">
        <f>(I5*I5)/'Data, oček. četn.'!I15</f>
        <v>1.3644154883030515E-2</v>
      </c>
      <c r="J13" s="11">
        <f>SUM(B13:I13)</f>
        <v>39.645422522387541</v>
      </c>
    </row>
    <row r="14" spans="1:17" x14ac:dyDescent="0.3">
      <c r="A14" s="17"/>
      <c r="B14" s="9">
        <f>SUM(B10:B13)</f>
        <v>14.094232637883373</v>
      </c>
      <c r="C14" s="9">
        <f>SUM(C10:C13)</f>
        <v>9.4291020609656204</v>
      </c>
      <c r="D14" s="9">
        <f>SUM(D10:D13)</f>
        <v>7.0142212614226569</v>
      </c>
      <c r="E14" s="9">
        <f>SUM(E10:E13)</f>
        <v>8.7820497401513329</v>
      </c>
      <c r="F14" s="9">
        <f>SUM(F10:F13)</f>
        <v>35.717929047627685</v>
      </c>
      <c r="G14" s="9">
        <f>SUM(G10:G13)</f>
        <v>1.982478727027954</v>
      </c>
      <c r="H14" s="9">
        <f>SUM(H10:H13)</f>
        <v>2.1853175937317406</v>
      </c>
      <c r="I14" s="11">
        <f>SUM(I10:I13)</f>
        <v>2.2125832376787975</v>
      </c>
      <c r="J14" s="31">
        <f>SUM(J10:J13)</f>
        <v>81.417914306489166</v>
      </c>
    </row>
    <row r="20" spans="3:3" x14ac:dyDescent="0.3">
      <c r="C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Data, oček. četn.</vt:lpstr>
      <vt:lpstr>a), b), c)</vt:lpstr>
      <vt:lpstr>d), e)</vt:lpstr>
      <vt:lpstr>f)</vt:lpstr>
      <vt:lpstr>test nezávislosti kateg. an.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Ondřej Ondryáš</dc:creator>
  <cp:lastModifiedBy>Ondřej Ondryáš</cp:lastModifiedBy>
  <dcterms:created xsi:type="dcterms:W3CDTF">2022-12-05T13:38:24Z</dcterms:created>
  <dcterms:modified xsi:type="dcterms:W3CDTF">2022-12-06T22:15:03Z</dcterms:modified>
</cp:coreProperties>
</file>