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8_{53764776-C4EB-418C-8507-A1EB9A5A1A51}" xr6:coauthVersionLast="43" xr6:coauthVersionMax="43" xr10:uidLastSave="{00000000-0000-0000-0000-000000000000}"/>
  <bookViews>
    <workbookView xWindow="-120" yWindow="-120" windowWidth="20730" windowHeight="11760" activeTab="2" xr2:uid="{00000000-000D-0000-FFFF-FFFF00000000}"/>
  </bookViews>
  <sheets>
    <sheet name="AOC" sheetId="6" r:id="rId1"/>
    <sheet name="AMO" sheetId="3" r:id="rId2"/>
    <sheet name="LINE STATIONS" sheetId="4" r:id="rId3"/>
    <sheet name="CONTRACTORS" sheetId="5" r:id="rId4"/>
    <sheet name="JAN-JUN ANALYSIS" sheetId="2" r:id="rId5"/>
  </sheets>
  <definedNames>
    <definedName name="AMO">AMO!$A$3:$L$11</definedName>
    <definedName name="AOC">AOC!$A$4:$L$11</definedName>
    <definedName name="LST">'LINE STATIONS'!$A$3:$L$26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11" i="4" l="1"/>
  <c r="I12" i="4"/>
  <c r="I13" i="4"/>
  <c r="I18" i="4"/>
  <c r="I21" i="4"/>
  <c r="I20" i="4"/>
  <c r="I15" i="4"/>
  <c r="I14" i="4"/>
  <c r="I16" i="4"/>
  <c r="I17" i="4"/>
  <c r="I19" i="4"/>
  <c r="I6" i="6" l="1"/>
  <c r="I7" i="3"/>
  <c r="I8" i="3"/>
  <c r="I6" i="3"/>
  <c r="I5" i="3"/>
  <c r="I10" i="3" l="1"/>
  <c r="F10" i="3"/>
  <c r="E4" i="3"/>
  <c r="E5" i="3"/>
  <c r="E6" i="3"/>
  <c r="E7" i="3"/>
  <c r="E8" i="3"/>
  <c r="E9" i="3"/>
  <c r="E10" i="3"/>
  <c r="E11" i="3"/>
  <c r="I11" i="3"/>
  <c r="H25" i="4" l="1"/>
  <c r="F26" i="4"/>
  <c r="H26" i="4" s="1"/>
  <c r="E26" i="4"/>
  <c r="F25" i="4"/>
  <c r="E25" i="4"/>
  <c r="F8" i="6"/>
  <c r="H8" i="6" s="1"/>
  <c r="F9" i="6"/>
  <c r="H9" i="6" s="1"/>
  <c r="F10" i="6"/>
  <c r="H10" i="6" s="1"/>
  <c r="F11" i="6"/>
  <c r="H11" i="6" s="1"/>
  <c r="E8" i="6"/>
  <c r="E9" i="6"/>
  <c r="E10" i="6"/>
  <c r="E11" i="6"/>
  <c r="F7" i="6"/>
  <c r="H7" i="6" s="1"/>
  <c r="E7" i="6"/>
  <c r="E6" i="6"/>
  <c r="F11" i="3" l="1"/>
  <c r="F9" i="3"/>
  <c r="F8" i="3"/>
  <c r="F7" i="3"/>
  <c r="F5" i="3"/>
  <c r="H5" i="3" s="1"/>
  <c r="F6" i="3"/>
  <c r="F4" i="3"/>
  <c r="H4" i="3" s="1"/>
  <c r="F21" i="4" l="1"/>
  <c r="E21" i="4"/>
  <c r="F20" i="4"/>
  <c r="E20" i="4"/>
  <c r="F18" i="4"/>
  <c r="E18" i="4"/>
  <c r="F17" i="4"/>
  <c r="E16" i="4"/>
  <c r="F15" i="4"/>
  <c r="E15" i="4"/>
  <c r="F16" i="4"/>
  <c r="F19" i="4"/>
  <c r="E17" i="4"/>
  <c r="E19" i="4"/>
  <c r="E14" i="4"/>
  <c r="F14" i="4"/>
  <c r="F13" i="4"/>
  <c r="E13" i="4"/>
  <c r="F12" i="4" l="1"/>
  <c r="E12" i="4"/>
  <c r="F11" i="4"/>
  <c r="I8" i="4" l="1"/>
  <c r="I9" i="4"/>
  <c r="F10" i="4"/>
  <c r="H10" i="4" s="1"/>
  <c r="E10" i="4"/>
  <c r="F9" i="4"/>
  <c r="F8" i="4"/>
  <c r="I7" i="4"/>
  <c r="F7" i="4"/>
  <c r="F6" i="4"/>
  <c r="I6" i="4"/>
  <c r="E6" i="4"/>
  <c r="E7" i="4"/>
  <c r="E8" i="4"/>
  <c r="E9" i="4"/>
  <c r="E11" i="4"/>
  <c r="I5" i="4"/>
  <c r="F5" i="4"/>
  <c r="E5" i="4"/>
  <c r="F6" i="6" l="1"/>
  <c r="H6" i="6" s="1"/>
  <c r="C1" i="3" l="1"/>
  <c r="D2" i="5" l="1"/>
  <c r="C1" i="6" l="1"/>
  <c r="C1" i="4" l="1"/>
</calcChain>
</file>

<file path=xl/sharedStrings.xml><?xml version="1.0" encoding="utf-8"?>
<sst xmlns="http://schemas.openxmlformats.org/spreadsheetml/2006/main" count="291" uniqueCount="146">
  <si>
    <t>ITEM REF</t>
  </si>
  <si>
    <t>NON CONFORMANCE</t>
  </si>
  <si>
    <t>STANDARD USED</t>
  </si>
  <si>
    <t>FINDING STATUS</t>
  </si>
  <si>
    <t>OBJECTIVE EVIDENCE</t>
  </si>
  <si>
    <t xml:space="preserve"> REMARKS</t>
  </si>
  <si>
    <t>FINDING LEVEL</t>
  </si>
  <si>
    <t>KEY</t>
  </si>
  <si>
    <t>FIRST COMPLIANCE DATE</t>
  </si>
  <si>
    <t>SECOND COMPLIANCE DATE</t>
  </si>
  <si>
    <t>AUDITEE CLOSURE DATE</t>
  </si>
  <si>
    <t>DAYS TO DUE DATE</t>
  </si>
  <si>
    <t>FINDING ISSUED ON</t>
  </si>
  <si>
    <t>Last Updated</t>
  </si>
  <si>
    <t xml:space="preserve">Last Updated: </t>
  </si>
  <si>
    <t>FLT 09.04</t>
  </si>
  <si>
    <t xml:space="preserve">At the time of the audit, the auditee could not sufficiently demonstrate that a system is in place to monitor duty time for Operations personnel and Freelance pilots </t>
  </si>
  <si>
    <t>OMA Sec 7</t>
  </si>
  <si>
    <t>MAJOR</t>
  </si>
  <si>
    <t>KALEMIE STATION</t>
  </si>
  <si>
    <t>O7.01</t>
  </si>
  <si>
    <t>Safety</t>
  </si>
  <si>
    <t>Minor</t>
  </si>
  <si>
    <t>CLOSED</t>
  </si>
  <si>
    <t>Updated first aid Kit list and fire extinguisher printout</t>
  </si>
  <si>
    <t>Closed satisfactorily on time</t>
  </si>
  <si>
    <t>O1.07</t>
  </si>
  <si>
    <t>-No fire extinguisher at the batteries section on the ground floor of the house while 2 fire extinguishers are on the 1st floor.
-Control of first aid kit could not be demonstrated.Contents list not updated.Missing panadol,immodium,maramoja,surgical blade 1pc while list states 2pc.</t>
  </si>
  <si>
    <t>OPEN</t>
  </si>
  <si>
    <t>No handover between Kingsley and Presley</t>
  </si>
  <si>
    <t>SFOM sec 11.1</t>
  </si>
  <si>
    <t>Major</t>
  </si>
  <si>
    <t>Closed on time</t>
  </si>
  <si>
    <t>Email extract reminding personnel of company procedures regarding handovers</t>
  </si>
  <si>
    <t>O1.05</t>
  </si>
  <si>
    <t>New serviceable tags not available at station</t>
  </si>
  <si>
    <t>MPM Part 5</t>
  </si>
  <si>
    <t>Non given</t>
  </si>
  <si>
    <t>N/A due to station closure</t>
  </si>
  <si>
    <t>O1.08</t>
  </si>
  <si>
    <t>-Re-order qty used as miimus stock.Not all consumables have a re-order qty
-Control of shelf-lifed items and consumables could not be demonstrated
    -Kolor Kut paste has no expiry or indicated shelf      life
    -Thycol found expired DEC 2019
-Parts issued book has no column for Defect
-Misuse of parts issued book with some Engineers filling one item per page</t>
  </si>
  <si>
    <t>MPM SEC L2</t>
  </si>
  <si>
    <t>Extracts from the new parts issued book
Shipment document for a replacement for the expired Thyco</t>
  </si>
  <si>
    <t>Closed Satisifactorily on time</t>
  </si>
  <si>
    <t>O1.03</t>
  </si>
  <si>
    <t>-IPC on dropbox REV 48 while current is REV 49
-SRM on dropbox REV 11 while Current is REV 12</t>
  </si>
  <si>
    <t>MPM extract and email extract</t>
  </si>
  <si>
    <t>01.02(2)</t>
  </si>
  <si>
    <t>-Security policy in the AVSEC Manual not signed by AM
-Security Policy in the AVSEC Manual on dropbox not signed by AM</t>
  </si>
  <si>
    <t>AVSEC Manual</t>
  </si>
  <si>
    <t>01.02(1)</t>
  </si>
  <si>
    <t>Route and aerodrome Guide;Jeppessen plates expired 14.02.2020(Recommended Jeppessen app on ipda for auto-updates)</t>
  </si>
  <si>
    <t>OMC</t>
  </si>
  <si>
    <t>-Blank docs folder-docs outdated;safety report form 2018,TCAS form 2018,old WFP OHR form with Presleys name on the form.
-Folder labled 5Y-CGD CLEARENCES AND OTHER DOCS contains miscellaneous docs and no clearances</t>
  </si>
  <si>
    <t>O1.12</t>
  </si>
  <si>
    <t>OMA</t>
  </si>
  <si>
    <t>-DG Checklist not filled when rejecting DG Date 7.02.2020 EsMS report 39023
-Spill kit at the office as opposed to the aircraft.Retraining required on use of the DG spill kit.</t>
  </si>
  <si>
    <t>DG Manual 10.08</t>
  </si>
  <si>
    <t>O2.04</t>
  </si>
  <si>
    <t>No procedure outlined in the SFOM on apologies or those absent</t>
  </si>
  <si>
    <t>SFOM sec 6.6</t>
  </si>
  <si>
    <t>O1.04</t>
  </si>
  <si>
    <t>Johns File had an index but missing most of the Content;SMS,First Aid,Indoctrination,CV,Passport copy,Flight and ground training.</t>
  </si>
  <si>
    <t>OMA Sec 5</t>
  </si>
  <si>
    <t>O1.01</t>
  </si>
  <si>
    <t>ASL not displayed</t>
  </si>
  <si>
    <t>KCARS 2018</t>
  </si>
  <si>
    <t>O1.02</t>
  </si>
  <si>
    <t>O5.04</t>
  </si>
  <si>
    <t>No evidence of Adam receiving brief from the PM between date of arrival 14.03.2020 and day of operation 16.03.2020</t>
  </si>
  <si>
    <t>SFOM Sec 11.0</t>
  </si>
  <si>
    <t>11.01.2020 -Handover form Chepkwony not signed by incoming co pilot to show acceptance.No name of incoming co pilot</t>
  </si>
  <si>
    <t>Auditee unfamiliar with company safety policy</t>
  </si>
  <si>
    <t>SMS Manual Sec 1.3</t>
  </si>
  <si>
    <t>O1.06</t>
  </si>
  <si>
    <t>-Techlogs-Incoming Captain not indicating Licence number below signature.Techlog numbers 7509,7506,7510
-Nav Logs-14.03.20 30 min Fuel column not filled in as required
-Nav Logs-10.03.20 old Navlog dated 2015 in use</t>
  </si>
  <si>
    <t>O8.01</t>
  </si>
  <si>
    <t>Kasas ERP at station contains both UNHAS AERP contacts 2018 and 25.05.2019 which can cause confusion in an emergency</t>
  </si>
  <si>
    <t>The in-stock quantity of several parts has been flagged by the system to be below the company minimum order quantity</t>
  </si>
  <si>
    <t>SPM SEC 8</t>
  </si>
  <si>
    <t>O2.01</t>
  </si>
  <si>
    <t>O2.02(1)</t>
  </si>
  <si>
    <t>Rejection on non-conforming parts/components procedure in the SPM section 5.0 not adequate to ensure a closed loop system for implementing corrective actions. For example, reporting the same to the supplier and management.</t>
  </si>
  <si>
    <t>SPM SEC 9</t>
  </si>
  <si>
    <t>O2.02(2)</t>
  </si>
  <si>
    <t>Life Vests received on 11/05/2020 but as at 21/05/2020 the system had not been updated to reflect the receipt</t>
  </si>
  <si>
    <t>O2.03(1)</t>
  </si>
  <si>
    <t>Hose pipes in the consumable stores are not labeled to specify which fluid they are used to drain to avoid contamination or mix-up.</t>
  </si>
  <si>
    <t>MINOR</t>
  </si>
  <si>
    <t>SPM SEC 4</t>
  </si>
  <si>
    <t>At the time of the Audit the “goods outward “section had items not belonging to the area.</t>
  </si>
  <si>
    <t>O2.03(2)</t>
  </si>
  <si>
    <t>O2.05</t>
  </si>
  <si>
    <t>At the time of the audit, pressure gauge S/No 126001 found in the tools store, although calibrated the system had not been updated and thus was showing the gauge was due for calibration on 2/05/2020</t>
  </si>
  <si>
    <t>SPM SEC 18</t>
  </si>
  <si>
    <t>At the time of the audit, a mouse to one of the computers was not working therefore only three computers were complete and ready for use.</t>
  </si>
  <si>
    <t>.. MPM SEC 2.8</t>
  </si>
  <si>
    <t>O1.10</t>
  </si>
  <si>
    <t>Line station work order packs assigned to specific Engineers in the Technical records system are not updated to reflect Engineers rotation or handover.</t>
  </si>
  <si>
    <t>MPM SEC 2</t>
  </si>
  <si>
    <t>There is no clear procedure for delegation of security functions, given the security manager works alone and is busy with other roles as the AM</t>
  </si>
  <si>
    <t>KCARS REG 14</t>
  </si>
  <si>
    <t>SEC 1.1.2</t>
  </si>
  <si>
    <t>SEC 1.1.4</t>
  </si>
  <si>
    <t>There are no documented personnel evacuation procedures in event of incidents that may require either partial or total evacuation/lockdown of a station. Its recommended that procedures be developed and documented, applicable to various stations and personnel briefed/trained on the same.</t>
  </si>
  <si>
    <t>SEC 1.2</t>
  </si>
  <si>
    <t>Inadequate recurrent reminders of the security policy, responsibilities and procedures to personnel periodically.</t>
  </si>
  <si>
    <t>SEC 1.4</t>
  </si>
  <si>
    <t>The duties of other employees apart from the security manager and departmental heads are not outlined.
Its recommended that the departmental security representatives be advised on their security roles and the same be documented</t>
  </si>
  <si>
    <t>SEC 1.6</t>
  </si>
  <si>
    <t>The auditee could not demonstrate that there is documentary evidence to support personnel background checks are done before recruitment and after every 3 years.</t>
  </si>
  <si>
    <t>BAMAKO -MALI STATION</t>
  </si>
  <si>
    <t>At the time of the Audit ,Ambrose Simiyu First Aid Training expired on 30.03.2020.</t>
  </si>
  <si>
    <t>FLT 4.1</t>
  </si>
  <si>
    <t>SFOM sec 5.1;10.0</t>
  </si>
  <si>
    <t>At the time of the audit there were missing signatures on Aircraft load sheets and operational flight plans</t>
  </si>
  <si>
    <t>SFOM sec 4.3 
OMA sec 8</t>
  </si>
  <si>
    <t>Picture of the new mouse purchased and installed</t>
  </si>
  <si>
    <t>Closed satisifactorily on time</t>
  </si>
  <si>
    <t>Email evidence on the new routine to be used  in managing outstation workpacks</t>
  </si>
  <si>
    <t>Picture of the separated bins containing different draining pipesfor different fluids</t>
  </si>
  <si>
    <t>Picture of a clear goods outwards section</t>
  </si>
  <si>
    <t>Finding remains open pending rollout of new stores management  sysytem</t>
  </si>
  <si>
    <t>Finding closed  Satisfactorily.
Finding closed late</t>
  </si>
  <si>
    <t>Extract from SPM documenting the timeline allowed for the records to be entered into the system</t>
  </si>
  <si>
    <t>Extract from personnel time logs registered by logging system</t>
  </si>
  <si>
    <t>Finding closed.Follow up to be made during  the next Audit.Finding closed late</t>
  </si>
  <si>
    <t>Corrected navlog and Techlog extracts</t>
  </si>
  <si>
    <t>Safety policy attached read and understood</t>
  </si>
  <si>
    <t>Handover signing form</t>
  </si>
  <si>
    <t>Pictures of office board</t>
  </si>
  <si>
    <t>None given</t>
  </si>
  <si>
    <t>Station closed</t>
  </si>
  <si>
    <t>Signed handover forms</t>
  </si>
  <si>
    <t>Partially closed,DG co-ordinator to discuss on directions to be given to personell during rejection of DG and use of spill kit</t>
  </si>
  <si>
    <t>Partially closed.Station closed hence no full closur eof findings.</t>
  </si>
  <si>
    <t>Unsatisifactory.Finding remains open</t>
  </si>
  <si>
    <t>Total Scheduled Audits</t>
  </si>
  <si>
    <t>Audits Done on time</t>
  </si>
  <si>
    <t xml:space="preserve">Audits not  Done </t>
  </si>
  <si>
    <t>Audits Done late</t>
  </si>
  <si>
    <t>Total Findings raised</t>
  </si>
  <si>
    <t>Findings closed on time</t>
  </si>
  <si>
    <t>Findings closed late</t>
  </si>
  <si>
    <t>Ongoing closure</t>
  </si>
  <si>
    <t>Overdue for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</si>
</sst>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0" x14ac:knownFonts="1">
    <font>
      <sz val="11"/>
      <color theme="1"/>
      <name val="Calibri"/>
      <family val="2"/>
      <scheme val="minor"/>
    </font>
    <font>
      <b/>
      <sz val="11"/>
      <color theme="1"/>
      <name val="Calibri"/>
      <family val="2"/>
      <scheme val="minor"/>
    </font>
    <font>
      <b/>
      <sz val="11"/>
      <name val="Calibri"/>
      <family val="2"/>
      <scheme val="minor"/>
    </font>
    <font>
      <b/>
      <sz val="12"/>
      <color theme="1"/>
      <name val="Calibri"/>
      <family val="2"/>
      <scheme val="minor"/>
    </font>
    <font>
      <sz val="11"/>
      <color theme="1"/>
      <name val="Times New Roman"/>
      <family val="1"/>
    </font>
    <font>
      <b/>
      <sz val="11"/>
      <color theme="1"/>
      <name val="Times New Roman"/>
      <family val="1"/>
    </font>
    <font>
      <b/>
      <sz val="11"/>
      <name val="Times New Roman"/>
      <family val="1"/>
    </font>
    <font>
      <sz val="11"/>
      <color rgb="FFFF0000"/>
      <name val="Calibri"/>
      <family val="2"/>
      <scheme val="minor"/>
    </font>
    <font>
      <sz val="11"/>
      <name val="Calibri"/>
      <family val="2"/>
      <scheme val="minor"/>
    </font>
    <font>
      <sz val="8"/>
      <name val="Calibri"/>
      <family val="2"/>
      <scheme val="minor"/>
    </font>
    <font>
      <sz val="12"/>
      <color theme="1"/>
      <name val="Arial"/>
      <family val="2"/>
    </font>
    <font>
      <sz val="12"/>
      <name val="Arial"/>
      <family val="2"/>
    </font>
    <font>
      <sz val="12"/>
      <name val="Verdana"/>
      <family val="2"/>
    </font>
    <font>
      <sz val="18"/>
      <color theme="1"/>
      <name val="Calibri"/>
      <family val="2"/>
      <scheme val="minor"/>
    </font>
    <font>
      <sz val="28"/>
      <color theme="1"/>
      <name val="Calibri"/>
      <family val="2"/>
      <scheme val="minor"/>
    </font>
    <font>
      <b/>
      <sz val="12"/>
      <color theme="1"/>
      <name val="Times New Roman"/>
      <family val="1"/>
    </font>
    <font>
      <sz val="12"/>
      <color theme="1"/>
      <name val="Times New Roman"/>
      <family val="1"/>
    </font>
    <font>
      <sz val="12"/>
      <name val="Times New Roman"/>
      <family val="1"/>
    </font>
    <font>
      <b/>
      <sz val="12"/>
      <name val="Verdana"/>
      <family val="2"/>
    </font>
    <font>
      <sz val="11"/>
      <color theme="1"/>
      <name val="Arial"/>
      <family val="2"/>
    </font>
  </fonts>
  <fills count="9">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2">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vertical="center"/>
    </xf>
    <xf numFmtId="0" fontId="5" fillId="2" borderId="1" xfId="0" applyFont="1" applyFill="1" applyBorder="1" applyAlignment="1">
      <alignment vertical="center"/>
    </xf>
    <xf numFmtId="0" fontId="6" fillId="2" borderId="1" xfId="0" applyFont="1" applyFill="1" applyBorder="1" applyAlignment="1">
      <alignment vertical="center" wrapText="1"/>
    </xf>
    <xf numFmtId="0" fontId="5" fillId="2" borderId="1" xfId="0" applyFont="1" applyFill="1" applyBorder="1" applyAlignment="1">
      <alignment vertical="center" wrapText="1"/>
    </xf>
    <xf numFmtId="0" fontId="4" fillId="0" borderId="0" xfId="0" applyFont="1" applyAlignment="1">
      <alignment wrapText="1"/>
    </xf>
    <xf numFmtId="0" fontId="0" fillId="3" borderId="1" xfId="0" applyFill="1" applyBorder="1"/>
    <xf numFmtId="0" fontId="5" fillId="0" borderId="0" xfId="0" applyFont="1"/>
    <xf numFmtId="14" fontId="0" fillId="0" borderId="0" xfId="0" applyNumberFormat="1"/>
    <xf numFmtId="0" fontId="0" fillId="0" borderId="0" xfId="0" applyAlignment="1">
      <alignment wrapText="1"/>
    </xf>
    <xf numFmtId="0" fontId="7" fillId="0" borderId="0" xfId="0" applyFont="1" applyAlignment="1">
      <alignment wrapText="1"/>
    </xf>
    <xf numFmtId="14" fontId="7" fillId="0" borderId="0" xfId="0" applyNumberFormat="1" applyFont="1"/>
    <xf numFmtId="0" fontId="7" fillId="0" borderId="0" xfId="0" applyFont="1"/>
    <xf numFmtId="0" fontId="8" fillId="0" borderId="0" xfId="0" applyFont="1" applyAlignment="1">
      <alignment wrapText="1"/>
    </xf>
    <xf numFmtId="14" fontId="0" fillId="0" borderId="0" xfId="0" applyNumberFormat="1" applyAlignment="1">
      <alignment horizontal="center"/>
    </xf>
    <xf numFmtId="0" fontId="5" fillId="2" borderId="1" xfId="0" applyFont="1" applyFill="1" applyBorder="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1" fillId="0" borderId="0" xfId="0" applyFont="1" applyAlignment="1">
      <alignment horizontal="center"/>
    </xf>
    <xf numFmtId="14" fontId="1" fillId="3" borderId="1" xfId="0" applyNumberFormat="1" applyFont="1" applyFill="1" applyBorder="1"/>
    <xf numFmtId="0" fontId="0" fillId="0" borderId="0" xfId="0" applyBorder="1"/>
    <xf numFmtId="0" fontId="5" fillId="0" borderId="0" xfId="0" applyFont="1" applyBorder="1"/>
    <xf numFmtId="14" fontId="0" fillId="0" borderId="0" xfId="0" applyNumberFormat="1" applyBorder="1"/>
    <xf numFmtId="0" fontId="0" fillId="0" borderId="0" xfId="0" applyBorder="1" applyAlignment="1">
      <alignment wrapText="1"/>
    </xf>
    <xf numFmtId="0" fontId="7" fillId="0" borderId="0" xfId="0" applyFont="1" applyBorder="1" applyAlignment="1">
      <alignment wrapText="1"/>
    </xf>
    <xf numFmtId="0" fontId="0" fillId="0" borderId="0" xfId="0" applyFill="1" applyBorder="1"/>
    <xf numFmtId="0" fontId="4" fillId="0" borderId="0" xfId="0" applyFont="1" applyBorder="1" applyAlignment="1">
      <alignment vertical="center"/>
    </xf>
    <xf numFmtId="0" fontId="4" fillId="0" borderId="0" xfId="0" applyFont="1" applyBorder="1" applyAlignment="1">
      <alignment vertical="center" wrapText="1"/>
    </xf>
    <xf numFmtId="0" fontId="0" fillId="0" borderId="0" xfId="0" applyBorder="1" applyAlignment="1">
      <alignment horizontal="left" wrapText="1"/>
    </xf>
    <xf numFmtId="0" fontId="0" fillId="0" borderId="0" xfId="0" applyBorder="1" applyAlignment="1">
      <alignment horizontal="right"/>
    </xf>
    <xf numFmtId="0" fontId="1" fillId="3" borderId="1" xfId="0" applyFont="1" applyFill="1" applyBorder="1"/>
    <xf numFmtId="0" fontId="5" fillId="0" borderId="0" xfId="0" applyFont="1" applyFill="1" applyBorder="1" applyAlignment="1">
      <alignment vertical="center" wrapText="1"/>
    </xf>
    <xf numFmtId="0" fontId="0" fillId="0" borderId="0" xfId="0" applyBorder="1" applyAlignment="1">
      <alignment horizontal="center"/>
    </xf>
    <xf numFmtId="0" fontId="4" fillId="0" borderId="0" xfId="0" applyFont="1" applyBorder="1" applyAlignment="1">
      <alignment horizontal="center" vertical="center"/>
    </xf>
    <xf numFmtId="0" fontId="0" fillId="0" borderId="0" xfId="0" applyBorder="1" applyAlignment="1">
      <alignment horizontal="center" wrapText="1"/>
    </xf>
    <xf numFmtId="0" fontId="10" fillId="0" borderId="0" xfId="0" applyFont="1" applyAlignment="1">
      <alignment horizontal="center" vertical="center"/>
    </xf>
    <xf numFmtId="0" fontId="11" fillId="0" borderId="0" xfId="0" applyFont="1" applyAlignment="1">
      <alignment horizontal="left" vertical="center" wrapText="1"/>
    </xf>
    <xf numFmtId="164" fontId="12" fillId="0" borderId="0" xfId="0" applyNumberFormat="1" applyFont="1" applyAlignment="1">
      <alignment vertical="center"/>
    </xf>
    <xf numFmtId="1" fontId="5" fillId="0" borderId="0" xfId="0" applyNumberFormat="1" applyFont="1" applyAlignment="1">
      <alignment horizontal="center" vertical="center"/>
    </xf>
    <xf numFmtId="0" fontId="0" fillId="4" borderId="0" xfId="0" applyFill="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3"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wrapText="1"/>
    </xf>
    <xf numFmtId="14" fontId="0" fillId="3" borderId="0" xfId="0" applyNumberFormat="1" applyFill="1" applyAlignment="1">
      <alignment horizontal="center" vertical="center"/>
    </xf>
    <xf numFmtId="0" fontId="5" fillId="2" borderId="1" xfId="0" applyFont="1" applyFill="1" applyBorder="1" applyAlignment="1">
      <alignment horizontal="center" vertical="center"/>
    </xf>
    <xf numFmtId="0" fontId="0" fillId="0" borderId="0" xfId="0" quotePrefix="1" applyAlignment="1">
      <alignment horizontal="left" vertical="center" wrapText="1"/>
    </xf>
    <xf numFmtId="0" fontId="6" fillId="2" borderId="1" xfId="0" applyFont="1" applyFill="1" applyBorder="1" applyAlignment="1">
      <alignment horizontal="center" vertical="center" wrapText="1"/>
    </xf>
    <xf numFmtId="0" fontId="4" fillId="0" borderId="0" xfId="0" applyFont="1" applyAlignment="1">
      <alignment horizontal="center" vertical="center"/>
    </xf>
    <xf numFmtId="0" fontId="5" fillId="2" borderId="1" xfId="0" applyFont="1" applyFill="1" applyBorder="1" applyAlignment="1">
      <alignment horizontal="left" vertical="center" wrapText="1"/>
    </xf>
    <xf numFmtId="0" fontId="0" fillId="3" borderId="1" xfId="0" applyFill="1" applyBorder="1" applyAlignment="1">
      <alignment horizontal="left" vertical="center" wrapText="1"/>
    </xf>
    <xf numFmtId="0" fontId="12" fillId="0" borderId="0" xfId="0" applyFont="1" applyAlignment="1">
      <alignment horizontal="left" vertical="top" wrapText="1"/>
    </xf>
    <xf numFmtId="14" fontId="1" fillId="3" borderId="1" xfId="0" applyNumberFormat="1" applyFont="1" applyFill="1" applyBorder="1" applyAlignment="1">
      <alignment horizontal="center" vertical="center"/>
    </xf>
    <xf numFmtId="0" fontId="1" fillId="0" borderId="0" xfId="0" applyFont="1" applyAlignment="1">
      <alignment horizontal="center" vertical="center"/>
    </xf>
    <xf numFmtId="14" fontId="12" fillId="0" borderId="0" xfId="0" applyNumberFormat="1" applyFont="1" applyAlignment="1">
      <alignment horizontal="center" vertical="center"/>
    </xf>
    <xf numFmtId="0" fontId="12" fillId="0" borderId="0" xfId="0" applyFont="1" applyAlignment="1">
      <alignment wrapText="1"/>
    </xf>
    <xf numFmtId="0" fontId="15" fillId="2" borderId="1" xfId="0" applyFont="1"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3" borderId="1" xfId="0" applyFont="1" applyFill="1" applyBorder="1" applyAlignment="1">
      <alignment wrapText="1"/>
    </xf>
    <xf numFmtId="0" fontId="18" fillId="2" borderId="1" xfId="0" applyFont="1" applyFill="1" applyBorder="1" applyAlignment="1">
      <alignment vertical="center" wrapText="1"/>
    </xf>
    <xf numFmtId="0" fontId="12" fillId="0" borderId="6" xfId="0" applyFont="1" applyBorder="1" applyAlignment="1">
      <alignment vertical="center" wrapText="1"/>
    </xf>
    <xf numFmtId="0" fontId="11" fillId="0" borderId="0" xfId="0" applyFont="1" applyAlignment="1">
      <alignment wrapText="1"/>
    </xf>
    <xf numFmtId="0" fontId="0" fillId="0" borderId="0" xfId="0" applyAlignment="1">
      <alignment horizontal="center" vertical="center" wrapText="1"/>
    </xf>
    <xf numFmtId="0" fontId="19" fillId="0" borderId="0" xfId="0" applyFont="1" applyAlignment="1">
      <alignment wrapText="1"/>
    </xf>
    <xf numFmtId="0" fontId="10" fillId="0" borderId="0" xfId="0" applyFont="1" applyAlignment="1">
      <alignment wrapText="1"/>
    </xf>
    <xf numFmtId="164"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wrapText="1"/>
    </xf>
    <xf numFmtId="0" fontId="4" fillId="0" borderId="0" xfId="0" applyFont="1" applyFill="1" applyAlignment="1">
      <alignment horizontal="center" vertical="center"/>
    </xf>
    <xf numFmtId="164" fontId="12" fillId="0" borderId="0" xfId="0" applyNumberFormat="1" applyFont="1" applyAlignment="1">
      <alignment horizontal="center" vertical="center"/>
    </xf>
    <xf numFmtId="0" fontId="12" fillId="0" borderId="0" xfId="0" applyFont="1" applyAlignment="1">
      <alignment vertical="center" wrapText="1"/>
    </xf>
    <xf numFmtId="0" fontId="0" fillId="0" borderId="0" xfId="0" applyAlignment="1">
      <alignment vertical="center" wrapText="1"/>
    </xf>
    <xf numFmtId="0" fontId="8" fillId="7" borderId="0" xfId="0" applyFont="1"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0" borderId="0" xfId="0" applyAlignment="1">
      <alignment horizontal="center"/>
    </xf>
    <xf numFmtId="0" fontId="1" fillId="8" borderId="0" xfId="0" applyFont="1" applyFill="1" applyAlignment="1">
      <alignment horizontal="left"/>
    </xf>
    <xf numFmtId="0" fontId="5" fillId="0" borderId="2"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xf>
    <xf numFmtId="0" fontId="14" fillId="0" borderId="5" xfId="0" applyFont="1" applyFill="1" applyBorder="1" applyAlignment="1">
      <alignment horizontal="center"/>
    </xf>
    <xf numFmtId="0" fontId="13" fillId="5" borderId="4" xfId="0" applyFont="1" applyFill="1" applyBorder="1" applyAlignment="1">
      <alignment horizontal="center"/>
    </xf>
    <xf numFmtId="0" fontId="3" fillId="0" borderId="0" xfId="0" applyFont="1" applyBorder="1" applyAlignment="1">
      <alignment horizontal="center"/>
    </xf>
    <xf numFmtId="0" fontId="5" fillId="0" borderId="0" xfId="0" applyFont="1" applyBorder="1" applyAlignment="1">
      <alignment horizontal="center" vertical="center"/>
    </xf>
    <xf numFmtId="0" fontId="3" fillId="0" borderId="0" xfId="0" applyFont="1" applyAlignment="1">
      <alignment horizontal="center"/>
    </xf>
  </cellXfs>
  <cellStyles count="1">
    <cellStyle name="Normal" xfId="0" builtinId="0"/>
  </cellStyles>
  <dxfs count="4">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AUDIT</a:t>
            </a:r>
            <a:r>
              <a:rPr lang="en-US" baseline="0"/>
              <a:t> PUNCTUALITY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4DB-4069-8588-A3BFDE1AD950}"/>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7A7-4883-A5E3-BC1FDA24828B}"/>
              </c:ext>
            </c:extLst>
          </c:dPt>
          <c:dPt>
            <c:idx val="2"/>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27A7-4883-A5E3-BC1FDA24828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'JAN-JUN ANALYSIS'!$B$7:$B$9</c:f>
              <c:strCache>
                <c:ptCount val="3"/>
                <c:pt idx="0">
                  <c:v>Audits Done on time</c:v>
                </c:pt>
                <c:pt idx="1">
                  <c:v>Audits Done late</c:v>
                </c:pt>
                <c:pt idx="2">
                  <c:v>Audits not  Done </c:v>
                </c:pt>
              </c:strCache>
            </c:strRef>
          </c:cat>
          <c:val>
            <c:numRef>
              <c:f>'JAN-JUN ANALYSIS'!$C$7:$C$9</c:f>
              <c:numCache>
                <c:formatCode>General</c:formatCode>
                <c:ptCount val="3"/>
                <c:pt idx="0">
                  <c:v>10</c:v>
                </c:pt>
                <c:pt idx="1">
                  <c:v>6</c:v>
                </c:pt>
                <c:pt idx="2">
                  <c:v>6</c:v>
                </c:pt>
              </c:numCache>
            </c:numRef>
          </c:val>
          <c:extLst>
            <c:ext xmlns:c16="http://schemas.microsoft.com/office/drawing/2014/chart" uri="{C3380CC4-5D6E-409C-BE32-E72D297353CC}">
              <c16:uniqueId val="{00000000-27A7-4883-A5E3-BC1FDA24828B}"/>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CLOSURE OF FINDINGS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30D-4211-BF23-7CAED3DDA4C9}"/>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430D-4211-BF23-7CAED3DDA4C9}"/>
              </c:ext>
            </c:extLst>
          </c:dPt>
          <c:dPt>
            <c:idx val="2"/>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30D-4211-BF23-7CAED3DDA4C9}"/>
              </c:ext>
            </c:extLst>
          </c:dPt>
          <c:dPt>
            <c:idx val="3"/>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430D-4211-BF23-7CAED3DDA4C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'JAN-JUN ANALYSIS'!$B$24:$B$27</c:f>
              <c:strCache>
                <c:ptCount val="4"/>
                <c:pt idx="0">
                  <c:v>Findings closed on time</c:v>
                </c:pt>
                <c:pt idx="1">
                  <c:v>Findings closed late</c:v>
                </c:pt>
                <c:pt idx="2">
                  <c:v>Ongoing closure</c:v>
                </c:pt>
                <c:pt idx="3">
                  <c:v>Overdue for closure</c:v>
                </c:pt>
              </c:strCache>
            </c:strRef>
          </c:cat>
          <c:val>
            <c:numRef>
              <c:f>'JAN-JUN ANALYSIS'!$C$24:$C$27</c:f>
              <c:numCache>
                <c:formatCode>General</c:formatCode>
                <c:ptCount val="4"/>
                <c:pt idx="0">
                  <c:v>22</c:v>
                </c:pt>
                <c:pt idx="1">
                  <c:v>2</c:v>
                </c:pt>
                <c:pt idx="2">
                  <c:v>2</c:v>
                </c:pt>
                <c:pt idx="3">
                  <c:v>7</c:v>
                </c:pt>
              </c:numCache>
            </c:numRef>
          </c:val>
          <c:extLst>
            <c:ext xmlns:c16="http://schemas.microsoft.com/office/drawing/2014/chart" uri="{C3380CC4-5D6E-409C-BE32-E72D297353CC}">
              <c16:uniqueId val="{00000000-430D-4211-BF23-7CAED3DDA4C9}"/>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123825</xdr:colOff>
      <xdr:row>0</xdr:row>
      <xdr:rowOff>152400</xdr:rowOff>
    </xdr:from>
    <xdr:to>
      <xdr:col>11</xdr:col>
      <xdr:colOff>428625</xdr:colOff>
      <xdr:row>15</xdr:row>
      <xdr:rowOff>28575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561975</xdr:colOff>
      <xdr:row>3</xdr:row>
      <xdr:rowOff>57150</xdr:rowOff>
    </xdr:from>
    <xdr:ext cx="2409825" cy="26456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61975" y="619125"/>
          <a:ext cx="2409825" cy="264560"/>
        </a:xfrm>
        <a:prstGeom prst="rect">
          <a:avLst/>
        </a:prstGeom>
        <a:solidFill>
          <a:schemeClr val="tx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AUDIT PUNCTUALITY JAN-JUNE 2020</a:t>
          </a:r>
        </a:p>
      </xdr:txBody>
    </xdr:sp>
    <xdr:clientData/>
  </xdr:oneCellAnchor>
  <xdr:twoCellAnchor>
    <xdr:from>
      <xdr:col>4</xdr:col>
      <xdr:colOff>138112</xdr:colOff>
      <xdr:row>18</xdr:row>
      <xdr:rowOff>47625</xdr:rowOff>
    </xdr:from>
    <xdr:to>
      <xdr:col>11</xdr:col>
      <xdr:colOff>442912</xdr:colOff>
      <xdr:row>32</xdr:row>
      <xdr:rowOff>123825</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571500</xdr:colOff>
      <xdr:row>20</xdr:row>
      <xdr:rowOff>9525</xdr:rowOff>
    </xdr:from>
    <xdr:to>
      <xdr:col>3</xdr:col>
      <xdr:colOff>47625</xdr:colOff>
      <xdr:row>21</xdr:row>
      <xdr:rowOff>95250</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571500" y="3829050"/>
          <a:ext cx="2381250" cy="276225"/>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CLOSURE OF FINDINGS JAN-JUNE 2020</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7:C9" headerRowCount="0" totalsRowShown="0">
  <tableColumns count="2">
    <tableColumn id="1" xr3:uid="{00000000-0010-0000-0000-000001000000}" name="Column1"/>
    <tableColumn id="2" xr3:uid="{00000000-0010-0000-0000-000002000000}" name="Column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24:C27" headerRowCount="0" totalsRowShown="0">
  <tableColumns count="2">
    <tableColumn id="1" xr3:uid="{00000000-0010-0000-0100-000001000000}" name="Column1"/>
    <tableColumn id="2" xr3:uid="{00000000-0010-0000-0100-000002000000}"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6"/>
  <sheetViews>
    <sheetView zoomScale="70" zoomScaleNormal="70" workbookViewId="0">
      <pane ySplit="4" topLeftCell="A5" activePane="bottomLeft" state="frozen"/>
      <selection pane="bottomLeft" activeCell="A4" sqref="A4:L11"/>
    </sheetView>
  </sheetViews>
  <sheetFormatPr defaultRowHeight="15" x14ac:dyDescent="0.25"/>
  <cols>
    <col min="1" max="1" width="13.140625" style="44" customWidth="1"/>
    <col min="2" max="2" width="49.140625" customWidth="1"/>
    <col min="3" max="3" width="21.28515625" style="44" customWidth="1"/>
    <col min="4" max="4" width="17.28515625" style="44" customWidth="1"/>
    <col min="5" max="5" width="17.28515625" customWidth="1"/>
    <col min="6" max="6" width="16.42578125" customWidth="1"/>
    <col min="7" max="7" width="14.85546875" bestFit="1" customWidth="1"/>
    <col min="8" max="8" width="11.140625" style="21" customWidth="1"/>
    <col min="9" max="9" width="22.5703125" customWidth="1"/>
    <col min="10" max="10" width="13.28515625" customWidth="1"/>
    <col min="11" max="11" width="27.85546875" customWidth="1"/>
    <col min="12" max="12" width="29.85546875" customWidth="1"/>
    <col min="14" max="14" width="19" customWidth="1"/>
  </cols>
  <sheetData>
    <row r="1" spans="1:15" x14ac:dyDescent="0.25">
      <c r="B1" s="9" t="s">
        <v>13</v>
      </c>
      <c r="C1" s="57">
        <f ca="1">TODAY()</f>
        <v>44039</v>
      </c>
      <c r="N1">
        <v>0</v>
      </c>
    </row>
    <row r="4" spans="1:15" s="4" customFormat="1" ht="42.75" x14ac:dyDescent="0.2">
      <c r="A4" s="50" t="s">
        <v>0</v>
      </c>
      <c r="B4" s="5" t="s">
        <v>1</v>
      </c>
      <c r="C4" s="50" t="s">
        <v>2</v>
      </c>
      <c r="D4" s="50" t="s">
        <v>6</v>
      </c>
      <c r="E4" s="7" t="s">
        <v>12</v>
      </c>
      <c r="F4" s="6" t="s">
        <v>8</v>
      </c>
      <c r="G4" s="6" t="s">
        <v>9</v>
      </c>
      <c r="H4" s="18" t="s">
        <v>11</v>
      </c>
      <c r="I4" s="7" t="s">
        <v>10</v>
      </c>
      <c r="J4" s="7" t="s">
        <v>3</v>
      </c>
      <c r="K4" s="5" t="s">
        <v>4</v>
      </c>
      <c r="L4" s="7" t="s">
        <v>5</v>
      </c>
      <c r="N4" s="84" t="s">
        <v>7</v>
      </c>
      <c r="O4" s="85"/>
    </row>
    <row r="5" spans="1:15" x14ac:dyDescent="0.25">
      <c r="A5" s="53"/>
      <c r="B5" s="8"/>
      <c r="G5" s="11"/>
      <c r="H5" s="19"/>
      <c r="K5" s="12"/>
    </row>
    <row r="6" spans="1:15" ht="90.75" customHeight="1" x14ac:dyDescent="0.25">
      <c r="A6" s="38" t="s">
        <v>15</v>
      </c>
      <c r="B6" s="39" t="s">
        <v>16</v>
      </c>
      <c r="C6" s="38" t="s">
        <v>17</v>
      </c>
      <c r="D6" s="42" t="s">
        <v>18</v>
      </c>
      <c r="E6" s="40">
        <f>DATE(2020,2,27)</f>
        <v>43888</v>
      </c>
      <c r="F6" s="40">
        <f>DATE(2020,3,26)</f>
        <v>43916</v>
      </c>
      <c r="G6" s="11"/>
      <c r="H6" s="41">
        <f>_xlfn.DAYS(F6,I6)</f>
        <v>-79</v>
      </c>
      <c r="I6" s="76">
        <f>DATE(2020,6,13)</f>
        <v>43995</v>
      </c>
      <c r="J6" s="80" t="s">
        <v>23</v>
      </c>
      <c r="K6" s="78" t="s">
        <v>125</v>
      </c>
      <c r="L6" s="69" t="s">
        <v>126</v>
      </c>
    </row>
    <row r="7" spans="1:15" ht="60.75" x14ac:dyDescent="0.25">
      <c r="A7" s="53" t="s">
        <v>102</v>
      </c>
      <c r="B7" s="68" t="s">
        <v>100</v>
      </c>
      <c r="C7" s="44" t="s">
        <v>101</v>
      </c>
      <c r="D7" s="46" t="s">
        <v>88</v>
      </c>
      <c r="E7" s="40">
        <f>DATE(2020,3,2)</f>
        <v>43892</v>
      </c>
      <c r="F7" s="40">
        <f>DATE(2020,6,1)</f>
        <v>43983</v>
      </c>
      <c r="G7" s="14"/>
      <c r="H7" s="41">
        <f ca="1">_xlfn.DAYS(F7,TODAY())</f>
        <v>-56</v>
      </c>
      <c r="I7" s="15"/>
      <c r="J7" s="44" t="s">
        <v>28</v>
      </c>
    </row>
    <row r="8" spans="1:15" ht="120.75" x14ac:dyDescent="0.25">
      <c r="A8" s="53" t="s">
        <v>103</v>
      </c>
      <c r="B8" s="71" t="s">
        <v>104</v>
      </c>
      <c r="C8" s="44" t="s">
        <v>101</v>
      </c>
      <c r="D8" s="46" t="s">
        <v>88</v>
      </c>
      <c r="E8" s="40">
        <f t="shared" ref="E8:E11" si="0">DATE(2020,3,2)</f>
        <v>43892</v>
      </c>
      <c r="F8" s="40">
        <f t="shared" ref="F8:F11" si="1">DATE(2020,6,1)</f>
        <v>43983</v>
      </c>
      <c r="G8" s="11"/>
      <c r="H8" s="41">
        <f t="shared" ref="H8:H11" ca="1" si="2">_xlfn.DAYS(F8,TODAY())</f>
        <v>-56</v>
      </c>
      <c r="J8" s="44" t="s">
        <v>28</v>
      </c>
      <c r="K8" s="12"/>
    </row>
    <row r="9" spans="1:15" ht="45.75" x14ac:dyDescent="0.25">
      <c r="A9" s="53" t="s">
        <v>105</v>
      </c>
      <c r="B9" s="71" t="s">
        <v>106</v>
      </c>
      <c r="C9" s="44" t="s">
        <v>101</v>
      </c>
      <c r="D9" s="46" t="s">
        <v>88</v>
      </c>
      <c r="E9" s="40">
        <f t="shared" si="0"/>
        <v>43892</v>
      </c>
      <c r="F9" s="40">
        <f t="shared" si="1"/>
        <v>43983</v>
      </c>
      <c r="G9" s="11"/>
      <c r="H9" s="41">
        <f t="shared" ca="1" si="2"/>
        <v>-56</v>
      </c>
      <c r="J9" s="44" t="s">
        <v>28</v>
      </c>
      <c r="K9" s="12"/>
    </row>
    <row r="10" spans="1:15" ht="90.75" x14ac:dyDescent="0.25">
      <c r="A10" s="53" t="s">
        <v>107</v>
      </c>
      <c r="B10" s="71" t="s">
        <v>108</v>
      </c>
      <c r="C10" s="69"/>
      <c r="D10" s="46" t="s">
        <v>88</v>
      </c>
      <c r="E10" s="40">
        <f t="shared" si="0"/>
        <v>43892</v>
      </c>
      <c r="F10" s="40">
        <f t="shared" si="1"/>
        <v>43983</v>
      </c>
      <c r="G10" s="11"/>
      <c r="H10" s="41">
        <f t="shared" ca="1" si="2"/>
        <v>-56</v>
      </c>
      <c r="J10" s="44" t="s">
        <v>28</v>
      </c>
      <c r="K10" s="12"/>
    </row>
    <row r="11" spans="1:15" ht="57.75" x14ac:dyDescent="0.25">
      <c r="A11" s="53" t="s">
        <v>109</v>
      </c>
      <c r="B11" s="70" t="s">
        <v>110</v>
      </c>
      <c r="C11" s="69"/>
      <c r="D11" s="46" t="s">
        <v>88</v>
      </c>
      <c r="E11" s="40">
        <f t="shared" si="0"/>
        <v>43892</v>
      </c>
      <c r="F11" s="40">
        <f t="shared" si="1"/>
        <v>43983</v>
      </c>
      <c r="G11" s="11"/>
      <c r="H11" s="41">
        <f t="shared" ca="1" si="2"/>
        <v>-56</v>
      </c>
      <c r="J11" s="44" t="s">
        <v>28</v>
      </c>
      <c r="K11" s="12"/>
    </row>
    <row r="12" spans="1:15" x14ac:dyDescent="0.25">
      <c r="A12" s="20"/>
      <c r="B12" s="10"/>
      <c r="C12" s="20"/>
      <c r="D12" s="20"/>
      <c r="E12" s="10"/>
      <c r="F12" s="10"/>
      <c r="G12" s="10"/>
      <c r="H12" s="19"/>
      <c r="I12" s="10"/>
      <c r="J12" s="44"/>
      <c r="K12" s="10"/>
      <c r="L12" s="10"/>
    </row>
    <row r="13" spans="1:15" x14ac:dyDescent="0.25">
      <c r="A13" s="53"/>
      <c r="B13" s="8"/>
      <c r="C13" s="69"/>
      <c r="G13" s="11"/>
      <c r="H13" s="20"/>
      <c r="I13" s="11"/>
      <c r="J13" s="11"/>
      <c r="L13" s="13"/>
    </row>
    <row r="14" spans="1:15" x14ac:dyDescent="0.25">
      <c r="A14" s="53"/>
      <c r="B14" s="12"/>
      <c r="C14" s="69"/>
      <c r="G14" s="11"/>
      <c r="H14" s="20"/>
      <c r="I14" s="11"/>
      <c r="J14" s="11"/>
      <c r="K14" s="12"/>
    </row>
    <row r="15" spans="1:15" x14ac:dyDescent="0.25">
      <c r="A15" s="53"/>
      <c r="B15" s="8"/>
      <c r="C15" s="69"/>
      <c r="G15" s="11"/>
      <c r="H15" s="19"/>
      <c r="I15" s="11"/>
      <c r="J15" s="11"/>
      <c r="K15" s="12"/>
    </row>
    <row r="16" spans="1:15" x14ac:dyDescent="0.25">
      <c r="A16" s="53"/>
      <c r="B16" s="12"/>
      <c r="C16" s="69"/>
      <c r="G16" s="11"/>
      <c r="H16" s="19"/>
      <c r="I16" s="11"/>
      <c r="J16" s="11"/>
      <c r="K16" s="12"/>
    </row>
    <row r="17" spans="1:12" x14ac:dyDescent="0.25">
      <c r="A17" s="53"/>
      <c r="B17" s="12"/>
      <c r="C17" s="69"/>
      <c r="G17" s="11"/>
      <c r="H17" s="19"/>
      <c r="I17" s="11"/>
      <c r="J17" s="11"/>
      <c r="K17" s="12"/>
      <c r="L17" s="16"/>
    </row>
    <row r="18" spans="1:12" x14ac:dyDescent="0.25">
      <c r="A18" s="53"/>
      <c r="B18" s="12"/>
      <c r="C18" s="69"/>
      <c r="G18" s="11"/>
      <c r="I18" s="11"/>
      <c r="J18" s="11"/>
      <c r="K18" s="12"/>
    </row>
    <row r="19" spans="1:12" x14ac:dyDescent="0.25">
      <c r="A19" s="53"/>
      <c r="B19" s="12"/>
      <c r="C19" s="69"/>
      <c r="G19" s="11"/>
      <c r="I19" s="11"/>
      <c r="J19" s="11"/>
      <c r="K19" s="12"/>
    </row>
    <row r="20" spans="1:12" x14ac:dyDescent="0.25">
      <c r="A20" s="53"/>
      <c r="B20" s="12"/>
      <c r="C20" s="69"/>
      <c r="G20" s="11"/>
      <c r="H20" s="19"/>
      <c r="I20" s="11"/>
      <c r="J20" s="11"/>
      <c r="K20" s="12"/>
    </row>
    <row r="21" spans="1:12" x14ac:dyDescent="0.25">
      <c r="A21" s="53"/>
      <c r="B21" s="12"/>
      <c r="C21" s="69"/>
      <c r="G21" s="11"/>
      <c r="I21" s="11"/>
      <c r="J21" s="11"/>
      <c r="K21" s="12"/>
    </row>
    <row r="22" spans="1:12" x14ac:dyDescent="0.25">
      <c r="A22" s="53"/>
      <c r="B22" s="12"/>
      <c r="C22" s="69"/>
      <c r="G22" s="11"/>
      <c r="L22" s="13"/>
    </row>
    <row r="23" spans="1:12" x14ac:dyDescent="0.25">
      <c r="A23" s="53"/>
      <c r="B23" s="12"/>
      <c r="C23" s="69"/>
      <c r="G23" s="17"/>
      <c r="I23" s="11"/>
      <c r="J23" s="11"/>
      <c r="K23" s="12"/>
    </row>
    <row r="24" spans="1:12" x14ac:dyDescent="0.25">
      <c r="A24" s="53"/>
      <c r="B24" s="12"/>
      <c r="C24" s="69"/>
      <c r="G24" s="11"/>
      <c r="H24" s="19"/>
      <c r="I24" s="11"/>
      <c r="J24" s="11"/>
      <c r="L24" s="13"/>
    </row>
    <row r="25" spans="1:12" x14ac:dyDescent="0.25">
      <c r="A25" s="53"/>
      <c r="B25" s="12"/>
      <c r="C25" s="69"/>
      <c r="G25" s="11"/>
      <c r="H25" s="19"/>
      <c r="I25" s="11"/>
      <c r="J25" s="11"/>
      <c r="K25" s="12"/>
      <c r="L25" s="13"/>
    </row>
    <row r="26" spans="1:12" x14ac:dyDescent="0.25">
      <c r="A26" s="53"/>
      <c r="B26" s="12"/>
      <c r="C26" s="69"/>
      <c r="G26" s="11"/>
      <c r="H26" s="19"/>
      <c r="I26" s="11"/>
      <c r="J26" s="11"/>
      <c r="K26" s="12"/>
      <c r="L26" s="13"/>
    </row>
  </sheetData>
  <mergeCells count="1">
    <mergeCell ref="N4:O4"/>
  </mergeCells>
  <phoneticPr fontId="9" type="noConversion"/>
  <conditionalFormatting sqref="H1:H1048576">
    <cfRule type="cellIs" dxfId="3" priority="6" operator="lessThan">
      <formula>0</formula>
    </cfRule>
  </conditionalFormatting>
  <pageMargins left="0.7" right="0.7" top="0.75" bottom="0.75" header="0.3" footer="0.3"/>
  <pageSetup paperSize="9" scale="3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1"/>
  <sheetViews>
    <sheetView zoomScale="70" zoomScaleNormal="70" workbookViewId="0">
      <pane ySplit="3" topLeftCell="A7" activePane="bottomLeft" state="frozen"/>
      <selection pane="bottomLeft" activeCell="A3" sqref="A3:L11"/>
    </sheetView>
  </sheetViews>
  <sheetFormatPr defaultRowHeight="15.75" x14ac:dyDescent="0.25"/>
  <cols>
    <col min="1" max="1" width="13.28515625" style="63" customWidth="1"/>
    <col min="2" max="2" width="35.28515625" style="60" customWidth="1"/>
    <col min="3" max="3" width="23.42578125" style="44" customWidth="1"/>
    <col min="4" max="4" width="20.42578125" style="44" customWidth="1"/>
    <col min="5" max="5" width="15.5703125" customWidth="1"/>
    <col min="6" max="6" width="18.85546875" customWidth="1"/>
    <col min="7" max="7" width="18.7109375" customWidth="1"/>
    <col min="8" max="8" width="15.5703125" customWidth="1"/>
    <col min="9" max="9" width="20.42578125" customWidth="1"/>
    <col min="10" max="10" width="13.42578125" style="44" customWidth="1"/>
    <col min="11" max="11" width="27.7109375" customWidth="1"/>
    <col min="12" max="12" width="18.5703125" style="44" customWidth="1"/>
    <col min="13" max="13" width="18.5703125" style="28" customWidth="1"/>
    <col min="14" max="14" width="17.85546875" customWidth="1"/>
  </cols>
  <sheetData>
    <row r="1" spans="1:15" x14ac:dyDescent="0.25">
      <c r="A1" s="62"/>
      <c r="B1" s="65" t="s">
        <v>13</v>
      </c>
      <c r="C1" s="57">
        <f ca="1">TODAY()</f>
        <v>44039</v>
      </c>
      <c r="D1" s="58"/>
      <c r="E1" s="2"/>
      <c r="F1" s="3"/>
      <c r="G1" s="3"/>
      <c r="H1" s="1"/>
      <c r="I1" s="3"/>
    </row>
    <row r="2" spans="1:15" ht="34.5" customHeight="1" x14ac:dyDescent="0.55000000000000004">
      <c r="B2" s="87"/>
      <c r="C2" s="87"/>
    </row>
    <row r="3" spans="1:15" ht="57" customHeight="1" x14ac:dyDescent="0.25">
      <c r="A3" s="61" t="s">
        <v>0</v>
      </c>
      <c r="B3" s="66" t="s">
        <v>1</v>
      </c>
      <c r="C3" s="50" t="s">
        <v>2</v>
      </c>
      <c r="D3" s="50" t="s">
        <v>6</v>
      </c>
      <c r="E3" s="7" t="s">
        <v>12</v>
      </c>
      <c r="F3" s="6" t="s">
        <v>8</v>
      </c>
      <c r="G3" s="6" t="s">
        <v>9</v>
      </c>
      <c r="H3" s="18" t="s">
        <v>11</v>
      </c>
      <c r="I3" s="7" t="s">
        <v>10</v>
      </c>
      <c r="J3" s="18" t="s">
        <v>3</v>
      </c>
      <c r="K3" s="7" t="s">
        <v>4</v>
      </c>
      <c r="L3" s="18" t="s">
        <v>5</v>
      </c>
      <c r="M3" s="34"/>
      <c r="N3" s="86" t="s">
        <v>7</v>
      </c>
      <c r="O3" s="86"/>
    </row>
    <row r="4" spans="1:15" ht="90" x14ac:dyDescent="0.25">
      <c r="A4" s="63" t="s">
        <v>80</v>
      </c>
      <c r="B4" s="56" t="s">
        <v>78</v>
      </c>
      <c r="C4" s="44" t="s">
        <v>79</v>
      </c>
      <c r="D4" s="42" t="s">
        <v>18</v>
      </c>
      <c r="E4" s="76">
        <f t="shared" ref="E4:E9" si="0">DATE(2020,6,8)</f>
        <v>43990</v>
      </c>
      <c r="F4" s="59">
        <f>DATE(2020,7,7)</f>
        <v>44019</v>
      </c>
      <c r="H4" s="44">
        <f t="shared" ref="H4" ca="1" si="1">_xlfn.DAYS(F4,TODAY())</f>
        <v>-20</v>
      </c>
      <c r="J4" s="44" t="s">
        <v>28</v>
      </c>
      <c r="L4" s="69" t="s">
        <v>122</v>
      </c>
    </row>
    <row r="5" spans="1:15" ht="165" x14ac:dyDescent="0.25">
      <c r="A5" s="63" t="s">
        <v>81</v>
      </c>
      <c r="B5" s="77" t="s">
        <v>82</v>
      </c>
      <c r="C5" s="44" t="s">
        <v>83</v>
      </c>
      <c r="D5" s="42" t="s">
        <v>18</v>
      </c>
      <c r="E5" s="76">
        <f t="shared" si="0"/>
        <v>43990</v>
      </c>
      <c r="F5" s="59">
        <f t="shared" ref="F5:F6" si="2">DATE(2020,7,7)</f>
        <v>44019</v>
      </c>
      <c r="H5" s="44">
        <f>_xlfn.DAYS(F5,I5)</f>
        <v>-3</v>
      </c>
      <c r="I5" s="76">
        <f>DATE(2020,7,10)</f>
        <v>44022</v>
      </c>
      <c r="J5" s="79" t="s">
        <v>23</v>
      </c>
      <c r="L5" s="69" t="s">
        <v>123</v>
      </c>
    </row>
    <row r="6" spans="1:15" ht="75.75" x14ac:dyDescent="0.25">
      <c r="A6" s="63" t="s">
        <v>84</v>
      </c>
      <c r="B6" s="60" t="s">
        <v>85</v>
      </c>
      <c r="C6" s="44" t="s">
        <v>83</v>
      </c>
      <c r="D6" s="42" t="s">
        <v>18</v>
      </c>
      <c r="E6" s="76">
        <f t="shared" si="0"/>
        <v>43990</v>
      </c>
      <c r="F6" s="59">
        <f t="shared" si="2"/>
        <v>44019</v>
      </c>
      <c r="H6" s="44"/>
      <c r="I6" s="76">
        <f>DATE(2020,7,6)</f>
        <v>44018</v>
      </c>
      <c r="J6" s="47" t="s">
        <v>23</v>
      </c>
      <c r="K6" s="69" t="s">
        <v>124</v>
      </c>
      <c r="L6" s="69" t="s">
        <v>118</v>
      </c>
    </row>
    <row r="7" spans="1:15" ht="90.75" x14ac:dyDescent="0.25">
      <c r="A7" s="63" t="s">
        <v>86</v>
      </c>
      <c r="B7" s="60" t="s">
        <v>87</v>
      </c>
      <c r="C7" s="44" t="s">
        <v>89</v>
      </c>
      <c r="D7" s="46" t="s">
        <v>88</v>
      </c>
      <c r="E7" s="76">
        <f t="shared" si="0"/>
        <v>43990</v>
      </c>
      <c r="F7" s="59">
        <f>DATE(2020,9,7)</f>
        <v>44081</v>
      </c>
      <c r="H7" s="44"/>
      <c r="I7" s="76">
        <f t="shared" ref="I7:I8" si="3">DATE(2020,7,6)</f>
        <v>44018</v>
      </c>
      <c r="J7" s="47" t="s">
        <v>23</v>
      </c>
      <c r="K7" s="69" t="s">
        <v>120</v>
      </c>
      <c r="L7" s="69" t="s">
        <v>118</v>
      </c>
    </row>
    <row r="8" spans="1:15" ht="60.75" x14ac:dyDescent="0.25">
      <c r="A8" s="63" t="s">
        <v>91</v>
      </c>
      <c r="B8" s="60" t="s">
        <v>90</v>
      </c>
      <c r="C8" s="44" t="s">
        <v>89</v>
      </c>
      <c r="D8" s="46" t="s">
        <v>88</v>
      </c>
      <c r="E8" s="76">
        <f t="shared" si="0"/>
        <v>43990</v>
      </c>
      <c r="F8" s="59">
        <f t="shared" ref="F8:F11" si="4">DATE(2020,9,7)</f>
        <v>44081</v>
      </c>
      <c r="H8" s="44"/>
      <c r="I8" s="76">
        <f t="shared" si="3"/>
        <v>44018</v>
      </c>
      <c r="J8" s="47" t="s">
        <v>23</v>
      </c>
      <c r="K8" s="69" t="s">
        <v>121</v>
      </c>
      <c r="L8" s="69" t="s">
        <v>118</v>
      </c>
    </row>
    <row r="9" spans="1:15" ht="120.75" x14ac:dyDescent="0.25">
      <c r="A9" s="63" t="s">
        <v>92</v>
      </c>
      <c r="B9" s="60" t="s">
        <v>93</v>
      </c>
      <c r="C9" s="44" t="s">
        <v>94</v>
      </c>
      <c r="D9" s="46" t="s">
        <v>88</v>
      </c>
      <c r="E9" s="76">
        <f t="shared" si="0"/>
        <v>43990</v>
      </c>
      <c r="F9" s="59">
        <f t="shared" si="4"/>
        <v>44081</v>
      </c>
      <c r="H9" s="44"/>
      <c r="J9" s="47" t="s">
        <v>23</v>
      </c>
      <c r="K9" s="69" t="s">
        <v>124</v>
      </c>
      <c r="L9" s="69" t="s">
        <v>118</v>
      </c>
    </row>
    <row r="10" spans="1:15" ht="91.5" thickBot="1" x14ac:dyDescent="0.3">
      <c r="A10" s="64" t="s">
        <v>39</v>
      </c>
      <c r="B10" s="60" t="s">
        <v>95</v>
      </c>
      <c r="C10" s="44" t="s">
        <v>96</v>
      </c>
      <c r="D10" s="46" t="s">
        <v>88</v>
      </c>
      <c r="E10" s="76">
        <f>DATE(2020,6,8)</f>
        <v>43990</v>
      </c>
      <c r="F10" s="76">
        <f t="shared" si="4"/>
        <v>44081</v>
      </c>
      <c r="H10" s="44"/>
      <c r="I10" s="76">
        <f>DATE(2020,6,30)</f>
        <v>44012</v>
      </c>
      <c r="J10" s="47" t="s">
        <v>23</v>
      </c>
      <c r="K10" s="69" t="s">
        <v>117</v>
      </c>
      <c r="L10" s="69" t="s">
        <v>118</v>
      </c>
    </row>
    <row r="11" spans="1:15" ht="105.75" thickBot="1" x14ac:dyDescent="0.3">
      <c r="A11" s="64" t="s">
        <v>97</v>
      </c>
      <c r="B11" s="67" t="s">
        <v>98</v>
      </c>
      <c r="C11" s="44" t="s">
        <v>99</v>
      </c>
      <c r="D11" s="46" t="s">
        <v>88</v>
      </c>
      <c r="E11" s="76">
        <f>DATE(2020,6,8)</f>
        <v>43990</v>
      </c>
      <c r="F11" s="76">
        <f t="shared" si="4"/>
        <v>44081</v>
      </c>
      <c r="H11" s="44"/>
      <c r="I11" s="76">
        <f>DATE(2020,6,30)</f>
        <v>44012</v>
      </c>
      <c r="J11" s="47" t="s">
        <v>23</v>
      </c>
      <c r="K11" s="69" t="s">
        <v>119</v>
      </c>
      <c r="L11" s="69" t="s">
        <v>118</v>
      </c>
    </row>
  </sheetData>
  <mergeCells count="2">
    <mergeCell ref="N3:O3"/>
    <mergeCell ref="B2:C2"/>
  </mergeCells>
  <phoneticPr fontId="9" type="noConversion"/>
  <conditionalFormatting sqref="H4:H11">
    <cfRule type="cellIs" dxfId="2" priority="1" operator="lessThan">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2"/>
  <sheetViews>
    <sheetView tabSelected="1" topLeftCell="B1" zoomScale="80" zoomScaleNormal="80" workbookViewId="0">
      <pane ySplit="4" topLeftCell="A19" activePane="bottomLeft" state="frozen"/>
      <selection pane="bottomLeft" activeCell="A3" sqref="A3:L26"/>
    </sheetView>
  </sheetViews>
  <sheetFormatPr defaultRowHeight="15" x14ac:dyDescent="0.25"/>
  <cols>
    <col min="1" max="1" width="13.140625" style="44" customWidth="1"/>
    <col min="2" max="2" width="50.28515625" style="48" customWidth="1"/>
    <col min="3" max="3" width="23" style="44" customWidth="1"/>
    <col min="4" max="5" width="17.28515625" style="44" customWidth="1"/>
    <col min="6" max="6" width="16.42578125" style="44" customWidth="1"/>
    <col min="7" max="7" width="14.85546875" bestFit="1" customWidth="1"/>
    <col min="8" max="8" width="11.140625" style="44" customWidth="1"/>
    <col min="9" max="9" width="13.28515625" style="53" customWidth="1"/>
    <col min="10" max="10" width="13.28515625" style="44" customWidth="1"/>
    <col min="11" max="11" width="23.42578125" style="48" customWidth="1"/>
    <col min="12" max="12" width="23.140625" style="48" customWidth="1"/>
    <col min="14" max="14" width="19" customWidth="1"/>
  </cols>
  <sheetData>
    <row r="1" spans="1:15" x14ac:dyDescent="0.25">
      <c r="B1" s="55" t="s">
        <v>13</v>
      </c>
      <c r="C1" s="49">
        <f ca="1">TODAY()</f>
        <v>44039</v>
      </c>
      <c r="N1">
        <v>0</v>
      </c>
    </row>
    <row r="3" spans="1:15" ht="23.25" x14ac:dyDescent="0.35">
      <c r="C3" s="88" t="s">
        <v>19</v>
      </c>
      <c r="D3" s="88"/>
      <c r="E3" s="88"/>
      <c r="F3" s="88"/>
    </row>
    <row r="4" spans="1:15" s="4" customFormat="1" ht="42.75" x14ac:dyDescent="0.2">
      <c r="A4" s="50" t="s">
        <v>0</v>
      </c>
      <c r="B4" s="54" t="s">
        <v>1</v>
      </c>
      <c r="C4" s="50" t="s">
        <v>2</v>
      </c>
      <c r="D4" s="50" t="s">
        <v>6</v>
      </c>
      <c r="E4" s="18" t="s">
        <v>12</v>
      </c>
      <c r="F4" s="52" t="s">
        <v>8</v>
      </c>
      <c r="G4" s="6" t="s">
        <v>9</v>
      </c>
      <c r="H4" s="18" t="s">
        <v>11</v>
      </c>
      <c r="I4" s="18" t="s">
        <v>10</v>
      </c>
      <c r="J4" s="18" t="s">
        <v>3</v>
      </c>
      <c r="K4" s="54" t="s">
        <v>4</v>
      </c>
      <c r="L4" s="54" t="s">
        <v>5</v>
      </c>
      <c r="N4" s="84" t="s">
        <v>7</v>
      </c>
      <c r="O4" s="85"/>
    </row>
    <row r="5" spans="1:15" ht="105" x14ac:dyDescent="0.25">
      <c r="A5" s="43" t="s">
        <v>20</v>
      </c>
      <c r="B5" s="51" t="s">
        <v>27</v>
      </c>
      <c r="C5" s="44" t="s">
        <v>21</v>
      </c>
      <c r="D5" s="46" t="s">
        <v>22</v>
      </c>
      <c r="E5" s="45">
        <f>DATE(2020,3,31)</f>
        <v>43921</v>
      </c>
      <c r="F5" s="45">
        <f>DATE(2020,6,1)</f>
        <v>43983</v>
      </c>
      <c r="I5" s="45">
        <f>DATE(2020,5,18)</f>
        <v>43969</v>
      </c>
      <c r="J5" s="47" t="s">
        <v>23</v>
      </c>
      <c r="K5" s="48" t="s">
        <v>24</v>
      </c>
      <c r="L5" s="48" t="s">
        <v>25</v>
      </c>
    </row>
    <row r="6" spans="1:15" ht="69.75" customHeight="1" x14ac:dyDescent="0.25">
      <c r="A6" s="44" t="s">
        <v>26</v>
      </c>
      <c r="B6" s="48" t="s">
        <v>29</v>
      </c>
      <c r="C6" s="44" t="s">
        <v>30</v>
      </c>
      <c r="D6" s="42" t="s">
        <v>31</v>
      </c>
      <c r="E6" s="45">
        <f t="shared" ref="E6:E11" si="0">DATE(2020,3,31)</f>
        <v>43921</v>
      </c>
      <c r="F6" s="45">
        <f>DATE(2020,5,4)</f>
        <v>43955</v>
      </c>
      <c r="I6" s="45">
        <f>DATE(2020,4,15)</f>
        <v>43936</v>
      </c>
      <c r="J6" s="47" t="s">
        <v>23</v>
      </c>
      <c r="K6" s="48" t="s">
        <v>33</v>
      </c>
      <c r="L6" s="48" t="s">
        <v>32</v>
      </c>
    </row>
    <row r="7" spans="1:15" ht="30" x14ac:dyDescent="0.25">
      <c r="A7" s="44" t="s">
        <v>34</v>
      </c>
      <c r="B7" s="48" t="s">
        <v>35</v>
      </c>
      <c r="C7" s="44" t="s">
        <v>36</v>
      </c>
      <c r="D7" s="46" t="s">
        <v>22</v>
      </c>
      <c r="E7" s="45">
        <f t="shared" si="0"/>
        <v>43921</v>
      </c>
      <c r="F7" s="45">
        <f t="shared" ref="F7:F21" si="1">DATE(2020,6,1)</f>
        <v>43983</v>
      </c>
      <c r="I7" s="45">
        <f>DATE(2020,5,7)</f>
        <v>43958</v>
      </c>
      <c r="J7" s="47" t="s">
        <v>23</v>
      </c>
      <c r="K7" s="48" t="s">
        <v>37</v>
      </c>
      <c r="L7" s="48" t="s">
        <v>38</v>
      </c>
    </row>
    <row r="8" spans="1:15" ht="150" x14ac:dyDescent="0.25">
      <c r="A8" s="44" t="s">
        <v>39</v>
      </c>
      <c r="B8" s="51" t="s">
        <v>40</v>
      </c>
      <c r="C8" s="44" t="s">
        <v>41</v>
      </c>
      <c r="D8" s="46" t="s">
        <v>22</v>
      </c>
      <c r="E8" s="45">
        <f t="shared" si="0"/>
        <v>43921</v>
      </c>
      <c r="F8" s="45">
        <f t="shared" si="1"/>
        <v>43983</v>
      </c>
      <c r="I8" s="45">
        <f>DATE(2020,4,15)</f>
        <v>43936</v>
      </c>
      <c r="J8" s="47" t="s">
        <v>23</v>
      </c>
      <c r="K8" s="48" t="s">
        <v>42</v>
      </c>
      <c r="L8" s="48" t="s">
        <v>43</v>
      </c>
    </row>
    <row r="9" spans="1:15" ht="30" x14ac:dyDescent="0.25">
      <c r="A9" s="44" t="s">
        <v>44</v>
      </c>
      <c r="B9" s="51" t="s">
        <v>45</v>
      </c>
      <c r="C9" s="44" t="s">
        <v>41</v>
      </c>
      <c r="D9" s="46" t="s">
        <v>22</v>
      </c>
      <c r="E9" s="45">
        <f t="shared" si="0"/>
        <v>43921</v>
      </c>
      <c r="F9" s="45">
        <f t="shared" si="1"/>
        <v>43983</v>
      </c>
      <c r="I9" s="45">
        <f>DATE(2020,5,7)</f>
        <v>43958</v>
      </c>
      <c r="J9" s="47" t="s">
        <v>23</v>
      </c>
      <c r="K9" s="48" t="s">
        <v>46</v>
      </c>
      <c r="L9" s="48" t="s">
        <v>43</v>
      </c>
    </row>
    <row r="10" spans="1:15" ht="45" x14ac:dyDescent="0.25">
      <c r="A10" s="44" t="s">
        <v>47</v>
      </c>
      <c r="B10" s="51" t="s">
        <v>48</v>
      </c>
      <c r="C10" s="44" t="s">
        <v>49</v>
      </c>
      <c r="D10" s="46" t="s">
        <v>22</v>
      </c>
      <c r="E10" s="45">
        <f>DATE(2020,3,28)</f>
        <v>43918</v>
      </c>
      <c r="F10" s="45">
        <f t="shared" si="1"/>
        <v>43983</v>
      </c>
      <c r="H10" s="44">
        <f ca="1">_xlfn.DAYS(F10,TODAY())</f>
        <v>-56</v>
      </c>
      <c r="I10" s="45"/>
      <c r="J10" s="81" t="s">
        <v>28</v>
      </c>
      <c r="K10" s="48" t="s">
        <v>131</v>
      </c>
      <c r="L10" s="48" t="s">
        <v>136</v>
      </c>
    </row>
    <row r="11" spans="1:15" ht="45" x14ac:dyDescent="0.25">
      <c r="A11" s="44" t="s">
        <v>50</v>
      </c>
      <c r="B11" s="48" t="s">
        <v>51</v>
      </c>
      <c r="C11" s="44" t="s">
        <v>52</v>
      </c>
      <c r="D11" s="46" t="s">
        <v>22</v>
      </c>
      <c r="E11" s="45">
        <f t="shared" si="0"/>
        <v>43921</v>
      </c>
      <c r="F11" s="45">
        <f t="shared" si="1"/>
        <v>43983</v>
      </c>
      <c r="I11" s="45">
        <f t="shared" ref="I11" si="2">DATE(2020,5,31)</f>
        <v>43982</v>
      </c>
      <c r="J11" s="47" t="s">
        <v>23</v>
      </c>
      <c r="K11" s="48" t="s">
        <v>131</v>
      </c>
      <c r="L11" s="48" t="s">
        <v>132</v>
      </c>
    </row>
    <row r="12" spans="1:15" ht="88.5" customHeight="1" x14ac:dyDescent="0.25">
      <c r="A12" s="44" t="s">
        <v>54</v>
      </c>
      <c r="B12" s="51" t="s">
        <v>53</v>
      </c>
      <c r="C12" s="44" t="s">
        <v>55</v>
      </c>
      <c r="D12" s="46" t="s">
        <v>22</v>
      </c>
      <c r="E12" s="45">
        <f>DATE(2020,3,28)</f>
        <v>43918</v>
      </c>
      <c r="F12" s="45">
        <f t="shared" si="1"/>
        <v>43983</v>
      </c>
      <c r="I12" s="45">
        <f>DATE(2020,5,31)</f>
        <v>43982</v>
      </c>
      <c r="J12" s="47" t="s">
        <v>23</v>
      </c>
      <c r="K12" s="48" t="s">
        <v>131</v>
      </c>
      <c r="L12" s="48" t="s">
        <v>135</v>
      </c>
    </row>
    <row r="13" spans="1:15" ht="91.5" customHeight="1" x14ac:dyDescent="0.25">
      <c r="A13" s="44" t="s">
        <v>39</v>
      </c>
      <c r="B13" s="51" t="s">
        <v>56</v>
      </c>
      <c r="C13" s="44" t="s">
        <v>57</v>
      </c>
      <c r="D13" s="46" t="s">
        <v>22</v>
      </c>
      <c r="E13" s="45">
        <f>DATE(2020,3,28)</f>
        <v>43918</v>
      </c>
      <c r="F13" s="45">
        <f t="shared" si="1"/>
        <v>43983</v>
      </c>
      <c r="I13" s="45">
        <f>DATE(2020,5,31)</f>
        <v>43982</v>
      </c>
      <c r="J13" s="47" t="s">
        <v>23</v>
      </c>
      <c r="K13" s="48" t="s">
        <v>131</v>
      </c>
      <c r="L13" s="48" t="s">
        <v>134</v>
      </c>
    </row>
    <row r="14" spans="1:15" ht="30" x14ac:dyDescent="0.25">
      <c r="A14" s="44" t="s">
        <v>58</v>
      </c>
      <c r="B14" s="48" t="s">
        <v>59</v>
      </c>
      <c r="C14" s="44" t="s">
        <v>60</v>
      </c>
      <c r="D14" s="46" t="s">
        <v>22</v>
      </c>
      <c r="E14" s="45">
        <f>DATE(2020,3,31)</f>
        <v>43921</v>
      </c>
      <c r="F14" s="45">
        <f t="shared" si="1"/>
        <v>43983</v>
      </c>
      <c r="I14" s="45">
        <f>DATE(2020,5,24)</f>
        <v>43975</v>
      </c>
      <c r="J14" s="47" t="s">
        <v>23</v>
      </c>
      <c r="K14" s="48" t="s">
        <v>131</v>
      </c>
      <c r="L14" s="48" t="s">
        <v>132</v>
      </c>
    </row>
    <row r="15" spans="1:15" ht="45" x14ac:dyDescent="0.25">
      <c r="A15" s="44" t="s">
        <v>61</v>
      </c>
      <c r="B15" s="48" t="s">
        <v>62</v>
      </c>
      <c r="C15" s="44" t="s">
        <v>63</v>
      </c>
      <c r="D15" s="42" t="s">
        <v>31</v>
      </c>
      <c r="E15" s="45">
        <f>DATE(2020,3,28)</f>
        <v>43918</v>
      </c>
      <c r="F15" s="45">
        <f>DATE(2020,5,4)</f>
        <v>43955</v>
      </c>
      <c r="I15" s="45">
        <f>DATE(2020,4,30)</f>
        <v>43951</v>
      </c>
      <c r="J15" s="47" t="s">
        <v>23</v>
      </c>
      <c r="K15" s="48" t="s">
        <v>131</v>
      </c>
      <c r="L15" s="48" t="s">
        <v>43</v>
      </c>
    </row>
    <row r="16" spans="1:15" ht="30" x14ac:dyDescent="0.25">
      <c r="A16" s="44" t="s">
        <v>64</v>
      </c>
      <c r="B16" s="48" t="s">
        <v>65</v>
      </c>
      <c r="C16" s="44" t="s">
        <v>66</v>
      </c>
      <c r="D16" s="46" t="s">
        <v>22</v>
      </c>
      <c r="E16" s="45">
        <f>DATE(2020,3,28)</f>
        <v>43918</v>
      </c>
      <c r="F16" s="45">
        <f t="shared" si="1"/>
        <v>43983</v>
      </c>
      <c r="I16" s="45">
        <f>DATE(2020,4,30)</f>
        <v>43951</v>
      </c>
      <c r="J16" s="47" t="s">
        <v>23</v>
      </c>
      <c r="K16" s="48" t="s">
        <v>130</v>
      </c>
      <c r="L16" s="48" t="s">
        <v>43</v>
      </c>
    </row>
    <row r="17" spans="1:15" ht="45" x14ac:dyDescent="0.25">
      <c r="A17" s="44" t="s">
        <v>68</v>
      </c>
      <c r="B17" s="48" t="s">
        <v>69</v>
      </c>
      <c r="C17" s="44" t="s">
        <v>70</v>
      </c>
      <c r="D17" s="42" t="s">
        <v>31</v>
      </c>
      <c r="E17" s="45">
        <f t="shared" ref="E17:E19" si="3">DATE(2020,3,31)</f>
        <v>43921</v>
      </c>
      <c r="F17" s="45">
        <f>DATE(2020,5,4)</f>
        <v>43955</v>
      </c>
      <c r="I17" s="45">
        <f>DATE(2020,4,30)</f>
        <v>43951</v>
      </c>
      <c r="J17" s="47" t="s">
        <v>23</v>
      </c>
      <c r="K17" s="48" t="s">
        <v>129</v>
      </c>
      <c r="L17" s="48" t="s">
        <v>43</v>
      </c>
    </row>
    <row r="18" spans="1:15" ht="45" x14ac:dyDescent="0.25">
      <c r="A18" s="44" t="s">
        <v>26</v>
      </c>
      <c r="B18" s="48" t="s">
        <v>71</v>
      </c>
      <c r="C18" s="44" t="s">
        <v>70</v>
      </c>
      <c r="D18" s="42" t="s">
        <v>31</v>
      </c>
      <c r="E18" s="45">
        <f>DATE(2020,3,28)</f>
        <v>43918</v>
      </c>
      <c r="F18" s="45">
        <f>DATE(2020,5,4)</f>
        <v>43955</v>
      </c>
      <c r="I18" s="45">
        <f>DATE(2020,4,30)</f>
        <v>43951</v>
      </c>
      <c r="J18" s="47" t="s">
        <v>23</v>
      </c>
      <c r="K18" s="48" t="s">
        <v>133</v>
      </c>
      <c r="L18" s="48" t="s">
        <v>43</v>
      </c>
    </row>
    <row r="19" spans="1:15" ht="30" x14ac:dyDescent="0.25">
      <c r="A19" s="44" t="s">
        <v>67</v>
      </c>
      <c r="B19" s="48" t="s">
        <v>72</v>
      </c>
      <c r="C19" s="44" t="s">
        <v>73</v>
      </c>
      <c r="D19" s="46" t="s">
        <v>22</v>
      </c>
      <c r="E19" s="45">
        <f t="shared" si="3"/>
        <v>43921</v>
      </c>
      <c r="F19" s="45">
        <f t="shared" si="1"/>
        <v>43983</v>
      </c>
      <c r="I19" s="45">
        <f>DATE(2020,5,31)</f>
        <v>43982</v>
      </c>
      <c r="J19" s="47" t="s">
        <v>23</v>
      </c>
      <c r="K19" s="48" t="s">
        <v>128</v>
      </c>
      <c r="L19" s="48" t="s">
        <v>43</v>
      </c>
    </row>
    <row r="20" spans="1:15" ht="90" x14ac:dyDescent="0.25">
      <c r="A20" s="44" t="s">
        <v>74</v>
      </c>
      <c r="B20" s="51" t="s">
        <v>75</v>
      </c>
      <c r="C20" s="44" t="s">
        <v>63</v>
      </c>
      <c r="D20" s="42" t="s">
        <v>31</v>
      </c>
      <c r="E20" s="45">
        <f>DATE(2020,3,28)</f>
        <v>43918</v>
      </c>
      <c r="F20" s="45">
        <f>DATE(2020,5,4)</f>
        <v>43955</v>
      </c>
      <c r="I20" s="45">
        <f>DATE(2020,4,30)</f>
        <v>43951</v>
      </c>
      <c r="J20" s="47" t="s">
        <v>23</v>
      </c>
      <c r="K20" s="48" t="s">
        <v>127</v>
      </c>
      <c r="L20" s="48" t="s">
        <v>43</v>
      </c>
    </row>
    <row r="21" spans="1:15" ht="45" x14ac:dyDescent="0.25">
      <c r="A21" s="44" t="s">
        <v>76</v>
      </c>
      <c r="B21" s="48" t="s">
        <v>77</v>
      </c>
      <c r="D21" s="46" t="s">
        <v>22</v>
      </c>
      <c r="E21" s="45">
        <f>DATE(2020,3,31)</f>
        <v>43921</v>
      </c>
      <c r="F21" s="45">
        <f t="shared" si="1"/>
        <v>43983</v>
      </c>
      <c r="I21" s="45">
        <f>DATE(2020,5,31)</f>
        <v>43982</v>
      </c>
      <c r="J21" s="47" t="s">
        <v>23</v>
      </c>
      <c r="K21" s="48" t="s">
        <v>131</v>
      </c>
      <c r="L21" s="48" t="s">
        <v>43</v>
      </c>
    </row>
    <row r="23" spans="1:15" ht="23.25" x14ac:dyDescent="0.35">
      <c r="C23" s="88" t="s">
        <v>111</v>
      </c>
      <c r="D23" s="88"/>
      <c r="E23" s="88"/>
      <c r="F23" s="88"/>
    </row>
    <row r="24" spans="1:15" s="4" customFormat="1" ht="42.75" x14ac:dyDescent="0.2">
      <c r="A24" s="50" t="s">
        <v>0</v>
      </c>
      <c r="B24" s="54" t="s">
        <v>1</v>
      </c>
      <c r="C24" s="50" t="s">
        <v>2</v>
      </c>
      <c r="D24" s="50" t="s">
        <v>6</v>
      </c>
      <c r="E24" s="18" t="s">
        <v>12</v>
      </c>
      <c r="F24" s="52" t="s">
        <v>8</v>
      </c>
      <c r="G24" s="6" t="s">
        <v>9</v>
      </c>
      <c r="H24" s="18" t="s">
        <v>11</v>
      </c>
      <c r="I24" s="18" t="s">
        <v>10</v>
      </c>
      <c r="J24" s="18" t="s">
        <v>3</v>
      </c>
      <c r="K24" s="54" t="s">
        <v>4</v>
      </c>
      <c r="L24" s="54" t="s">
        <v>5</v>
      </c>
      <c r="N24" s="84" t="s">
        <v>7</v>
      </c>
      <c r="O24" s="85"/>
    </row>
    <row r="25" spans="1:15" ht="30" x14ac:dyDescent="0.25">
      <c r="A25" s="43" t="s">
        <v>113</v>
      </c>
      <c r="B25" s="51" t="s">
        <v>112</v>
      </c>
      <c r="C25" s="44" t="s">
        <v>114</v>
      </c>
      <c r="D25" s="46" t="s">
        <v>22</v>
      </c>
      <c r="E25" s="45">
        <f>DATE(2020,6,4)</f>
        <v>43986</v>
      </c>
      <c r="F25" s="45">
        <f>DATE(2020,9,3)</f>
        <v>44077</v>
      </c>
      <c r="H25" s="44">
        <f ca="1">_xlfn.DAYS(F25,TODAY())</f>
        <v>38</v>
      </c>
      <c r="I25" s="72"/>
      <c r="J25" s="73" t="s">
        <v>28</v>
      </c>
      <c r="K25" s="74"/>
      <c r="L25" s="74"/>
    </row>
    <row r="26" spans="1:15" ht="69.75" customHeight="1" x14ac:dyDescent="0.25">
      <c r="A26" s="44" t="s">
        <v>26</v>
      </c>
      <c r="B26" s="48" t="s">
        <v>115</v>
      </c>
      <c r="C26" s="69" t="s">
        <v>116</v>
      </c>
      <c r="D26" s="46" t="s">
        <v>22</v>
      </c>
      <c r="E26" s="45">
        <f t="shared" ref="E26" si="4">DATE(2020,6,4)</f>
        <v>43986</v>
      </c>
      <c r="F26" s="45">
        <f>DATE(2020,9,3)</f>
        <v>44077</v>
      </c>
      <c r="H26" s="44">
        <f ca="1">_xlfn.DAYS(F26,TODAY())</f>
        <v>38</v>
      </c>
      <c r="I26" s="72"/>
      <c r="J26" s="73" t="s">
        <v>28</v>
      </c>
      <c r="K26" s="74"/>
      <c r="L26" s="74"/>
    </row>
    <row r="27" spans="1:15" x14ac:dyDescent="0.25">
      <c r="D27" s="73"/>
      <c r="E27" s="45"/>
      <c r="F27" s="45"/>
      <c r="I27" s="72"/>
      <c r="J27" s="73"/>
      <c r="K27" s="74"/>
      <c r="L27" s="74"/>
    </row>
    <row r="28" spans="1:15" x14ac:dyDescent="0.25">
      <c r="B28" s="51"/>
      <c r="D28" s="73"/>
      <c r="E28" s="45"/>
      <c r="F28" s="45"/>
      <c r="I28" s="72"/>
      <c r="J28" s="73"/>
      <c r="K28" s="74"/>
      <c r="L28" s="74"/>
    </row>
    <row r="29" spans="1:15" x14ac:dyDescent="0.25">
      <c r="I29" s="75"/>
      <c r="J29" s="73"/>
      <c r="K29" s="74"/>
      <c r="L29" s="74"/>
    </row>
    <row r="30" spans="1:15" x14ac:dyDescent="0.25">
      <c r="I30" s="75"/>
      <c r="J30" s="73"/>
      <c r="K30" s="74"/>
      <c r="L30" s="74"/>
    </row>
    <row r="31" spans="1:15" x14ac:dyDescent="0.25">
      <c r="I31" s="75"/>
      <c r="J31" s="73"/>
      <c r="K31" s="74"/>
      <c r="L31" s="74"/>
    </row>
    <row r="32" spans="1:15" x14ac:dyDescent="0.25">
      <c r="I32" s="75"/>
      <c r="J32" s="73"/>
      <c r="K32" s="74"/>
      <c r="L32" s="74"/>
    </row>
  </sheetData>
  <mergeCells count="4">
    <mergeCell ref="N4:O4"/>
    <mergeCell ref="C3:F3"/>
    <mergeCell ref="C23:F23"/>
    <mergeCell ref="N24:O24"/>
  </mergeCells>
  <phoneticPr fontId="9" type="noConversion"/>
  <conditionalFormatting sqref="H29:H1048576 H1:H22">
    <cfRule type="cellIs" dxfId="1" priority="2" operator="lessThan">
      <formula>0</formula>
    </cfRule>
  </conditionalFormatting>
  <conditionalFormatting sqref="H23:H28">
    <cfRule type="cellIs" dxfId="0" priority="1" operator="lessThan">
      <formula>0</formula>
    </cfRule>
  </conditionalFormatting>
  <pageMargins left="0.7" right="0.7" top="0.75" bottom="0.75" header="0.3" footer="0.3"/>
  <pageSetup paperSize="9" scale="3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37"/>
  <sheetViews>
    <sheetView zoomScale="80" zoomScaleNormal="80" workbookViewId="0">
      <pane ySplit="4" topLeftCell="A5" activePane="bottomLeft" state="frozen"/>
      <selection pane="bottomLeft" activeCell="A5" sqref="A5:XFD37"/>
    </sheetView>
  </sheetViews>
  <sheetFormatPr defaultRowHeight="15" x14ac:dyDescent="0.25"/>
  <cols>
    <col min="2" max="2" width="14.42578125" customWidth="1"/>
    <col min="3" max="3" width="49.42578125" customWidth="1"/>
    <col min="4" max="4" width="16.85546875" customWidth="1"/>
    <col min="5" max="5" width="17.42578125" customWidth="1"/>
    <col min="6" max="6" width="15.85546875" customWidth="1"/>
    <col min="7" max="7" width="19" customWidth="1"/>
    <col min="8" max="8" width="17.7109375" customWidth="1"/>
    <col min="9" max="9" width="26.28515625" customWidth="1"/>
    <col min="10" max="10" width="17.7109375" customWidth="1"/>
    <col min="11" max="11" width="13.42578125" customWidth="1"/>
    <col min="12" max="12" width="26.7109375" customWidth="1"/>
    <col min="13" max="13" width="27.140625" customWidth="1"/>
    <col min="15" max="15" width="15" customWidth="1"/>
  </cols>
  <sheetData>
    <row r="2" spans="1:16" x14ac:dyDescent="0.25">
      <c r="C2" s="33" t="s">
        <v>14</v>
      </c>
      <c r="D2" s="22">
        <f ca="1">TODAY()</f>
        <v>44039</v>
      </c>
    </row>
    <row r="4" spans="1:16" ht="48" customHeight="1" x14ac:dyDescent="0.25">
      <c r="B4" s="5" t="s">
        <v>0</v>
      </c>
      <c r="C4" s="5" t="s">
        <v>1</v>
      </c>
      <c r="D4" s="7" t="s">
        <v>2</v>
      </c>
      <c r="E4" s="5" t="s">
        <v>6</v>
      </c>
      <c r="F4" s="7" t="s">
        <v>12</v>
      </c>
      <c r="G4" s="6" t="s">
        <v>8</v>
      </c>
      <c r="H4" s="6" t="s">
        <v>9</v>
      </c>
      <c r="I4" s="7" t="s">
        <v>11</v>
      </c>
      <c r="J4" s="7" t="s">
        <v>10</v>
      </c>
      <c r="K4" s="7" t="s">
        <v>3</v>
      </c>
      <c r="L4" s="5" t="s">
        <v>4</v>
      </c>
      <c r="M4" s="7" t="s">
        <v>5</v>
      </c>
      <c r="O4" s="84"/>
      <c r="P4" s="85"/>
    </row>
    <row r="5" spans="1:16" x14ac:dyDescent="0.25">
      <c r="A5" s="35"/>
      <c r="B5" s="36"/>
      <c r="C5" s="37"/>
      <c r="D5" s="30"/>
      <c r="E5" s="29"/>
      <c r="F5" s="25"/>
      <c r="G5" s="23"/>
      <c r="H5" s="25"/>
      <c r="I5" s="26"/>
      <c r="J5" s="23"/>
      <c r="K5" s="23"/>
      <c r="L5" s="23"/>
      <c r="M5" s="23"/>
    </row>
    <row r="6" spans="1:16" x14ac:dyDescent="0.25">
      <c r="A6" s="23"/>
      <c r="B6" s="90"/>
      <c r="C6" s="90"/>
      <c r="D6" s="90"/>
      <c r="E6" s="90"/>
      <c r="F6" s="90"/>
      <c r="G6" s="90"/>
      <c r="H6" s="90"/>
      <c r="I6" s="90"/>
      <c r="J6" s="90"/>
      <c r="K6" s="23"/>
      <c r="L6" s="23"/>
      <c r="M6" s="23"/>
    </row>
    <row r="7" spans="1:16" x14ac:dyDescent="0.25">
      <c r="A7" s="23"/>
      <c r="B7" s="29"/>
      <c r="C7" s="26"/>
      <c r="D7" s="30"/>
      <c r="E7" s="29"/>
      <c r="F7" s="25"/>
      <c r="G7" s="23"/>
      <c r="H7" s="25"/>
      <c r="I7" s="31"/>
      <c r="J7" s="23"/>
      <c r="K7" s="23"/>
      <c r="L7" s="23"/>
      <c r="M7" s="23"/>
    </row>
    <row r="8" spans="1:16" x14ac:dyDescent="0.25">
      <c r="A8" s="23"/>
      <c r="B8" s="29"/>
      <c r="C8" s="26"/>
      <c r="D8" s="30"/>
      <c r="E8" s="29"/>
      <c r="F8" s="23"/>
      <c r="G8" s="23"/>
      <c r="H8" s="25"/>
      <c r="I8" s="31"/>
      <c r="J8" s="26"/>
      <c r="K8" s="23"/>
      <c r="L8" s="23"/>
      <c r="M8" s="23"/>
    </row>
    <row r="9" spans="1:16" x14ac:dyDescent="0.25">
      <c r="A9" s="23"/>
      <c r="B9" s="29"/>
      <c r="C9" s="26"/>
      <c r="D9" s="26"/>
      <c r="E9" s="29"/>
      <c r="F9" s="25"/>
      <c r="G9" s="23"/>
      <c r="H9" s="25"/>
      <c r="I9" s="31"/>
      <c r="J9" s="23"/>
      <c r="K9" s="23"/>
      <c r="L9" s="23"/>
      <c r="M9" s="23"/>
    </row>
    <row r="10" spans="1:16" x14ac:dyDescent="0.25">
      <c r="A10" s="23"/>
      <c r="B10" s="29"/>
      <c r="C10" s="26"/>
      <c r="D10" s="26"/>
      <c r="E10" s="29"/>
      <c r="F10" s="25"/>
      <c r="G10" s="23"/>
      <c r="H10" s="25"/>
      <c r="I10" s="31"/>
      <c r="J10" s="26"/>
      <c r="K10" s="23"/>
      <c r="L10" s="23"/>
      <c r="M10" s="23"/>
    </row>
    <row r="11" spans="1:16" x14ac:dyDescent="0.25">
      <c r="A11" s="23"/>
      <c r="B11" s="29"/>
      <c r="C11" s="26"/>
      <c r="D11" s="26"/>
      <c r="E11" s="29"/>
      <c r="F11" s="25"/>
      <c r="G11" s="23"/>
      <c r="H11" s="25"/>
      <c r="I11" s="31"/>
      <c r="J11" s="26"/>
      <c r="K11" s="23"/>
      <c r="L11" s="23"/>
      <c r="M11" s="23"/>
    </row>
    <row r="12" spans="1:16" x14ac:dyDescent="0.25">
      <c r="A12" s="23"/>
      <c r="B12" s="29"/>
      <c r="C12" s="26"/>
      <c r="D12" s="26"/>
      <c r="E12" s="29"/>
      <c r="F12" s="25"/>
      <c r="G12" s="23"/>
      <c r="H12" s="25"/>
      <c r="I12" s="31"/>
      <c r="J12" s="23"/>
      <c r="K12" s="23"/>
      <c r="L12" s="23"/>
      <c r="M12" s="23"/>
    </row>
    <row r="13" spans="1:16" x14ac:dyDescent="0.25">
      <c r="A13" s="23"/>
      <c r="B13" s="29"/>
      <c r="C13" s="26"/>
      <c r="D13" s="26"/>
      <c r="E13" s="29"/>
      <c r="F13" s="25"/>
      <c r="G13" s="23"/>
      <c r="H13" s="25"/>
      <c r="I13" s="31"/>
      <c r="J13" s="23"/>
      <c r="K13" s="23"/>
      <c r="L13" s="23"/>
      <c r="M13" s="23"/>
    </row>
    <row r="14" spans="1:16" ht="15.75" x14ac:dyDescent="0.25">
      <c r="A14" s="23"/>
      <c r="B14" s="89"/>
      <c r="C14" s="89"/>
      <c r="D14" s="89"/>
      <c r="E14" s="89"/>
      <c r="F14" s="89"/>
      <c r="G14" s="89"/>
      <c r="H14" s="89"/>
      <c r="I14" s="89"/>
      <c r="J14" s="89"/>
      <c r="K14" s="23"/>
      <c r="L14" s="23"/>
      <c r="M14" s="23"/>
    </row>
    <row r="15" spans="1:16" x14ac:dyDescent="0.25">
      <c r="A15" s="23"/>
      <c r="B15" s="29"/>
      <c r="C15" s="26"/>
      <c r="D15" s="26"/>
      <c r="E15" s="29"/>
      <c r="F15" s="25"/>
      <c r="G15" s="24"/>
      <c r="H15" s="25"/>
      <c r="I15" s="23"/>
      <c r="J15" s="27"/>
      <c r="K15" s="23"/>
      <c r="L15" s="23"/>
      <c r="M15" s="23"/>
    </row>
    <row r="16" spans="1:16" x14ac:dyDescent="0.25">
      <c r="A16" s="23"/>
      <c r="B16" s="29"/>
      <c r="C16" s="26"/>
      <c r="D16" s="26"/>
      <c r="E16" s="29"/>
      <c r="F16" s="25"/>
      <c r="G16" s="23"/>
      <c r="H16" s="25"/>
      <c r="I16" s="23"/>
      <c r="J16" s="27"/>
      <c r="K16" s="23"/>
      <c r="L16" s="23"/>
      <c r="M16" s="23"/>
    </row>
    <row r="17" spans="1:13" x14ac:dyDescent="0.25">
      <c r="A17" s="23"/>
      <c r="B17" s="29"/>
      <c r="C17" s="26"/>
      <c r="D17" s="26"/>
      <c r="E17" s="29"/>
      <c r="F17" s="32"/>
      <c r="G17" s="23"/>
      <c r="H17" s="25"/>
      <c r="I17" s="23"/>
      <c r="J17" s="27"/>
      <c r="K17" s="23"/>
      <c r="L17" s="23"/>
      <c r="M17" s="23"/>
    </row>
    <row r="18" spans="1:13" ht="15.75" x14ac:dyDescent="0.25">
      <c r="A18" s="23"/>
      <c r="B18" s="89"/>
      <c r="C18" s="89"/>
      <c r="D18" s="89"/>
      <c r="E18" s="89"/>
      <c r="F18" s="89"/>
      <c r="G18" s="89"/>
      <c r="H18" s="89"/>
      <c r="I18" s="89"/>
      <c r="J18" s="89"/>
      <c r="K18" s="23"/>
      <c r="L18" s="23"/>
      <c r="M18" s="23"/>
    </row>
    <row r="19" spans="1:13" x14ac:dyDescent="0.25">
      <c r="A19" s="23"/>
      <c r="B19" s="29"/>
      <c r="C19" s="26"/>
      <c r="D19" s="26"/>
      <c r="E19" s="29"/>
      <c r="F19" s="25"/>
      <c r="G19" s="23"/>
      <c r="H19" s="23"/>
      <c r="I19" s="23"/>
      <c r="J19" s="23"/>
      <c r="K19" s="23"/>
      <c r="L19" s="23"/>
      <c r="M19" s="23"/>
    </row>
    <row r="20" spans="1:13" x14ac:dyDescent="0.25">
      <c r="A20" s="23"/>
      <c r="B20" s="29"/>
      <c r="C20" s="26"/>
      <c r="D20" s="26"/>
      <c r="E20" s="29"/>
      <c r="F20" s="25"/>
      <c r="G20" s="23"/>
      <c r="H20" s="23"/>
      <c r="I20" s="23"/>
      <c r="J20" s="23"/>
      <c r="K20" s="23"/>
      <c r="L20" s="23"/>
      <c r="M20" s="23"/>
    </row>
    <row r="21" spans="1:13" x14ac:dyDescent="0.25">
      <c r="A21" s="23"/>
      <c r="B21" s="29"/>
      <c r="C21" s="26"/>
      <c r="D21" s="26"/>
      <c r="E21" s="29"/>
      <c r="F21" s="23"/>
      <c r="G21" s="23"/>
      <c r="H21" s="23"/>
      <c r="I21" s="23"/>
      <c r="J21" s="23"/>
      <c r="K21" s="23"/>
      <c r="L21" s="23"/>
      <c r="M21" s="23"/>
    </row>
    <row r="22" spans="1:13" x14ac:dyDescent="0.25">
      <c r="A22" s="23"/>
      <c r="B22" s="23"/>
      <c r="C22" s="23"/>
      <c r="D22" s="23"/>
      <c r="E22" s="23"/>
      <c r="F22" s="23"/>
      <c r="G22" s="23"/>
      <c r="H22" s="23"/>
      <c r="I22" s="23"/>
      <c r="J22" s="23"/>
      <c r="K22" s="23"/>
      <c r="L22" s="23"/>
      <c r="M22" s="23"/>
    </row>
    <row r="23" spans="1:13" x14ac:dyDescent="0.25">
      <c r="A23" s="23"/>
      <c r="B23" s="23"/>
      <c r="C23" s="23"/>
      <c r="D23" s="23"/>
      <c r="E23" s="23"/>
      <c r="F23" s="23"/>
      <c r="G23" s="23"/>
      <c r="H23" s="23"/>
      <c r="I23" s="23"/>
      <c r="J23" s="23"/>
      <c r="K23" s="23"/>
      <c r="L23" s="23"/>
      <c r="M23" s="23"/>
    </row>
    <row r="24" spans="1:13" x14ac:dyDescent="0.25">
      <c r="A24" s="23"/>
      <c r="B24" s="23"/>
      <c r="C24" s="23"/>
      <c r="D24" s="23"/>
      <c r="E24" s="23"/>
      <c r="F24" s="23"/>
      <c r="G24" s="23"/>
      <c r="H24" s="23"/>
      <c r="I24" s="23"/>
      <c r="J24" s="23"/>
      <c r="K24" s="23"/>
      <c r="L24" s="23"/>
      <c r="M24" s="23"/>
    </row>
    <row r="25" spans="1:13" x14ac:dyDescent="0.25">
      <c r="A25" s="23"/>
      <c r="B25" s="23"/>
      <c r="C25" s="23"/>
      <c r="D25" s="23"/>
      <c r="E25" s="23"/>
      <c r="F25" s="23"/>
      <c r="G25" s="23"/>
      <c r="H25" s="23"/>
      <c r="I25" s="23"/>
      <c r="J25" s="23"/>
      <c r="K25" s="23"/>
      <c r="L25" s="23"/>
      <c r="M25" s="23"/>
    </row>
    <row r="26" spans="1:13" x14ac:dyDescent="0.25">
      <c r="A26" s="23"/>
      <c r="B26" s="23"/>
      <c r="C26" s="23"/>
      <c r="D26" s="23"/>
      <c r="E26" s="23"/>
      <c r="F26" s="23"/>
      <c r="G26" s="23"/>
      <c r="H26" s="23"/>
      <c r="I26" s="23"/>
      <c r="J26" s="23"/>
      <c r="K26" s="23"/>
      <c r="L26" s="23"/>
      <c r="M26" s="23"/>
    </row>
    <row r="27" spans="1:13" x14ac:dyDescent="0.25">
      <c r="A27" s="23"/>
      <c r="B27" s="23"/>
      <c r="C27" s="23"/>
      <c r="D27" s="23"/>
      <c r="E27" s="23"/>
      <c r="F27" s="23"/>
      <c r="G27" s="23"/>
      <c r="H27" s="23"/>
      <c r="I27" s="23"/>
      <c r="J27" s="23"/>
      <c r="K27" s="23"/>
      <c r="L27" s="23"/>
      <c r="M27" s="23"/>
    </row>
    <row r="28" spans="1:13" x14ac:dyDescent="0.25">
      <c r="A28" s="23"/>
      <c r="B28" s="23"/>
      <c r="C28" s="23"/>
      <c r="D28" s="23"/>
      <c r="E28" s="23"/>
      <c r="F28" s="23"/>
      <c r="G28" s="23"/>
      <c r="H28" s="23"/>
      <c r="I28" s="23"/>
      <c r="J28" s="23"/>
      <c r="K28" s="23"/>
      <c r="L28" s="23"/>
      <c r="M28" s="23"/>
    </row>
    <row r="29" spans="1:13" x14ac:dyDescent="0.25">
      <c r="A29" s="23"/>
      <c r="B29" s="23"/>
      <c r="C29" s="23"/>
      <c r="D29" s="23"/>
      <c r="E29" s="23"/>
      <c r="F29" s="23"/>
      <c r="G29" s="23"/>
      <c r="H29" s="23"/>
      <c r="I29" s="23"/>
      <c r="J29" s="23"/>
      <c r="K29" s="23"/>
      <c r="L29" s="23"/>
      <c r="M29" s="23"/>
    </row>
    <row r="30" spans="1:13" x14ac:dyDescent="0.25">
      <c r="A30" s="23"/>
      <c r="B30" s="23"/>
      <c r="C30" s="23"/>
      <c r="D30" s="23"/>
      <c r="E30" s="23"/>
      <c r="F30" s="23"/>
      <c r="G30" s="23"/>
      <c r="H30" s="23"/>
      <c r="I30" s="23"/>
      <c r="J30" s="23"/>
      <c r="K30" s="23"/>
      <c r="L30" s="23"/>
      <c r="M30" s="23"/>
    </row>
    <row r="31" spans="1:13" x14ac:dyDescent="0.25">
      <c r="A31" s="23"/>
      <c r="B31" s="23"/>
      <c r="C31" s="23"/>
      <c r="D31" s="23"/>
      <c r="E31" s="23"/>
      <c r="F31" s="23"/>
      <c r="G31" s="23"/>
      <c r="H31" s="23"/>
      <c r="I31" s="23"/>
      <c r="J31" s="23"/>
      <c r="K31" s="23"/>
      <c r="L31" s="23"/>
      <c r="M31" s="23"/>
    </row>
    <row r="32" spans="1:13" x14ac:dyDescent="0.25">
      <c r="A32" s="23"/>
      <c r="B32" s="23"/>
      <c r="C32" s="23"/>
      <c r="D32" s="23"/>
      <c r="E32" s="23"/>
      <c r="F32" s="23"/>
      <c r="G32" s="23"/>
      <c r="H32" s="23"/>
      <c r="I32" s="23"/>
      <c r="J32" s="23"/>
      <c r="K32" s="23"/>
      <c r="L32" s="23"/>
      <c r="M32" s="23"/>
    </row>
    <row r="33" spans="1:13" x14ac:dyDescent="0.25">
      <c r="A33" s="23"/>
      <c r="B33" s="23"/>
      <c r="C33" s="23"/>
      <c r="D33" s="23"/>
      <c r="E33" s="23"/>
      <c r="F33" s="23"/>
      <c r="G33" s="23"/>
      <c r="H33" s="23"/>
      <c r="I33" s="23"/>
      <c r="J33" s="23"/>
      <c r="K33" s="23"/>
      <c r="L33" s="23"/>
      <c r="M33" s="23"/>
    </row>
    <row r="34" spans="1:13" x14ac:dyDescent="0.25">
      <c r="A34" s="23"/>
      <c r="B34" s="23"/>
      <c r="C34" s="23"/>
      <c r="D34" s="23"/>
      <c r="E34" s="23"/>
      <c r="F34" s="23"/>
      <c r="G34" s="23"/>
      <c r="H34" s="23"/>
      <c r="I34" s="23"/>
      <c r="J34" s="23"/>
      <c r="K34" s="23"/>
      <c r="L34" s="23"/>
      <c r="M34" s="23"/>
    </row>
    <row r="35" spans="1:13" x14ac:dyDescent="0.25">
      <c r="A35" s="23"/>
      <c r="B35" s="23"/>
      <c r="C35" s="23"/>
      <c r="D35" s="23"/>
      <c r="E35" s="23"/>
      <c r="F35" s="23"/>
      <c r="G35" s="23"/>
      <c r="H35" s="23"/>
      <c r="I35" s="23"/>
      <c r="J35" s="23"/>
      <c r="K35" s="23"/>
      <c r="L35" s="23"/>
      <c r="M35" s="23"/>
    </row>
    <row r="36" spans="1:13" x14ac:dyDescent="0.25">
      <c r="A36" s="23"/>
      <c r="B36" s="23"/>
      <c r="C36" s="23"/>
      <c r="D36" s="23"/>
      <c r="E36" s="23"/>
      <c r="F36" s="23"/>
      <c r="G36" s="23"/>
      <c r="H36" s="23"/>
      <c r="I36" s="23"/>
      <c r="J36" s="23"/>
      <c r="K36" s="23"/>
      <c r="L36" s="23"/>
      <c r="M36" s="23"/>
    </row>
    <row r="37" spans="1:13" x14ac:dyDescent="0.25">
      <c r="A37" s="23"/>
      <c r="B37" s="23"/>
      <c r="C37" s="23"/>
      <c r="D37" s="23"/>
      <c r="E37" s="23"/>
      <c r="F37" s="23"/>
      <c r="G37" s="23"/>
      <c r="H37" s="23"/>
      <c r="I37" s="23"/>
      <c r="J37" s="23"/>
      <c r="K37" s="23"/>
      <c r="L37" s="23"/>
      <c r="M37" s="23"/>
    </row>
  </sheetData>
  <mergeCells count="4">
    <mergeCell ref="O4:P4"/>
    <mergeCell ref="B14:J14"/>
    <mergeCell ref="B18:J18"/>
    <mergeCell ref="B6:J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27"/>
  <sheetViews>
    <sheetView topLeftCell="A13" workbookViewId="0">
      <selection activeCell="N20" sqref="N20"/>
    </sheetView>
  </sheetViews>
  <sheetFormatPr defaultRowHeight="15" x14ac:dyDescent="0.25"/>
  <cols>
    <col min="2" max="2" width="23.42578125" customWidth="1"/>
    <col min="3" max="3" width="11" customWidth="1"/>
    <col min="4" max="4" width="9.140625" customWidth="1"/>
  </cols>
  <sheetData>
    <row r="2" spans="2:9" ht="15.75" x14ac:dyDescent="0.25">
      <c r="B2" s="82"/>
      <c r="C2" s="82"/>
      <c r="E2" s="91"/>
      <c r="F2" s="91"/>
      <c r="G2" s="91"/>
      <c r="H2" s="91"/>
      <c r="I2" s="91"/>
    </row>
    <row r="3" spans="2:9" ht="13.5" customHeight="1" x14ac:dyDescent="0.25">
      <c r="B3" s="82"/>
      <c r="C3" s="82"/>
    </row>
    <row r="4" spans="2:9" ht="16.5" customHeight="1" x14ac:dyDescent="0.25"/>
    <row r="5" spans="2:9" x14ac:dyDescent="0.25">
      <c r="B5" s="83"/>
      <c r="C5" s="1"/>
    </row>
    <row r="6" spans="2:9" x14ac:dyDescent="0.25">
      <c r="B6" t="s">
        <v>137</v>
      </c>
      <c r="C6" s="82">
        <v>22</v>
      </c>
    </row>
    <row r="7" spans="2:9" x14ac:dyDescent="0.25">
      <c r="B7" t="s">
        <v>138</v>
      </c>
      <c r="C7" s="44">
        <v>10</v>
      </c>
    </row>
    <row r="8" spans="2:9" x14ac:dyDescent="0.25">
      <c r="B8" t="s">
        <v>140</v>
      </c>
      <c r="C8" s="82">
        <v>6</v>
      </c>
    </row>
    <row r="9" spans="2:9" x14ac:dyDescent="0.25">
      <c r="B9" t="s">
        <v>139</v>
      </c>
      <c r="C9" s="82">
        <v>6</v>
      </c>
    </row>
    <row r="22" spans="2:3" x14ac:dyDescent="0.25">
      <c r="C22" s="82"/>
    </row>
    <row r="23" spans="2:3" x14ac:dyDescent="0.25">
      <c r="B23" t="s">
        <v>141</v>
      </c>
      <c r="C23" s="82">
        <v>33</v>
      </c>
    </row>
    <row r="24" spans="2:3" x14ac:dyDescent="0.25">
      <c r="B24" t="s">
        <v>142</v>
      </c>
      <c r="C24" s="82">
        <v>22</v>
      </c>
    </row>
    <row r="25" spans="2:3" x14ac:dyDescent="0.25">
      <c r="B25" t="s">
        <v>143</v>
      </c>
      <c r="C25" s="82">
        <v>2</v>
      </c>
    </row>
    <row r="26" spans="2:3" x14ac:dyDescent="0.25">
      <c r="B26" t="s">
        <v>144</v>
      </c>
      <c r="C26" s="82">
        <v>2</v>
      </c>
    </row>
    <row r="27" spans="2:3" x14ac:dyDescent="0.25">
      <c r="B27" t="s">
        <v>145</v>
      </c>
      <c r="C27" s="82">
        <v>7</v>
      </c>
    </row>
  </sheetData>
  <mergeCells count="1">
    <mergeCell ref="E2:I2"/>
  </mergeCells>
  <pageMargins left="0.7" right="0.7" top="0.75" bottom="0.75" header="0.3" footer="0.3"/>
  <pageSetup paperSize="9"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AOC</vt:lpstr>
      <vt:lpstr>AMO</vt:lpstr>
      <vt:lpstr>LINE STATIONS</vt:lpstr>
      <vt:lpstr>CONTRACTORS</vt:lpstr>
      <vt:lpstr>JAN-JUN ANALYSIS</vt:lpstr>
      <vt:lpstr>AMO</vt:lpstr>
      <vt:lpstr>AOC</vt:lpstr>
      <vt:lpstr>LST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Ndung'u</dc:creator>
  <cp:lastModifiedBy>Admin</cp:lastModifiedBy>
  <cp:lastPrinted>2019-06-10T10:03:05Z</cp:lastPrinted>
  <dcterms:created xsi:type="dcterms:W3CDTF">2018-04-04T05:43:41Z</dcterms:created>
  <dcterms:modified xsi:type="dcterms:W3CDTF">2020-07-27T08:52:46Z</dcterms:modified>
</cp:coreProperties>
</file>